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0730" windowHeight="11760" activeTab="7"/>
  </bookViews>
  <sheets>
    <sheet name="文档说明" sheetId="10" r:id="rId1"/>
    <sheet name="属性表" sheetId="46" r:id="rId2"/>
    <sheet name="新属性投放" sheetId="53" r:id="rId3"/>
    <sheet name="守护灵（5次修订版）" sheetId="60" r:id="rId4"/>
    <sheet name="职业属性倾向" sheetId="58" r:id="rId5"/>
    <sheet name="卡牌属性" sheetId="54" r:id="rId6"/>
    <sheet name="神器" sheetId="55" r:id="rId7"/>
    <sheet name="专属武器" sheetId="57" r:id="rId8"/>
    <sheet name="收集" sheetId="56" r:id="rId9"/>
    <sheet name="关卡思路" sheetId="36" state="hidden" r:id="rId10"/>
  </sheets>
  <definedNames>
    <definedName name="卡牌类型名" localSheetId="2">#REF!</definedName>
    <definedName name="卡牌类型名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3" i="57" l="1"/>
  <c r="AM22" i="57"/>
  <c r="AM21" i="57"/>
  <c r="AM20" i="57"/>
  <c r="AM19" i="57"/>
  <c r="AM18" i="57"/>
  <c r="AM17" i="57"/>
  <c r="AM16" i="57"/>
  <c r="AM15" i="57"/>
  <c r="AM14" i="57"/>
  <c r="AM13" i="57"/>
  <c r="AM12" i="57"/>
  <c r="AM11" i="57"/>
  <c r="AM10" i="57"/>
  <c r="AM9" i="57"/>
  <c r="AK37" i="57"/>
  <c r="AK38" i="57"/>
  <c r="AK39" i="57"/>
  <c r="AK40" i="57"/>
  <c r="AK41" i="57"/>
  <c r="AK42" i="57"/>
  <c r="AK43" i="57"/>
  <c r="AK44" i="57"/>
  <c r="AK45" i="57"/>
  <c r="AK46" i="57"/>
  <c r="AK47" i="57"/>
  <c r="AK48" i="57"/>
  <c r="AK49" i="57"/>
  <c r="AK50" i="57"/>
  <c r="AK51" i="57"/>
  <c r="AK52" i="57"/>
  <c r="AK53" i="57"/>
  <c r="AK54" i="57"/>
  <c r="AK55" i="57"/>
  <c r="AK56" i="57"/>
  <c r="AK57" i="57"/>
  <c r="AK58" i="57"/>
  <c r="AK59" i="57"/>
  <c r="AK60" i="57"/>
  <c r="AK61" i="57"/>
  <c r="AK62" i="57"/>
  <c r="AK63" i="57"/>
  <c r="AK64" i="57"/>
  <c r="AK65" i="57"/>
  <c r="AK66" i="57"/>
  <c r="AK67" i="57"/>
  <c r="AK68" i="57"/>
  <c r="AK69" i="57"/>
  <c r="AK70" i="57"/>
  <c r="AK71" i="57"/>
  <c r="AK72" i="57"/>
  <c r="AK73" i="57"/>
  <c r="AK74" i="57"/>
  <c r="AK75" i="57"/>
  <c r="AK76" i="57"/>
  <c r="AK77" i="57"/>
  <c r="AK78" i="57"/>
  <c r="AK79" i="57"/>
  <c r="AK80" i="57"/>
  <c r="AK81" i="57"/>
  <c r="AK82" i="57"/>
  <c r="AK83" i="57"/>
  <c r="AK84" i="57"/>
  <c r="AK85" i="57"/>
  <c r="AK86" i="57"/>
  <c r="AK87" i="57"/>
  <c r="AK88" i="57"/>
  <c r="AK89" i="57"/>
  <c r="AK90" i="57"/>
  <c r="AK91" i="57"/>
  <c r="AK92" i="57"/>
  <c r="AK93" i="57"/>
  <c r="AK94" i="57"/>
  <c r="AK95" i="57"/>
  <c r="AK96" i="57"/>
  <c r="AK97" i="57"/>
  <c r="AK98" i="57"/>
  <c r="AK99" i="57"/>
  <c r="AK100" i="57"/>
  <c r="AK101" i="57"/>
  <c r="AK102" i="57"/>
  <c r="AK103" i="57"/>
  <c r="AK104" i="57"/>
  <c r="AK105" i="57"/>
  <c r="AK106" i="57"/>
  <c r="AK107" i="57"/>
  <c r="AK108" i="57"/>
  <c r="AK109" i="57"/>
  <c r="AK110" i="57"/>
  <c r="AK111" i="57"/>
  <c r="AK112" i="57"/>
  <c r="AK113" i="57"/>
  <c r="AK114" i="57"/>
  <c r="AK115" i="57"/>
  <c r="AK116" i="57"/>
  <c r="AK117" i="57"/>
  <c r="AK118" i="57"/>
  <c r="AK119" i="57"/>
  <c r="AK120" i="57"/>
  <c r="AK121" i="57"/>
  <c r="AK122" i="57"/>
  <c r="AK123" i="57"/>
  <c r="AK124" i="57"/>
  <c r="AK125" i="57"/>
  <c r="AK126" i="57"/>
  <c r="AK127" i="57"/>
  <c r="AK128" i="57"/>
  <c r="AK129" i="57"/>
  <c r="AK130" i="57"/>
  <c r="AK131" i="57"/>
  <c r="AK132" i="57"/>
  <c r="AK133" i="57"/>
  <c r="AK134" i="57"/>
  <c r="AK135" i="57"/>
  <c r="AK136" i="57"/>
  <c r="AK137" i="57"/>
  <c r="AK138" i="57"/>
  <c r="AK139" i="57"/>
  <c r="AK140" i="57"/>
  <c r="AK141" i="57"/>
  <c r="AK142" i="57"/>
  <c r="AK143" i="57"/>
  <c r="AK144" i="57"/>
  <c r="AK145" i="57"/>
  <c r="AK146" i="57"/>
  <c r="AK147" i="57"/>
  <c r="AK148" i="57"/>
  <c r="AK149" i="57"/>
  <c r="AK150" i="57"/>
  <c r="AK151" i="57"/>
  <c r="AK152" i="57"/>
  <c r="AK153" i="57"/>
  <c r="AK154" i="57"/>
  <c r="AK155" i="57"/>
  <c r="AK156" i="57"/>
  <c r="AK157" i="57"/>
  <c r="AK158" i="57"/>
  <c r="AK159" i="57"/>
  <c r="AK160" i="57"/>
  <c r="AK161" i="57"/>
  <c r="AK162" i="57"/>
  <c r="AK163" i="57"/>
  <c r="AK164" i="57"/>
  <c r="AK165" i="57"/>
  <c r="AK166" i="57"/>
  <c r="AK167" i="57"/>
  <c r="AK168" i="57"/>
  <c r="AK169" i="57"/>
  <c r="AK170" i="57"/>
  <c r="AK171" i="57"/>
  <c r="AK172" i="57"/>
  <c r="AK173" i="57"/>
  <c r="AK174" i="57"/>
  <c r="AK175" i="57"/>
  <c r="AK176" i="57"/>
  <c r="AK177" i="57"/>
  <c r="AK178" i="57"/>
  <c r="AK179" i="57"/>
  <c r="AK180" i="57"/>
  <c r="AK181" i="57"/>
  <c r="AK182" i="57"/>
  <c r="AK183" i="57"/>
  <c r="AK184" i="57"/>
  <c r="AK185" i="57"/>
  <c r="AK186" i="57"/>
  <c r="AK187" i="57"/>
  <c r="AK188" i="57"/>
  <c r="AK189" i="57"/>
  <c r="AK190" i="57"/>
  <c r="AK191" i="57"/>
  <c r="AK192" i="57"/>
  <c r="AK193" i="57"/>
  <c r="AK194" i="57"/>
  <c r="AK195" i="57"/>
  <c r="AK196" i="57"/>
  <c r="AK197" i="57"/>
  <c r="AK198" i="57"/>
  <c r="AK199" i="57"/>
  <c r="AK200" i="57"/>
  <c r="AK201" i="57"/>
  <c r="AK202" i="57"/>
  <c r="AK203" i="57"/>
  <c r="AK204" i="57"/>
  <c r="AK205" i="57"/>
  <c r="AK206" i="57"/>
  <c r="AK207" i="57"/>
  <c r="AK208" i="57"/>
  <c r="AK209" i="57"/>
  <c r="AK210" i="57"/>
  <c r="AK211" i="57"/>
  <c r="AK212" i="57"/>
  <c r="AK213" i="57"/>
  <c r="AK214" i="57"/>
  <c r="AK215" i="57"/>
  <c r="AK216" i="57"/>
  <c r="AK217" i="57"/>
  <c r="AK218" i="57"/>
  <c r="AK219" i="57"/>
  <c r="AK220" i="57"/>
  <c r="AK221" i="57"/>
  <c r="AK222" i="57"/>
  <c r="AK223" i="57"/>
  <c r="AK224" i="57"/>
  <c r="AK225" i="57"/>
  <c r="AK226" i="57"/>
  <c r="AK227" i="57"/>
  <c r="AK228" i="57"/>
  <c r="AK229" i="57"/>
  <c r="AK230" i="57"/>
  <c r="AK231" i="57"/>
  <c r="AK232" i="57"/>
  <c r="AK233" i="57"/>
  <c r="AK234" i="57"/>
  <c r="AK235" i="57"/>
  <c r="AK236" i="57"/>
  <c r="AK237" i="57"/>
  <c r="AK238" i="57"/>
  <c r="AK239" i="57"/>
  <c r="AK240" i="57"/>
  <c r="AK241" i="57"/>
  <c r="AK242" i="57"/>
  <c r="AK243" i="57"/>
  <c r="AK244" i="57"/>
  <c r="AK245" i="57"/>
  <c r="AK246" i="57"/>
  <c r="AK247" i="57"/>
  <c r="AK248" i="57"/>
  <c r="AK249" i="57"/>
  <c r="AK250" i="57"/>
  <c r="AK251" i="57"/>
  <c r="AK252" i="57"/>
  <c r="AK253" i="57"/>
  <c r="AK254" i="57"/>
  <c r="AK255" i="57"/>
  <c r="AK256" i="57"/>
  <c r="AK257" i="57"/>
  <c r="AK258" i="57"/>
  <c r="AK259" i="57"/>
  <c r="AK260" i="57"/>
  <c r="AK261" i="57"/>
  <c r="AK262" i="57"/>
  <c r="AK263" i="57"/>
  <c r="AK264" i="57"/>
  <c r="AK265" i="57"/>
  <c r="AK266" i="57"/>
  <c r="AK267" i="57"/>
  <c r="AK268" i="57"/>
  <c r="AK269" i="57"/>
  <c r="AK270" i="57"/>
  <c r="AK271" i="57"/>
  <c r="AK272" i="57"/>
  <c r="AK273" i="57"/>
  <c r="AK274" i="57"/>
  <c r="AK275" i="57"/>
  <c r="AK276" i="57"/>
  <c r="AK277" i="57"/>
  <c r="AK278" i="57"/>
  <c r="AK279" i="57"/>
  <c r="AK280" i="57"/>
  <c r="AK281" i="57"/>
  <c r="AK282" i="57"/>
  <c r="AK283" i="57"/>
  <c r="AK284" i="57"/>
  <c r="AK285" i="57"/>
  <c r="AK286" i="57"/>
  <c r="AK287" i="57"/>
  <c r="AK288" i="57"/>
  <c r="AK289" i="57"/>
  <c r="AK290" i="57"/>
  <c r="AK291" i="57"/>
  <c r="AK292" i="57"/>
  <c r="AK293" i="57"/>
  <c r="AK294" i="57"/>
  <c r="AK295" i="57"/>
  <c r="AK296" i="57"/>
  <c r="AK297" i="57"/>
  <c r="AK298" i="57"/>
  <c r="AK299" i="57"/>
  <c r="AK300" i="57"/>
  <c r="AK301" i="57"/>
  <c r="AK302" i="57"/>
  <c r="AK303" i="57"/>
  <c r="AK304" i="57"/>
  <c r="AK305" i="57"/>
  <c r="AK306" i="57"/>
  <c r="AK307" i="57"/>
  <c r="AK308" i="57"/>
  <c r="AK309" i="57"/>
  <c r="AK310" i="57"/>
  <c r="AK311" i="57"/>
  <c r="AK312" i="57"/>
  <c r="AK313" i="57"/>
  <c r="AK314" i="57"/>
  <c r="AK315" i="57"/>
  <c r="AK316" i="57"/>
  <c r="AK317" i="57"/>
  <c r="AK318" i="57"/>
  <c r="AK319" i="57"/>
  <c r="AK320" i="57"/>
  <c r="AK321" i="57"/>
  <c r="AK322" i="57"/>
  <c r="AK323" i="57"/>
  <c r="AK324" i="57"/>
  <c r="AK325" i="57"/>
  <c r="AK326" i="57"/>
  <c r="AK327" i="57"/>
  <c r="AK328" i="57"/>
  <c r="AK329" i="57"/>
  <c r="AK330" i="57"/>
  <c r="AK331" i="57"/>
  <c r="AK332" i="57"/>
  <c r="AK333" i="57"/>
  <c r="AK334" i="57"/>
  <c r="AK335" i="57"/>
  <c r="AK336" i="57"/>
  <c r="AK337" i="57"/>
  <c r="AK338" i="57"/>
  <c r="AK339" i="57"/>
  <c r="AK340" i="57"/>
  <c r="AK341" i="57"/>
  <c r="AK342" i="57"/>
  <c r="AK343" i="57"/>
  <c r="AK344" i="57"/>
  <c r="AK345" i="57"/>
  <c r="AK346" i="57"/>
  <c r="AK347" i="57"/>
  <c r="AK348" i="57"/>
  <c r="AK349" i="57"/>
  <c r="AK350" i="57"/>
  <c r="AK36" i="57"/>
  <c r="AJ37" i="57"/>
  <c r="AJ38" i="57"/>
  <c r="AJ39" i="57"/>
  <c r="AJ40" i="57"/>
  <c r="AJ41" i="57"/>
  <c r="AJ42" i="57"/>
  <c r="AJ43" i="57"/>
  <c r="AJ44" i="57"/>
  <c r="AJ45" i="57"/>
  <c r="AJ46" i="57"/>
  <c r="AJ47" i="57"/>
  <c r="AJ48" i="57"/>
  <c r="AJ49" i="57"/>
  <c r="AJ50" i="57"/>
  <c r="AJ51" i="57"/>
  <c r="AJ52" i="57"/>
  <c r="AJ53" i="57"/>
  <c r="AJ54" i="57"/>
  <c r="AJ55" i="57"/>
  <c r="AJ56" i="57"/>
  <c r="AJ57" i="57"/>
  <c r="AJ58" i="57"/>
  <c r="AJ59" i="57"/>
  <c r="AJ60" i="57"/>
  <c r="AJ61" i="57"/>
  <c r="AJ62" i="57"/>
  <c r="AJ63" i="57"/>
  <c r="AJ64" i="57"/>
  <c r="AJ65" i="57"/>
  <c r="AJ66" i="57"/>
  <c r="AJ67" i="57"/>
  <c r="AJ68" i="57"/>
  <c r="AJ69" i="57"/>
  <c r="AJ70" i="57"/>
  <c r="AJ71" i="57"/>
  <c r="AJ72" i="57"/>
  <c r="AJ73" i="57"/>
  <c r="AJ74" i="57"/>
  <c r="AJ75" i="57"/>
  <c r="AJ76" i="57"/>
  <c r="AJ77" i="57"/>
  <c r="AJ78" i="57"/>
  <c r="AJ79" i="57"/>
  <c r="AJ80" i="57"/>
  <c r="AJ81" i="57"/>
  <c r="AJ82" i="57"/>
  <c r="AJ83" i="57"/>
  <c r="AJ84" i="57"/>
  <c r="AJ85" i="57"/>
  <c r="AJ86" i="57"/>
  <c r="AJ87" i="57"/>
  <c r="AJ88" i="57"/>
  <c r="AJ89" i="57"/>
  <c r="AJ90" i="57"/>
  <c r="AJ91" i="57"/>
  <c r="AJ92" i="57"/>
  <c r="AJ93" i="57"/>
  <c r="AJ94" i="57"/>
  <c r="AJ95" i="57"/>
  <c r="AJ96" i="57"/>
  <c r="AJ97" i="57"/>
  <c r="AJ98" i="57"/>
  <c r="AJ99" i="57"/>
  <c r="AJ100" i="57"/>
  <c r="AJ101" i="57"/>
  <c r="AJ102" i="57"/>
  <c r="AJ103" i="57"/>
  <c r="AJ104" i="57"/>
  <c r="AJ105" i="57"/>
  <c r="AJ106" i="57"/>
  <c r="AJ107" i="57"/>
  <c r="AJ108" i="57"/>
  <c r="AJ109" i="57"/>
  <c r="AJ110" i="57"/>
  <c r="AJ111" i="57"/>
  <c r="AJ112" i="57"/>
  <c r="AJ113" i="57"/>
  <c r="AJ114" i="57"/>
  <c r="AJ115" i="57"/>
  <c r="AJ116" i="57"/>
  <c r="AJ117" i="57"/>
  <c r="AJ118" i="57"/>
  <c r="AJ119" i="57"/>
  <c r="AJ120" i="57"/>
  <c r="AJ121" i="57"/>
  <c r="AJ122" i="57"/>
  <c r="AJ123" i="57"/>
  <c r="AJ124" i="57"/>
  <c r="AJ125" i="57"/>
  <c r="AJ126" i="57"/>
  <c r="AJ127" i="57"/>
  <c r="AJ128" i="57"/>
  <c r="AJ129" i="57"/>
  <c r="AJ130" i="57"/>
  <c r="AJ131" i="57"/>
  <c r="AJ132" i="57"/>
  <c r="AJ133" i="57"/>
  <c r="AJ134" i="57"/>
  <c r="AJ135" i="57"/>
  <c r="AJ136" i="57"/>
  <c r="AJ137" i="57"/>
  <c r="AJ138" i="57"/>
  <c r="AJ139" i="57"/>
  <c r="AJ140" i="57"/>
  <c r="AJ141" i="57"/>
  <c r="AJ142" i="57"/>
  <c r="AJ143" i="57"/>
  <c r="AJ144" i="57"/>
  <c r="AJ145" i="57"/>
  <c r="AJ146" i="57"/>
  <c r="AJ147" i="57"/>
  <c r="AJ148" i="57"/>
  <c r="AJ149" i="57"/>
  <c r="AJ150" i="57"/>
  <c r="AJ151" i="57"/>
  <c r="AJ152" i="57"/>
  <c r="AJ153" i="57"/>
  <c r="AJ154" i="57"/>
  <c r="AJ155" i="57"/>
  <c r="AJ156" i="57"/>
  <c r="AJ157" i="57"/>
  <c r="AJ158" i="57"/>
  <c r="AJ159" i="57"/>
  <c r="AJ160" i="57"/>
  <c r="AJ161" i="57"/>
  <c r="AJ162" i="57"/>
  <c r="AJ163" i="57"/>
  <c r="AJ164" i="57"/>
  <c r="AJ165" i="57"/>
  <c r="AJ166" i="57"/>
  <c r="AJ167" i="57"/>
  <c r="AJ168" i="57"/>
  <c r="AJ169" i="57"/>
  <c r="AJ170" i="57"/>
  <c r="AJ171" i="57"/>
  <c r="AJ172" i="57"/>
  <c r="AJ173" i="57"/>
  <c r="AJ174" i="57"/>
  <c r="AJ175" i="57"/>
  <c r="AJ176" i="57"/>
  <c r="AJ177" i="57"/>
  <c r="AJ178" i="57"/>
  <c r="AJ179" i="57"/>
  <c r="AJ180" i="57"/>
  <c r="AJ181" i="57"/>
  <c r="AJ182" i="57"/>
  <c r="AJ183" i="57"/>
  <c r="AJ184" i="57"/>
  <c r="AJ185" i="57"/>
  <c r="AJ186" i="57"/>
  <c r="AJ187" i="57"/>
  <c r="AJ188" i="57"/>
  <c r="AJ189" i="57"/>
  <c r="AJ190" i="57"/>
  <c r="AJ191" i="57"/>
  <c r="AJ192" i="57"/>
  <c r="AJ193" i="57"/>
  <c r="AJ194" i="57"/>
  <c r="AJ195" i="57"/>
  <c r="AJ196" i="57"/>
  <c r="AJ197" i="57"/>
  <c r="AJ198" i="57"/>
  <c r="AJ199" i="57"/>
  <c r="AJ200" i="57"/>
  <c r="AJ201" i="57"/>
  <c r="AJ202" i="57"/>
  <c r="AJ203" i="57"/>
  <c r="AJ204" i="57"/>
  <c r="AJ205" i="57"/>
  <c r="AJ206" i="57"/>
  <c r="AJ207" i="57"/>
  <c r="AJ208" i="57"/>
  <c r="AJ209" i="57"/>
  <c r="AJ210" i="57"/>
  <c r="AJ211" i="57"/>
  <c r="AJ212" i="57"/>
  <c r="AJ213" i="57"/>
  <c r="AJ214" i="57"/>
  <c r="AJ215" i="57"/>
  <c r="AJ216" i="57"/>
  <c r="AJ217" i="57"/>
  <c r="AJ218" i="57"/>
  <c r="AJ219" i="57"/>
  <c r="AJ220" i="57"/>
  <c r="AJ221" i="57"/>
  <c r="AJ222" i="57"/>
  <c r="AJ223" i="57"/>
  <c r="AJ224" i="57"/>
  <c r="AJ225" i="57"/>
  <c r="AJ226" i="57"/>
  <c r="AJ227" i="57"/>
  <c r="AJ228" i="57"/>
  <c r="AJ229" i="57"/>
  <c r="AJ230" i="57"/>
  <c r="AJ231" i="57"/>
  <c r="AJ232" i="57"/>
  <c r="AJ233" i="57"/>
  <c r="AJ234" i="57"/>
  <c r="AJ235" i="57"/>
  <c r="AJ236" i="57"/>
  <c r="AJ237" i="57"/>
  <c r="AJ238" i="57"/>
  <c r="AJ239" i="57"/>
  <c r="AJ240" i="57"/>
  <c r="AJ241" i="57"/>
  <c r="AJ242" i="57"/>
  <c r="AJ243" i="57"/>
  <c r="AJ244" i="57"/>
  <c r="AJ245" i="57"/>
  <c r="AJ246" i="57"/>
  <c r="AJ247" i="57"/>
  <c r="AJ248" i="57"/>
  <c r="AJ249" i="57"/>
  <c r="AJ250" i="57"/>
  <c r="AJ251" i="57"/>
  <c r="AJ252" i="57"/>
  <c r="AJ253" i="57"/>
  <c r="AJ254" i="57"/>
  <c r="AJ255" i="57"/>
  <c r="AJ256" i="57"/>
  <c r="AJ257" i="57"/>
  <c r="AJ258" i="57"/>
  <c r="AJ259" i="57"/>
  <c r="AJ260" i="57"/>
  <c r="AJ261" i="57"/>
  <c r="AJ262" i="57"/>
  <c r="AJ263" i="57"/>
  <c r="AJ264" i="57"/>
  <c r="AJ265" i="57"/>
  <c r="AJ266" i="57"/>
  <c r="AJ267" i="57"/>
  <c r="AJ268" i="57"/>
  <c r="AJ269" i="57"/>
  <c r="AJ270" i="57"/>
  <c r="AJ271" i="57"/>
  <c r="AJ272" i="57"/>
  <c r="AJ273" i="57"/>
  <c r="AJ274" i="57"/>
  <c r="AJ275" i="57"/>
  <c r="AJ276" i="57"/>
  <c r="AJ277" i="57"/>
  <c r="AJ278" i="57"/>
  <c r="AJ279" i="57"/>
  <c r="AJ280" i="57"/>
  <c r="AJ281" i="57"/>
  <c r="AJ282" i="57"/>
  <c r="AJ283" i="57"/>
  <c r="AJ284" i="57"/>
  <c r="AJ285" i="57"/>
  <c r="AJ286" i="57"/>
  <c r="AJ287" i="57"/>
  <c r="AJ288" i="57"/>
  <c r="AJ289" i="57"/>
  <c r="AJ290" i="57"/>
  <c r="AJ291" i="57"/>
  <c r="AJ292" i="57"/>
  <c r="AJ293" i="57"/>
  <c r="AJ294" i="57"/>
  <c r="AJ295" i="57"/>
  <c r="AJ296" i="57"/>
  <c r="AJ297" i="57"/>
  <c r="AJ298" i="57"/>
  <c r="AJ299" i="57"/>
  <c r="AJ300" i="57"/>
  <c r="AJ301" i="57"/>
  <c r="AJ302" i="57"/>
  <c r="AJ303" i="57"/>
  <c r="AJ304" i="57"/>
  <c r="AJ305" i="57"/>
  <c r="AJ306" i="57"/>
  <c r="AJ307" i="57"/>
  <c r="AJ308" i="57"/>
  <c r="AJ309" i="57"/>
  <c r="AJ310" i="57"/>
  <c r="AJ311" i="57"/>
  <c r="AJ312" i="57"/>
  <c r="AJ313" i="57"/>
  <c r="AJ314" i="57"/>
  <c r="AJ315" i="57"/>
  <c r="AJ316" i="57"/>
  <c r="AJ317" i="57"/>
  <c r="AJ318" i="57"/>
  <c r="AJ319" i="57"/>
  <c r="AJ320" i="57"/>
  <c r="AJ321" i="57"/>
  <c r="AJ322" i="57"/>
  <c r="AJ323" i="57"/>
  <c r="AJ324" i="57"/>
  <c r="AJ325" i="57"/>
  <c r="AJ326" i="57"/>
  <c r="AJ327" i="57"/>
  <c r="AJ328" i="57"/>
  <c r="AJ329" i="57"/>
  <c r="AJ330" i="57"/>
  <c r="AJ331" i="57"/>
  <c r="AJ332" i="57"/>
  <c r="AJ333" i="57"/>
  <c r="AJ334" i="57"/>
  <c r="AJ335" i="57"/>
  <c r="AJ336" i="57"/>
  <c r="AJ337" i="57"/>
  <c r="AJ338" i="57"/>
  <c r="AJ339" i="57"/>
  <c r="AJ340" i="57"/>
  <c r="AJ341" i="57"/>
  <c r="AJ342" i="57"/>
  <c r="AJ343" i="57"/>
  <c r="AJ344" i="57"/>
  <c r="AJ345" i="57"/>
  <c r="AJ346" i="57"/>
  <c r="AJ347" i="57"/>
  <c r="AJ348" i="57"/>
  <c r="AJ349" i="57"/>
  <c r="AJ350" i="57"/>
  <c r="AJ36" i="57"/>
  <c r="AI38" i="57"/>
  <c r="AI40" i="57"/>
  <c r="AI41" i="57"/>
  <c r="AI42" i="57"/>
  <c r="AI43" i="57"/>
  <c r="AI44" i="57"/>
  <c r="AI45" i="57"/>
  <c r="AI46" i="57"/>
  <c r="AI47" i="57"/>
  <c r="AI48" i="57"/>
  <c r="AI49" i="57"/>
  <c r="AI50" i="57"/>
  <c r="AI51" i="57"/>
  <c r="AI53" i="57"/>
  <c r="AI55" i="57"/>
  <c r="AI56" i="57"/>
  <c r="AI57" i="57"/>
  <c r="AI58" i="57"/>
  <c r="AI59" i="57"/>
  <c r="AI60" i="57"/>
  <c r="AI61" i="57"/>
  <c r="AI62" i="57"/>
  <c r="AI63" i="57"/>
  <c r="AI64" i="57"/>
  <c r="AI65" i="57"/>
  <c r="AI66" i="57"/>
  <c r="AI68" i="57"/>
  <c r="AI69" i="57"/>
  <c r="AI70" i="57"/>
  <c r="AI71" i="57"/>
  <c r="AI72" i="57"/>
  <c r="AI73" i="57"/>
  <c r="AI74" i="57"/>
  <c r="AI75" i="57"/>
  <c r="AI76" i="57"/>
  <c r="AI77" i="57"/>
  <c r="AI78" i="57"/>
  <c r="AI79" i="57"/>
  <c r="AI80" i="57"/>
  <c r="AI81" i="57"/>
  <c r="AI83" i="57"/>
  <c r="AI84" i="57"/>
  <c r="AI85" i="57"/>
  <c r="AI86" i="57"/>
  <c r="AI87" i="57"/>
  <c r="AI88" i="57"/>
  <c r="AI89" i="57"/>
  <c r="AI90" i="57"/>
  <c r="AI91" i="57"/>
  <c r="AI92" i="57"/>
  <c r="AI93" i="57"/>
  <c r="AI94" i="57"/>
  <c r="AI95" i="57"/>
  <c r="AI96" i="57"/>
  <c r="AI98" i="57"/>
  <c r="AI100" i="57"/>
  <c r="AI101" i="57"/>
  <c r="AI102" i="57"/>
  <c r="AI103" i="57"/>
  <c r="AI104" i="57"/>
  <c r="AI105" i="57"/>
  <c r="AI106" i="57"/>
  <c r="AI107" i="57"/>
  <c r="AI108" i="57"/>
  <c r="AI109" i="57"/>
  <c r="AI110" i="57"/>
  <c r="AI111" i="57"/>
  <c r="AI113" i="57"/>
  <c r="AI115" i="57"/>
  <c r="AI116" i="57"/>
  <c r="AI117" i="57"/>
  <c r="AI118" i="57"/>
  <c r="AI119" i="57"/>
  <c r="AI120" i="57"/>
  <c r="AI121" i="57"/>
  <c r="AI122" i="57"/>
  <c r="AI123" i="57"/>
  <c r="AI124" i="57"/>
  <c r="AI125" i="57"/>
  <c r="AI126" i="57"/>
  <c r="AI128" i="57"/>
  <c r="AI129" i="57"/>
  <c r="AI130" i="57"/>
  <c r="AI131" i="57"/>
  <c r="AI132" i="57"/>
  <c r="AI133" i="57"/>
  <c r="AI134" i="57"/>
  <c r="AI135" i="57"/>
  <c r="AI136" i="57"/>
  <c r="AI137" i="57"/>
  <c r="AI138" i="57"/>
  <c r="AI139" i="57"/>
  <c r="AI140" i="57"/>
  <c r="AI141" i="57"/>
  <c r="AI143" i="57"/>
  <c r="AI144" i="57"/>
  <c r="AI145" i="57"/>
  <c r="AI146" i="57"/>
  <c r="AI147" i="57"/>
  <c r="AI148" i="57"/>
  <c r="AI149" i="57"/>
  <c r="AI150" i="57"/>
  <c r="AI151" i="57"/>
  <c r="AI152" i="57"/>
  <c r="AI153" i="57"/>
  <c r="AI154" i="57"/>
  <c r="AI155" i="57"/>
  <c r="AI156" i="57"/>
  <c r="AI158" i="57"/>
  <c r="AI160" i="57"/>
  <c r="AI161" i="57"/>
  <c r="AI162" i="57"/>
  <c r="AI163" i="57"/>
  <c r="AI164" i="57"/>
  <c r="AI165" i="57"/>
  <c r="AI166" i="57"/>
  <c r="AI167" i="57"/>
  <c r="AI168" i="57"/>
  <c r="AI169" i="57"/>
  <c r="AI170" i="57"/>
  <c r="AI171" i="57"/>
  <c r="AI173" i="57"/>
  <c r="AI175" i="57"/>
  <c r="AI176" i="57"/>
  <c r="AI177" i="57"/>
  <c r="AI178" i="57"/>
  <c r="AI179" i="57"/>
  <c r="AI180" i="57"/>
  <c r="AI181" i="57"/>
  <c r="AI182" i="57"/>
  <c r="AI183" i="57"/>
  <c r="AI184" i="57"/>
  <c r="AI185" i="57"/>
  <c r="AI186" i="57"/>
  <c r="AI188" i="57"/>
  <c r="AI189" i="57"/>
  <c r="AI190" i="57"/>
  <c r="AI191" i="57"/>
  <c r="AI192" i="57"/>
  <c r="AI193" i="57"/>
  <c r="AI194" i="57"/>
  <c r="AI195" i="57"/>
  <c r="AI196" i="57"/>
  <c r="AI197" i="57"/>
  <c r="AI198" i="57"/>
  <c r="AI199" i="57"/>
  <c r="AI200" i="57"/>
  <c r="AI201" i="57"/>
  <c r="AI203" i="57"/>
  <c r="AI204" i="57"/>
  <c r="AI205" i="57"/>
  <c r="AI206" i="57"/>
  <c r="AI207" i="57"/>
  <c r="AI208" i="57"/>
  <c r="AI209" i="57"/>
  <c r="AI210" i="57"/>
  <c r="AI211" i="57"/>
  <c r="AI212" i="57"/>
  <c r="AI213" i="57"/>
  <c r="AI214" i="57"/>
  <c r="AI215" i="57"/>
  <c r="AI216" i="57"/>
  <c r="AI218" i="57"/>
  <c r="AI220" i="57"/>
  <c r="AI221" i="57"/>
  <c r="AI222" i="57"/>
  <c r="AI223" i="57"/>
  <c r="AI224" i="57"/>
  <c r="AI225" i="57"/>
  <c r="AI226" i="57"/>
  <c r="AI227" i="57"/>
  <c r="AI228" i="57"/>
  <c r="AI229" i="57"/>
  <c r="AI230" i="57"/>
  <c r="AI231" i="57"/>
  <c r="AI233" i="57"/>
  <c r="AI235" i="57"/>
  <c r="AI236" i="57"/>
  <c r="AI237" i="57"/>
  <c r="AI238" i="57"/>
  <c r="AI239" i="57"/>
  <c r="AI240" i="57"/>
  <c r="AI241" i="57"/>
  <c r="AI242" i="57"/>
  <c r="AI243" i="57"/>
  <c r="AI244" i="57"/>
  <c r="AI245" i="57"/>
  <c r="AI246" i="57"/>
  <c r="AI248" i="57"/>
  <c r="AI249" i="57"/>
  <c r="AI250" i="57"/>
  <c r="AI251" i="57"/>
  <c r="AI252" i="57"/>
  <c r="AI253" i="57"/>
  <c r="AI254" i="57"/>
  <c r="AI255" i="57"/>
  <c r="AI256" i="57"/>
  <c r="AI257" i="57"/>
  <c r="AI258" i="57"/>
  <c r="AI259" i="57"/>
  <c r="AI260" i="57"/>
  <c r="AI261" i="57"/>
  <c r="AI263" i="57"/>
  <c r="AI264" i="57"/>
  <c r="AI265" i="57"/>
  <c r="AI266" i="57"/>
  <c r="AI267" i="57"/>
  <c r="AI268" i="57"/>
  <c r="AI269" i="57"/>
  <c r="AI270" i="57"/>
  <c r="AI271" i="57"/>
  <c r="AI272" i="57"/>
  <c r="AI273" i="57"/>
  <c r="AI274" i="57"/>
  <c r="AI275" i="57"/>
  <c r="AI276" i="57"/>
  <c r="AI278" i="57"/>
  <c r="AI280" i="57"/>
  <c r="AI281" i="57"/>
  <c r="AI282" i="57"/>
  <c r="AI283" i="57"/>
  <c r="AI284" i="57"/>
  <c r="AI285" i="57"/>
  <c r="AI286" i="57"/>
  <c r="AI287" i="57"/>
  <c r="AI288" i="57"/>
  <c r="AI289" i="57"/>
  <c r="AI290" i="57"/>
  <c r="AI291" i="57"/>
  <c r="AI293" i="57"/>
  <c r="AI295" i="57"/>
  <c r="AI296" i="57"/>
  <c r="AI297" i="57"/>
  <c r="AI298" i="57"/>
  <c r="AI299" i="57"/>
  <c r="AI300" i="57"/>
  <c r="AI301" i="57"/>
  <c r="AI302" i="57"/>
  <c r="AI303" i="57"/>
  <c r="AI304" i="57"/>
  <c r="AI305" i="57"/>
  <c r="AI306" i="57"/>
  <c r="AI308" i="57"/>
  <c r="AI309" i="57"/>
  <c r="AI310" i="57"/>
  <c r="AI311" i="57"/>
  <c r="AI312" i="57"/>
  <c r="AI313" i="57"/>
  <c r="AI314" i="57"/>
  <c r="AI315" i="57"/>
  <c r="AI316" i="57"/>
  <c r="AI317" i="57"/>
  <c r="AI318" i="57"/>
  <c r="AI319" i="57"/>
  <c r="AI320" i="57"/>
  <c r="AI321" i="57"/>
  <c r="AI323" i="57"/>
  <c r="AI324" i="57"/>
  <c r="AI325" i="57"/>
  <c r="AI326" i="57"/>
  <c r="AI327" i="57"/>
  <c r="AI328" i="57"/>
  <c r="AI329" i="57"/>
  <c r="AI330" i="57"/>
  <c r="AI331" i="57"/>
  <c r="AI332" i="57"/>
  <c r="AI333" i="57"/>
  <c r="AI334" i="57"/>
  <c r="AI335" i="57"/>
  <c r="AI336" i="57"/>
  <c r="AI338" i="57"/>
  <c r="AI340" i="57"/>
  <c r="AI341" i="57"/>
  <c r="AI342" i="57"/>
  <c r="AI343" i="57"/>
  <c r="AI344" i="57"/>
  <c r="AI345" i="57"/>
  <c r="AI346" i="57"/>
  <c r="AI347" i="57"/>
  <c r="AI348" i="57"/>
  <c r="AI349" i="57"/>
  <c r="AI350" i="57"/>
  <c r="AI36" i="57"/>
  <c r="AN14" i="57"/>
  <c r="AN15" i="57"/>
  <c r="AN16" i="57"/>
  <c r="AN17" i="57"/>
  <c r="AN18" i="57"/>
  <c r="AN19" i="57"/>
  <c r="AN20" i="57"/>
  <c r="AN21" i="57"/>
  <c r="AN22" i="57"/>
  <c r="AN23" i="57"/>
  <c r="AN13" i="57"/>
  <c r="AN12" i="57"/>
  <c r="AI54" i="57" s="1"/>
  <c r="AN11" i="57"/>
  <c r="AN10" i="57"/>
  <c r="AI97" i="57" s="1"/>
  <c r="AN9" i="57"/>
  <c r="AL7" i="57"/>
  <c r="AI292" i="57" l="1"/>
  <c r="AI232" i="57"/>
  <c r="AI172" i="57"/>
  <c r="AI112" i="57"/>
  <c r="AI52" i="57"/>
  <c r="AI339" i="57"/>
  <c r="AI307" i="57"/>
  <c r="AI279" i="57"/>
  <c r="AI247" i="57"/>
  <c r="AI219" i="57"/>
  <c r="AI187" i="57"/>
  <c r="AI159" i="57"/>
  <c r="AI127" i="57"/>
  <c r="AI99" i="57"/>
  <c r="AI67" i="57"/>
  <c r="AI39" i="57"/>
  <c r="AI322" i="57"/>
  <c r="AI294" i="57"/>
  <c r="AI262" i="57"/>
  <c r="AI234" i="57"/>
  <c r="AI202" i="57"/>
  <c r="AI174" i="57"/>
  <c r="AI142" i="57"/>
  <c r="AI114" i="57"/>
  <c r="AI82" i="57"/>
  <c r="AI277" i="57"/>
  <c r="AI157" i="57"/>
  <c r="AI37" i="57"/>
  <c r="AI337" i="57"/>
  <c r="AI217" i="57"/>
  <c r="Y7" i="57" l="1"/>
  <c r="Z7" i="57"/>
  <c r="AA7" i="57"/>
  <c r="AB7" i="57"/>
  <c r="AC7" i="57"/>
  <c r="X7" i="57"/>
  <c r="W7" i="57"/>
  <c r="V7" i="57"/>
  <c r="U7" i="57"/>
  <c r="T7" i="57"/>
  <c r="S7" i="57"/>
  <c r="R7" i="57"/>
  <c r="AA96" i="57" l="1"/>
  <c r="AA100" i="57"/>
  <c r="AA160" i="57"/>
  <c r="AA164" i="57"/>
  <c r="AA224" i="57"/>
  <c r="AA228" i="57"/>
  <c r="AA288" i="57"/>
  <c r="AA292" i="57"/>
  <c r="AB37" i="57"/>
  <c r="AC37" i="57" s="1"/>
  <c r="AB38" i="57"/>
  <c r="AC38" i="57" s="1"/>
  <c r="AB39" i="57"/>
  <c r="AC39" i="57" s="1"/>
  <c r="AB40" i="57"/>
  <c r="AC40" i="57" s="1"/>
  <c r="AB41" i="57"/>
  <c r="AC41" i="57" s="1"/>
  <c r="AB42" i="57"/>
  <c r="AC42" i="57" s="1"/>
  <c r="AB43" i="57"/>
  <c r="AC43" i="57" s="1"/>
  <c r="AB44" i="57"/>
  <c r="AC44" i="57" s="1"/>
  <c r="AB45" i="57"/>
  <c r="AC45" i="57" s="1"/>
  <c r="AB46" i="57"/>
  <c r="AC46" i="57" s="1"/>
  <c r="AB47" i="57"/>
  <c r="AC47" i="57" s="1"/>
  <c r="AB48" i="57"/>
  <c r="AC48" i="57" s="1"/>
  <c r="AB49" i="57"/>
  <c r="AC49" i="57" s="1"/>
  <c r="AB50" i="57"/>
  <c r="AC50" i="57" s="1"/>
  <c r="AB51" i="57"/>
  <c r="AC51" i="57" s="1"/>
  <c r="AB52" i="57"/>
  <c r="AC52" i="57" s="1"/>
  <c r="AB53" i="57"/>
  <c r="AC53" i="57" s="1"/>
  <c r="AB54" i="57"/>
  <c r="AC54" i="57" s="1"/>
  <c r="AB55" i="57"/>
  <c r="AC55" i="57" s="1"/>
  <c r="AB56" i="57"/>
  <c r="AC56" i="57" s="1"/>
  <c r="AB57" i="57"/>
  <c r="AC57" i="57" s="1"/>
  <c r="AB58" i="57"/>
  <c r="AC58" i="57" s="1"/>
  <c r="AB59" i="57"/>
  <c r="AC59" i="57" s="1"/>
  <c r="AB60" i="57"/>
  <c r="AC60" i="57" s="1"/>
  <c r="AB61" i="57"/>
  <c r="AC61" i="57" s="1"/>
  <c r="AB62" i="57"/>
  <c r="AC62" i="57" s="1"/>
  <c r="AB63" i="57"/>
  <c r="AC63" i="57" s="1"/>
  <c r="AB64" i="57"/>
  <c r="AC64" i="57" s="1"/>
  <c r="AB65" i="57"/>
  <c r="AC65" i="57" s="1"/>
  <c r="AB66" i="57"/>
  <c r="AC66" i="57" s="1"/>
  <c r="AB67" i="57"/>
  <c r="AC67" i="57" s="1"/>
  <c r="AB68" i="57"/>
  <c r="AB69" i="57"/>
  <c r="AC69" i="57" s="1"/>
  <c r="AB70" i="57"/>
  <c r="AC70" i="57" s="1"/>
  <c r="AB71" i="57"/>
  <c r="AC71" i="57" s="1"/>
  <c r="AB72" i="57"/>
  <c r="AC72" i="57" s="1"/>
  <c r="AB73" i="57"/>
  <c r="AC73" i="57" s="1"/>
  <c r="AB74" i="57"/>
  <c r="AC74" i="57" s="1"/>
  <c r="AB75" i="57"/>
  <c r="AC75" i="57" s="1"/>
  <c r="AB76" i="57"/>
  <c r="AC76" i="57" s="1"/>
  <c r="AB77" i="57"/>
  <c r="AC77" i="57" s="1"/>
  <c r="AB78" i="57"/>
  <c r="AC78" i="57" s="1"/>
  <c r="AB79" i="57"/>
  <c r="AC79" i="57" s="1"/>
  <c r="AB80" i="57"/>
  <c r="AC80" i="57" s="1"/>
  <c r="AB81" i="57"/>
  <c r="AC81" i="57" s="1"/>
  <c r="AB82" i="57"/>
  <c r="AC82" i="57" s="1"/>
  <c r="AB83" i="57"/>
  <c r="AB84" i="57"/>
  <c r="AC84" i="57" s="1"/>
  <c r="AB85" i="57"/>
  <c r="AC85" i="57" s="1"/>
  <c r="AB86" i="57"/>
  <c r="AC86" i="57" s="1"/>
  <c r="AB87" i="57"/>
  <c r="AC87" i="57" s="1"/>
  <c r="AB88" i="57"/>
  <c r="AC88" i="57" s="1"/>
  <c r="AB89" i="57"/>
  <c r="AC89" i="57" s="1"/>
  <c r="AB90" i="57"/>
  <c r="AC90" i="57" s="1"/>
  <c r="AB91" i="57"/>
  <c r="AC91" i="57" s="1"/>
  <c r="AB92" i="57"/>
  <c r="AC92" i="57" s="1"/>
  <c r="AB93" i="57"/>
  <c r="AC93" i="57" s="1"/>
  <c r="AB94" i="57"/>
  <c r="AC94" i="57" s="1"/>
  <c r="AB95" i="57"/>
  <c r="AC95" i="57" s="1"/>
  <c r="AB96" i="57"/>
  <c r="AC96" i="57" s="1"/>
  <c r="AB97" i="57"/>
  <c r="AC97" i="57" s="1"/>
  <c r="AB98" i="57"/>
  <c r="AC98" i="57" s="1"/>
  <c r="AB99" i="57"/>
  <c r="AC99" i="57" s="1"/>
  <c r="AB100" i="57"/>
  <c r="AC100" i="57" s="1"/>
  <c r="AB101" i="57"/>
  <c r="AC101" i="57" s="1"/>
  <c r="AB102" i="57"/>
  <c r="AC102" i="57" s="1"/>
  <c r="AB103" i="57"/>
  <c r="AC103" i="57" s="1"/>
  <c r="AB104" i="57"/>
  <c r="AC104" i="57" s="1"/>
  <c r="AB105" i="57"/>
  <c r="AC105" i="57" s="1"/>
  <c r="AB106" i="57"/>
  <c r="AC106" i="57" s="1"/>
  <c r="AB107" i="57"/>
  <c r="AC107" i="57" s="1"/>
  <c r="AB108" i="57"/>
  <c r="AC108" i="57" s="1"/>
  <c r="AB109" i="57"/>
  <c r="AC109" i="57" s="1"/>
  <c r="AB110" i="57"/>
  <c r="AC110" i="57" s="1"/>
  <c r="AB111" i="57"/>
  <c r="AC111" i="57" s="1"/>
  <c r="AB112" i="57"/>
  <c r="AC112" i="57" s="1"/>
  <c r="AB113" i="57"/>
  <c r="AC113" i="57" s="1"/>
  <c r="AB114" i="57"/>
  <c r="AC114" i="57" s="1"/>
  <c r="AB115" i="57"/>
  <c r="AC115" i="57" s="1"/>
  <c r="AB116" i="57"/>
  <c r="AC116" i="57" s="1"/>
  <c r="AB117" i="57"/>
  <c r="AC117" i="57" s="1"/>
  <c r="AB118" i="57"/>
  <c r="AC118" i="57" s="1"/>
  <c r="AB119" i="57"/>
  <c r="AC119" i="57" s="1"/>
  <c r="AB120" i="57"/>
  <c r="AC120" i="57" s="1"/>
  <c r="AB121" i="57"/>
  <c r="AC121" i="57" s="1"/>
  <c r="AB122" i="57"/>
  <c r="AC122" i="57" s="1"/>
  <c r="AB123" i="57"/>
  <c r="AC123" i="57" s="1"/>
  <c r="AB124" i="57"/>
  <c r="AC124" i="57" s="1"/>
  <c r="AB125" i="57"/>
  <c r="AC125" i="57" s="1"/>
  <c r="AB126" i="57"/>
  <c r="AC126" i="57" s="1"/>
  <c r="AB127" i="57"/>
  <c r="AC127" i="57" s="1"/>
  <c r="AB128" i="57"/>
  <c r="AB129" i="57"/>
  <c r="AC129" i="57" s="1"/>
  <c r="AB130" i="57"/>
  <c r="AC130" i="57" s="1"/>
  <c r="AB131" i="57"/>
  <c r="AC131" i="57" s="1"/>
  <c r="AB132" i="57"/>
  <c r="AC132" i="57" s="1"/>
  <c r="AB133" i="57"/>
  <c r="AC133" i="57" s="1"/>
  <c r="AB134" i="57"/>
  <c r="AC134" i="57" s="1"/>
  <c r="AB135" i="57"/>
  <c r="AC135" i="57" s="1"/>
  <c r="AB136" i="57"/>
  <c r="AC136" i="57" s="1"/>
  <c r="AB137" i="57"/>
  <c r="AC137" i="57" s="1"/>
  <c r="AB138" i="57"/>
  <c r="AC138" i="57" s="1"/>
  <c r="AB139" i="57"/>
  <c r="AC139" i="57" s="1"/>
  <c r="AB140" i="57"/>
  <c r="AC140" i="57" s="1"/>
  <c r="AB141" i="57"/>
  <c r="AC141" i="57" s="1"/>
  <c r="AB142" i="57"/>
  <c r="AC142" i="57" s="1"/>
  <c r="AB143" i="57"/>
  <c r="AB144" i="57"/>
  <c r="AC144" i="57" s="1"/>
  <c r="AB145" i="57"/>
  <c r="AC145" i="57" s="1"/>
  <c r="AB146" i="57"/>
  <c r="AC146" i="57" s="1"/>
  <c r="AB147" i="57"/>
  <c r="AC147" i="57" s="1"/>
  <c r="AB148" i="57"/>
  <c r="AC148" i="57" s="1"/>
  <c r="AB149" i="57"/>
  <c r="AC149" i="57" s="1"/>
  <c r="AB150" i="57"/>
  <c r="AC150" i="57" s="1"/>
  <c r="AB151" i="57"/>
  <c r="AC151" i="57" s="1"/>
  <c r="AB152" i="57"/>
  <c r="AC152" i="57" s="1"/>
  <c r="AB153" i="57"/>
  <c r="AC153" i="57" s="1"/>
  <c r="AB154" i="57"/>
  <c r="AC154" i="57" s="1"/>
  <c r="AB155" i="57"/>
  <c r="AC155" i="57" s="1"/>
  <c r="AB156" i="57"/>
  <c r="AC156" i="57" s="1"/>
  <c r="AB157" i="57"/>
  <c r="AC157" i="57" s="1"/>
  <c r="AB158" i="57"/>
  <c r="AC158" i="57" s="1"/>
  <c r="AB159" i="57"/>
  <c r="AC159" i="57" s="1"/>
  <c r="AB160" i="57"/>
  <c r="AC160" i="57" s="1"/>
  <c r="AB161" i="57"/>
  <c r="AC161" i="57" s="1"/>
  <c r="AB162" i="57"/>
  <c r="AC162" i="57" s="1"/>
  <c r="AB163" i="57"/>
  <c r="AC163" i="57" s="1"/>
  <c r="AB164" i="57"/>
  <c r="AC164" i="57" s="1"/>
  <c r="AB165" i="57"/>
  <c r="AC165" i="57" s="1"/>
  <c r="AB166" i="57"/>
  <c r="AC166" i="57" s="1"/>
  <c r="AB167" i="57"/>
  <c r="AC167" i="57" s="1"/>
  <c r="AB168" i="57"/>
  <c r="AC168" i="57" s="1"/>
  <c r="AB169" i="57"/>
  <c r="AC169" i="57" s="1"/>
  <c r="AB170" i="57"/>
  <c r="AC170" i="57" s="1"/>
  <c r="AB171" i="57"/>
  <c r="AC171" i="57" s="1"/>
  <c r="AB172" i="57"/>
  <c r="AC172" i="57" s="1"/>
  <c r="AB173" i="57"/>
  <c r="AC173" i="57" s="1"/>
  <c r="AB174" i="57"/>
  <c r="AC174" i="57" s="1"/>
  <c r="AB175" i="57"/>
  <c r="AC175" i="57" s="1"/>
  <c r="AB176" i="57"/>
  <c r="AC176" i="57" s="1"/>
  <c r="AB177" i="57"/>
  <c r="AC177" i="57" s="1"/>
  <c r="AB178" i="57"/>
  <c r="AC178" i="57" s="1"/>
  <c r="AB179" i="57"/>
  <c r="AC179" i="57" s="1"/>
  <c r="AB180" i="57"/>
  <c r="AC180" i="57" s="1"/>
  <c r="AB181" i="57"/>
  <c r="AC181" i="57" s="1"/>
  <c r="AB182" i="57"/>
  <c r="AC182" i="57" s="1"/>
  <c r="AB183" i="57"/>
  <c r="AC183" i="57" s="1"/>
  <c r="AB184" i="57"/>
  <c r="AC184" i="57" s="1"/>
  <c r="AB185" i="57"/>
  <c r="AC185" i="57" s="1"/>
  <c r="AB186" i="57"/>
  <c r="AC186" i="57" s="1"/>
  <c r="AB187" i="57"/>
  <c r="AC187" i="57" s="1"/>
  <c r="AB188" i="57"/>
  <c r="AB189" i="57"/>
  <c r="AC189" i="57" s="1"/>
  <c r="AB190" i="57"/>
  <c r="AC190" i="57" s="1"/>
  <c r="AB191" i="57"/>
  <c r="AC191" i="57" s="1"/>
  <c r="AB192" i="57"/>
  <c r="AC192" i="57" s="1"/>
  <c r="AB193" i="57"/>
  <c r="AC193" i="57" s="1"/>
  <c r="AB194" i="57"/>
  <c r="AC194" i="57" s="1"/>
  <c r="AB195" i="57"/>
  <c r="AC195" i="57" s="1"/>
  <c r="AB196" i="57"/>
  <c r="AC196" i="57" s="1"/>
  <c r="AB197" i="57"/>
  <c r="AC197" i="57" s="1"/>
  <c r="AB198" i="57"/>
  <c r="AC198" i="57" s="1"/>
  <c r="AB199" i="57"/>
  <c r="AC199" i="57" s="1"/>
  <c r="AB200" i="57"/>
  <c r="AC200" i="57" s="1"/>
  <c r="AB201" i="57"/>
  <c r="AC201" i="57" s="1"/>
  <c r="AB202" i="57"/>
  <c r="AC202" i="57" s="1"/>
  <c r="AB203" i="57"/>
  <c r="AB204" i="57"/>
  <c r="AC204" i="57" s="1"/>
  <c r="AB205" i="57"/>
  <c r="AC205" i="57" s="1"/>
  <c r="AB206" i="57"/>
  <c r="AC206" i="57" s="1"/>
  <c r="AB207" i="57"/>
  <c r="AC207" i="57" s="1"/>
  <c r="AB208" i="57"/>
  <c r="AC208" i="57" s="1"/>
  <c r="AB209" i="57"/>
  <c r="AC209" i="57" s="1"/>
  <c r="AB210" i="57"/>
  <c r="AC210" i="57" s="1"/>
  <c r="AB211" i="57"/>
  <c r="AC211" i="57" s="1"/>
  <c r="AB212" i="57"/>
  <c r="AC212" i="57" s="1"/>
  <c r="AB213" i="57"/>
  <c r="AC213" i="57" s="1"/>
  <c r="AB214" i="57"/>
  <c r="AC214" i="57" s="1"/>
  <c r="AB215" i="57"/>
  <c r="AC215" i="57" s="1"/>
  <c r="AB216" i="57"/>
  <c r="AC216" i="57" s="1"/>
  <c r="AB217" i="57"/>
  <c r="AC217" i="57" s="1"/>
  <c r="AB218" i="57"/>
  <c r="AC218" i="57" s="1"/>
  <c r="AB219" i="57"/>
  <c r="AC219" i="57" s="1"/>
  <c r="AB220" i="57"/>
  <c r="AC220" i="57" s="1"/>
  <c r="AB221" i="57"/>
  <c r="AC221" i="57" s="1"/>
  <c r="AB222" i="57"/>
  <c r="AC222" i="57" s="1"/>
  <c r="AB223" i="57"/>
  <c r="AC223" i="57" s="1"/>
  <c r="AB224" i="57"/>
  <c r="AC224" i="57" s="1"/>
  <c r="AB225" i="57"/>
  <c r="AC225" i="57" s="1"/>
  <c r="AB226" i="57"/>
  <c r="AC226" i="57" s="1"/>
  <c r="AB227" i="57"/>
  <c r="AC227" i="57" s="1"/>
  <c r="AB228" i="57"/>
  <c r="AC228" i="57" s="1"/>
  <c r="AB229" i="57"/>
  <c r="AC229" i="57" s="1"/>
  <c r="AB230" i="57"/>
  <c r="AC230" i="57" s="1"/>
  <c r="AB231" i="57"/>
  <c r="AC231" i="57" s="1"/>
  <c r="AB232" i="57"/>
  <c r="AC232" i="57" s="1"/>
  <c r="AB233" i="57"/>
  <c r="AC233" i="57" s="1"/>
  <c r="AB234" i="57"/>
  <c r="AC234" i="57" s="1"/>
  <c r="AB235" i="57"/>
  <c r="AC235" i="57" s="1"/>
  <c r="AB236" i="57"/>
  <c r="AC236" i="57" s="1"/>
  <c r="AB237" i="57"/>
  <c r="AC237" i="57" s="1"/>
  <c r="AB238" i="57"/>
  <c r="AC238" i="57" s="1"/>
  <c r="AB239" i="57"/>
  <c r="AC239" i="57" s="1"/>
  <c r="AB240" i="57"/>
  <c r="AC240" i="57" s="1"/>
  <c r="AB241" i="57"/>
  <c r="AC241" i="57" s="1"/>
  <c r="AB242" i="57"/>
  <c r="AC242" i="57" s="1"/>
  <c r="AB243" i="57"/>
  <c r="AC243" i="57" s="1"/>
  <c r="AB244" i="57"/>
  <c r="AC244" i="57" s="1"/>
  <c r="AB245" i="57"/>
  <c r="AC245" i="57" s="1"/>
  <c r="AB246" i="57"/>
  <c r="AC246" i="57" s="1"/>
  <c r="AB247" i="57"/>
  <c r="AC247" i="57" s="1"/>
  <c r="AB248" i="57"/>
  <c r="AB249" i="57"/>
  <c r="AC249" i="57" s="1"/>
  <c r="AB250" i="57"/>
  <c r="AC250" i="57" s="1"/>
  <c r="AB251" i="57"/>
  <c r="AC251" i="57" s="1"/>
  <c r="AB252" i="57"/>
  <c r="AC252" i="57" s="1"/>
  <c r="AB253" i="57"/>
  <c r="AC253" i="57" s="1"/>
  <c r="AB254" i="57"/>
  <c r="AC254" i="57" s="1"/>
  <c r="AB255" i="57"/>
  <c r="AC255" i="57" s="1"/>
  <c r="AB256" i="57"/>
  <c r="AC256" i="57" s="1"/>
  <c r="AB257" i="57"/>
  <c r="AC257" i="57" s="1"/>
  <c r="AB258" i="57"/>
  <c r="AC258" i="57" s="1"/>
  <c r="AB259" i="57"/>
  <c r="AC259" i="57" s="1"/>
  <c r="AB260" i="57"/>
  <c r="AC260" i="57" s="1"/>
  <c r="AB261" i="57"/>
  <c r="AC261" i="57" s="1"/>
  <c r="AB262" i="57"/>
  <c r="AC262" i="57" s="1"/>
  <c r="AB263" i="57"/>
  <c r="AB264" i="57"/>
  <c r="AC264" i="57" s="1"/>
  <c r="AB265" i="57"/>
  <c r="AC265" i="57" s="1"/>
  <c r="AB266" i="57"/>
  <c r="AC266" i="57" s="1"/>
  <c r="AB267" i="57"/>
  <c r="AC267" i="57" s="1"/>
  <c r="AB268" i="57"/>
  <c r="AC268" i="57" s="1"/>
  <c r="AB269" i="57"/>
  <c r="AC269" i="57" s="1"/>
  <c r="AB270" i="57"/>
  <c r="AC270" i="57" s="1"/>
  <c r="AB271" i="57"/>
  <c r="AC271" i="57" s="1"/>
  <c r="AB272" i="57"/>
  <c r="AC272" i="57" s="1"/>
  <c r="AB273" i="57"/>
  <c r="AC273" i="57" s="1"/>
  <c r="AB274" i="57"/>
  <c r="AC274" i="57" s="1"/>
  <c r="AB275" i="57"/>
  <c r="AC275" i="57" s="1"/>
  <c r="AB276" i="57"/>
  <c r="AC276" i="57" s="1"/>
  <c r="AB277" i="57"/>
  <c r="AC277" i="57" s="1"/>
  <c r="AB278" i="57"/>
  <c r="AC278" i="57" s="1"/>
  <c r="AB279" i="57"/>
  <c r="AC279" i="57" s="1"/>
  <c r="AB280" i="57"/>
  <c r="AC280" i="57" s="1"/>
  <c r="AB281" i="57"/>
  <c r="AC281" i="57" s="1"/>
  <c r="AB282" i="57"/>
  <c r="AC282" i="57" s="1"/>
  <c r="AB283" i="57"/>
  <c r="AC283" i="57" s="1"/>
  <c r="AB284" i="57"/>
  <c r="AC284" i="57" s="1"/>
  <c r="AB285" i="57"/>
  <c r="AC285" i="57" s="1"/>
  <c r="AB286" i="57"/>
  <c r="AC286" i="57" s="1"/>
  <c r="AB287" i="57"/>
  <c r="AC287" i="57" s="1"/>
  <c r="AB288" i="57"/>
  <c r="AC288" i="57" s="1"/>
  <c r="AB289" i="57"/>
  <c r="AC289" i="57" s="1"/>
  <c r="AB290" i="57"/>
  <c r="AC290" i="57" s="1"/>
  <c r="AB291" i="57"/>
  <c r="AC291" i="57" s="1"/>
  <c r="AB292" i="57"/>
  <c r="AC292" i="57" s="1"/>
  <c r="AB293" i="57"/>
  <c r="AC293" i="57" s="1"/>
  <c r="AB294" i="57"/>
  <c r="AC294" i="57" s="1"/>
  <c r="AB295" i="57"/>
  <c r="AC295" i="57" s="1"/>
  <c r="AB296" i="57"/>
  <c r="AC296" i="57" s="1"/>
  <c r="AB297" i="57"/>
  <c r="AC297" i="57" s="1"/>
  <c r="AB298" i="57"/>
  <c r="AC298" i="57" s="1"/>
  <c r="AB299" i="57"/>
  <c r="AC299" i="57" s="1"/>
  <c r="AB300" i="57"/>
  <c r="AC300" i="57" s="1"/>
  <c r="AB301" i="57"/>
  <c r="AC301" i="57" s="1"/>
  <c r="AB302" i="57"/>
  <c r="AC302" i="57" s="1"/>
  <c r="AB303" i="57"/>
  <c r="AC303" i="57" s="1"/>
  <c r="AB304" i="57"/>
  <c r="AC304" i="57" s="1"/>
  <c r="AB305" i="57"/>
  <c r="AC305" i="57" s="1"/>
  <c r="AB306" i="57"/>
  <c r="AC306" i="57" s="1"/>
  <c r="AB307" i="57"/>
  <c r="AC307" i="57" s="1"/>
  <c r="AB308" i="57"/>
  <c r="AB309" i="57"/>
  <c r="AC309" i="57" s="1"/>
  <c r="AB310" i="57"/>
  <c r="AC310" i="57" s="1"/>
  <c r="AB311" i="57"/>
  <c r="AC311" i="57" s="1"/>
  <c r="AB312" i="57"/>
  <c r="AC312" i="57" s="1"/>
  <c r="AB313" i="57"/>
  <c r="AC313" i="57" s="1"/>
  <c r="AB314" i="57"/>
  <c r="AC314" i="57" s="1"/>
  <c r="AB315" i="57"/>
  <c r="AC315" i="57" s="1"/>
  <c r="AB316" i="57"/>
  <c r="AC316" i="57" s="1"/>
  <c r="AB317" i="57"/>
  <c r="AC317" i="57" s="1"/>
  <c r="AB318" i="57"/>
  <c r="AC318" i="57" s="1"/>
  <c r="AB319" i="57"/>
  <c r="AC319" i="57" s="1"/>
  <c r="AB320" i="57"/>
  <c r="AC320" i="57" s="1"/>
  <c r="AB321" i="57"/>
  <c r="AC321" i="57" s="1"/>
  <c r="AB322" i="57"/>
  <c r="AC322" i="57" s="1"/>
  <c r="AB323" i="57"/>
  <c r="AB324" i="57"/>
  <c r="AC324" i="57" s="1"/>
  <c r="AB325" i="57"/>
  <c r="AC325" i="57" s="1"/>
  <c r="AB326" i="57"/>
  <c r="AC326" i="57" s="1"/>
  <c r="AB327" i="57"/>
  <c r="AC327" i="57" s="1"/>
  <c r="AB328" i="57"/>
  <c r="AC328" i="57" s="1"/>
  <c r="AB329" i="57"/>
  <c r="AC329" i="57" s="1"/>
  <c r="AB330" i="57"/>
  <c r="AC330" i="57" s="1"/>
  <c r="AB331" i="57"/>
  <c r="AC331" i="57" s="1"/>
  <c r="AB332" i="57"/>
  <c r="AC332" i="57" s="1"/>
  <c r="AB333" i="57"/>
  <c r="AC333" i="57" s="1"/>
  <c r="AB334" i="57"/>
  <c r="AC334" i="57" s="1"/>
  <c r="AB335" i="57"/>
  <c r="AC335" i="57" s="1"/>
  <c r="AB336" i="57"/>
  <c r="AC336" i="57" s="1"/>
  <c r="AB337" i="57"/>
  <c r="AC337" i="57" s="1"/>
  <c r="AB338" i="57"/>
  <c r="AC338" i="57" s="1"/>
  <c r="AB339" i="57"/>
  <c r="AC339" i="57" s="1"/>
  <c r="AB340" i="57"/>
  <c r="AC340" i="57" s="1"/>
  <c r="AB341" i="57"/>
  <c r="AC341" i="57" s="1"/>
  <c r="AB342" i="57"/>
  <c r="AC342" i="57" s="1"/>
  <c r="AB343" i="57"/>
  <c r="AC343" i="57" s="1"/>
  <c r="AB344" i="57"/>
  <c r="AC344" i="57" s="1"/>
  <c r="AB345" i="57"/>
  <c r="AC345" i="57" s="1"/>
  <c r="AB346" i="57"/>
  <c r="AC346" i="57" s="1"/>
  <c r="AB347" i="57"/>
  <c r="AC347" i="57" s="1"/>
  <c r="AB348" i="57"/>
  <c r="AC348" i="57" s="1"/>
  <c r="AB349" i="57"/>
  <c r="AC349" i="57" s="1"/>
  <c r="AB350" i="57"/>
  <c r="AC350" i="57" s="1"/>
  <c r="AB36" i="57"/>
  <c r="AC36" i="57" s="1"/>
  <c r="Z37" i="57"/>
  <c r="AA37" i="57" s="1"/>
  <c r="Z38" i="57"/>
  <c r="AA38" i="57" s="1"/>
  <c r="Z39" i="57"/>
  <c r="AA39" i="57" s="1"/>
  <c r="Z40" i="57"/>
  <c r="AA40" i="57" s="1"/>
  <c r="Z41" i="57"/>
  <c r="AA41" i="57" s="1"/>
  <c r="Z42" i="57"/>
  <c r="AA42" i="57" s="1"/>
  <c r="Z43" i="57"/>
  <c r="AA43" i="57" s="1"/>
  <c r="Z44" i="57"/>
  <c r="AA44" i="57" s="1"/>
  <c r="Z45" i="57"/>
  <c r="AA45" i="57" s="1"/>
  <c r="Z46" i="57"/>
  <c r="AA46" i="57" s="1"/>
  <c r="Z47" i="57"/>
  <c r="AA47" i="57" s="1"/>
  <c r="Z48" i="57"/>
  <c r="AA48" i="57" s="1"/>
  <c r="Z49" i="57"/>
  <c r="AA49" i="57" s="1"/>
  <c r="Z50" i="57"/>
  <c r="AA50" i="57" s="1"/>
  <c r="Z51" i="57"/>
  <c r="AA51" i="57" s="1"/>
  <c r="Z52" i="57"/>
  <c r="AA52" i="57" s="1"/>
  <c r="Z53" i="57"/>
  <c r="AA53" i="57" s="1"/>
  <c r="Z54" i="57"/>
  <c r="AA54" i="57" s="1"/>
  <c r="Z55" i="57"/>
  <c r="AA55" i="57" s="1"/>
  <c r="Z56" i="57"/>
  <c r="AA56" i="57" s="1"/>
  <c r="Z57" i="57"/>
  <c r="AA57" i="57" s="1"/>
  <c r="Z58" i="57"/>
  <c r="AA58" i="57" s="1"/>
  <c r="Z59" i="57"/>
  <c r="AA59" i="57" s="1"/>
  <c r="Z60" i="57"/>
  <c r="AA60" i="57" s="1"/>
  <c r="Z61" i="57"/>
  <c r="AA61" i="57" s="1"/>
  <c r="Z62" i="57"/>
  <c r="AA62" i="57" s="1"/>
  <c r="Z63" i="57"/>
  <c r="AA63" i="57" s="1"/>
  <c r="Z64" i="57"/>
  <c r="AA64" i="57" s="1"/>
  <c r="Z65" i="57"/>
  <c r="AA65" i="57" s="1"/>
  <c r="Z66" i="57"/>
  <c r="AA66" i="57" s="1"/>
  <c r="Z67" i="57"/>
  <c r="AA67" i="57" s="1"/>
  <c r="Z68" i="57"/>
  <c r="AA68" i="57" s="1"/>
  <c r="Z69" i="57"/>
  <c r="AA69" i="57" s="1"/>
  <c r="Z70" i="57"/>
  <c r="AA70" i="57" s="1"/>
  <c r="Z71" i="57"/>
  <c r="AA71" i="57" s="1"/>
  <c r="Z72" i="57"/>
  <c r="AA72" i="57" s="1"/>
  <c r="Z73" i="57"/>
  <c r="AA73" i="57" s="1"/>
  <c r="Z74" i="57"/>
  <c r="AA74" i="57" s="1"/>
  <c r="Z75" i="57"/>
  <c r="AA75" i="57" s="1"/>
  <c r="Z76" i="57"/>
  <c r="AA76" i="57" s="1"/>
  <c r="Z77" i="57"/>
  <c r="AA77" i="57" s="1"/>
  <c r="Z78" i="57"/>
  <c r="AA78" i="57" s="1"/>
  <c r="Z79" i="57"/>
  <c r="AA79" i="57" s="1"/>
  <c r="Z80" i="57"/>
  <c r="AA80" i="57" s="1"/>
  <c r="Z81" i="57"/>
  <c r="AA81" i="57" s="1"/>
  <c r="Z82" i="57"/>
  <c r="AA82" i="57" s="1"/>
  <c r="Z83" i="57"/>
  <c r="AA83" i="57" s="1"/>
  <c r="Z84" i="57"/>
  <c r="AA84" i="57" s="1"/>
  <c r="Z85" i="57"/>
  <c r="AA85" i="57" s="1"/>
  <c r="Z86" i="57"/>
  <c r="AA86" i="57" s="1"/>
  <c r="Z87" i="57"/>
  <c r="AA87" i="57" s="1"/>
  <c r="Z88" i="57"/>
  <c r="AA88" i="57" s="1"/>
  <c r="Z89" i="57"/>
  <c r="AA89" i="57" s="1"/>
  <c r="Z90" i="57"/>
  <c r="AA90" i="57" s="1"/>
  <c r="Z91" i="57"/>
  <c r="AA91" i="57" s="1"/>
  <c r="Z92" i="57"/>
  <c r="AA92" i="57" s="1"/>
  <c r="Z93" i="57"/>
  <c r="AA93" i="57" s="1"/>
  <c r="Z94" i="57"/>
  <c r="AA94" i="57" s="1"/>
  <c r="Z95" i="57"/>
  <c r="AA95" i="57" s="1"/>
  <c r="Z96" i="57"/>
  <c r="Z97" i="57"/>
  <c r="AA97" i="57" s="1"/>
  <c r="Z98" i="57"/>
  <c r="AA98" i="57" s="1"/>
  <c r="Z99" i="57"/>
  <c r="AA99" i="57" s="1"/>
  <c r="Z100" i="57"/>
  <c r="Z101" i="57"/>
  <c r="AA101" i="57" s="1"/>
  <c r="Z102" i="57"/>
  <c r="AA102" i="57" s="1"/>
  <c r="Z103" i="57"/>
  <c r="AA103" i="57" s="1"/>
  <c r="Z104" i="57"/>
  <c r="AA104" i="57" s="1"/>
  <c r="Z105" i="57"/>
  <c r="AA105" i="57" s="1"/>
  <c r="Z106" i="57"/>
  <c r="AA106" i="57" s="1"/>
  <c r="Z107" i="57"/>
  <c r="AA107" i="57" s="1"/>
  <c r="Z108" i="57"/>
  <c r="AA108" i="57" s="1"/>
  <c r="Z109" i="57"/>
  <c r="AA109" i="57" s="1"/>
  <c r="Z110" i="57"/>
  <c r="AA110" i="57" s="1"/>
  <c r="Z111" i="57"/>
  <c r="AA111" i="57" s="1"/>
  <c r="Z112" i="57"/>
  <c r="AA112" i="57" s="1"/>
  <c r="Z113" i="57"/>
  <c r="AA113" i="57" s="1"/>
  <c r="Z114" i="57"/>
  <c r="AA114" i="57" s="1"/>
  <c r="Z115" i="57"/>
  <c r="AA115" i="57" s="1"/>
  <c r="Z116" i="57"/>
  <c r="AA116" i="57" s="1"/>
  <c r="Z117" i="57"/>
  <c r="AA117" i="57" s="1"/>
  <c r="Z118" i="57"/>
  <c r="AA118" i="57" s="1"/>
  <c r="Z119" i="57"/>
  <c r="AA119" i="57" s="1"/>
  <c r="Z120" i="57"/>
  <c r="AA120" i="57" s="1"/>
  <c r="Z121" i="57"/>
  <c r="AA121" i="57" s="1"/>
  <c r="Z122" i="57"/>
  <c r="AA122" i="57" s="1"/>
  <c r="Z123" i="57"/>
  <c r="AA123" i="57" s="1"/>
  <c r="Z124" i="57"/>
  <c r="AA124" i="57" s="1"/>
  <c r="Z125" i="57"/>
  <c r="AA125" i="57" s="1"/>
  <c r="Z126" i="57"/>
  <c r="AA126" i="57" s="1"/>
  <c r="Z127" i="57"/>
  <c r="AA127" i="57" s="1"/>
  <c r="Z128" i="57"/>
  <c r="AA128" i="57" s="1"/>
  <c r="Z129" i="57"/>
  <c r="AA129" i="57" s="1"/>
  <c r="Z130" i="57"/>
  <c r="AA130" i="57" s="1"/>
  <c r="Z131" i="57"/>
  <c r="AA131" i="57" s="1"/>
  <c r="Z132" i="57"/>
  <c r="AA132" i="57" s="1"/>
  <c r="Z133" i="57"/>
  <c r="AA133" i="57" s="1"/>
  <c r="Z134" i="57"/>
  <c r="AA134" i="57" s="1"/>
  <c r="Z135" i="57"/>
  <c r="AA135" i="57" s="1"/>
  <c r="Z136" i="57"/>
  <c r="AA136" i="57" s="1"/>
  <c r="Z137" i="57"/>
  <c r="AA137" i="57" s="1"/>
  <c r="Z138" i="57"/>
  <c r="AA138" i="57" s="1"/>
  <c r="Z139" i="57"/>
  <c r="AA139" i="57" s="1"/>
  <c r="Z140" i="57"/>
  <c r="AA140" i="57" s="1"/>
  <c r="Z141" i="57"/>
  <c r="AA141" i="57" s="1"/>
  <c r="Z142" i="57"/>
  <c r="AA142" i="57" s="1"/>
  <c r="Z143" i="57"/>
  <c r="AA143" i="57" s="1"/>
  <c r="Z144" i="57"/>
  <c r="AA144" i="57" s="1"/>
  <c r="Z145" i="57"/>
  <c r="AA145" i="57" s="1"/>
  <c r="Z146" i="57"/>
  <c r="AA146" i="57" s="1"/>
  <c r="Z147" i="57"/>
  <c r="AA147" i="57" s="1"/>
  <c r="Z148" i="57"/>
  <c r="AA148" i="57" s="1"/>
  <c r="Z149" i="57"/>
  <c r="AA149" i="57" s="1"/>
  <c r="Z150" i="57"/>
  <c r="AA150" i="57" s="1"/>
  <c r="Z151" i="57"/>
  <c r="AA151" i="57" s="1"/>
  <c r="Z152" i="57"/>
  <c r="AA152" i="57" s="1"/>
  <c r="Z153" i="57"/>
  <c r="AA153" i="57" s="1"/>
  <c r="Z154" i="57"/>
  <c r="AA154" i="57" s="1"/>
  <c r="Z155" i="57"/>
  <c r="AA155" i="57" s="1"/>
  <c r="Z156" i="57"/>
  <c r="AA156" i="57" s="1"/>
  <c r="Z157" i="57"/>
  <c r="AA157" i="57" s="1"/>
  <c r="Z158" i="57"/>
  <c r="AA158" i="57" s="1"/>
  <c r="Z159" i="57"/>
  <c r="AA159" i="57" s="1"/>
  <c r="Z160" i="57"/>
  <c r="Z161" i="57"/>
  <c r="AA161" i="57" s="1"/>
  <c r="Z162" i="57"/>
  <c r="AA162" i="57" s="1"/>
  <c r="Z163" i="57"/>
  <c r="AA163" i="57" s="1"/>
  <c r="Z164" i="57"/>
  <c r="Z165" i="57"/>
  <c r="AA165" i="57" s="1"/>
  <c r="Z166" i="57"/>
  <c r="AA166" i="57" s="1"/>
  <c r="Z167" i="57"/>
  <c r="AA167" i="57" s="1"/>
  <c r="Z168" i="57"/>
  <c r="AA168" i="57" s="1"/>
  <c r="Z169" i="57"/>
  <c r="AA169" i="57" s="1"/>
  <c r="Z170" i="57"/>
  <c r="AA170" i="57" s="1"/>
  <c r="Z171" i="57"/>
  <c r="AA171" i="57" s="1"/>
  <c r="Z172" i="57"/>
  <c r="AA172" i="57" s="1"/>
  <c r="Z173" i="57"/>
  <c r="AA173" i="57" s="1"/>
  <c r="Z174" i="57"/>
  <c r="AA174" i="57" s="1"/>
  <c r="Z175" i="57"/>
  <c r="AA175" i="57" s="1"/>
  <c r="Z176" i="57"/>
  <c r="AA176" i="57" s="1"/>
  <c r="Z177" i="57"/>
  <c r="AA177" i="57" s="1"/>
  <c r="Z178" i="57"/>
  <c r="AA178" i="57" s="1"/>
  <c r="Z179" i="57"/>
  <c r="AA179" i="57" s="1"/>
  <c r="Z180" i="57"/>
  <c r="AA180" i="57" s="1"/>
  <c r="Z181" i="57"/>
  <c r="AA181" i="57" s="1"/>
  <c r="Z182" i="57"/>
  <c r="AA182" i="57" s="1"/>
  <c r="Z183" i="57"/>
  <c r="AA183" i="57" s="1"/>
  <c r="Z184" i="57"/>
  <c r="AA184" i="57" s="1"/>
  <c r="Z185" i="57"/>
  <c r="AA185" i="57" s="1"/>
  <c r="Z186" i="57"/>
  <c r="AA186" i="57" s="1"/>
  <c r="Z187" i="57"/>
  <c r="AA187" i="57" s="1"/>
  <c r="Z188" i="57"/>
  <c r="AA188" i="57" s="1"/>
  <c r="Z189" i="57"/>
  <c r="AA189" i="57" s="1"/>
  <c r="Z190" i="57"/>
  <c r="AA190" i="57" s="1"/>
  <c r="Z191" i="57"/>
  <c r="AA191" i="57" s="1"/>
  <c r="Z192" i="57"/>
  <c r="AA192" i="57" s="1"/>
  <c r="Z193" i="57"/>
  <c r="AA193" i="57" s="1"/>
  <c r="Z194" i="57"/>
  <c r="AA194" i="57" s="1"/>
  <c r="Z195" i="57"/>
  <c r="AA195" i="57" s="1"/>
  <c r="Z196" i="57"/>
  <c r="AA196" i="57" s="1"/>
  <c r="Z197" i="57"/>
  <c r="AA197" i="57" s="1"/>
  <c r="Z198" i="57"/>
  <c r="AA198" i="57" s="1"/>
  <c r="Z199" i="57"/>
  <c r="AA199" i="57" s="1"/>
  <c r="Z200" i="57"/>
  <c r="AA200" i="57" s="1"/>
  <c r="Z201" i="57"/>
  <c r="AA201" i="57" s="1"/>
  <c r="Z202" i="57"/>
  <c r="AA202" i="57" s="1"/>
  <c r="Z203" i="57"/>
  <c r="AA203" i="57" s="1"/>
  <c r="Z204" i="57"/>
  <c r="AA204" i="57" s="1"/>
  <c r="Z205" i="57"/>
  <c r="AA205" i="57" s="1"/>
  <c r="Z206" i="57"/>
  <c r="AA206" i="57" s="1"/>
  <c r="Z207" i="57"/>
  <c r="AA207" i="57" s="1"/>
  <c r="Z208" i="57"/>
  <c r="AA208" i="57" s="1"/>
  <c r="Z209" i="57"/>
  <c r="AA209" i="57" s="1"/>
  <c r="Z210" i="57"/>
  <c r="AA210" i="57" s="1"/>
  <c r="Z211" i="57"/>
  <c r="AA211" i="57" s="1"/>
  <c r="Z212" i="57"/>
  <c r="AA212" i="57" s="1"/>
  <c r="Z213" i="57"/>
  <c r="AA213" i="57" s="1"/>
  <c r="Z214" i="57"/>
  <c r="AA214" i="57" s="1"/>
  <c r="Z215" i="57"/>
  <c r="AA215" i="57" s="1"/>
  <c r="Z216" i="57"/>
  <c r="AA216" i="57" s="1"/>
  <c r="Z217" i="57"/>
  <c r="AA217" i="57" s="1"/>
  <c r="Z218" i="57"/>
  <c r="AA218" i="57" s="1"/>
  <c r="Z219" i="57"/>
  <c r="AA219" i="57" s="1"/>
  <c r="Z220" i="57"/>
  <c r="AA220" i="57" s="1"/>
  <c r="Z221" i="57"/>
  <c r="AA221" i="57" s="1"/>
  <c r="Z222" i="57"/>
  <c r="AA222" i="57" s="1"/>
  <c r="Z223" i="57"/>
  <c r="AA223" i="57" s="1"/>
  <c r="Z224" i="57"/>
  <c r="Z225" i="57"/>
  <c r="AA225" i="57" s="1"/>
  <c r="Z226" i="57"/>
  <c r="AA226" i="57" s="1"/>
  <c r="Z227" i="57"/>
  <c r="AA227" i="57" s="1"/>
  <c r="Z228" i="57"/>
  <c r="Z229" i="57"/>
  <c r="AA229" i="57" s="1"/>
  <c r="Z230" i="57"/>
  <c r="AA230" i="57" s="1"/>
  <c r="Z231" i="57"/>
  <c r="AA231" i="57" s="1"/>
  <c r="Z232" i="57"/>
  <c r="AA232" i="57" s="1"/>
  <c r="Z233" i="57"/>
  <c r="AA233" i="57" s="1"/>
  <c r="Z234" i="57"/>
  <c r="AA234" i="57" s="1"/>
  <c r="Z235" i="57"/>
  <c r="AA235" i="57" s="1"/>
  <c r="Z236" i="57"/>
  <c r="AA236" i="57" s="1"/>
  <c r="Z237" i="57"/>
  <c r="AA237" i="57" s="1"/>
  <c r="Z238" i="57"/>
  <c r="AA238" i="57" s="1"/>
  <c r="Z239" i="57"/>
  <c r="AA239" i="57" s="1"/>
  <c r="Z240" i="57"/>
  <c r="AA240" i="57" s="1"/>
  <c r="Z241" i="57"/>
  <c r="AA241" i="57" s="1"/>
  <c r="Z242" i="57"/>
  <c r="AA242" i="57" s="1"/>
  <c r="Z243" i="57"/>
  <c r="AA243" i="57" s="1"/>
  <c r="Z244" i="57"/>
  <c r="AA244" i="57" s="1"/>
  <c r="Z245" i="57"/>
  <c r="AA245" i="57" s="1"/>
  <c r="Z246" i="57"/>
  <c r="AA246" i="57" s="1"/>
  <c r="Z247" i="57"/>
  <c r="AA247" i="57" s="1"/>
  <c r="Z248" i="57"/>
  <c r="AA248" i="57" s="1"/>
  <c r="Z249" i="57"/>
  <c r="AA249" i="57" s="1"/>
  <c r="Z250" i="57"/>
  <c r="AA250" i="57" s="1"/>
  <c r="Z251" i="57"/>
  <c r="AA251" i="57" s="1"/>
  <c r="Z252" i="57"/>
  <c r="AA252" i="57" s="1"/>
  <c r="Z253" i="57"/>
  <c r="AA253" i="57" s="1"/>
  <c r="Z254" i="57"/>
  <c r="AA254" i="57" s="1"/>
  <c r="Z255" i="57"/>
  <c r="AA255" i="57" s="1"/>
  <c r="Z256" i="57"/>
  <c r="AA256" i="57" s="1"/>
  <c r="Z257" i="57"/>
  <c r="AA257" i="57" s="1"/>
  <c r="Z258" i="57"/>
  <c r="AA258" i="57" s="1"/>
  <c r="Z259" i="57"/>
  <c r="AA259" i="57" s="1"/>
  <c r="Z260" i="57"/>
  <c r="AA260" i="57" s="1"/>
  <c r="Z261" i="57"/>
  <c r="AA261" i="57" s="1"/>
  <c r="Z262" i="57"/>
  <c r="AA262" i="57" s="1"/>
  <c r="Z263" i="57"/>
  <c r="AA263" i="57" s="1"/>
  <c r="Z264" i="57"/>
  <c r="AA264" i="57" s="1"/>
  <c r="Z265" i="57"/>
  <c r="AA265" i="57" s="1"/>
  <c r="Z266" i="57"/>
  <c r="AA266" i="57" s="1"/>
  <c r="Z267" i="57"/>
  <c r="AA267" i="57" s="1"/>
  <c r="Z268" i="57"/>
  <c r="AA268" i="57" s="1"/>
  <c r="Z269" i="57"/>
  <c r="AA269" i="57" s="1"/>
  <c r="Z270" i="57"/>
  <c r="AA270" i="57" s="1"/>
  <c r="Z271" i="57"/>
  <c r="AA271" i="57" s="1"/>
  <c r="Z272" i="57"/>
  <c r="AA272" i="57" s="1"/>
  <c r="Z273" i="57"/>
  <c r="AA273" i="57" s="1"/>
  <c r="Z274" i="57"/>
  <c r="AA274" i="57" s="1"/>
  <c r="Z275" i="57"/>
  <c r="AA275" i="57" s="1"/>
  <c r="Z276" i="57"/>
  <c r="AA276" i="57" s="1"/>
  <c r="Z277" i="57"/>
  <c r="AA277" i="57" s="1"/>
  <c r="Z278" i="57"/>
  <c r="AA278" i="57" s="1"/>
  <c r="Z279" i="57"/>
  <c r="AA279" i="57" s="1"/>
  <c r="Z280" i="57"/>
  <c r="AA280" i="57" s="1"/>
  <c r="Z281" i="57"/>
  <c r="AA281" i="57" s="1"/>
  <c r="Z282" i="57"/>
  <c r="AA282" i="57" s="1"/>
  <c r="Z283" i="57"/>
  <c r="AA283" i="57" s="1"/>
  <c r="Z284" i="57"/>
  <c r="AA284" i="57" s="1"/>
  <c r="Z285" i="57"/>
  <c r="AA285" i="57" s="1"/>
  <c r="Z286" i="57"/>
  <c r="AA286" i="57" s="1"/>
  <c r="Z287" i="57"/>
  <c r="AA287" i="57" s="1"/>
  <c r="Z288" i="57"/>
  <c r="Z289" i="57"/>
  <c r="AA289" i="57" s="1"/>
  <c r="Z290" i="57"/>
  <c r="AA290" i="57" s="1"/>
  <c r="Z291" i="57"/>
  <c r="AA291" i="57" s="1"/>
  <c r="Z292" i="57"/>
  <c r="Z293" i="57"/>
  <c r="AA293" i="57" s="1"/>
  <c r="Z294" i="57"/>
  <c r="AA294" i="57" s="1"/>
  <c r="Z295" i="57"/>
  <c r="AA295" i="57" s="1"/>
  <c r="Z296" i="57"/>
  <c r="AA296" i="57" s="1"/>
  <c r="Z297" i="57"/>
  <c r="AA297" i="57" s="1"/>
  <c r="Z298" i="57"/>
  <c r="AA298" i="57" s="1"/>
  <c r="Z299" i="57"/>
  <c r="AA299" i="57" s="1"/>
  <c r="Z300" i="57"/>
  <c r="AA300" i="57" s="1"/>
  <c r="Z301" i="57"/>
  <c r="AA301" i="57" s="1"/>
  <c r="Z302" i="57"/>
  <c r="AA302" i="57" s="1"/>
  <c r="Z303" i="57"/>
  <c r="AA303" i="57" s="1"/>
  <c r="Z304" i="57"/>
  <c r="AA304" i="57" s="1"/>
  <c r="Z305" i="57"/>
  <c r="AA305" i="57" s="1"/>
  <c r="Z306" i="57"/>
  <c r="AA306" i="57" s="1"/>
  <c r="Z307" i="57"/>
  <c r="AA307" i="57" s="1"/>
  <c r="Z308" i="57"/>
  <c r="AA308" i="57" s="1"/>
  <c r="Z309" i="57"/>
  <c r="AA309" i="57" s="1"/>
  <c r="Z310" i="57"/>
  <c r="AA310" i="57" s="1"/>
  <c r="Z311" i="57"/>
  <c r="AA311" i="57" s="1"/>
  <c r="Z312" i="57"/>
  <c r="AA312" i="57" s="1"/>
  <c r="Z313" i="57"/>
  <c r="AA313" i="57" s="1"/>
  <c r="Z314" i="57"/>
  <c r="AA314" i="57" s="1"/>
  <c r="Z315" i="57"/>
  <c r="AA315" i="57" s="1"/>
  <c r="Z316" i="57"/>
  <c r="AA316" i="57" s="1"/>
  <c r="Z317" i="57"/>
  <c r="AA317" i="57" s="1"/>
  <c r="Z318" i="57"/>
  <c r="AA318" i="57" s="1"/>
  <c r="Z319" i="57"/>
  <c r="AA319" i="57" s="1"/>
  <c r="Z320" i="57"/>
  <c r="AA320" i="57" s="1"/>
  <c r="Z321" i="57"/>
  <c r="AA321" i="57" s="1"/>
  <c r="Z322" i="57"/>
  <c r="AA322" i="57" s="1"/>
  <c r="Z323" i="57"/>
  <c r="AA323" i="57" s="1"/>
  <c r="Z324" i="57"/>
  <c r="AA324" i="57" s="1"/>
  <c r="Z325" i="57"/>
  <c r="AA325" i="57" s="1"/>
  <c r="Z326" i="57"/>
  <c r="AA326" i="57" s="1"/>
  <c r="Z327" i="57"/>
  <c r="AA327" i="57" s="1"/>
  <c r="Z328" i="57"/>
  <c r="AA328" i="57" s="1"/>
  <c r="Z329" i="57"/>
  <c r="AA329" i="57" s="1"/>
  <c r="Z330" i="57"/>
  <c r="AA330" i="57" s="1"/>
  <c r="Z331" i="57"/>
  <c r="AA331" i="57" s="1"/>
  <c r="Z332" i="57"/>
  <c r="AA332" i="57" s="1"/>
  <c r="Z333" i="57"/>
  <c r="AA333" i="57" s="1"/>
  <c r="Z334" i="57"/>
  <c r="AA334" i="57" s="1"/>
  <c r="Z335" i="57"/>
  <c r="AA335" i="57" s="1"/>
  <c r="Z336" i="57"/>
  <c r="AA336" i="57" s="1"/>
  <c r="Z337" i="57"/>
  <c r="AA337" i="57" s="1"/>
  <c r="Z338" i="57"/>
  <c r="AA338" i="57" s="1"/>
  <c r="Z339" i="57"/>
  <c r="AA339" i="57" s="1"/>
  <c r="Z340" i="57"/>
  <c r="AA340" i="57" s="1"/>
  <c r="Z341" i="57"/>
  <c r="AA341" i="57" s="1"/>
  <c r="Z342" i="57"/>
  <c r="AA342" i="57" s="1"/>
  <c r="Z343" i="57"/>
  <c r="AA343" i="57" s="1"/>
  <c r="Z344" i="57"/>
  <c r="AA344" i="57" s="1"/>
  <c r="Z345" i="57"/>
  <c r="AA345" i="57" s="1"/>
  <c r="Z346" i="57"/>
  <c r="AA346" i="57" s="1"/>
  <c r="Z347" i="57"/>
  <c r="AA347" i="57" s="1"/>
  <c r="Z348" i="57"/>
  <c r="AA348" i="57" s="1"/>
  <c r="Z349" i="57"/>
  <c r="AA349" i="57" s="1"/>
  <c r="Z350" i="57"/>
  <c r="AA350" i="57" s="1"/>
  <c r="Z36" i="57"/>
  <c r="AE338" i="57" l="1"/>
  <c r="AD338" i="57"/>
  <c r="AE293" i="57"/>
  <c r="AD293" i="57"/>
  <c r="AE53" i="57"/>
  <c r="AD53" i="57"/>
  <c r="AC308" i="57"/>
  <c r="AC248" i="57"/>
  <c r="AC188" i="57"/>
  <c r="AC128" i="57"/>
  <c r="AC68" i="57"/>
  <c r="AE278" i="57"/>
  <c r="AD278" i="57"/>
  <c r="AE218" i="57"/>
  <c r="AD218" i="57"/>
  <c r="AE158" i="57"/>
  <c r="AD158" i="57"/>
  <c r="AE98" i="57"/>
  <c r="AD98" i="57"/>
  <c r="AE38" i="57"/>
  <c r="AD38" i="57"/>
  <c r="AE233" i="57"/>
  <c r="AD233" i="57"/>
  <c r="AE173" i="57"/>
  <c r="AD173" i="57"/>
  <c r="AE113" i="57"/>
  <c r="AD113" i="57"/>
  <c r="AC323" i="57"/>
  <c r="AC263" i="57"/>
  <c r="AC203" i="57"/>
  <c r="AC143" i="57"/>
  <c r="AC83" i="57"/>
  <c r="AA36" i="57"/>
  <c r="AD37" i="57"/>
  <c r="AE37" i="57" s="1"/>
  <c r="AD41" i="57"/>
  <c r="AE41" i="57" s="1"/>
  <c r="AD45" i="57"/>
  <c r="AE45" i="57" s="1"/>
  <c r="AD49" i="57"/>
  <c r="AE49" i="57" s="1"/>
  <c r="AD57" i="57"/>
  <c r="AE57" i="57" s="1"/>
  <c r="AD61" i="57"/>
  <c r="AE61" i="57" s="1"/>
  <c r="AD65" i="57"/>
  <c r="AE65" i="57" s="1"/>
  <c r="AD69" i="57"/>
  <c r="AE69" i="57" s="1"/>
  <c r="AD73" i="57"/>
  <c r="AE73" i="57" s="1"/>
  <c r="AD77" i="57"/>
  <c r="AE77" i="57" s="1"/>
  <c r="AD81" i="57"/>
  <c r="AE81" i="57" s="1"/>
  <c r="AD85" i="57"/>
  <c r="AE85" i="57" s="1"/>
  <c r="AD89" i="57"/>
  <c r="AE89" i="57" s="1"/>
  <c r="AD93" i="57"/>
  <c r="AE93" i="57" s="1"/>
  <c r="AD97" i="57"/>
  <c r="AE97" i="57" s="1"/>
  <c r="AD101" i="57"/>
  <c r="AE101" i="57" s="1"/>
  <c r="AD105" i="57"/>
  <c r="AE105" i="57" s="1"/>
  <c r="AD109" i="57"/>
  <c r="AE109" i="57" s="1"/>
  <c r="AD117" i="57"/>
  <c r="AE117" i="57" s="1"/>
  <c r="AD121" i="57"/>
  <c r="AE121" i="57" s="1"/>
  <c r="AD125" i="57"/>
  <c r="AE125" i="57" s="1"/>
  <c r="AD129" i="57"/>
  <c r="AE129" i="57" s="1"/>
  <c r="AD133" i="57"/>
  <c r="AE133" i="57" s="1"/>
  <c r="AD137" i="57"/>
  <c r="AE137" i="57" s="1"/>
  <c r="AD141" i="57"/>
  <c r="AE141" i="57" s="1"/>
  <c r="AD145" i="57"/>
  <c r="AE145" i="57" s="1"/>
  <c r="AD149" i="57"/>
  <c r="AE149" i="57" s="1"/>
  <c r="AD153" i="57"/>
  <c r="AE153" i="57" s="1"/>
  <c r="AD157" i="57"/>
  <c r="AE157" i="57" s="1"/>
  <c r="AD161" i="57"/>
  <c r="AE161" i="57" s="1"/>
  <c r="AD165" i="57"/>
  <c r="AE165" i="57" s="1"/>
  <c r="AD169" i="57"/>
  <c r="AE169" i="57" s="1"/>
  <c r="AD177" i="57"/>
  <c r="AE177" i="57" s="1"/>
  <c r="AD181" i="57"/>
  <c r="AE181" i="57" s="1"/>
  <c r="AD185" i="57"/>
  <c r="AE185" i="57" s="1"/>
  <c r="AD189" i="57"/>
  <c r="AE189" i="57" s="1"/>
  <c r="AD193" i="57"/>
  <c r="AE193" i="57" s="1"/>
  <c r="AD197" i="57"/>
  <c r="AE197" i="57" s="1"/>
  <c r="AD201" i="57"/>
  <c r="AE201" i="57" s="1"/>
  <c r="AD205" i="57"/>
  <c r="AE205" i="57" s="1"/>
  <c r="AD209" i="57"/>
  <c r="AE209" i="57" s="1"/>
  <c r="AD213" i="57"/>
  <c r="AE213" i="57" s="1"/>
  <c r="AD217" i="57"/>
  <c r="AE217" i="57" s="1"/>
  <c r="AD221" i="57"/>
  <c r="AE221" i="57" s="1"/>
  <c r="AD225" i="57"/>
  <c r="AE225" i="57" s="1"/>
  <c r="AD229" i="57"/>
  <c r="AE229" i="57" s="1"/>
  <c r="AD237" i="57"/>
  <c r="AE237" i="57" s="1"/>
  <c r="AD241" i="57"/>
  <c r="AE241" i="57" s="1"/>
  <c r="AD245" i="57"/>
  <c r="AE245" i="57" s="1"/>
  <c r="AD249" i="57"/>
  <c r="AE249" i="57" s="1"/>
  <c r="AD253" i="57"/>
  <c r="AE253" i="57" s="1"/>
  <c r="AD257" i="57"/>
  <c r="AE257" i="57" s="1"/>
  <c r="AD261" i="57"/>
  <c r="AE261" i="57" s="1"/>
  <c r="AD265" i="57"/>
  <c r="AE265" i="57" s="1"/>
  <c r="AD269" i="57"/>
  <c r="AE269" i="57" s="1"/>
  <c r="AD273" i="57"/>
  <c r="AE273" i="57" s="1"/>
  <c r="AD277" i="57"/>
  <c r="AE277" i="57" s="1"/>
  <c r="AD281" i="57"/>
  <c r="AE281" i="57" s="1"/>
  <c r="AD285" i="57"/>
  <c r="AE285" i="57" s="1"/>
  <c r="AD289" i="57"/>
  <c r="AE289" i="57" s="1"/>
  <c r="AD297" i="57"/>
  <c r="AE297" i="57" s="1"/>
  <c r="AD301" i="57"/>
  <c r="AE301" i="57" s="1"/>
  <c r="AD305" i="57"/>
  <c r="AE305" i="57" s="1"/>
  <c r="AD309" i="57"/>
  <c r="AE309" i="57" s="1"/>
  <c r="AD313" i="57"/>
  <c r="AE313" i="57" s="1"/>
  <c r="AD317" i="57"/>
  <c r="AE317" i="57" s="1"/>
  <c r="AD321" i="57"/>
  <c r="AE321" i="57" s="1"/>
  <c r="AD325" i="57"/>
  <c r="AE325" i="57" s="1"/>
  <c r="AD329" i="57"/>
  <c r="AE329" i="57" s="1"/>
  <c r="AD333" i="57"/>
  <c r="AE333" i="57" s="1"/>
  <c r="AD337" i="57"/>
  <c r="AE337" i="57" s="1"/>
  <c r="AD341" i="57"/>
  <c r="AE341" i="57" s="1"/>
  <c r="AD345" i="57"/>
  <c r="AE345" i="57" s="1"/>
  <c r="AD349" i="57"/>
  <c r="AE349" i="57" s="1"/>
  <c r="AD43" i="57"/>
  <c r="AE43" i="57" s="1"/>
  <c r="AD47" i="57"/>
  <c r="AE47" i="57" s="1"/>
  <c r="AD55" i="57"/>
  <c r="AE55" i="57" s="1"/>
  <c r="AD63" i="57"/>
  <c r="AE63" i="57" s="1"/>
  <c r="AD71" i="57"/>
  <c r="AE71" i="57" s="1"/>
  <c r="AD79" i="57"/>
  <c r="AE79" i="57" s="1"/>
  <c r="AD87" i="57"/>
  <c r="AE87" i="57" s="1"/>
  <c r="AD95" i="57"/>
  <c r="AE95" i="57" s="1"/>
  <c r="AD103" i="57"/>
  <c r="AE103" i="57" s="1"/>
  <c r="AD111" i="57"/>
  <c r="AE111" i="57" s="1"/>
  <c r="AD123" i="57"/>
  <c r="AE123" i="57" s="1"/>
  <c r="AD42" i="57"/>
  <c r="AE42" i="57" s="1"/>
  <c r="AD46" i="57"/>
  <c r="AE46" i="57" s="1"/>
  <c r="AD50" i="57"/>
  <c r="AE50" i="57" s="1"/>
  <c r="AD54" i="57"/>
  <c r="AE54" i="57" s="1"/>
  <c r="AD58" i="57"/>
  <c r="AE58" i="57" s="1"/>
  <c r="AD62" i="57"/>
  <c r="AE62" i="57" s="1"/>
  <c r="AD66" i="57"/>
  <c r="AE66" i="57" s="1"/>
  <c r="AD70" i="57"/>
  <c r="AE70" i="57" s="1"/>
  <c r="AD74" i="57"/>
  <c r="AE74" i="57" s="1"/>
  <c r="AD78" i="57"/>
  <c r="AE78" i="57" s="1"/>
  <c r="AD82" i="57"/>
  <c r="AE82" i="57" s="1"/>
  <c r="AD86" i="57"/>
  <c r="AE86" i="57" s="1"/>
  <c r="AD90" i="57"/>
  <c r="AE90" i="57" s="1"/>
  <c r="AD94" i="57"/>
  <c r="AE94" i="57" s="1"/>
  <c r="AD102" i="57"/>
  <c r="AE102" i="57" s="1"/>
  <c r="AD106" i="57"/>
  <c r="AE106" i="57" s="1"/>
  <c r="AD110" i="57"/>
  <c r="AE110" i="57" s="1"/>
  <c r="AD114" i="57"/>
  <c r="AE114" i="57" s="1"/>
  <c r="AD118" i="57"/>
  <c r="AE118" i="57" s="1"/>
  <c r="AD122" i="57"/>
  <c r="AE122" i="57" s="1"/>
  <c r="AD126" i="57"/>
  <c r="AE126" i="57" s="1"/>
  <c r="AD130" i="57"/>
  <c r="AE130" i="57" s="1"/>
  <c r="AD134" i="57"/>
  <c r="AE134" i="57" s="1"/>
  <c r="AD138" i="57"/>
  <c r="AE138" i="57" s="1"/>
  <c r="AD142" i="57"/>
  <c r="AE142" i="57" s="1"/>
  <c r="AD146" i="57"/>
  <c r="AE146" i="57" s="1"/>
  <c r="AD150" i="57"/>
  <c r="AE150" i="57" s="1"/>
  <c r="AD154" i="57"/>
  <c r="AE154" i="57" s="1"/>
  <c r="AD162" i="57"/>
  <c r="AE162" i="57" s="1"/>
  <c r="AD166" i="57"/>
  <c r="AE166" i="57" s="1"/>
  <c r="AD170" i="57"/>
  <c r="AE170" i="57" s="1"/>
  <c r="AD174" i="57"/>
  <c r="AE174" i="57" s="1"/>
  <c r="AD178" i="57"/>
  <c r="AE178" i="57" s="1"/>
  <c r="AD182" i="57"/>
  <c r="AE182" i="57" s="1"/>
  <c r="AD186" i="57"/>
  <c r="AE186" i="57" s="1"/>
  <c r="AD190" i="57"/>
  <c r="AE190" i="57" s="1"/>
  <c r="AD194" i="57"/>
  <c r="AE194" i="57" s="1"/>
  <c r="AD198" i="57"/>
  <c r="AE198" i="57" s="1"/>
  <c r="AD202" i="57"/>
  <c r="AE202" i="57" s="1"/>
  <c r="AD206" i="57"/>
  <c r="AE206" i="57" s="1"/>
  <c r="AD210" i="57"/>
  <c r="AE210" i="57" s="1"/>
  <c r="AD214" i="57"/>
  <c r="AE214" i="57" s="1"/>
  <c r="AD222" i="57"/>
  <c r="AE222" i="57" s="1"/>
  <c r="AD226" i="57"/>
  <c r="AE226" i="57" s="1"/>
  <c r="AD230" i="57"/>
  <c r="AE230" i="57" s="1"/>
  <c r="AD234" i="57"/>
  <c r="AE234" i="57" s="1"/>
  <c r="AD238" i="57"/>
  <c r="AE238" i="57" s="1"/>
  <c r="AD242" i="57"/>
  <c r="AE242" i="57" s="1"/>
  <c r="AD246" i="57"/>
  <c r="AE246" i="57" s="1"/>
  <c r="AD250" i="57"/>
  <c r="AE250" i="57" s="1"/>
  <c r="AD254" i="57"/>
  <c r="AE254" i="57" s="1"/>
  <c r="AD258" i="57"/>
  <c r="AE258" i="57" s="1"/>
  <c r="AD262" i="57"/>
  <c r="AE262" i="57" s="1"/>
  <c r="AD266" i="57"/>
  <c r="AE266" i="57" s="1"/>
  <c r="AD270" i="57"/>
  <c r="AE270" i="57" s="1"/>
  <c r="AD274" i="57"/>
  <c r="AE274" i="57" s="1"/>
  <c r="AD282" i="57"/>
  <c r="AE282" i="57" s="1"/>
  <c r="AD286" i="57"/>
  <c r="AE286" i="57" s="1"/>
  <c r="AD290" i="57"/>
  <c r="AE290" i="57" s="1"/>
  <c r="AD294" i="57"/>
  <c r="AE294" i="57" s="1"/>
  <c r="AD298" i="57"/>
  <c r="AE298" i="57" s="1"/>
  <c r="AD302" i="57"/>
  <c r="AE302" i="57" s="1"/>
  <c r="AD306" i="57"/>
  <c r="AE306" i="57" s="1"/>
  <c r="AD310" i="57"/>
  <c r="AE310" i="57" s="1"/>
  <c r="AD314" i="57"/>
  <c r="AE314" i="57" s="1"/>
  <c r="AD318" i="57"/>
  <c r="AE318" i="57" s="1"/>
  <c r="AD322" i="57"/>
  <c r="AE322" i="57" s="1"/>
  <c r="AD326" i="57"/>
  <c r="AE326" i="57" s="1"/>
  <c r="AD330" i="57"/>
  <c r="AE330" i="57" s="1"/>
  <c r="AD334" i="57"/>
  <c r="AE334" i="57" s="1"/>
  <c r="AD342" i="57"/>
  <c r="AE342" i="57" s="1"/>
  <c r="AD346" i="57"/>
  <c r="AE346" i="57" s="1"/>
  <c r="AD350" i="57"/>
  <c r="AE350" i="57" s="1"/>
  <c r="AD39" i="57"/>
  <c r="AE39" i="57" s="1"/>
  <c r="AD51" i="57"/>
  <c r="AE51" i="57" s="1"/>
  <c r="AD59" i="57"/>
  <c r="AE59" i="57" s="1"/>
  <c r="AD67" i="57"/>
  <c r="AE67" i="57" s="1"/>
  <c r="AD75" i="57"/>
  <c r="AE75" i="57" s="1"/>
  <c r="AD91" i="57"/>
  <c r="AE91" i="57" s="1"/>
  <c r="AD99" i="57"/>
  <c r="AE99" i="57" s="1"/>
  <c r="AD107" i="57"/>
  <c r="AE107" i="57" s="1"/>
  <c r="AD115" i="57"/>
  <c r="AE115" i="57" s="1"/>
  <c r="AD119" i="57"/>
  <c r="AE119" i="57" s="1"/>
  <c r="AD127" i="57"/>
  <c r="AE127" i="57" s="1"/>
  <c r="AD52" i="57"/>
  <c r="AE52" i="57" s="1"/>
  <c r="AD64" i="57"/>
  <c r="AE64" i="57" s="1"/>
  <c r="AD80" i="57"/>
  <c r="AE80" i="57" s="1"/>
  <c r="AD92" i="57"/>
  <c r="AE92" i="57" s="1"/>
  <c r="AD104" i="57"/>
  <c r="AE104" i="57" s="1"/>
  <c r="AD116" i="57"/>
  <c r="AE116" i="57" s="1"/>
  <c r="AD131" i="57"/>
  <c r="AE131" i="57" s="1"/>
  <c r="AD139" i="57"/>
  <c r="AE139" i="57" s="1"/>
  <c r="AD147" i="57"/>
  <c r="AE147" i="57" s="1"/>
  <c r="AD155" i="57"/>
  <c r="AE155" i="57" s="1"/>
  <c r="AD160" i="57"/>
  <c r="AE160" i="57" s="1"/>
  <c r="AD168" i="57"/>
  <c r="AE168" i="57" s="1"/>
  <c r="AD175" i="57"/>
  <c r="AE175" i="57" s="1"/>
  <c r="AD183" i="57"/>
  <c r="AE183" i="57" s="1"/>
  <c r="AD191" i="57"/>
  <c r="AE191" i="57" s="1"/>
  <c r="AD199" i="57"/>
  <c r="AE199" i="57" s="1"/>
  <c r="AD207" i="57"/>
  <c r="AE207" i="57" s="1"/>
  <c r="AD215" i="57"/>
  <c r="AE215" i="57" s="1"/>
  <c r="AD220" i="57"/>
  <c r="AE220" i="57" s="1"/>
  <c r="AD228" i="57"/>
  <c r="AE228" i="57" s="1"/>
  <c r="AD235" i="57"/>
  <c r="AE235" i="57" s="1"/>
  <c r="AD243" i="57"/>
  <c r="AE243" i="57" s="1"/>
  <c r="AD251" i="57"/>
  <c r="AE251" i="57" s="1"/>
  <c r="AD259" i="57"/>
  <c r="AE259" i="57" s="1"/>
  <c r="AD267" i="57"/>
  <c r="AE267" i="57" s="1"/>
  <c r="AD275" i="57"/>
  <c r="AE275" i="57" s="1"/>
  <c r="AD280" i="57"/>
  <c r="AE280" i="57" s="1"/>
  <c r="AD288" i="57"/>
  <c r="AE288" i="57" s="1"/>
  <c r="AD295" i="57"/>
  <c r="AE295" i="57" s="1"/>
  <c r="AD303" i="57"/>
  <c r="AE303" i="57" s="1"/>
  <c r="AD311" i="57"/>
  <c r="AE311" i="57" s="1"/>
  <c r="AD319" i="57"/>
  <c r="AE319" i="57" s="1"/>
  <c r="AD327" i="57"/>
  <c r="AE327" i="57" s="1"/>
  <c r="AD335" i="57"/>
  <c r="AE335" i="57" s="1"/>
  <c r="AD340" i="57"/>
  <c r="AE340" i="57" s="1"/>
  <c r="AD348" i="57"/>
  <c r="AE348" i="57" s="1"/>
  <c r="AD172" i="57"/>
  <c r="AE172" i="57" s="1"/>
  <c r="AD187" i="57"/>
  <c r="AE187" i="57" s="1"/>
  <c r="AD247" i="57"/>
  <c r="AE247" i="57" s="1"/>
  <c r="AD284" i="57"/>
  <c r="AE284" i="57" s="1"/>
  <c r="AD299" i="57"/>
  <c r="AE299" i="57" s="1"/>
  <c r="AD48" i="57"/>
  <c r="AE48" i="57" s="1"/>
  <c r="AD76" i="57"/>
  <c r="AE76" i="57" s="1"/>
  <c r="AD100" i="57"/>
  <c r="AE100" i="57" s="1"/>
  <c r="AD136" i="57"/>
  <c r="AE136" i="57" s="1"/>
  <c r="AD144" i="57"/>
  <c r="AE144" i="57" s="1"/>
  <c r="AD159" i="57"/>
  <c r="AE159" i="57" s="1"/>
  <c r="AD180" i="57"/>
  <c r="AE180" i="57" s="1"/>
  <c r="AD196" i="57"/>
  <c r="AE196" i="57" s="1"/>
  <c r="AD204" i="57"/>
  <c r="AE204" i="57" s="1"/>
  <c r="AD212" i="57"/>
  <c r="AE212" i="57" s="1"/>
  <c r="AD227" i="57"/>
  <c r="AE227" i="57" s="1"/>
  <c r="AD279" i="57"/>
  <c r="AE279" i="57" s="1"/>
  <c r="AD300" i="57"/>
  <c r="AE300" i="57" s="1"/>
  <c r="AD316" i="57"/>
  <c r="AE316" i="57" s="1"/>
  <c r="AD332" i="57"/>
  <c r="AE332" i="57" s="1"/>
  <c r="AD347" i="57"/>
  <c r="AE347" i="57" s="1"/>
  <c r="AD40" i="57"/>
  <c r="AE40" i="57" s="1"/>
  <c r="AD96" i="57"/>
  <c r="AE96" i="57" s="1"/>
  <c r="AD108" i="57"/>
  <c r="AE108" i="57" s="1"/>
  <c r="AD120" i="57"/>
  <c r="AE120" i="57" s="1"/>
  <c r="AD132" i="57"/>
  <c r="AE132" i="57" s="1"/>
  <c r="AD140" i="57"/>
  <c r="AE140" i="57" s="1"/>
  <c r="AD148" i="57"/>
  <c r="AE148" i="57" s="1"/>
  <c r="AD156" i="57"/>
  <c r="AE156" i="57" s="1"/>
  <c r="AD163" i="57"/>
  <c r="AE163" i="57" s="1"/>
  <c r="AD171" i="57"/>
  <c r="AE171" i="57" s="1"/>
  <c r="AD176" i="57"/>
  <c r="AE176" i="57" s="1"/>
  <c r="AD184" i="57"/>
  <c r="AE184" i="57" s="1"/>
  <c r="AD192" i="57"/>
  <c r="AE192" i="57" s="1"/>
  <c r="AD200" i="57"/>
  <c r="AE200" i="57" s="1"/>
  <c r="AD208" i="57"/>
  <c r="AE208" i="57" s="1"/>
  <c r="AD216" i="57"/>
  <c r="AE216" i="57" s="1"/>
  <c r="AD223" i="57"/>
  <c r="AE223" i="57" s="1"/>
  <c r="AD231" i="57"/>
  <c r="AE231" i="57" s="1"/>
  <c r="AD236" i="57"/>
  <c r="AE236" i="57" s="1"/>
  <c r="AD244" i="57"/>
  <c r="AE244" i="57" s="1"/>
  <c r="AD252" i="57"/>
  <c r="AE252" i="57" s="1"/>
  <c r="AD260" i="57"/>
  <c r="AE260" i="57" s="1"/>
  <c r="AD268" i="57"/>
  <c r="AE268" i="57" s="1"/>
  <c r="AD276" i="57"/>
  <c r="AE276" i="57" s="1"/>
  <c r="AD283" i="57"/>
  <c r="AE283" i="57" s="1"/>
  <c r="AD291" i="57"/>
  <c r="AE291" i="57" s="1"/>
  <c r="AD296" i="57"/>
  <c r="AE296" i="57" s="1"/>
  <c r="AD304" i="57"/>
  <c r="AE304" i="57" s="1"/>
  <c r="AD312" i="57"/>
  <c r="AE312" i="57" s="1"/>
  <c r="AD320" i="57"/>
  <c r="AE320" i="57" s="1"/>
  <c r="AD328" i="57"/>
  <c r="AE328" i="57" s="1"/>
  <c r="AD336" i="57"/>
  <c r="AE336" i="57" s="1"/>
  <c r="AD343" i="57"/>
  <c r="AE343" i="57" s="1"/>
  <c r="AD44" i="57"/>
  <c r="AE44" i="57" s="1"/>
  <c r="AD56" i="57"/>
  <c r="AE56" i="57" s="1"/>
  <c r="AD72" i="57"/>
  <c r="AE72" i="57" s="1"/>
  <c r="AD84" i="57"/>
  <c r="AE84" i="57" s="1"/>
  <c r="AD112" i="57"/>
  <c r="AE112" i="57" s="1"/>
  <c r="AD124" i="57"/>
  <c r="AE124" i="57" s="1"/>
  <c r="AD135" i="57"/>
  <c r="AE135" i="57" s="1"/>
  <c r="AD151" i="57"/>
  <c r="AE151" i="57" s="1"/>
  <c r="AD164" i="57"/>
  <c r="AE164" i="57" s="1"/>
  <c r="AD179" i="57"/>
  <c r="AE179" i="57" s="1"/>
  <c r="AD195" i="57"/>
  <c r="AE195" i="57" s="1"/>
  <c r="AD211" i="57"/>
  <c r="AE211" i="57" s="1"/>
  <c r="AD224" i="57"/>
  <c r="AE224" i="57" s="1"/>
  <c r="AD232" i="57"/>
  <c r="AE232" i="57" s="1"/>
  <c r="AD239" i="57"/>
  <c r="AE239" i="57" s="1"/>
  <c r="AD255" i="57"/>
  <c r="AE255" i="57" s="1"/>
  <c r="AD271" i="57"/>
  <c r="AE271" i="57" s="1"/>
  <c r="AD292" i="57"/>
  <c r="AE292" i="57" s="1"/>
  <c r="AD307" i="57"/>
  <c r="AE307" i="57" s="1"/>
  <c r="AD315" i="57"/>
  <c r="AE315" i="57" s="1"/>
  <c r="AD331" i="57"/>
  <c r="AE331" i="57" s="1"/>
  <c r="AD344" i="57"/>
  <c r="AE344" i="57" s="1"/>
  <c r="AD60" i="57"/>
  <c r="AE60" i="57" s="1"/>
  <c r="AD88" i="57"/>
  <c r="AE88" i="57" s="1"/>
  <c r="AD152" i="57"/>
  <c r="AE152" i="57" s="1"/>
  <c r="AD167" i="57"/>
  <c r="AE167" i="57" s="1"/>
  <c r="AD219" i="57"/>
  <c r="AE219" i="57" s="1"/>
  <c r="AD240" i="57"/>
  <c r="AE240" i="57" s="1"/>
  <c r="AD256" i="57"/>
  <c r="AE256" i="57" s="1"/>
  <c r="AD264" i="57"/>
  <c r="AE264" i="57" s="1"/>
  <c r="AD272" i="57"/>
  <c r="AE272" i="57" s="1"/>
  <c r="AD287" i="57"/>
  <c r="AE287" i="57" s="1"/>
  <c r="AD324" i="57"/>
  <c r="AE324" i="57" s="1"/>
  <c r="AD339" i="57"/>
  <c r="AE339" i="57" s="1"/>
  <c r="AD36" i="57"/>
  <c r="AE36" i="57" s="1"/>
  <c r="N34" i="57"/>
  <c r="O40" i="57" s="1"/>
  <c r="C37" i="57"/>
  <c r="E37" i="57" s="1"/>
  <c r="C38" i="57"/>
  <c r="E38" i="57" s="1"/>
  <c r="C39" i="57"/>
  <c r="E39" i="57" s="1"/>
  <c r="C40" i="57"/>
  <c r="E40" i="57" s="1"/>
  <c r="C41" i="57"/>
  <c r="E41" i="57" s="1"/>
  <c r="C42" i="57"/>
  <c r="E42" i="57" s="1"/>
  <c r="C43" i="57"/>
  <c r="E43" i="57" s="1"/>
  <c r="C44" i="57"/>
  <c r="E44" i="57" s="1"/>
  <c r="C45" i="57"/>
  <c r="E45" i="57" s="1"/>
  <c r="C46" i="57"/>
  <c r="E46" i="57" s="1"/>
  <c r="C47" i="57"/>
  <c r="E47" i="57" s="1"/>
  <c r="C48" i="57"/>
  <c r="E48" i="57" s="1"/>
  <c r="C49" i="57"/>
  <c r="E49" i="57" s="1"/>
  <c r="C50" i="57"/>
  <c r="E50" i="57" s="1"/>
  <c r="C51" i="57"/>
  <c r="E51" i="57" s="1"/>
  <c r="C52" i="57"/>
  <c r="E52" i="57" s="1"/>
  <c r="C53" i="57"/>
  <c r="E53" i="57" s="1"/>
  <c r="C54" i="57"/>
  <c r="E54" i="57" s="1"/>
  <c r="C55" i="57"/>
  <c r="E55" i="57" s="1"/>
  <c r="C56" i="57"/>
  <c r="E56" i="57" s="1"/>
  <c r="C57" i="57"/>
  <c r="E57" i="57" s="1"/>
  <c r="C58" i="57"/>
  <c r="E58" i="57" s="1"/>
  <c r="C59" i="57"/>
  <c r="E59" i="57" s="1"/>
  <c r="C60" i="57"/>
  <c r="E60" i="57" s="1"/>
  <c r="C61" i="57"/>
  <c r="E61" i="57" s="1"/>
  <c r="C62" i="57"/>
  <c r="E62" i="57" s="1"/>
  <c r="C63" i="57"/>
  <c r="E63" i="57" s="1"/>
  <c r="C64" i="57"/>
  <c r="E64" i="57" s="1"/>
  <c r="C65" i="57"/>
  <c r="E65" i="57" s="1"/>
  <c r="C66" i="57"/>
  <c r="E66" i="57" s="1"/>
  <c r="C67" i="57"/>
  <c r="E67" i="57" s="1"/>
  <c r="C68" i="57"/>
  <c r="E68" i="57" s="1"/>
  <c r="C69" i="57"/>
  <c r="C70" i="57"/>
  <c r="E70" i="57" s="1"/>
  <c r="C71" i="57"/>
  <c r="E71" i="57" s="1"/>
  <c r="C72" i="57"/>
  <c r="E72" i="57" s="1"/>
  <c r="C73" i="57"/>
  <c r="C74" i="57"/>
  <c r="E74" i="57" s="1"/>
  <c r="C75" i="57"/>
  <c r="E75" i="57" s="1"/>
  <c r="C76" i="57"/>
  <c r="E76" i="57" s="1"/>
  <c r="C77" i="57"/>
  <c r="E77" i="57" s="1"/>
  <c r="C78" i="57"/>
  <c r="C79" i="57"/>
  <c r="E79" i="57" s="1"/>
  <c r="C80" i="57"/>
  <c r="E80" i="57" s="1"/>
  <c r="C81" i="57"/>
  <c r="E81" i="57" s="1"/>
  <c r="C82" i="57"/>
  <c r="E82" i="57" s="1"/>
  <c r="C83" i="57"/>
  <c r="E83" i="57" s="1"/>
  <c r="C84" i="57"/>
  <c r="E84" i="57" s="1"/>
  <c r="C85" i="57"/>
  <c r="E85" i="57" s="1"/>
  <c r="C86" i="57"/>
  <c r="E86" i="57" s="1"/>
  <c r="C87" i="57"/>
  <c r="E87" i="57" s="1"/>
  <c r="C88" i="57"/>
  <c r="E88" i="57" s="1"/>
  <c r="C89" i="57"/>
  <c r="E89" i="57" s="1"/>
  <c r="C90" i="57"/>
  <c r="E90" i="57" s="1"/>
  <c r="C91" i="57"/>
  <c r="E91" i="57" s="1"/>
  <c r="C92" i="57"/>
  <c r="C93" i="57"/>
  <c r="E93" i="57" s="1"/>
  <c r="C94" i="57"/>
  <c r="E94" i="57" s="1"/>
  <c r="C95" i="57"/>
  <c r="E95" i="57" s="1"/>
  <c r="C96" i="57"/>
  <c r="E96" i="57" s="1"/>
  <c r="C97" i="57"/>
  <c r="E97" i="57" s="1"/>
  <c r="C98" i="57"/>
  <c r="E98" i="57" s="1"/>
  <c r="C99" i="57"/>
  <c r="E99" i="57" s="1"/>
  <c r="C100" i="57"/>
  <c r="E100" i="57" s="1"/>
  <c r="C101" i="57"/>
  <c r="E101" i="57" s="1"/>
  <c r="C102" i="57"/>
  <c r="E102" i="57" s="1"/>
  <c r="C103" i="57"/>
  <c r="E103" i="57" s="1"/>
  <c r="C104" i="57"/>
  <c r="E104" i="57" s="1"/>
  <c r="C105" i="57"/>
  <c r="C106" i="57"/>
  <c r="E106" i="57" s="1"/>
  <c r="C107" i="57"/>
  <c r="E107" i="57" s="1"/>
  <c r="C108" i="57"/>
  <c r="E108" i="57" s="1"/>
  <c r="C109" i="57"/>
  <c r="E109" i="57" s="1"/>
  <c r="C110" i="57"/>
  <c r="E110" i="57" s="1"/>
  <c r="C111" i="57"/>
  <c r="E111" i="57" s="1"/>
  <c r="C112" i="57"/>
  <c r="E112" i="57" s="1"/>
  <c r="C113" i="57"/>
  <c r="E113" i="57" s="1"/>
  <c r="C114" i="57"/>
  <c r="E114" i="57" s="1"/>
  <c r="C115" i="57"/>
  <c r="E115" i="57" s="1"/>
  <c r="C116" i="57"/>
  <c r="E116" i="57" s="1"/>
  <c r="C117" i="57"/>
  <c r="E117" i="57" s="1"/>
  <c r="C118" i="57"/>
  <c r="E118" i="57" s="1"/>
  <c r="C119" i="57"/>
  <c r="E119" i="57" s="1"/>
  <c r="C120" i="57"/>
  <c r="E120" i="57" s="1"/>
  <c r="C121" i="57"/>
  <c r="E121" i="57" s="1"/>
  <c r="C122" i="57"/>
  <c r="E122" i="57" s="1"/>
  <c r="C123" i="57"/>
  <c r="E123" i="57" s="1"/>
  <c r="C124" i="57"/>
  <c r="E124" i="57" s="1"/>
  <c r="C125" i="57"/>
  <c r="E125" i="57" s="1"/>
  <c r="C126" i="57"/>
  <c r="E126" i="57" s="1"/>
  <c r="C127" i="57"/>
  <c r="E127" i="57" s="1"/>
  <c r="C128" i="57"/>
  <c r="E128" i="57" s="1"/>
  <c r="C129" i="57"/>
  <c r="E129" i="57" s="1"/>
  <c r="C130" i="57"/>
  <c r="C131" i="57"/>
  <c r="E131" i="57" s="1"/>
  <c r="C132" i="57"/>
  <c r="E132" i="57" s="1"/>
  <c r="C133" i="57"/>
  <c r="E133" i="57" s="1"/>
  <c r="C134" i="57"/>
  <c r="E134" i="57" s="1"/>
  <c r="C135" i="57"/>
  <c r="E135" i="57" s="1"/>
  <c r="C136" i="57"/>
  <c r="E136" i="57" s="1"/>
  <c r="C137" i="57"/>
  <c r="E137" i="57" s="1"/>
  <c r="C138" i="57"/>
  <c r="C139" i="57"/>
  <c r="E139" i="57" s="1"/>
  <c r="C140" i="57"/>
  <c r="C141" i="57"/>
  <c r="E141" i="57" s="1"/>
  <c r="C142" i="57"/>
  <c r="F142" i="57" s="1"/>
  <c r="C143" i="57"/>
  <c r="E143" i="57" s="1"/>
  <c r="C144" i="57"/>
  <c r="E144" i="57" s="1"/>
  <c r="C145" i="57"/>
  <c r="E145" i="57" s="1"/>
  <c r="C146" i="57"/>
  <c r="C147" i="57"/>
  <c r="E147" i="57" s="1"/>
  <c r="C148" i="57"/>
  <c r="E148" i="57" s="1"/>
  <c r="C149" i="57"/>
  <c r="E149" i="57" s="1"/>
  <c r="C150" i="57"/>
  <c r="C151" i="57"/>
  <c r="E151" i="57" s="1"/>
  <c r="C152" i="57"/>
  <c r="E152" i="57" s="1"/>
  <c r="C153" i="57"/>
  <c r="E153" i="57" s="1"/>
  <c r="C154" i="57"/>
  <c r="E154" i="57" s="1"/>
  <c r="C155" i="57"/>
  <c r="E155" i="57" s="1"/>
  <c r="C156" i="57"/>
  <c r="E156" i="57" s="1"/>
  <c r="C157" i="57"/>
  <c r="E157" i="57" s="1"/>
  <c r="C158" i="57"/>
  <c r="C159" i="57"/>
  <c r="E159" i="57" s="1"/>
  <c r="C160" i="57"/>
  <c r="E160" i="57" s="1"/>
  <c r="C161" i="57"/>
  <c r="E161" i="57" s="1"/>
  <c r="C162" i="57"/>
  <c r="E162" i="57" s="1"/>
  <c r="C163" i="57"/>
  <c r="E163" i="57" s="1"/>
  <c r="C164" i="57"/>
  <c r="E164" i="57" s="1"/>
  <c r="C165" i="57"/>
  <c r="E165" i="57" s="1"/>
  <c r="C166" i="57"/>
  <c r="E166" i="57" s="1"/>
  <c r="C167" i="57"/>
  <c r="E167" i="57" s="1"/>
  <c r="C168" i="57"/>
  <c r="E168" i="57" s="1"/>
  <c r="C169" i="57"/>
  <c r="E169" i="57" s="1"/>
  <c r="C170" i="57"/>
  <c r="F170" i="57" s="1"/>
  <c r="C171" i="57"/>
  <c r="E171" i="57" s="1"/>
  <c r="C172" i="57"/>
  <c r="E172" i="57" s="1"/>
  <c r="C173" i="57"/>
  <c r="E173" i="57" s="1"/>
  <c r="C174" i="57"/>
  <c r="E174" i="57" s="1"/>
  <c r="C175" i="57"/>
  <c r="E175" i="57" s="1"/>
  <c r="C176" i="57"/>
  <c r="E176" i="57" s="1"/>
  <c r="C177" i="57"/>
  <c r="E177" i="57" s="1"/>
  <c r="C178" i="57"/>
  <c r="C179" i="57"/>
  <c r="E179" i="57" s="1"/>
  <c r="C180" i="57"/>
  <c r="E180" i="57" s="1"/>
  <c r="C181" i="57"/>
  <c r="E181" i="57" s="1"/>
  <c r="C182" i="57"/>
  <c r="C183" i="57"/>
  <c r="E183" i="57" s="1"/>
  <c r="C184" i="57"/>
  <c r="E184" i="57" s="1"/>
  <c r="C185" i="57"/>
  <c r="E185" i="57" s="1"/>
  <c r="C186" i="57"/>
  <c r="G186" i="57" s="1"/>
  <c r="C187" i="57"/>
  <c r="E187" i="57" s="1"/>
  <c r="C188" i="57"/>
  <c r="E188" i="57" s="1"/>
  <c r="C189" i="57"/>
  <c r="E189" i="57" s="1"/>
  <c r="C190" i="57"/>
  <c r="E190" i="57" s="1"/>
  <c r="C191" i="57"/>
  <c r="E191" i="57" s="1"/>
  <c r="C192" i="57"/>
  <c r="E192" i="57" s="1"/>
  <c r="C193" i="57"/>
  <c r="C194" i="57"/>
  <c r="E194" i="57" s="1"/>
  <c r="C195" i="57"/>
  <c r="E195" i="57" s="1"/>
  <c r="C196" i="57"/>
  <c r="E196" i="57" s="1"/>
  <c r="C197" i="57"/>
  <c r="E197" i="57" s="1"/>
  <c r="C198" i="57"/>
  <c r="C199" i="57"/>
  <c r="E199" i="57" s="1"/>
  <c r="C200" i="57"/>
  <c r="E200" i="57" s="1"/>
  <c r="C201" i="57"/>
  <c r="E201" i="57" s="1"/>
  <c r="C202" i="57"/>
  <c r="E202" i="57" s="1"/>
  <c r="C203" i="57"/>
  <c r="E203" i="57" s="1"/>
  <c r="C204" i="57"/>
  <c r="E204" i="57" s="1"/>
  <c r="C205" i="57"/>
  <c r="E205" i="57" s="1"/>
  <c r="C206" i="57"/>
  <c r="H206" i="57" s="1"/>
  <c r="C207" i="57"/>
  <c r="E207" i="57" s="1"/>
  <c r="C208" i="57"/>
  <c r="E208" i="57" s="1"/>
  <c r="C209" i="57"/>
  <c r="E209" i="57" s="1"/>
  <c r="C210" i="57"/>
  <c r="E210" i="57" s="1"/>
  <c r="C211" i="57"/>
  <c r="E211" i="57" s="1"/>
  <c r="C212" i="57"/>
  <c r="E212" i="57" s="1"/>
  <c r="C213" i="57"/>
  <c r="E213" i="57" s="1"/>
  <c r="C214" i="57"/>
  <c r="G214" i="57" s="1"/>
  <c r="C215" i="57"/>
  <c r="E215" i="57" s="1"/>
  <c r="C216" i="57"/>
  <c r="E216" i="57" s="1"/>
  <c r="C217" i="57"/>
  <c r="E217" i="57" s="1"/>
  <c r="C218" i="57"/>
  <c r="H218" i="57" s="1"/>
  <c r="C219" i="57"/>
  <c r="E219" i="57" s="1"/>
  <c r="C220" i="57"/>
  <c r="E220" i="57" s="1"/>
  <c r="C221" i="57"/>
  <c r="E221" i="57" s="1"/>
  <c r="C222" i="57"/>
  <c r="E222" i="57" s="1"/>
  <c r="C223" i="57"/>
  <c r="E223" i="57" s="1"/>
  <c r="C224" i="57"/>
  <c r="E224" i="57" s="1"/>
  <c r="C225" i="57"/>
  <c r="E225" i="57" s="1"/>
  <c r="C226" i="57"/>
  <c r="H226" i="57" s="1"/>
  <c r="C227" i="57"/>
  <c r="E227" i="57" s="1"/>
  <c r="C228" i="57"/>
  <c r="E228" i="57" s="1"/>
  <c r="C229" i="57"/>
  <c r="E229" i="57" s="1"/>
  <c r="C230" i="57"/>
  <c r="G230" i="57" s="1"/>
  <c r="C231" i="57"/>
  <c r="E231" i="57" s="1"/>
  <c r="C232" i="57"/>
  <c r="E232" i="57" s="1"/>
  <c r="C233" i="57"/>
  <c r="E233" i="57" s="1"/>
  <c r="C234" i="57"/>
  <c r="E234" i="57" s="1"/>
  <c r="C235" i="57"/>
  <c r="E235" i="57" s="1"/>
  <c r="C236" i="57"/>
  <c r="E236" i="57" s="1"/>
  <c r="C237" i="57"/>
  <c r="E237" i="57" s="1"/>
  <c r="C238" i="57"/>
  <c r="H238" i="57" s="1"/>
  <c r="C239" i="57"/>
  <c r="E239" i="57" s="1"/>
  <c r="C240" i="57"/>
  <c r="E240" i="57" s="1"/>
  <c r="C241" i="57"/>
  <c r="E241" i="57" s="1"/>
  <c r="C242" i="57"/>
  <c r="E242" i="57" s="1"/>
  <c r="C243" i="57"/>
  <c r="E243" i="57" s="1"/>
  <c r="C244" i="57"/>
  <c r="E244" i="57" s="1"/>
  <c r="C245" i="57"/>
  <c r="E245" i="57" s="1"/>
  <c r="C36" i="57"/>
  <c r="G36" i="57" s="1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36" i="57"/>
  <c r="G10" i="57"/>
  <c r="G11" i="57"/>
  <c r="G12" i="57"/>
  <c r="G13" i="57"/>
  <c r="G14" i="57"/>
  <c r="G15" i="57"/>
  <c r="G16" i="57"/>
  <c r="G17" i="57"/>
  <c r="G18" i="57"/>
  <c r="G19" i="57"/>
  <c r="G20" i="57"/>
  <c r="G21" i="57"/>
  <c r="G22" i="57"/>
  <c r="G23" i="57"/>
  <c r="G24" i="57"/>
  <c r="G25" i="57"/>
  <c r="G26" i="57"/>
  <c r="G27" i="57"/>
  <c r="G28" i="57"/>
  <c r="G29" i="57"/>
  <c r="G9" i="57"/>
  <c r="D10" i="57"/>
  <c r="E10" i="57"/>
  <c r="F10" i="57"/>
  <c r="D11" i="57"/>
  <c r="E11" i="57"/>
  <c r="F11" i="57"/>
  <c r="D12" i="57"/>
  <c r="E12" i="57"/>
  <c r="F12" i="57"/>
  <c r="D13" i="57"/>
  <c r="E13" i="57"/>
  <c r="F13" i="57"/>
  <c r="D14" i="57"/>
  <c r="E14" i="57"/>
  <c r="F14" i="57"/>
  <c r="D15" i="57"/>
  <c r="E15" i="57"/>
  <c r="F15" i="57"/>
  <c r="D16" i="57"/>
  <c r="E16" i="57"/>
  <c r="F16" i="57"/>
  <c r="D17" i="57"/>
  <c r="E17" i="57"/>
  <c r="F17" i="57"/>
  <c r="D18" i="57"/>
  <c r="E18" i="57"/>
  <c r="F18" i="57"/>
  <c r="D19" i="57"/>
  <c r="E19" i="57"/>
  <c r="F19" i="57"/>
  <c r="D20" i="57"/>
  <c r="E20" i="57"/>
  <c r="F20" i="57"/>
  <c r="D21" i="57"/>
  <c r="E21" i="57"/>
  <c r="F21" i="57"/>
  <c r="D22" i="57"/>
  <c r="E22" i="57"/>
  <c r="F22" i="57"/>
  <c r="D23" i="57"/>
  <c r="E23" i="57"/>
  <c r="F23" i="57"/>
  <c r="D24" i="57"/>
  <c r="E24" i="57"/>
  <c r="F24" i="57"/>
  <c r="D25" i="57"/>
  <c r="E25" i="57"/>
  <c r="F25" i="57"/>
  <c r="D26" i="57"/>
  <c r="E26" i="57"/>
  <c r="F26" i="57"/>
  <c r="D27" i="57"/>
  <c r="E27" i="57"/>
  <c r="F27" i="57"/>
  <c r="D28" i="57"/>
  <c r="E28" i="57"/>
  <c r="F28" i="57"/>
  <c r="D29" i="57"/>
  <c r="E29" i="57"/>
  <c r="F29" i="57"/>
  <c r="F9" i="57"/>
  <c r="E9" i="57"/>
  <c r="D9" i="57"/>
  <c r="F235" i="57" l="1"/>
  <c r="AE323" i="57"/>
  <c r="AD323" i="57"/>
  <c r="AE83" i="57"/>
  <c r="AD83" i="57"/>
  <c r="AE248" i="57"/>
  <c r="AD248" i="57"/>
  <c r="AE143" i="57"/>
  <c r="AD143" i="57"/>
  <c r="AE68" i="57"/>
  <c r="AD68" i="57"/>
  <c r="AE308" i="57"/>
  <c r="AD308" i="57"/>
  <c r="AE203" i="57"/>
  <c r="AD203" i="57"/>
  <c r="AE128" i="57"/>
  <c r="AD128" i="57"/>
  <c r="AE263" i="57"/>
  <c r="AD263" i="57"/>
  <c r="AE188" i="57"/>
  <c r="AD188" i="57"/>
  <c r="F227" i="57"/>
  <c r="F219" i="57"/>
  <c r="F243" i="57"/>
  <c r="F211" i="57"/>
  <c r="F241" i="57"/>
  <c r="F233" i="57"/>
  <c r="F225" i="57"/>
  <c r="F217" i="57"/>
  <c r="F209" i="57"/>
  <c r="F239" i="57"/>
  <c r="F231" i="57"/>
  <c r="F223" i="57"/>
  <c r="F215" i="57"/>
  <c r="F207" i="57"/>
  <c r="F245" i="57"/>
  <c r="F237" i="57"/>
  <c r="F229" i="57"/>
  <c r="F221" i="57"/>
  <c r="F213" i="57"/>
  <c r="F205" i="57"/>
  <c r="H198" i="57"/>
  <c r="E198" i="57"/>
  <c r="H130" i="57"/>
  <c r="E130" i="57"/>
  <c r="G218" i="57"/>
  <c r="F202" i="57"/>
  <c r="F186" i="57"/>
  <c r="F174" i="57"/>
  <c r="F162" i="57"/>
  <c r="F154" i="57"/>
  <c r="F126" i="57"/>
  <c r="F114" i="57"/>
  <c r="F102" i="57"/>
  <c r="F86" i="57"/>
  <c r="F42" i="57"/>
  <c r="I193" i="57"/>
  <c r="E193" i="57"/>
  <c r="J105" i="57"/>
  <c r="E105" i="57"/>
  <c r="H73" i="57"/>
  <c r="E73" i="57"/>
  <c r="H69" i="57"/>
  <c r="E69" i="57"/>
  <c r="G202" i="57"/>
  <c r="I143" i="57"/>
  <c r="J41" i="57"/>
  <c r="F201" i="57"/>
  <c r="F197" i="57"/>
  <c r="F193" i="57"/>
  <c r="F189" i="57"/>
  <c r="F185" i="57"/>
  <c r="F181" i="57"/>
  <c r="F177" i="57"/>
  <c r="F173" i="57"/>
  <c r="F169" i="57"/>
  <c r="F165" i="57"/>
  <c r="F161" i="57"/>
  <c r="F157" i="57"/>
  <c r="F153" i="57"/>
  <c r="F149" i="57"/>
  <c r="F145" i="57"/>
  <c r="F141" i="57"/>
  <c r="F137" i="57"/>
  <c r="F133" i="57"/>
  <c r="F129" i="57"/>
  <c r="F125" i="57"/>
  <c r="F121" i="57"/>
  <c r="F117" i="57"/>
  <c r="F113" i="57"/>
  <c r="F109" i="57"/>
  <c r="F105" i="57"/>
  <c r="F101" i="57"/>
  <c r="F97" i="57"/>
  <c r="F93" i="57"/>
  <c r="F89" i="57"/>
  <c r="F85" i="57"/>
  <c r="F81" i="57"/>
  <c r="F77" i="57"/>
  <c r="F73" i="57"/>
  <c r="F69" i="57"/>
  <c r="F65" i="57"/>
  <c r="F61" i="57"/>
  <c r="F57" i="57"/>
  <c r="F53" i="57"/>
  <c r="F49" i="57"/>
  <c r="F45" i="57"/>
  <c r="F41" i="57"/>
  <c r="F37" i="57"/>
  <c r="G182" i="57"/>
  <c r="E182" i="57"/>
  <c r="H158" i="57"/>
  <c r="E158" i="57"/>
  <c r="G150" i="57"/>
  <c r="E150" i="57"/>
  <c r="G138" i="57"/>
  <c r="E138" i="57"/>
  <c r="G78" i="57"/>
  <c r="E78" i="57"/>
  <c r="H78" i="57"/>
  <c r="F194" i="57"/>
  <c r="F182" i="57"/>
  <c r="F150" i="57"/>
  <c r="F138" i="57"/>
  <c r="F122" i="57"/>
  <c r="F110" i="57"/>
  <c r="F94" i="57"/>
  <c r="F38" i="57"/>
  <c r="J140" i="57"/>
  <c r="E140" i="57"/>
  <c r="H92" i="57"/>
  <c r="E92" i="57"/>
  <c r="O37" i="57"/>
  <c r="D127" i="57" s="1"/>
  <c r="O39" i="57"/>
  <c r="O43" i="57"/>
  <c r="H134" i="57"/>
  <c r="F36" i="57"/>
  <c r="F244" i="57"/>
  <c r="F242" i="57"/>
  <c r="F240" i="57"/>
  <c r="F238" i="57"/>
  <c r="F236" i="57"/>
  <c r="F234" i="57"/>
  <c r="F232" i="57"/>
  <c r="F230" i="57"/>
  <c r="F228" i="57"/>
  <c r="F226" i="57"/>
  <c r="F224" i="57"/>
  <c r="F222" i="57"/>
  <c r="F220" i="57"/>
  <c r="F218" i="57"/>
  <c r="F216" i="57"/>
  <c r="F214" i="57"/>
  <c r="F212" i="57"/>
  <c r="F210" i="57"/>
  <c r="F208" i="57"/>
  <c r="F206" i="57"/>
  <c r="F204" i="57"/>
  <c r="F200" i="57"/>
  <c r="F196" i="57"/>
  <c r="F192" i="57"/>
  <c r="F188" i="57"/>
  <c r="F184" i="57"/>
  <c r="F180" i="57"/>
  <c r="F176" i="57"/>
  <c r="F172" i="57"/>
  <c r="F168" i="57"/>
  <c r="F164" i="57"/>
  <c r="F160" i="57"/>
  <c r="F156" i="57"/>
  <c r="F152" i="57"/>
  <c r="F148" i="57"/>
  <c r="F144" i="57"/>
  <c r="F140" i="57"/>
  <c r="F136" i="57"/>
  <c r="F132" i="57"/>
  <c r="F128" i="57"/>
  <c r="F124" i="57"/>
  <c r="F120" i="57"/>
  <c r="F116" i="57"/>
  <c r="F112" i="57"/>
  <c r="F108" i="57"/>
  <c r="F104" i="57"/>
  <c r="F100" i="57"/>
  <c r="F96" i="57"/>
  <c r="F92" i="57"/>
  <c r="F88" i="57"/>
  <c r="F84" i="57"/>
  <c r="F80" i="57"/>
  <c r="F76" i="57"/>
  <c r="F72" i="57"/>
  <c r="F68" i="57"/>
  <c r="F64" i="57"/>
  <c r="F60" i="57"/>
  <c r="F56" i="57"/>
  <c r="F52" i="57"/>
  <c r="F48" i="57"/>
  <c r="F44" i="57"/>
  <c r="F40" i="57"/>
  <c r="O44" i="57"/>
  <c r="D194" i="57" s="1"/>
  <c r="H186" i="57"/>
  <c r="E186" i="57"/>
  <c r="H178" i="57"/>
  <c r="E178" i="57"/>
  <c r="D170" i="57"/>
  <c r="E170" i="57"/>
  <c r="H146" i="57"/>
  <c r="E146" i="57"/>
  <c r="H142" i="57"/>
  <c r="E142" i="57"/>
  <c r="G154" i="57"/>
  <c r="F198" i="57"/>
  <c r="F190" i="57"/>
  <c r="F178" i="57"/>
  <c r="F166" i="57"/>
  <c r="F158" i="57"/>
  <c r="F146" i="57"/>
  <c r="F134" i="57"/>
  <c r="F130" i="57"/>
  <c r="F118" i="57"/>
  <c r="F106" i="57"/>
  <c r="F98" i="57"/>
  <c r="F90" i="57"/>
  <c r="F82" i="57"/>
  <c r="F78" i="57"/>
  <c r="F74" i="57"/>
  <c r="F70" i="57"/>
  <c r="F66" i="57"/>
  <c r="F62" i="57"/>
  <c r="F58" i="57"/>
  <c r="F54" i="57"/>
  <c r="F50" i="57"/>
  <c r="F46" i="57"/>
  <c r="G234" i="57"/>
  <c r="G170" i="57"/>
  <c r="H115" i="57"/>
  <c r="E36" i="57"/>
  <c r="E238" i="57"/>
  <c r="E230" i="57"/>
  <c r="E226" i="57"/>
  <c r="E218" i="57"/>
  <c r="E214" i="57"/>
  <c r="E206" i="57"/>
  <c r="F203" i="57"/>
  <c r="F199" i="57"/>
  <c r="F195" i="57"/>
  <c r="F191" i="57"/>
  <c r="F187" i="57"/>
  <c r="F183" i="57"/>
  <c r="F179" i="57"/>
  <c r="F175" i="57"/>
  <c r="F171" i="57"/>
  <c r="F167" i="57"/>
  <c r="F163" i="57"/>
  <c r="F159" i="57"/>
  <c r="F155" i="57"/>
  <c r="F151" i="57"/>
  <c r="F147" i="57"/>
  <c r="F143" i="57"/>
  <c r="F139" i="57"/>
  <c r="F135" i="57"/>
  <c r="F131" i="57"/>
  <c r="F127" i="57"/>
  <c r="F123" i="57"/>
  <c r="F119" i="57"/>
  <c r="F115" i="57"/>
  <c r="F111" i="57"/>
  <c r="F107" i="57"/>
  <c r="F103" i="57"/>
  <c r="F99" i="57"/>
  <c r="F95" i="57"/>
  <c r="F91" i="57"/>
  <c r="F87" i="57"/>
  <c r="F83" i="57"/>
  <c r="F79" i="57"/>
  <c r="F75" i="57"/>
  <c r="F71" i="57"/>
  <c r="F67" i="57"/>
  <c r="F63" i="57"/>
  <c r="F59" i="57"/>
  <c r="F55" i="57"/>
  <c r="F51" i="57"/>
  <c r="F47" i="57"/>
  <c r="F43" i="57"/>
  <c r="F39" i="57"/>
  <c r="D220" i="57"/>
  <c r="O36" i="57"/>
  <c r="O42" i="57"/>
  <c r="D202" i="57" s="1"/>
  <c r="O38" i="57"/>
  <c r="D228" i="57" s="1"/>
  <c r="O45" i="57"/>
  <c r="O41" i="57"/>
  <c r="D70" i="57"/>
  <c r="D150" i="57"/>
  <c r="D50" i="57"/>
  <c r="D185" i="57"/>
  <c r="I240" i="57"/>
  <c r="H240" i="57"/>
  <c r="J240" i="57"/>
  <c r="G240" i="57"/>
  <c r="H228" i="57"/>
  <c r="G228" i="57"/>
  <c r="H216" i="57"/>
  <c r="G216" i="57"/>
  <c r="I200" i="57"/>
  <c r="H200" i="57"/>
  <c r="G200" i="57"/>
  <c r="J200" i="57"/>
  <c r="H188" i="57"/>
  <c r="G188" i="57"/>
  <c r="H176" i="57"/>
  <c r="G176" i="57"/>
  <c r="I164" i="57"/>
  <c r="H164" i="57"/>
  <c r="J164" i="57"/>
  <c r="G164" i="57"/>
  <c r="H148" i="57"/>
  <c r="G148" i="57"/>
  <c r="G136" i="57"/>
  <c r="H136" i="57"/>
  <c r="G124" i="57"/>
  <c r="H124" i="57"/>
  <c r="I124" i="57"/>
  <c r="I112" i="57"/>
  <c r="J112" i="57"/>
  <c r="G112" i="57"/>
  <c r="H112" i="57"/>
  <c r="G100" i="57"/>
  <c r="H100" i="57"/>
  <c r="I100" i="57"/>
  <c r="D100" i="57"/>
  <c r="J100" i="57"/>
  <c r="G88" i="57"/>
  <c r="H88" i="57"/>
  <c r="G76" i="57"/>
  <c r="D76" i="57"/>
  <c r="H76" i="57"/>
  <c r="G64" i="57"/>
  <c r="I64" i="57"/>
  <c r="J64" i="57"/>
  <c r="H64" i="57"/>
  <c r="I52" i="57"/>
  <c r="J52" i="57"/>
  <c r="G52" i="57"/>
  <c r="H52" i="57"/>
  <c r="G40" i="57"/>
  <c r="H40" i="57"/>
  <c r="I40" i="57"/>
  <c r="J40" i="57"/>
  <c r="D40" i="57"/>
  <c r="D209" i="57"/>
  <c r="H243" i="57"/>
  <c r="J243" i="57"/>
  <c r="I243" i="57"/>
  <c r="G243" i="57"/>
  <c r="H239" i="57"/>
  <c r="J239" i="57"/>
  <c r="I239" i="57"/>
  <c r="G239" i="57"/>
  <c r="J235" i="57"/>
  <c r="I235" i="57"/>
  <c r="H235" i="57"/>
  <c r="G235" i="57"/>
  <c r="J231" i="57"/>
  <c r="I231" i="57"/>
  <c r="H231" i="57"/>
  <c r="G231" i="57"/>
  <c r="H227" i="57"/>
  <c r="G227" i="57"/>
  <c r="H223" i="57"/>
  <c r="J223" i="57"/>
  <c r="I223" i="57"/>
  <c r="G223" i="57"/>
  <c r="H219" i="57"/>
  <c r="J219" i="57"/>
  <c r="I219" i="57"/>
  <c r="G219" i="57"/>
  <c r="D219" i="57"/>
  <c r="J215" i="57"/>
  <c r="I215" i="57"/>
  <c r="H215" i="57"/>
  <c r="G215" i="57"/>
  <c r="J211" i="57"/>
  <c r="I211" i="57"/>
  <c r="H211" i="57"/>
  <c r="G211" i="57"/>
  <c r="H207" i="57"/>
  <c r="G207" i="57"/>
  <c r="H203" i="57"/>
  <c r="J203" i="57"/>
  <c r="I203" i="57"/>
  <c r="G203" i="57"/>
  <c r="H199" i="57"/>
  <c r="J199" i="57"/>
  <c r="I199" i="57"/>
  <c r="G199" i="57"/>
  <c r="D199" i="57"/>
  <c r="J195" i="57"/>
  <c r="I195" i="57"/>
  <c r="H195" i="57"/>
  <c r="G195" i="57"/>
  <c r="J191" i="57"/>
  <c r="I191" i="57"/>
  <c r="H191" i="57"/>
  <c r="G191" i="57"/>
  <c r="H187" i="57"/>
  <c r="G187" i="57"/>
  <c r="H183" i="57"/>
  <c r="J183" i="57"/>
  <c r="I183" i="57"/>
  <c r="G183" i="57"/>
  <c r="H179" i="57"/>
  <c r="J179" i="57"/>
  <c r="I179" i="57"/>
  <c r="G179" i="57"/>
  <c r="D179" i="57"/>
  <c r="J175" i="57"/>
  <c r="I175" i="57"/>
  <c r="H175" i="57"/>
  <c r="G175" i="57"/>
  <c r="D175" i="57"/>
  <c r="J171" i="57"/>
  <c r="I171" i="57"/>
  <c r="H171" i="57"/>
  <c r="G171" i="57"/>
  <c r="H167" i="57"/>
  <c r="G167" i="57"/>
  <c r="H163" i="57"/>
  <c r="J163" i="57"/>
  <c r="I163" i="57"/>
  <c r="G163" i="57"/>
  <c r="H159" i="57"/>
  <c r="J159" i="57"/>
  <c r="I159" i="57"/>
  <c r="G159" i="57"/>
  <c r="D159" i="57"/>
  <c r="J155" i="57"/>
  <c r="I155" i="57"/>
  <c r="H155" i="57"/>
  <c r="G155" i="57"/>
  <c r="J151" i="57"/>
  <c r="I151" i="57"/>
  <c r="H151" i="57"/>
  <c r="G151" i="57"/>
  <c r="H147" i="57"/>
  <c r="G147" i="57"/>
  <c r="G143" i="57"/>
  <c r="J143" i="57"/>
  <c r="H143" i="57"/>
  <c r="G139" i="57"/>
  <c r="I139" i="57"/>
  <c r="H139" i="57"/>
  <c r="D139" i="57"/>
  <c r="J139" i="57"/>
  <c r="I135" i="57"/>
  <c r="J135" i="57"/>
  <c r="G135" i="57"/>
  <c r="H135" i="57"/>
  <c r="I131" i="57"/>
  <c r="J131" i="57"/>
  <c r="G131" i="57"/>
  <c r="H131" i="57"/>
  <c r="G127" i="57"/>
  <c r="H127" i="57"/>
  <c r="G123" i="57"/>
  <c r="H123" i="57"/>
  <c r="I123" i="57"/>
  <c r="J123" i="57"/>
  <c r="G119" i="57"/>
  <c r="H119" i="57"/>
  <c r="I119" i="57"/>
  <c r="D119" i="57"/>
  <c r="J119" i="57"/>
  <c r="I115" i="57"/>
  <c r="J115" i="57"/>
  <c r="G115" i="57"/>
  <c r="I111" i="57"/>
  <c r="J111" i="57"/>
  <c r="G111" i="57"/>
  <c r="G107" i="57"/>
  <c r="H107" i="57"/>
  <c r="G103" i="57"/>
  <c r="H103" i="57"/>
  <c r="I103" i="57"/>
  <c r="J103" i="57"/>
  <c r="G99" i="57"/>
  <c r="H99" i="57"/>
  <c r="I99" i="57"/>
  <c r="D99" i="57"/>
  <c r="J99" i="57"/>
  <c r="I95" i="57"/>
  <c r="J95" i="57"/>
  <c r="G95" i="57"/>
  <c r="D95" i="57"/>
  <c r="H95" i="57"/>
  <c r="I91" i="57"/>
  <c r="J91" i="57"/>
  <c r="G91" i="57"/>
  <c r="H91" i="57"/>
  <c r="G87" i="57"/>
  <c r="G83" i="57"/>
  <c r="H83" i="57"/>
  <c r="I83" i="57"/>
  <c r="J83" i="57"/>
  <c r="G79" i="57"/>
  <c r="H79" i="57"/>
  <c r="I79" i="57"/>
  <c r="J79" i="57"/>
  <c r="D79" i="57"/>
  <c r="I75" i="57"/>
  <c r="J75" i="57"/>
  <c r="G75" i="57"/>
  <c r="H75" i="57"/>
  <c r="I71" i="57"/>
  <c r="J71" i="57"/>
  <c r="G71" i="57"/>
  <c r="H71" i="57"/>
  <c r="G67" i="57"/>
  <c r="H67" i="57"/>
  <c r="G63" i="57"/>
  <c r="H63" i="57"/>
  <c r="I63" i="57"/>
  <c r="J63" i="57"/>
  <c r="D63" i="57"/>
  <c r="G59" i="57"/>
  <c r="H59" i="57"/>
  <c r="I59" i="57"/>
  <c r="J59" i="57"/>
  <c r="D59" i="57"/>
  <c r="I55" i="57"/>
  <c r="J55" i="57"/>
  <c r="G55" i="57"/>
  <c r="H55" i="57"/>
  <c r="I51" i="57"/>
  <c r="J51" i="57"/>
  <c r="G51" i="57"/>
  <c r="H51" i="57"/>
  <c r="G47" i="57"/>
  <c r="H47" i="57"/>
  <c r="G43" i="57"/>
  <c r="H43" i="57"/>
  <c r="I43" i="57"/>
  <c r="J43" i="57"/>
  <c r="G39" i="57"/>
  <c r="H39" i="57"/>
  <c r="I39" i="57"/>
  <c r="J39" i="57"/>
  <c r="D39" i="57"/>
  <c r="D86" i="57"/>
  <c r="D243" i="57"/>
  <c r="D239" i="57"/>
  <c r="D186" i="57"/>
  <c r="D176" i="57"/>
  <c r="D146" i="57"/>
  <c r="D130" i="57"/>
  <c r="G198" i="57"/>
  <c r="G166" i="57"/>
  <c r="H111" i="57"/>
  <c r="H166" i="57"/>
  <c r="H236" i="57"/>
  <c r="G236" i="57"/>
  <c r="I224" i="57"/>
  <c r="H224" i="57"/>
  <c r="J224" i="57"/>
  <c r="G224" i="57"/>
  <c r="J212" i="57"/>
  <c r="I212" i="57"/>
  <c r="H212" i="57"/>
  <c r="G212" i="57"/>
  <c r="I204" i="57"/>
  <c r="H204" i="57"/>
  <c r="J204" i="57"/>
  <c r="G204" i="57"/>
  <c r="J192" i="57"/>
  <c r="I192" i="57"/>
  <c r="H192" i="57"/>
  <c r="G192" i="57"/>
  <c r="I180" i="57"/>
  <c r="H180" i="57"/>
  <c r="J180" i="57"/>
  <c r="G180" i="57"/>
  <c r="H168" i="57"/>
  <c r="G168" i="57"/>
  <c r="H156" i="57"/>
  <c r="G156" i="57"/>
  <c r="D156" i="57"/>
  <c r="G144" i="57"/>
  <c r="H144" i="57"/>
  <c r="I144" i="57"/>
  <c r="I132" i="57"/>
  <c r="J132" i="57"/>
  <c r="G132" i="57"/>
  <c r="H132" i="57"/>
  <c r="G120" i="57"/>
  <c r="H120" i="57"/>
  <c r="I120" i="57"/>
  <c r="D120" i="57"/>
  <c r="G108" i="57"/>
  <c r="H108" i="57"/>
  <c r="G96" i="57"/>
  <c r="D96" i="57"/>
  <c r="G84" i="57"/>
  <c r="H84" i="57"/>
  <c r="I84" i="57"/>
  <c r="J84" i="57"/>
  <c r="I72" i="57"/>
  <c r="J72" i="57"/>
  <c r="G72" i="57"/>
  <c r="H72" i="57"/>
  <c r="G60" i="57"/>
  <c r="H60" i="57"/>
  <c r="I60" i="57"/>
  <c r="D60" i="57"/>
  <c r="G48" i="57"/>
  <c r="H48" i="57"/>
  <c r="D240" i="57"/>
  <c r="H96" i="57"/>
  <c r="H36" i="57"/>
  <c r="D36" i="57"/>
  <c r="J242" i="57"/>
  <c r="I242" i="57"/>
  <c r="H242" i="57"/>
  <c r="I234" i="57"/>
  <c r="H234" i="57"/>
  <c r="J234" i="57"/>
  <c r="I230" i="57"/>
  <c r="H230" i="57"/>
  <c r="J230" i="57"/>
  <c r="J222" i="57"/>
  <c r="I222" i="57"/>
  <c r="H222" i="57"/>
  <c r="I214" i="57"/>
  <c r="H214" i="57"/>
  <c r="J214" i="57"/>
  <c r="I210" i="57"/>
  <c r="H210" i="57"/>
  <c r="J210" i="57"/>
  <c r="J202" i="57"/>
  <c r="I202" i="57"/>
  <c r="H202" i="57"/>
  <c r="I194" i="57"/>
  <c r="H194" i="57"/>
  <c r="J194" i="57"/>
  <c r="I190" i="57"/>
  <c r="H190" i="57"/>
  <c r="J190" i="57"/>
  <c r="J182" i="57"/>
  <c r="I182" i="57"/>
  <c r="H182" i="57"/>
  <c r="I174" i="57"/>
  <c r="H174" i="57"/>
  <c r="J174" i="57"/>
  <c r="I170" i="57"/>
  <c r="H170" i="57"/>
  <c r="J170" i="57"/>
  <c r="J162" i="57"/>
  <c r="I162" i="57"/>
  <c r="H162" i="57"/>
  <c r="I154" i="57"/>
  <c r="H154" i="57"/>
  <c r="J154" i="57"/>
  <c r="I150" i="57"/>
  <c r="H150" i="57"/>
  <c r="J150" i="57"/>
  <c r="G142" i="57"/>
  <c r="I142" i="57"/>
  <c r="J142" i="57"/>
  <c r="I134" i="57"/>
  <c r="J134" i="57"/>
  <c r="G134" i="57"/>
  <c r="I130" i="57"/>
  <c r="J130" i="57"/>
  <c r="G130" i="57"/>
  <c r="G126" i="57"/>
  <c r="H126" i="57"/>
  <c r="G122" i="57"/>
  <c r="H122" i="57"/>
  <c r="I122" i="57"/>
  <c r="J122" i="57"/>
  <c r="G118" i="57"/>
  <c r="H118" i="57"/>
  <c r="I114" i="57"/>
  <c r="J114" i="57"/>
  <c r="G114" i="57"/>
  <c r="H114" i="57"/>
  <c r="I110" i="57"/>
  <c r="J110" i="57"/>
  <c r="G110" i="57"/>
  <c r="H110" i="57"/>
  <c r="G106" i="57"/>
  <c r="H106" i="57"/>
  <c r="G102" i="57"/>
  <c r="H102" i="57"/>
  <c r="I102" i="57"/>
  <c r="J102" i="57"/>
  <c r="G98" i="57"/>
  <c r="H98" i="57"/>
  <c r="I94" i="57"/>
  <c r="J94" i="57"/>
  <c r="G94" i="57"/>
  <c r="H94" i="57"/>
  <c r="I90" i="57"/>
  <c r="J90" i="57"/>
  <c r="G90" i="57"/>
  <c r="H90" i="57"/>
  <c r="G86" i="57"/>
  <c r="H86" i="57"/>
  <c r="G82" i="57"/>
  <c r="H82" i="57"/>
  <c r="I82" i="57"/>
  <c r="I74" i="57"/>
  <c r="J74" i="57"/>
  <c r="G74" i="57"/>
  <c r="H74" i="57"/>
  <c r="I70" i="57"/>
  <c r="J70" i="57"/>
  <c r="G70" i="57"/>
  <c r="H70" i="57"/>
  <c r="G66" i="57"/>
  <c r="H66" i="57"/>
  <c r="G62" i="57"/>
  <c r="H62" i="57"/>
  <c r="I62" i="57"/>
  <c r="J62" i="57"/>
  <c r="G58" i="57"/>
  <c r="H58" i="57"/>
  <c r="I54" i="57"/>
  <c r="J54" i="57"/>
  <c r="G54" i="57"/>
  <c r="H54" i="57"/>
  <c r="I50" i="57"/>
  <c r="J50" i="57"/>
  <c r="G50" i="57"/>
  <c r="H50" i="57"/>
  <c r="G46" i="57"/>
  <c r="H46" i="57"/>
  <c r="G42" i="57"/>
  <c r="H42" i="57"/>
  <c r="I42" i="57"/>
  <c r="J42" i="57"/>
  <c r="G38" i="57"/>
  <c r="H38" i="57"/>
  <c r="D165" i="57"/>
  <c r="D181" i="57"/>
  <c r="D242" i="57"/>
  <c r="D234" i="57"/>
  <c r="D230" i="57"/>
  <c r="D226" i="57"/>
  <c r="D222" i="57"/>
  <c r="D212" i="57"/>
  <c r="D206" i="57"/>
  <c r="D190" i="57"/>
  <c r="D180" i="57"/>
  <c r="D174" i="57"/>
  <c r="D126" i="57"/>
  <c r="D110" i="57"/>
  <c r="D62" i="57"/>
  <c r="D46" i="57"/>
  <c r="G242" i="57"/>
  <c r="G226" i="57"/>
  <c r="G210" i="57"/>
  <c r="G194" i="57"/>
  <c r="G178" i="57"/>
  <c r="G162" i="57"/>
  <c r="G146" i="57"/>
  <c r="J124" i="57"/>
  <c r="H87" i="57"/>
  <c r="I244" i="57"/>
  <c r="H244" i="57"/>
  <c r="J244" i="57"/>
  <c r="G244" i="57"/>
  <c r="J232" i="57"/>
  <c r="I232" i="57"/>
  <c r="H232" i="57"/>
  <c r="G232" i="57"/>
  <c r="I220" i="57"/>
  <c r="H220" i="57"/>
  <c r="G220" i="57"/>
  <c r="H208" i="57"/>
  <c r="G208" i="57"/>
  <c r="H196" i="57"/>
  <c r="G196" i="57"/>
  <c r="I184" i="57"/>
  <c r="H184" i="57"/>
  <c r="J184" i="57"/>
  <c r="G184" i="57"/>
  <c r="J172" i="57"/>
  <c r="I172" i="57"/>
  <c r="H172" i="57"/>
  <c r="G172" i="57"/>
  <c r="I160" i="57"/>
  <c r="H160" i="57"/>
  <c r="J160" i="57"/>
  <c r="G160" i="57"/>
  <c r="D160" i="57"/>
  <c r="J152" i="57"/>
  <c r="I152" i="57"/>
  <c r="H152" i="57"/>
  <c r="G152" i="57"/>
  <c r="D152" i="57"/>
  <c r="G140" i="57"/>
  <c r="I140" i="57"/>
  <c r="D140" i="57"/>
  <c r="H140" i="57"/>
  <c r="G128" i="57"/>
  <c r="H128" i="57"/>
  <c r="G116" i="57"/>
  <c r="H116" i="57"/>
  <c r="D116" i="57"/>
  <c r="G104" i="57"/>
  <c r="H104" i="57"/>
  <c r="I104" i="57"/>
  <c r="D104" i="57"/>
  <c r="J104" i="57"/>
  <c r="I92" i="57"/>
  <c r="J92" i="57"/>
  <c r="G92" i="57"/>
  <c r="G80" i="57"/>
  <c r="H80" i="57"/>
  <c r="I80" i="57"/>
  <c r="J80" i="57"/>
  <c r="D80" i="57"/>
  <c r="G68" i="57"/>
  <c r="H68" i="57"/>
  <c r="G56" i="57"/>
  <c r="H56" i="57"/>
  <c r="D56" i="57"/>
  <c r="G44" i="57"/>
  <c r="H44" i="57"/>
  <c r="I44" i="57"/>
  <c r="J44" i="57"/>
  <c r="D193" i="57"/>
  <c r="J245" i="57"/>
  <c r="I245" i="57"/>
  <c r="H245" i="57"/>
  <c r="G245" i="57"/>
  <c r="J241" i="57"/>
  <c r="I241" i="57"/>
  <c r="H241" i="57"/>
  <c r="G241" i="57"/>
  <c r="H237" i="57"/>
  <c r="G237" i="57"/>
  <c r="H233" i="57"/>
  <c r="J233" i="57"/>
  <c r="I233" i="57"/>
  <c r="G233" i="57"/>
  <c r="H229" i="57"/>
  <c r="J229" i="57"/>
  <c r="I229" i="57"/>
  <c r="G229" i="57"/>
  <c r="J225" i="57"/>
  <c r="I225" i="57"/>
  <c r="H225" i="57"/>
  <c r="G225" i="57"/>
  <c r="J221" i="57"/>
  <c r="I221" i="57"/>
  <c r="H221" i="57"/>
  <c r="G221" i="57"/>
  <c r="H217" i="57"/>
  <c r="G217" i="57"/>
  <c r="H213" i="57"/>
  <c r="J213" i="57"/>
  <c r="I213" i="57"/>
  <c r="G213" i="57"/>
  <c r="H209" i="57"/>
  <c r="J209" i="57"/>
  <c r="I209" i="57"/>
  <c r="G209" i="57"/>
  <c r="J205" i="57"/>
  <c r="I205" i="57"/>
  <c r="H205" i="57"/>
  <c r="G205" i="57"/>
  <c r="J201" i="57"/>
  <c r="I201" i="57"/>
  <c r="H201" i="57"/>
  <c r="G201" i="57"/>
  <c r="H197" i="57"/>
  <c r="G197" i="57"/>
  <c r="H193" i="57"/>
  <c r="J193" i="57"/>
  <c r="G193" i="57"/>
  <c r="H189" i="57"/>
  <c r="J189" i="57"/>
  <c r="I189" i="57"/>
  <c r="G189" i="57"/>
  <c r="J185" i="57"/>
  <c r="I185" i="57"/>
  <c r="H185" i="57"/>
  <c r="G185" i="57"/>
  <c r="J181" i="57"/>
  <c r="I181" i="57"/>
  <c r="H181" i="57"/>
  <c r="G181" i="57"/>
  <c r="H177" i="57"/>
  <c r="G177" i="57"/>
  <c r="H173" i="57"/>
  <c r="J173" i="57"/>
  <c r="I173" i="57"/>
  <c r="G173" i="57"/>
  <c r="H169" i="57"/>
  <c r="J169" i="57"/>
  <c r="I169" i="57"/>
  <c r="G169" i="57"/>
  <c r="J165" i="57"/>
  <c r="I165" i="57"/>
  <c r="H165" i="57"/>
  <c r="G165" i="57"/>
  <c r="J161" i="57"/>
  <c r="I161" i="57"/>
  <c r="H161" i="57"/>
  <c r="G161" i="57"/>
  <c r="H157" i="57"/>
  <c r="G157" i="57"/>
  <c r="H153" i="57"/>
  <c r="J153" i="57"/>
  <c r="I153" i="57"/>
  <c r="G153" i="57"/>
  <c r="H149" i="57"/>
  <c r="J149" i="57"/>
  <c r="I149" i="57"/>
  <c r="G149" i="57"/>
  <c r="D149" i="57"/>
  <c r="G145" i="57"/>
  <c r="H145" i="57"/>
  <c r="I145" i="57"/>
  <c r="J145" i="57"/>
  <c r="D145" i="57"/>
  <c r="G141" i="57"/>
  <c r="H141" i="57"/>
  <c r="I141" i="57"/>
  <c r="J141" i="57"/>
  <c r="D141" i="57"/>
  <c r="G137" i="57"/>
  <c r="H137" i="57"/>
  <c r="I133" i="57"/>
  <c r="J133" i="57"/>
  <c r="G133" i="57"/>
  <c r="H133" i="57"/>
  <c r="D133" i="57"/>
  <c r="I129" i="57"/>
  <c r="J129" i="57"/>
  <c r="G129" i="57"/>
  <c r="H129" i="57"/>
  <c r="D129" i="57"/>
  <c r="G125" i="57"/>
  <c r="H125" i="57"/>
  <c r="I125" i="57"/>
  <c r="J125" i="57"/>
  <c r="D125" i="57"/>
  <c r="G121" i="57"/>
  <c r="H121" i="57"/>
  <c r="I121" i="57"/>
  <c r="J121" i="57"/>
  <c r="G117" i="57"/>
  <c r="H117" i="57"/>
  <c r="I113" i="57"/>
  <c r="J113" i="57"/>
  <c r="G113" i="57"/>
  <c r="H113" i="57"/>
  <c r="D113" i="57"/>
  <c r="I109" i="57"/>
  <c r="J109" i="57"/>
  <c r="G109" i="57"/>
  <c r="H109" i="57"/>
  <c r="D109" i="57"/>
  <c r="G105" i="57"/>
  <c r="H105" i="57"/>
  <c r="I105" i="57"/>
  <c r="D105" i="57"/>
  <c r="G101" i="57"/>
  <c r="H101" i="57"/>
  <c r="I101" i="57"/>
  <c r="D101" i="57"/>
  <c r="G97" i="57"/>
  <c r="H97" i="57"/>
  <c r="I93" i="57"/>
  <c r="J93" i="57"/>
  <c r="G93" i="57"/>
  <c r="H93" i="57"/>
  <c r="D93" i="57"/>
  <c r="I89" i="57"/>
  <c r="J89" i="57"/>
  <c r="G89" i="57"/>
  <c r="H89" i="57"/>
  <c r="D89" i="57"/>
  <c r="G85" i="57"/>
  <c r="H85" i="57"/>
  <c r="I85" i="57"/>
  <c r="J85" i="57"/>
  <c r="D85" i="57"/>
  <c r="G81" i="57"/>
  <c r="H81" i="57"/>
  <c r="I81" i="57"/>
  <c r="J81" i="57"/>
  <c r="G77" i="57"/>
  <c r="H77" i="57"/>
  <c r="I73" i="57"/>
  <c r="J73" i="57"/>
  <c r="G73" i="57"/>
  <c r="D73" i="57"/>
  <c r="I69" i="57"/>
  <c r="J69" i="57"/>
  <c r="G69" i="57"/>
  <c r="D69" i="57"/>
  <c r="G65" i="57"/>
  <c r="H65" i="57"/>
  <c r="I65" i="57"/>
  <c r="J65" i="57"/>
  <c r="D65" i="57"/>
  <c r="G61" i="57"/>
  <c r="H61" i="57"/>
  <c r="I61" i="57"/>
  <c r="J61" i="57"/>
  <c r="D61" i="57"/>
  <c r="G57" i="57"/>
  <c r="H57" i="57"/>
  <c r="I53" i="57"/>
  <c r="J53" i="57"/>
  <c r="G53" i="57"/>
  <c r="H53" i="57"/>
  <c r="D53" i="57"/>
  <c r="I49" i="57"/>
  <c r="J49" i="57"/>
  <c r="G49" i="57"/>
  <c r="H49" i="57"/>
  <c r="D49" i="57"/>
  <c r="G45" i="57"/>
  <c r="H45" i="57"/>
  <c r="I45" i="57"/>
  <c r="J45" i="57"/>
  <c r="D45" i="57"/>
  <c r="G41" i="57"/>
  <c r="H41" i="57"/>
  <c r="I41" i="57"/>
  <c r="G37" i="57"/>
  <c r="H37" i="57"/>
  <c r="D114" i="57"/>
  <c r="D245" i="57"/>
  <c r="D241" i="57"/>
  <c r="D233" i="57"/>
  <c r="D229" i="57"/>
  <c r="D225" i="57"/>
  <c r="D216" i="57"/>
  <c r="D210" i="57"/>
  <c r="D205" i="57"/>
  <c r="D200" i="57"/>
  <c r="D189" i="57"/>
  <c r="D184" i="57"/>
  <c r="D173" i="57"/>
  <c r="D106" i="57"/>
  <c r="D90" i="57"/>
  <c r="G238" i="57"/>
  <c r="G222" i="57"/>
  <c r="G206" i="57"/>
  <c r="G190" i="57"/>
  <c r="G174" i="57"/>
  <c r="G158" i="57"/>
  <c r="J144" i="57"/>
  <c r="H138" i="57"/>
  <c r="J120" i="57"/>
  <c r="J101" i="57"/>
  <c r="J82" i="57"/>
  <c r="J60" i="57"/>
  <c r="J220" i="57"/>
  <c r="D137" i="57" l="1"/>
  <c r="D192" i="57"/>
  <c r="D42" i="57"/>
  <c r="D122" i="57"/>
  <c r="D204" i="57"/>
  <c r="D132" i="57"/>
  <c r="D74" i="57"/>
  <c r="D154" i="57"/>
  <c r="D232" i="57"/>
  <c r="D92" i="57"/>
  <c r="D142" i="57"/>
  <c r="D52" i="57"/>
  <c r="D167" i="57"/>
  <c r="D227" i="57"/>
  <c r="D237" i="57"/>
  <c r="D37" i="57"/>
  <c r="D97" i="57"/>
  <c r="D87" i="57"/>
  <c r="D217" i="57"/>
  <c r="D58" i="57"/>
  <c r="D178" i="57"/>
  <c r="D57" i="57"/>
  <c r="D117" i="57"/>
  <c r="D157" i="57"/>
  <c r="D138" i="57"/>
  <c r="D77" i="57"/>
  <c r="D177" i="57"/>
  <c r="D168" i="57"/>
  <c r="D78" i="57"/>
  <c r="D158" i="57"/>
  <c r="D48" i="57"/>
  <c r="D218" i="57"/>
  <c r="D98" i="57"/>
  <c r="D68" i="57"/>
  <c r="D128" i="57"/>
  <c r="D108" i="57"/>
  <c r="D238" i="57"/>
  <c r="D81" i="57"/>
  <c r="D121" i="57"/>
  <c r="D244" i="57"/>
  <c r="D231" i="57"/>
  <c r="D118" i="57"/>
  <c r="D38" i="57"/>
  <c r="D198" i="57"/>
  <c r="D43" i="57"/>
  <c r="D71" i="57"/>
  <c r="D111" i="57"/>
  <c r="D115" i="57"/>
  <c r="D147" i="57"/>
  <c r="D155" i="57"/>
  <c r="D203" i="57"/>
  <c r="D211" i="57"/>
  <c r="D164" i="57"/>
  <c r="D197" i="57"/>
  <c r="D196" i="57"/>
  <c r="D54" i="57"/>
  <c r="D214" i="57"/>
  <c r="D134" i="57"/>
  <c r="D235" i="57"/>
  <c r="D102" i="57"/>
  <c r="D182" i="57"/>
  <c r="D47" i="57"/>
  <c r="D51" i="57"/>
  <c r="D67" i="57"/>
  <c r="D75" i="57"/>
  <c r="D103" i="57"/>
  <c r="D107" i="57"/>
  <c r="D131" i="57"/>
  <c r="D143" i="57"/>
  <c r="D183" i="57"/>
  <c r="D191" i="57"/>
  <c r="D207" i="57"/>
  <c r="D215" i="57"/>
  <c r="D188" i="57"/>
  <c r="D64" i="57"/>
  <c r="D88" i="57"/>
  <c r="D112" i="57"/>
  <c r="D148" i="57"/>
  <c r="D169" i="57"/>
  <c r="D201" i="57"/>
  <c r="D66" i="57"/>
  <c r="D162" i="57"/>
  <c r="D208" i="57"/>
  <c r="D151" i="57"/>
  <c r="D41" i="57"/>
  <c r="D221" i="57"/>
  <c r="D153" i="57"/>
  <c r="D161" i="57"/>
  <c r="D224" i="57"/>
  <c r="D44" i="57"/>
  <c r="D94" i="57"/>
  <c r="D72" i="57"/>
  <c r="D84" i="57"/>
  <c r="D144" i="57"/>
  <c r="D223" i="57"/>
  <c r="D55" i="57"/>
  <c r="D83" i="57"/>
  <c r="D91" i="57"/>
  <c r="D123" i="57"/>
  <c r="D135" i="57"/>
  <c r="D163" i="57"/>
  <c r="D171" i="57"/>
  <c r="D187" i="57"/>
  <c r="D195" i="57"/>
  <c r="D124" i="57"/>
  <c r="D136" i="57"/>
  <c r="D213" i="57"/>
  <c r="D82" i="57"/>
  <c r="D166" i="57"/>
  <c r="D172" i="57"/>
  <c r="D236" i="57"/>
  <c r="B4" i="57"/>
  <c r="C4" i="57"/>
  <c r="E39" i="58" l="1"/>
  <c r="E38" i="58"/>
  <c r="E37" i="58"/>
  <c r="E36" i="58"/>
  <c r="E35" i="58"/>
  <c r="E34" i="58"/>
  <c r="E33" i="58"/>
  <c r="E32" i="58"/>
  <c r="E31" i="58"/>
  <c r="E30" i="58"/>
  <c r="E29" i="58"/>
  <c r="E28" i="58"/>
  <c r="E27" i="58"/>
  <c r="E26" i="58"/>
  <c r="E25" i="58"/>
  <c r="E24" i="58"/>
  <c r="E23" i="58"/>
  <c r="E22" i="58"/>
  <c r="E21" i="58"/>
  <c r="E20" i="58"/>
  <c r="E19" i="58"/>
  <c r="E18" i="58"/>
  <c r="E17" i="58"/>
  <c r="E16" i="58"/>
  <c r="E15" i="58"/>
  <c r="E14" i="58"/>
  <c r="E13" i="58"/>
  <c r="E12" i="58"/>
  <c r="E11" i="58"/>
  <c r="E10" i="58"/>
  <c r="E9" i="58"/>
  <c r="E8" i="58"/>
  <c r="E7" i="58"/>
  <c r="E6" i="58"/>
  <c r="E5" i="58"/>
  <c r="E4" i="58"/>
  <c r="AD39" i="55" l="1"/>
  <c r="AD40" i="55"/>
  <c r="AD41" i="55"/>
  <c r="AD42" i="55"/>
  <c r="AD43" i="55"/>
  <c r="AD44" i="55"/>
  <c r="AD45" i="55"/>
  <c r="AD46" i="55"/>
  <c r="AD47" i="55"/>
  <c r="AD48" i="55"/>
  <c r="AD49" i="55"/>
  <c r="AD50" i="55"/>
  <c r="AD51" i="55"/>
  <c r="AD52" i="55"/>
  <c r="AD53" i="55"/>
  <c r="AD54" i="55"/>
  <c r="AD55" i="55"/>
  <c r="AD56" i="55"/>
  <c r="AD57" i="55"/>
  <c r="AD58" i="55"/>
  <c r="AD59" i="55"/>
  <c r="AD60" i="55"/>
  <c r="AD61" i="55"/>
  <c r="AD62" i="55"/>
  <c r="AD63" i="55"/>
  <c r="AD64" i="55"/>
  <c r="AD65" i="55"/>
  <c r="AD66" i="55"/>
  <c r="AD67" i="55"/>
  <c r="AD68" i="55"/>
  <c r="AD69" i="55"/>
  <c r="AD70" i="55"/>
  <c r="AD71" i="55"/>
  <c r="AD72" i="55"/>
  <c r="AD73" i="55"/>
  <c r="AD74" i="55"/>
  <c r="AD75" i="55"/>
  <c r="AD76" i="55"/>
  <c r="AD77" i="55"/>
  <c r="AD78" i="55"/>
  <c r="AD79" i="55"/>
  <c r="AD80" i="55"/>
  <c r="AD81" i="55"/>
  <c r="AD82" i="55"/>
  <c r="AD83" i="55"/>
  <c r="AD84" i="55"/>
  <c r="AD85" i="55"/>
  <c r="AD86" i="55"/>
  <c r="AD87" i="55"/>
  <c r="AD88" i="55"/>
  <c r="AD89" i="55"/>
  <c r="AD90" i="55"/>
  <c r="AD91" i="55"/>
  <c r="AD92" i="55"/>
  <c r="AD93" i="55"/>
  <c r="AD94" i="55"/>
  <c r="AD95" i="55"/>
  <c r="AD96" i="55"/>
  <c r="AD97" i="55"/>
  <c r="AD98" i="55"/>
  <c r="AD99" i="55"/>
  <c r="AD100" i="55"/>
  <c r="AD101" i="55"/>
  <c r="AD102" i="55"/>
  <c r="AD103" i="55"/>
  <c r="AD104" i="55"/>
  <c r="AD105" i="55"/>
  <c r="AD106" i="55"/>
  <c r="AD107" i="55"/>
  <c r="AD108" i="55"/>
  <c r="AD109" i="55"/>
  <c r="AD110" i="55"/>
  <c r="AD111" i="55"/>
  <c r="AD112" i="55"/>
  <c r="AD113" i="55"/>
  <c r="AD114" i="55"/>
  <c r="AD115" i="55"/>
  <c r="AD116" i="55"/>
  <c r="AD117" i="55"/>
  <c r="AD118" i="55"/>
  <c r="AD119" i="55"/>
  <c r="AD120" i="55"/>
  <c r="AD121" i="55"/>
  <c r="AD122" i="55"/>
  <c r="AD123" i="55"/>
  <c r="AD124" i="55"/>
  <c r="AD125" i="55"/>
  <c r="AD126" i="55"/>
  <c r="AD127" i="55"/>
  <c r="AD128" i="55"/>
  <c r="AD129" i="55"/>
  <c r="AD130" i="55"/>
  <c r="AD131" i="55"/>
  <c r="AD132" i="55"/>
  <c r="AD133" i="55"/>
  <c r="AD134" i="55"/>
  <c r="AD135" i="55"/>
  <c r="AD136" i="55"/>
  <c r="AD137" i="55"/>
  <c r="AD138" i="55"/>
  <c r="AD139" i="55"/>
  <c r="AD140" i="55"/>
  <c r="AD141" i="55"/>
  <c r="AD142" i="55"/>
  <c r="AD143" i="55"/>
  <c r="AD144" i="55"/>
  <c r="AD145" i="55"/>
  <c r="AD146" i="55"/>
  <c r="AD147" i="55"/>
  <c r="AD148" i="55"/>
  <c r="AD149" i="55"/>
  <c r="AD150" i="55"/>
  <c r="AD151" i="55"/>
  <c r="AD152" i="55"/>
  <c r="AD153" i="55"/>
  <c r="AD154" i="55"/>
  <c r="AD155" i="55"/>
  <c r="AD156" i="55"/>
  <c r="AD157" i="55"/>
  <c r="AD158" i="55"/>
  <c r="AD159" i="55"/>
  <c r="AD160" i="55"/>
  <c r="AD161" i="55"/>
  <c r="AD162" i="55"/>
  <c r="AD163" i="55"/>
  <c r="AD164" i="55"/>
  <c r="AD165" i="55"/>
  <c r="AD166" i="55"/>
  <c r="AD167" i="55"/>
  <c r="AD168" i="55"/>
  <c r="AD169" i="55"/>
  <c r="AD170" i="55"/>
  <c r="AD171" i="55"/>
  <c r="AD172" i="55"/>
  <c r="AD173" i="55"/>
  <c r="AD174" i="55"/>
  <c r="AD175" i="55"/>
  <c r="AD176" i="55"/>
  <c r="AD177" i="55"/>
  <c r="AD178" i="55"/>
  <c r="AD179" i="55"/>
  <c r="AD180" i="55"/>
  <c r="AD181" i="55"/>
  <c r="AD182" i="55"/>
  <c r="AD183" i="55"/>
  <c r="AD184" i="55"/>
  <c r="AD185" i="55"/>
  <c r="AD186" i="55"/>
  <c r="AD187" i="55"/>
  <c r="AD188" i="55"/>
  <c r="AD189" i="55"/>
  <c r="AD190" i="55"/>
  <c r="AD191" i="55"/>
  <c r="AD192" i="55"/>
  <c r="AD193" i="55"/>
  <c r="AD194" i="55"/>
  <c r="AD195" i="55"/>
  <c r="AD196" i="55"/>
  <c r="AD197" i="55"/>
  <c r="AD198" i="55"/>
  <c r="AD199" i="55"/>
  <c r="AD200" i="55"/>
  <c r="AD201" i="55"/>
  <c r="AD202" i="55"/>
  <c r="AD203" i="55"/>
  <c r="AD204" i="55"/>
  <c r="AD205" i="55"/>
  <c r="AD206" i="55"/>
  <c r="AD207" i="55"/>
  <c r="AD208" i="55"/>
  <c r="AD209" i="55"/>
  <c r="AD210" i="55"/>
  <c r="AD211" i="55"/>
  <c r="AD212" i="55"/>
  <c r="AD213" i="55"/>
  <c r="AD214" i="55"/>
  <c r="AD215" i="55"/>
  <c r="AD216" i="55"/>
  <c r="AD217" i="55"/>
  <c r="AD218" i="55"/>
  <c r="AD219" i="55"/>
  <c r="AD220" i="55"/>
  <c r="AD221" i="55"/>
  <c r="AD222" i="55"/>
  <c r="AD223" i="55"/>
  <c r="AD224" i="55"/>
  <c r="AD225" i="55"/>
  <c r="AD226" i="55"/>
  <c r="AD227" i="55"/>
  <c r="AD228" i="55"/>
  <c r="AD229" i="55"/>
  <c r="AD230" i="55"/>
  <c r="AD231" i="55"/>
  <c r="AD232" i="55"/>
  <c r="AD233" i="55"/>
  <c r="AD234" i="55"/>
  <c r="AD235" i="55"/>
  <c r="AD236" i="55"/>
  <c r="AD237" i="55"/>
  <c r="AD238" i="55"/>
  <c r="AD239" i="55"/>
  <c r="AD240" i="55"/>
  <c r="AD241" i="55"/>
  <c r="AD242" i="55"/>
  <c r="AD243" i="55"/>
  <c r="AD244" i="55"/>
  <c r="AD245" i="55"/>
  <c r="AD246" i="55"/>
  <c r="AD247" i="55"/>
  <c r="AD248" i="55"/>
  <c r="AD249" i="55"/>
  <c r="AD250" i="55"/>
  <c r="AD251" i="55"/>
  <c r="AD252" i="55"/>
  <c r="AD253" i="55"/>
  <c r="AD254" i="55"/>
  <c r="AD255" i="55"/>
  <c r="AD256" i="55"/>
  <c r="AD257" i="55"/>
  <c r="AD258" i="55"/>
  <c r="AD259" i="55"/>
  <c r="AD260" i="55"/>
  <c r="AD261" i="55"/>
  <c r="AD262" i="55"/>
  <c r="AD263" i="55"/>
  <c r="AD264" i="55"/>
  <c r="AD265" i="55"/>
  <c r="AD266" i="55"/>
  <c r="AD267" i="55"/>
  <c r="AD268" i="55"/>
  <c r="AD269" i="55"/>
  <c r="AD270" i="55"/>
  <c r="AD271" i="55"/>
  <c r="AD272" i="55"/>
  <c r="AD273" i="55"/>
  <c r="AD274" i="55"/>
  <c r="AD275" i="55"/>
  <c r="AD276" i="55"/>
  <c r="AD277" i="55"/>
  <c r="AD278" i="55"/>
  <c r="AD279" i="55"/>
  <c r="AD280" i="55"/>
  <c r="AD281" i="55"/>
  <c r="AD282" i="55"/>
  <c r="AD283" i="55"/>
  <c r="AD284" i="55"/>
  <c r="AD285" i="55"/>
  <c r="AD286" i="55"/>
  <c r="AD287" i="55"/>
  <c r="AD288" i="55"/>
  <c r="AD289" i="55"/>
  <c r="AD290" i="55"/>
  <c r="AD291" i="55"/>
  <c r="AD292" i="55"/>
  <c r="AD293" i="55"/>
  <c r="AD294" i="55"/>
  <c r="AD295" i="55"/>
  <c r="AD296" i="55"/>
  <c r="AD297" i="55"/>
  <c r="AD298" i="55"/>
  <c r="AD299" i="55"/>
  <c r="AD300" i="55"/>
  <c r="AD301" i="55"/>
  <c r="AD302" i="55"/>
  <c r="AD303" i="55"/>
  <c r="AD304" i="55"/>
  <c r="AD305" i="55"/>
  <c r="AD306" i="55"/>
  <c r="AD307" i="55"/>
  <c r="AD308" i="55"/>
  <c r="AD309" i="55"/>
  <c r="AD310" i="55"/>
  <c r="AD311" i="55"/>
  <c r="AD312" i="55"/>
  <c r="AD313" i="55"/>
  <c r="AD314" i="55"/>
  <c r="AD315" i="55"/>
  <c r="AD316" i="55"/>
  <c r="AD317" i="55"/>
  <c r="AD318" i="55"/>
  <c r="AD319" i="55"/>
  <c r="AD320" i="55"/>
  <c r="AD321" i="55"/>
  <c r="AD322" i="55"/>
  <c r="AD323" i="55"/>
  <c r="AD324" i="55"/>
  <c r="AD325" i="55"/>
  <c r="AD326" i="55"/>
  <c r="AD327" i="55"/>
  <c r="AD328" i="55"/>
  <c r="AD329" i="55"/>
  <c r="AD330" i="55"/>
  <c r="AD331" i="55"/>
  <c r="AD332" i="55"/>
  <c r="AD333" i="55"/>
  <c r="AD334" i="55"/>
  <c r="AD335" i="55"/>
  <c r="AD336" i="55"/>
  <c r="AD337" i="55"/>
  <c r="AD338" i="55"/>
  <c r="AD339" i="55"/>
  <c r="AD340" i="55"/>
  <c r="AD341" i="55"/>
  <c r="AD342" i="55"/>
  <c r="AD343" i="55"/>
  <c r="AD344" i="55"/>
  <c r="AD345" i="55"/>
  <c r="AD346" i="55"/>
  <c r="AD347" i="55"/>
  <c r="AD348" i="55"/>
  <c r="AD349" i="55"/>
  <c r="AD350" i="55"/>
  <c r="AD351" i="55"/>
  <c r="AD352" i="55"/>
  <c r="AD353" i="55"/>
  <c r="AD354" i="55"/>
  <c r="AD355" i="55"/>
  <c r="AD356" i="55"/>
  <c r="AD357" i="55"/>
  <c r="AD358" i="55"/>
  <c r="AD359" i="55"/>
  <c r="AD360" i="55"/>
  <c r="AD361" i="55"/>
  <c r="AD362" i="55"/>
  <c r="AD363" i="55"/>
  <c r="AD364" i="55"/>
  <c r="AD365" i="55"/>
  <c r="AD366" i="55"/>
  <c r="AD367" i="55"/>
  <c r="AD368" i="55"/>
  <c r="AD369" i="55"/>
  <c r="AD370" i="55"/>
  <c r="AD371" i="55"/>
  <c r="AD372" i="55"/>
  <c r="AD373" i="55"/>
  <c r="AD374" i="55"/>
  <c r="AD375" i="55"/>
  <c r="AD376" i="55"/>
  <c r="AD377" i="55"/>
  <c r="AD378" i="55"/>
  <c r="AD379" i="55"/>
  <c r="AD380" i="55"/>
  <c r="AD381" i="55"/>
  <c r="AD382" i="55"/>
  <c r="AD383" i="55"/>
  <c r="AD384" i="55"/>
  <c r="AD385" i="55"/>
  <c r="AD386" i="55"/>
  <c r="AD387" i="55"/>
  <c r="AD388" i="55"/>
  <c r="AD389" i="55"/>
  <c r="AD390" i="55"/>
  <c r="AD391" i="55"/>
  <c r="AD392" i="55"/>
  <c r="AD393" i="55"/>
  <c r="AD394" i="55"/>
  <c r="AD395" i="55"/>
  <c r="AD396" i="55"/>
  <c r="AD397" i="55"/>
  <c r="AD398" i="55"/>
  <c r="AD399" i="55"/>
  <c r="AD400" i="55"/>
  <c r="AD401" i="55"/>
  <c r="AD402" i="55"/>
  <c r="AD403" i="55"/>
  <c r="AD404" i="55"/>
  <c r="AD405" i="55"/>
  <c r="AD406" i="55"/>
  <c r="AD407" i="55"/>
  <c r="AD408" i="55"/>
  <c r="AD409" i="55"/>
  <c r="AD410" i="55"/>
  <c r="AD411" i="55"/>
  <c r="AD412" i="55"/>
  <c r="AD413" i="55"/>
  <c r="AD414" i="55"/>
  <c r="AD415" i="55"/>
  <c r="AD416" i="55"/>
  <c r="AD417" i="55"/>
  <c r="AD418" i="55"/>
  <c r="AD419" i="55"/>
  <c r="AD420" i="55"/>
  <c r="AD421" i="55"/>
  <c r="AD422" i="55"/>
  <c r="AD423" i="55"/>
  <c r="AD424" i="55"/>
  <c r="AD425" i="55"/>
  <c r="AD426" i="55"/>
  <c r="AD427" i="55"/>
  <c r="AD428" i="55"/>
  <c r="AD429" i="55"/>
  <c r="AD430" i="55"/>
  <c r="AD431" i="55"/>
  <c r="AD432" i="55"/>
  <c r="AD433" i="55"/>
  <c r="AD434" i="55"/>
  <c r="AD435" i="55"/>
  <c r="AD436" i="55"/>
  <c r="AD437" i="55"/>
  <c r="AD438" i="55"/>
  <c r="AD439" i="55"/>
  <c r="AD440" i="55"/>
  <c r="AD441" i="55"/>
  <c r="AD442" i="55"/>
  <c r="AD443" i="55"/>
  <c r="AD444" i="55"/>
  <c r="AD445" i="55"/>
  <c r="AD446" i="55"/>
  <c r="AD447" i="55"/>
  <c r="AD448" i="55"/>
  <c r="AD449" i="55"/>
  <c r="AD450" i="55"/>
  <c r="AD451" i="55"/>
  <c r="AD452" i="55"/>
  <c r="AD453" i="55"/>
  <c r="AD454" i="55"/>
  <c r="AD455" i="55"/>
  <c r="AD456" i="55"/>
  <c r="AD457" i="55"/>
  <c r="AD458" i="55"/>
  <c r="AD459" i="55"/>
  <c r="AD460" i="55"/>
  <c r="AD461" i="55"/>
  <c r="AD462" i="55"/>
  <c r="AD463" i="55"/>
  <c r="AD464" i="55"/>
  <c r="AD465" i="55"/>
  <c r="AD466" i="55"/>
  <c r="AD467" i="55"/>
  <c r="AD468" i="55"/>
  <c r="AD469" i="55"/>
  <c r="AD470" i="55"/>
  <c r="AD471" i="55"/>
  <c r="AD472" i="55"/>
  <c r="AD473" i="55"/>
  <c r="AD474" i="55"/>
  <c r="AD475" i="55"/>
  <c r="AD476" i="55"/>
  <c r="AD477" i="55"/>
  <c r="AD478" i="55"/>
  <c r="AD479" i="55"/>
  <c r="AD480" i="55"/>
  <c r="AD481" i="55"/>
  <c r="AD482" i="55"/>
  <c r="AD483" i="55"/>
  <c r="AD484" i="55"/>
  <c r="AD485" i="55"/>
  <c r="AD486" i="55"/>
  <c r="AD487" i="55"/>
  <c r="AD488" i="55"/>
  <c r="AD489" i="55"/>
  <c r="AD490" i="55"/>
  <c r="AD491" i="55"/>
  <c r="AD492" i="55"/>
  <c r="AD493" i="55"/>
  <c r="AD494" i="55"/>
  <c r="AD495" i="55"/>
  <c r="AD496" i="55"/>
  <c r="AD497" i="55"/>
  <c r="AD498" i="55"/>
  <c r="AD499" i="55"/>
  <c r="AD500" i="55"/>
  <c r="AD501" i="55"/>
  <c r="AD502" i="55"/>
  <c r="AD503" i="55"/>
  <c r="AD504" i="55"/>
  <c r="AD505" i="55"/>
  <c r="AD506" i="55"/>
  <c r="AD507" i="55"/>
  <c r="AD508" i="55"/>
  <c r="AD509" i="55"/>
  <c r="AD510" i="55"/>
  <c r="AD511" i="55"/>
  <c r="AD512" i="55"/>
  <c r="AD513" i="55"/>
  <c r="AD514" i="55"/>
  <c r="AD515" i="55"/>
  <c r="AD516" i="55"/>
  <c r="AD517" i="55"/>
  <c r="AD518" i="55"/>
  <c r="AD519" i="55"/>
  <c r="AD520" i="55"/>
  <c r="AD521" i="55"/>
  <c r="AD522" i="55"/>
  <c r="AD523" i="55"/>
  <c r="AD524" i="55"/>
  <c r="AD525" i="55"/>
  <c r="AD526" i="55"/>
  <c r="AD527" i="55"/>
  <c r="AD528" i="55"/>
  <c r="AD529" i="55"/>
  <c r="AD530" i="55"/>
  <c r="AD531" i="55"/>
  <c r="AD532" i="55"/>
  <c r="AD533" i="55"/>
  <c r="AD534" i="55"/>
  <c r="AD535" i="55"/>
  <c r="AD536" i="55"/>
  <c r="AD537" i="55"/>
  <c r="AD538" i="55"/>
  <c r="AD539" i="55"/>
  <c r="AD540" i="55"/>
  <c r="AD541" i="55"/>
  <c r="AD542" i="55"/>
  <c r="AD543" i="55"/>
  <c r="AD544" i="55"/>
  <c r="AD545" i="55"/>
  <c r="AD546" i="55"/>
  <c r="AD547" i="55"/>
  <c r="AD548" i="55"/>
  <c r="AD549" i="55"/>
  <c r="AD550" i="55"/>
  <c r="AD551" i="55"/>
  <c r="AD552" i="55"/>
  <c r="AD553" i="55"/>
  <c r="AD554" i="55"/>
  <c r="AD555" i="55"/>
  <c r="AD556" i="55"/>
  <c r="AD557" i="55"/>
  <c r="AD558" i="55"/>
  <c r="AD559" i="55"/>
  <c r="AD560" i="55"/>
  <c r="AD561" i="55"/>
  <c r="AD562" i="55"/>
  <c r="AD563" i="55"/>
  <c r="AD564" i="55"/>
  <c r="AD565" i="55"/>
  <c r="AD566" i="55"/>
  <c r="AD567" i="55"/>
  <c r="AD568" i="55"/>
  <c r="AD569" i="55"/>
  <c r="AD570" i="55"/>
  <c r="AD571" i="55"/>
  <c r="AD572" i="55"/>
  <c r="AD573" i="55"/>
  <c r="AD574" i="55"/>
  <c r="AD575" i="55"/>
  <c r="AD576" i="55"/>
  <c r="AD577" i="55"/>
  <c r="AD578" i="55"/>
  <c r="AD579" i="55"/>
  <c r="AD580" i="55"/>
  <c r="AD581" i="55"/>
  <c r="AD582" i="55"/>
  <c r="AD583" i="55"/>
  <c r="AD584" i="55"/>
  <c r="AD585" i="55"/>
  <c r="AD586" i="55"/>
  <c r="AD587" i="55"/>
  <c r="AD588" i="55"/>
  <c r="AD589" i="55"/>
  <c r="AD590" i="55"/>
  <c r="AD591" i="55"/>
  <c r="AD592" i="55"/>
  <c r="AD593" i="55"/>
  <c r="AD594" i="55"/>
  <c r="AD595" i="55"/>
  <c r="AD596" i="55"/>
  <c r="AD597" i="55"/>
  <c r="AD598" i="55"/>
  <c r="AD599" i="55"/>
  <c r="AD600" i="55"/>
  <c r="AD601" i="55"/>
  <c r="AD602" i="55"/>
  <c r="AD603" i="55"/>
  <c r="AD604" i="55"/>
  <c r="AD605" i="55"/>
  <c r="AD606" i="55"/>
  <c r="AD607" i="55"/>
  <c r="AD608" i="55"/>
  <c r="AD609" i="55"/>
  <c r="AD610" i="55"/>
  <c r="AD611" i="55"/>
  <c r="AD612" i="55"/>
  <c r="AD613" i="55"/>
  <c r="AD614" i="55"/>
  <c r="AD615" i="55"/>
  <c r="AD616" i="55"/>
  <c r="AD617" i="55"/>
  <c r="AD618" i="55"/>
  <c r="AD619" i="55"/>
  <c r="AD620" i="55"/>
  <c r="AD621" i="55"/>
  <c r="AD622" i="55"/>
  <c r="AD623" i="55"/>
  <c r="AD624" i="55"/>
  <c r="AD625" i="55"/>
  <c r="AD626" i="55"/>
  <c r="AD627" i="55"/>
  <c r="AD628" i="55"/>
  <c r="AD629" i="55"/>
  <c r="AD630" i="55"/>
  <c r="AD631" i="55"/>
  <c r="AD632" i="55"/>
  <c r="AD633" i="55"/>
  <c r="AD634" i="55"/>
  <c r="AD635" i="55"/>
  <c r="AD636" i="55"/>
  <c r="AD637" i="55"/>
  <c r="AD638" i="55"/>
  <c r="AD639" i="55"/>
  <c r="AD640" i="55"/>
  <c r="AD641" i="55"/>
  <c r="AD642" i="55"/>
  <c r="AD643" i="55"/>
  <c r="AD644" i="55"/>
  <c r="AD645" i="55"/>
  <c r="AD646" i="55"/>
  <c r="AD647" i="55"/>
  <c r="AD648" i="55"/>
  <c r="AD649" i="55"/>
  <c r="AD650" i="55"/>
  <c r="AD651" i="55"/>
  <c r="AD652" i="55"/>
  <c r="AD653" i="55"/>
  <c r="AD654" i="55"/>
  <c r="AD655" i="55"/>
  <c r="AD656" i="55"/>
  <c r="AD657" i="55"/>
  <c r="AD658" i="55"/>
  <c r="AD659" i="55"/>
  <c r="AD660" i="55"/>
  <c r="AD661" i="55"/>
  <c r="AD662" i="55"/>
  <c r="AD663" i="55"/>
  <c r="AD664" i="55"/>
  <c r="AD665" i="55"/>
  <c r="AD666" i="55"/>
  <c r="AD667" i="55"/>
  <c r="AD668" i="55"/>
  <c r="AD669" i="55"/>
  <c r="AD670" i="55"/>
  <c r="AD671" i="55"/>
  <c r="AD672" i="55"/>
  <c r="AD673" i="55"/>
  <c r="AD674" i="55"/>
  <c r="AD675" i="55"/>
  <c r="AD676" i="55"/>
  <c r="AD677" i="55"/>
  <c r="AD678" i="55"/>
  <c r="AD679" i="55"/>
  <c r="AD680" i="55"/>
  <c r="AD681" i="55"/>
  <c r="AD682" i="55"/>
  <c r="AD683" i="55"/>
  <c r="AD684" i="55"/>
  <c r="AD685" i="55"/>
  <c r="AD686" i="55"/>
  <c r="AD687" i="55"/>
  <c r="AD688" i="55"/>
  <c r="AD689" i="55"/>
  <c r="AD690" i="55"/>
  <c r="AD691" i="55"/>
  <c r="AD692" i="55"/>
  <c r="AD693" i="55"/>
  <c r="AD694" i="55"/>
  <c r="AD695" i="55"/>
  <c r="AD696" i="55"/>
  <c r="AD697" i="55"/>
  <c r="AD698" i="55"/>
  <c r="AD699" i="55"/>
  <c r="AD700" i="55"/>
  <c r="AD701" i="55"/>
  <c r="AD702" i="55"/>
  <c r="AD703" i="55"/>
  <c r="AD704" i="55"/>
  <c r="AD705" i="55"/>
  <c r="AD706" i="55"/>
  <c r="AD707" i="55"/>
  <c r="AD708" i="55"/>
  <c r="AD709" i="55"/>
  <c r="AD710" i="55"/>
  <c r="AD711" i="55"/>
  <c r="AD712" i="55"/>
  <c r="AD713" i="55"/>
  <c r="AD714" i="55"/>
  <c r="AD715" i="55"/>
  <c r="AD716" i="55"/>
  <c r="AD717" i="55"/>
  <c r="AD718" i="55"/>
  <c r="AD719" i="55"/>
  <c r="AD720" i="55"/>
  <c r="AD721" i="55"/>
  <c r="AD722" i="55"/>
  <c r="AD723" i="55"/>
  <c r="AD724" i="55"/>
  <c r="AD725" i="55"/>
  <c r="AD726" i="55"/>
  <c r="AD727" i="55"/>
  <c r="AD728" i="55"/>
  <c r="AD729" i="55"/>
  <c r="AD730" i="55"/>
  <c r="AD731" i="55"/>
  <c r="AD732" i="55"/>
  <c r="AD733" i="55"/>
  <c r="AD734" i="55"/>
  <c r="AD735" i="55"/>
  <c r="AD736" i="55"/>
  <c r="AD737" i="55"/>
  <c r="AD738" i="55"/>
  <c r="AD739" i="55"/>
  <c r="AD740" i="55"/>
  <c r="AD741" i="55"/>
  <c r="AD742" i="55"/>
  <c r="AD743" i="55"/>
  <c r="AD744" i="55"/>
  <c r="AD745" i="55"/>
  <c r="AD746" i="55"/>
  <c r="AD747" i="55"/>
  <c r="AD748" i="55"/>
  <c r="AD749" i="55"/>
  <c r="AD750" i="55"/>
  <c r="AD751" i="55"/>
  <c r="AD752" i="55"/>
  <c r="AD753" i="55"/>
  <c r="AD754" i="55"/>
  <c r="AD755" i="55"/>
  <c r="AD756" i="55"/>
  <c r="AD757" i="55"/>
  <c r="AD758" i="55"/>
  <c r="AD759" i="55"/>
  <c r="AD760" i="55"/>
  <c r="AD761" i="55"/>
  <c r="AD762" i="55"/>
  <c r="AD763" i="55"/>
  <c r="AD764" i="55"/>
  <c r="AD765" i="55"/>
  <c r="AD766" i="55"/>
  <c r="AD767" i="55"/>
  <c r="AD768" i="55"/>
  <c r="AD769" i="55"/>
  <c r="AD770" i="55"/>
  <c r="AD771" i="55"/>
  <c r="AD772" i="55"/>
  <c r="AD773" i="55"/>
  <c r="AD774" i="55"/>
  <c r="AD775" i="55"/>
  <c r="AD776" i="55"/>
  <c r="AD777" i="55"/>
  <c r="AD778" i="55"/>
  <c r="AD779" i="55"/>
  <c r="AD780" i="55"/>
  <c r="AD781" i="55"/>
  <c r="AD782" i="55"/>
  <c r="AD783" i="55"/>
  <c r="AD784" i="55"/>
  <c r="AD785" i="55"/>
  <c r="AD786" i="55"/>
  <c r="AD787" i="55"/>
  <c r="AD788" i="55"/>
  <c r="AD789" i="55"/>
  <c r="AD790" i="55"/>
  <c r="AD791" i="55"/>
  <c r="AD792" i="55"/>
  <c r="AD793" i="55"/>
  <c r="AD794" i="55"/>
  <c r="AD795" i="55"/>
  <c r="AD796" i="55"/>
  <c r="AD797" i="55"/>
  <c r="AD798" i="55"/>
  <c r="AD799" i="55"/>
  <c r="AD800" i="55"/>
  <c r="AD801" i="55"/>
  <c r="AD802" i="55"/>
  <c r="AD803" i="55"/>
  <c r="AD804" i="55"/>
  <c r="AD805" i="55"/>
  <c r="AD806" i="55"/>
  <c r="AD807" i="55"/>
  <c r="AD808" i="55"/>
  <c r="AD809" i="55"/>
  <c r="AD810" i="55"/>
  <c r="AD811" i="55"/>
  <c r="AD812" i="55"/>
  <c r="AD813" i="55"/>
  <c r="AD814" i="55"/>
  <c r="AD815" i="55"/>
  <c r="AD816" i="55"/>
  <c r="AD817" i="55"/>
  <c r="AD818" i="55"/>
  <c r="AD819" i="55"/>
  <c r="AD820" i="55"/>
  <c r="AD821" i="55"/>
  <c r="AD822" i="55"/>
  <c r="AD823" i="55"/>
  <c r="AD824" i="55"/>
  <c r="AD825" i="55"/>
  <c r="AD826" i="55"/>
  <c r="AD827" i="55"/>
  <c r="AD828" i="55"/>
  <c r="AD829" i="55"/>
  <c r="AD830" i="55"/>
  <c r="AD831" i="55"/>
  <c r="AD832" i="55"/>
  <c r="AD833" i="55"/>
  <c r="AD834" i="55"/>
  <c r="AD835" i="55"/>
  <c r="AD836" i="55"/>
  <c r="AD837" i="55"/>
  <c r="AD838" i="55"/>
  <c r="AD839" i="55"/>
  <c r="AD840" i="55"/>
  <c r="AD841" i="55"/>
  <c r="AD842" i="55"/>
  <c r="AD843" i="55"/>
  <c r="AD844" i="55"/>
  <c r="AD845" i="55"/>
  <c r="AD846" i="55"/>
  <c r="AD847" i="55"/>
  <c r="AD848" i="55"/>
  <c r="AD849" i="55"/>
  <c r="AD850" i="55"/>
  <c r="AD851" i="55"/>
  <c r="AD852" i="55"/>
  <c r="AD853" i="55"/>
  <c r="AD854" i="55"/>
  <c r="AD855" i="55"/>
  <c r="AD856" i="55"/>
  <c r="AD857" i="55"/>
  <c r="AD858" i="55"/>
  <c r="AD859" i="55"/>
  <c r="AD860" i="55"/>
  <c r="AD861" i="55"/>
  <c r="AD862" i="55"/>
  <c r="AD863" i="55"/>
  <c r="AD864" i="55"/>
  <c r="AD865" i="55"/>
  <c r="AD866" i="55"/>
  <c r="AD867" i="55"/>
  <c r="AD868" i="55"/>
  <c r="AD869" i="55"/>
  <c r="AD870" i="55"/>
  <c r="AD871" i="55"/>
  <c r="AD872" i="55"/>
  <c r="AD873" i="55"/>
  <c r="AD874" i="55"/>
  <c r="AD875" i="55"/>
  <c r="AD876" i="55"/>
  <c r="AD877" i="55"/>
  <c r="AD878" i="55"/>
  <c r="AD879" i="55"/>
  <c r="AD880" i="55"/>
  <c r="AD881" i="55"/>
  <c r="AD882" i="55"/>
  <c r="AD883" i="55"/>
  <c r="AD884" i="55"/>
  <c r="AD885" i="55"/>
  <c r="AD886" i="55"/>
  <c r="AD887" i="55"/>
  <c r="AD888" i="55"/>
  <c r="AD889" i="55"/>
  <c r="AD890" i="55"/>
  <c r="AD891" i="55"/>
  <c r="AD892" i="55"/>
  <c r="AD893" i="55"/>
  <c r="AD894" i="55"/>
  <c r="AD895" i="55"/>
  <c r="AD896" i="55"/>
  <c r="AD897" i="55"/>
  <c r="AD898" i="55"/>
  <c r="AD899" i="55"/>
  <c r="AD900" i="55"/>
  <c r="AD901" i="55"/>
  <c r="AD902" i="55"/>
  <c r="AD903" i="55"/>
  <c r="AD904" i="55"/>
  <c r="AD905" i="55"/>
  <c r="AD906" i="55"/>
  <c r="AD907" i="55"/>
  <c r="AD908" i="55"/>
  <c r="AD909" i="55"/>
  <c r="AD910" i="55"/>
  <c r="AD911" i="55"/>
  <c r="AD912" i="55"/>
  <c r="AD913" i="55"/>
  <c r="AD914" i="55"/>
  <c r="AD915" i="55"/>
  <c r="AD916" i="55"/>
  <c r="AD917" i="55"/>
  <c r="AD918" i="55"/>
  <c r="AD919" i="55"/>
  <c r="AD920" i="55"/>
  <c r="AD921" i="55"/>
  <c r="AD922" i="55"/>
  <c r="AD923" i="55"/>
  <c r="AD924" i="55"/>
  <c r="AD925" i="55"/>
  <c r="AD926" i="55"/>
  <c r="AD927" i="55"/>
  <c r="AD928" i="55"/>
  <c r="AD929" i="55"/>
  <c r="AD930" i="55"/>
  <c r="AD931" i="55"/>
  <c r="AD932" i="55"/>
  <c r="AD933" i="55"/>
  <c r="AD934" i="55"/>
  <c r="AD935" i="55"/>
  <c r="AD936" i="55"/>
  <c r="AD937" i="55"/>
  <c r="AD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AB51" i="55"/>
  <c r="AB52" i="55"/>
  <c r="AB53" i="55"/>
  <c r="AB54" i="55"/>
  <c r="AB55" i="55"/>
  <c r="AB56" i="55"/>
  <c r="AB57" i="55"/>
  <c r="AB58" i="55"/>
  <c r="AB59" i="55"/>
  <c r="AB60" i="55"/>
  <c r="AB61" i="55"/>
  <c r="AB62" i="55"/>
  <c r="AB63" i="55"/>
  <c r="AB64" i="55"/>
  <c r="AB65" i="55"/>
  <c r="AB66" i="55"/>
  <c r="AB67" i="55"/>
  <c r="AB68" i="55"/>
  <c r="AB69" i="55"/>
  <c r="AB70" i="55"/>
  <c r="AB71" i="55"/>
  <c r="AB72" i="55"/>
  <c r="AB73" i="55"/>
  <c r="AB74" i="55"/>
  <c r="AB75" i="55"/>
  <c r="AB76" i="55"/>
  <c r="AB77" i="55"/>
  <c r="AB78" i="55"/>
  <c r="AB79" i="55"/>
  <c r="AB80" i="55"/>
  <c r="AB81" i="55"/>
  <c r="AB82" i="55"/>
  <c r="AB83" i="55"/>
  <c r="AB84" i="55"/>
  <c r="AB85" i="55"/>
  <c r="AB86" i="55"/>
  <c r="AB87" i="55"/>
  <c r="AB88" i="55"/>
  <c r="AB89" i="55"/>
  <c r="AB90" i="55"/>
  <c r="AB91" i="55"/>
  <c r="AB92" i="55"/>
  <c r="AB93" i="55"/>
  <c r="AB94" i="55"/>
  <c r="AB95" i="55"/>
  <c r="AB96" i="55"/>
  <c r="AB97" i="55"/>
  <c r="AB98" i="55"/>
  <c r="AB99" i="55"/>
  <c r="AB100" i="55"/>
  <c r="AB101" i="55"/>
  <c r="AB102" i="55"/>
  <c r="AB103" i="55"/>
  <c r="AB104" i="55"/>
  <c r="AB105" i="55"/>
  <c r="AB106" i="55"/>
  <c r="AB107" i="55"/>
  <c r="AB108" i="55"/>
  <c r="AB109" i="55"/>
  <c r="AB110" i="55"/>
  <c r="AB111" i="55"/>
  <c r="AB112" i="55"/>
  <c r="AB113" i="55"/>
  <c r="AB114" i="55"/>
  <c r="AB115" i="55"/>
  <c r="AB116" i="55"/>
  <c r="AB117" i="55"/>
  <c r="AB118" i="55"/>
  <c r="AB119" i="55"/>
  <c r="AB120" i="55"/>
  <c r="AB121" i="55"/>
  <c r="AB122" i="55"/>
  <c r="AB123" i="55"/>
  <c r="AB124" i="55"/>
  <c r="AB125" i="55"/>
  <c r="AB126" i="55"/>
  <c r="AB127" i="55"/>
  <c r="AB128" i="55"/>
  <c r="AB129" i="55"/>
  <c r="AB130" i="55"/>
  <c r="AB131" i="55"/>
  <c r="AB132" i="55"/>
  <c r="AB133" i="55"/>
  <c r="AB134" i="55"/>
  <c r="AB135" i="55"/>
  <c r="AB136" i="55"/>
  <c r="AB137" i="55"/>
  <c r="AB138" i="55"/>
  <c r="AB139" i="55"/>
  <c r="AB140" i="55"/>
  <c r="AB141" i="55"/>
  <c r="AB142" i="55"/>
  <c r="AB143" i="55"/>
  <c r="AB144" i="55"/>
  <c r="AB145" i="55"/>
  <c r="AB146" i="55"/>
  <c r="AB147" i="55"/>
  <c r="AB148" i="55"/>
  <c r="AB149" i="55"/>
  <c r="AB150" i="55"/>
  <c r="AB151" i="55"/>
  <c r="AB152" i="55"/>
  <c r="AB153" i="55"/>
  <c r="AB154" i="55"/>
  <c r="AB155" i="55"/>
  <c r="AB156" i="55"/>
  <c r="AB157" i="55"/>
  <c r="AB158" i="55"/>
  <c r="AB159" i="55"/>
  <c r="AB160" i="55"/>
  <c r="AB161" i="55"/>
  <c r="AB162" i="55"/>
  <c r="AB163" i="55"/>
  <c r="AB164" i="55"/>
  <c r="AB165" i="55"/>
  <c r="AB166" i="55"/>
  <c r="AB167" i="55"/>
  <c r="AB168" i="55"/>
  <c r="AB169" i="55"/>
  <c r="AB170" i="55"/>
  <c r="AB171" i="55"/>
  <c r="AB172" i="55"/>
  <c r="AB173" i="55"/>
  <c r="AB174" i="55"/>
  <c r="AB175" i="55"/>
  <c r="AB176" i="55"/>
  <c r="AB177" i="55"/>
  <c r="AB178" i="55"/>
  <c r="AB179" i="55"/>
  <c r="AB180" i="55"/>
  <c r="AB181" i="55"/>
  <c r="AB182" i="55"/>
  <c r="AB183" i="55"/>
  <c r="AB184" i="55"/>
  <c r="AB185" i="55"/>
  <c r="AB186" i="55"/>
  <c r="AB187" i="55"/>
  <c r="AB188" i="55"/>
  <c r="AB189" i="55"/>
  <c r="AB190" i="55"/>
  <c r="AB191" i="55"/>
  <c r="AB192" i="55"/>
  <c r="AB193" i="55"/>
  <c r="AB194" i="55"/>
  <c r="AB195" i="55"/>
  <c r="AB196" i="55"/>
  <c r="AB197" i="55"/>
  <c r="AB198" i="55"/>
  <c r="AB199" i="55"/>
  <c r="AB200" i="55"/>
  <c r="AB201" i="55"/>
  <c r="AB202" i="55"/>
  <c r="AB203" i="55"/>
  <c r="AB204" i="55"/>
  <c r="AB205" i="55"/>
  <c r="AB206" i="55"/>
  <c r="AB207" i="55"/>
  <c r="AB208" i="55"/>
  <c r="AB209" i="55"/>
  <c r="AB210" i="55"/>
  <c r="AB211" i="55"/>
  <c r="AB212" i="55"/>
  <c r="AB213" i="55"/>
  <c r="AB214" i="55"/>
  <c r="AB215" i="55"/>
  <c r="AB216" i="55"/>
  <c r="AB217" i="55"/>
  <c r="AB218" i="55"/>
  <c r="AB219" i="55"/>
  <c r="AB220" i="55"/>
  <c r="AB221" i="55"/>
  <c r="AB222" i="55"/>
  <c r="AB223" i="55"/>
  <c r="AB224" i="55"/>
  <c r="AB225" i="55"/>
  <c r="AB226" i="55"/>
  <c r="AB227" i="55"/>
  <c r="AB228" i="55"/>
  <c r="AB229" i="55"/>
  <c r="AB230" i="55"/>
  <c r="AB231" i="55"/>
  <c r="AB232" i="55"/>
  <c r="AB233" i="55"/>
  <c r="AB234" i="55"/>
  <c r="AB235" i="55"/>
  <c r="AB236" i="55"/>
  <c r="AB237" i="55"/>
  <c r="AB238" i="55"/>
  <c r="AB239" i="55"/>
  <c r="AB240" i="55"/>
  <c r="AB241" i="55"/>
  <c r="AB242" i="55"/>
  <c r="AB243" i="55"/>
  <c r="AB244" i="55"/>
  <c r="AB245" i="55"/>
  <c r="AB246" i="55"/>
  <c r="AB247" i="55"/>
  <c r="AB248" i="55"/>
  <c r="AB249" i="55"/>
  <c r="AB250" i="55"/>
  <c r="AB251" i="55"/>
  <c r="AB252" i="55"/>
  <c r="AB253" i="55"/>
  <c r="AB254" i="55"/>
  <c r="AB255" i="55"/>
  <c r="AB256" i="55"/>
  <c r="AB257" i="55"/>
  <c r="AB258" i="55"/>
  <c r="AB259" i="55"/>
  <c r="AB260" i="55"/>
  <c r="AB261" i="55"/>
  <c r="AB262" i="55"/>
  <c r="AB263" i="55"/>
  <c r="AB264" i="55"/>
  <c r="AB265" i="55"/>
  <c r="AB266" i="55"/>
  <c r="AB267" i="55"/>
  <c r="AB268" i="55"/>
  <c r="AB269" i="55"/>
  <c r="AB270" i="55"/>
  <c r="AB271" i="55"/>
  <c r="AB272" i="55"/>
  <c r="AB273" i="55"/>
  <c r="AB274" i="55"/>
  <c r="AB275" i="55"/>
  <c r="AB276" i="55"/>
  <c r="AB277" i="55"/>
  <c r="AB278" i="55"/>
  <c r="AB279" i="55"/>
  <c r="AB280" i="55"/>
  <c r="AB281" i="55"/>
  <c r="AB282" i="55"/>
  <c r="AB283" i="55"/>
  <c r="AB284" i="55"/>
  <c r="AB285" i="55"/>
  <c r="AB286" i="55"/>
  <c r="AB287" i="55"/>
  <c r="AB288" i="55"/>
  <c r="AB289" i="55"/>
  <c r="AB290" i="55"/>
  <c r="AB291" i="55"/>
  <c r="AB292" i="55"/>
  <c r="AB293" i="55"/>
  <c r="AB294" i="55"/>
  <c r="AB295" i="55"/>
  <c r="AB296" i="55"/>
  <c r="AB297" i="55"/>
  <c r="AB298" i="55"/>
  <c r="AB299" i="55"/>
  <c r="AB300" i="55"/>
  <c r="AB301" i="55"/>
  <c r="AB302" i="55"/>
  <c r="AB303" i="55"/>
  <c r="AB304" i="55"/>
  <c r="AB305" i="55"/>
  <c r="AB306" i="55"/>
  <c r="AB307" i="55"/>
  <c r="AB308" i="55"/>
  <c r="AB309" i="55"/>
  <c r="AB310" i="55"/>
  <c r="AB311" i="55"/>
  <c r="AB312" i="55"/>
  <c r="AB313" i="55"/>
  <c r="AB314" i="55"/>
  <c r="AB315" i="55"/>
  <c r="AB316" i="55"/>
  <c r="AB317" i="55"/>
  <c r="AB318" i="55"/>
  <c r="AB319" i="55"/>
  <c r="AB320" i="55"/>
  <c r="AB321" i="55"/>
  <c r="AB322" i="55"/>
  <c r="AB323" i="55"/>
  <c r="AB324" i="55"/>
  <c r="AB325" i="55"/>
  <c r="AB326" i="55"/>
  <c r="AB327" i="55"/>
  <c r="AB328" i="55"/>
  <c r="AB329" i="55"/>
  <c r="AB330" i="55"/>
  <c r="AB331" i="55"/>
  <c r="AB332" i="55"/>
  <c r="AB333" i="55"/>
  <c r="AB334" i="55"/>
  <c r="AB335" i="55"/>
  <c r="AB336" i="55"/>
  <c r="AB337" i="55"/>
  <c r="AB338" i="55"/>
  <c r="AB339" i="55"/>
  <c r="AB340" i="55"/>
  <c r="AB341" i="55"/>
  <c r="AB342" i="55"/>
  <c r="AB343" i="55"/>
  <c r="AB344" i="55"/>
  <c r="AB345" i="55"/>
  <c r="AB346" i="55"/>
  <c r="AB347" i="55"/>
  <c r="AB348" i="55"/>
  <c r="AB349" i="55"/>
  <c r="AB350" i="55"/>
  <c r="AB351" i="55"/>
  <c r="AB352" i="55"/>
  <c r="AB353" i="55"/>
  <c r="AB354" i="55"/>
  <c r="AB355" i="55"/>
  <c r="AB356" i="55"/>
  <c r="AB357" i="55"/>
  <c r="AB358" i="55"/>
  <c r="AB359" i="55"/>
  <c r="AB360" i="55"/>
  <c r="AB361" i="55"/>
  <c r="AB362" i="55"/>
  <c r="AB363" i="55"/>
  <c r="AB364" i="55"/>
  <c r="AB365" i="55"/>
  <c r="AB366" i="55"/>
  <c r="AB367" i="55"/>
  <c r="AB368" i="55"/>
  <c r="AB369" i="55"/>
  <c r="AB370" i="55"/>
  <c r="AB371" i="55"/>
  <c r="AB372" i="55"/>
  <c r="AB373" i="55"/>
  <c r="AB374" i="55"/>
  <c r="AB375" i="55"/>
  <c r="AB376" i="55"/>
  <c r="AB377" i="55"/>
  <c r="AB378" i="55"/>
  <c r="AB379" i="55"/>
  <c r="AB380" i="55"/>
  <c r="AB381" i="55"/>
  <c r="AB382" i="55"/>
  <c r="AB383" i="55"/>
  <c r="AB384" i="55"/>
  <c r="AB385" i="55"/>
  <c r="AB386" i="55"/>
  <c r="AB387" i="55"/>
  <c r="AB388" i="55"/>
  <c r="AB389" i="55"/>
  <c r="AB390" i="55"/>
  <c r="AB391" i="55"/>
  <c r="AB392" i="55"/>
  <c r="AB393" i="55"/>
  <c r="AB394" i="55"/>
  <c r="AB395" i="55"/>
  <c r="AB396" i="55"/>
  <c r="AB397" i="55"/>
  <c r="AB398" i="55"/>
  <c r="AB399" i="55"/>
  <c r="AB400" i="55"/>
  <c r="AB401" i="55"/>
  <c r="AB402" i="55"/>
  <c r="AB403" i="55"/>
  <c r="AB404" i="55"/>
  <c r="AB405" i="55"/>
  <c r="AB406" i="55"/>
  <c r="AB407" i="55"/>
  <c r="AB408" i="55"/>
  <c r="AB409" i="55"/>
  <c r="AB410" i="55"/>
  <c r="AB411" i="55"/>
  <c r="AB412" i="55"/>
  <c r="AB413" i="55"/>
  <c r="AB414" i="55"/>
  <c r="AB415" i="55"/>
  <c r="AB416" i="55"/>
  <c r="AB417" i="55"/>
  <c r="AB418" i="55"/>
  <c r="AB419" i="55"/>
  <c r="AB420" i="55"/>
  <c r="AB421" i="55"/>
  <c r="AB422" i="55"/>
  <c r="AB423" i="55"/>
  <c r="AB424" i="55"/>
  <c r="AB425" i="55"/>
  <c r="AB426" i="55"/>
  <c r="AB427" i="55"/>
  <c r="AB428" i="55"/>
  <c r="AB429" i="55"/>
  <c r="AB430" i="55"/>
  <c r="AB431" i="55"/>
  <c r="AB432" i="55"/>
  <c r="AB433" i="55"/>
  <c r="AB434" i="55"/>
  <c r="AB435" i="55"/>
  <c r="AB436" i="55"/>
  <c r="AB437" i="55"/>
  <c r="AB438" i="55"/>
  <c r="AB439" i="55"/>
  <c r="AB440" i="55"/>
  <c r="AB441" i="55"/>
  <c r="AB442" i="55"/>
  <c r="AB443" i="55"/>
  <c r="AB444" i="55"/>
  <c r="AB445" i="55"/>
  <c r="AB446" i="55"/>
  <c r="AB447" i="55"/>
  <c r="AB448" i="55"/>
  <c r="AB449" i="55"/>
  <c r="AB450" i="55"/>
  <c r="AB451" i="55"/>
  <c r="AB452" i="55"/>
  <c r="AB453" i="55"/>
  <c r="AB454" i="55"/>
  <c r="AB455" i="55"/>
  <c r="AB456" i="55"/>
  <c r="AB457" i="55"/>
  <c r="AB458" i="55"/>
  <c r="AB459" i="55"/>
  <c r="AB460" i="55"/>
  <c r="AB461" i="55"/>
  <c r="AB462" i="55"/>
  <c r="AB463" i="55"/>
  <c r="AB464" i="55"/>
  <c r="AB465" i="55"/>
  <c r="AB466" i="55"/>
  <c r="AB467" i="55"/>
  <c r="AB468" i="55"/>
  <c r="AB469" i="55"/>
  <c r="AB470" i="55"/>
  <c r="AB471" i="55"/>
  <c r="AB472" i="55"/>
  <c r="AB473" i="55"/>
  <c r="AB474" i="55"/>
  <c r="AB475" i="55"/>
  <c r="AB476" i="55"/>
  <c r="AB477" i="55"/>
  <c r="AB478" i="55"/>
  <c r="AB479" i="55"/>
  <c r="AB480" i="55"/>
  <c r="AB481" i="55"/>
  <c r="AB482" i="55"/>
  <c r="AB483" i="55"/>
  <c r="AB484" i="55"/>
  <c r="AB485" i="55"/>
  <c r="AB486" i="55"/>
  <c r="AB487" i="55"/>
  <c r="AB488" i="55"/>
  <c r="AB489" i="55"/>
  <c r="AB490" i="55"/>
  <c r="AB491" i="55"/>
  <c r="AB492" i="55"/>
  <c r="AB493" i="55"/>
  <c r="AB494" i="55"/>
  <c r="AB495" i="55"/>
  <c r="AB496" i="55"/>
  <c r="AB497" i="55"/>
  <c r="AB498" i="55"/>
  <c r="AB499" i="55"/>
  <c r="AB500" i="55"/>
  <c r="AB501" i="55"/>
  <c r="AB502" i="55"/>
  <c r="AB503" i="55"/>
  <c r="AB504" i="55"/>
  <c r="AB505" i="55"/>
  <c r="AB506" i="55"/>
  <c r="AB507" i="55"/>
  <c r="AB508" i="55"/>
  <c r="AB509" i="55"/>
  <c r="AB510" i="55"/>
  <c r="AB511" i="55"/>
  <c r="AB512" i="55"/>
  <c r="AB513" i="55"/>
  <c r="AB514" i="55"/>
  <c r="AB515" i="55"/>
  <c r="AB516" i="55"/>
  <c r="AB517" i="55"/>
  <c r="AB518" i="55"/>
  <c r="AB519" i="55"/>
  <c r="AB520" i="55"/>
  <c r="AB521" i="55"/>
  <c r="AB522" i="55"/>
  <c r="AB523" i="55"/>
  <c r="AB524" i="55"/>
  <c r="AB525" i="55"/>
  <c r="AB526" i="55"/>
  <c r="AB527" i="55"/>
  <c r="AB528" i="55"/>
  <c r="AB529" i="55"/>
  <c r="AB530" i="55"/>
  <c r="AB531" i="55"/>
  <c r="AB532" i="55"/>
  <c r="AB533" i="55"/>
  <c r="AB534" i="55"/>
  <c r="AB535" i="55"/>
  <c r="AB536" i="55"/>
  <c r="AB537" i="55"/>
  <c r="AB538" i="55"/>
  <c r="AB539" i="55"/>
  <c r="AB540" i="55"/>
  <c r="AB541" i="55"/>
  <c r="AB542" i="55"/>
  <c r="AB543" i="55"/>
  <c r="AB544" i="55"/>
  <c r="AB545" i="55"/>
  <c r="AB546" i="55"/>
  <c r="AB547" i="55"/>
  <c r="AB548" i="55"/>
  <c r="AB549" i="55"/>
  <c r="AB550" i="55"/>
  <c r="AB551" i="55"/>
  <c r="AB552" i="55"/>
  <c r="AB553" i="55"/>
  <c r="AB554" i="55"/>
  <c r="AB555" i="55"/>
  <c r="AB556" i="55"/>
  <c r="AB557" i="55"/>
  <c r="AB558" i="55"/>
  <c r="AB559" i="55"/>
  <c r="AB560" i="55"/>
  <c r="AB561" i="55"/>
  <c r="AB562" i="55"/>
  <c r="AB563" i="55"/>
  <c r="AB564" i="55"/>
  <c r="AB565" i="55"/>
  <c r="AB566" i="55"/>
  <c r="AB567" i="55"/>
  <c r="AB568" i="55"/>
  <c r="AB569" i="55"/>
  <c r="AB570" i="55"/>
  <c r="AB571" i="55"/>
  <c r="AB572" i="55"/>
  <c r="AB573" i="55"/>
  <c r="AB574" i="55"/>
  <c r="AB575" i="55"/>
  <c r="AB576" i="55"/>
  <c r="AB577" i="55"/>
  <c r="AB578" i="55"/>
  <c r="AB579" i="55"/>
  <c r="AB580" i="55"/>
  <c r="AB581" i="55"/>
  <c r="AB582" i="55"/>
  <c r="AB583" i="55"/>
  <c r="AB584" i="55"/>
  <c r="AB585" i="55"/>
  <c r="AB586" i="55"/>
  <c r="AB587" i="55"/>
  <c r="AB588" i="55"/>
  <c r="AB589" i="55"/>
  <c r="AB590" i="55"/>
  <c r="AB591" i="55"/>
  <c r="AB592" i="55"/>
  <c r="AB593" i="55"/>
  <c r="AB594" i="55"/>
  <c r="AB595" i="55"/>
  <c r="AB596" i="55"/>
  <c r="AB597" i="55"/>
  <c r="AB598" i="55"/>
  <c r="AB599" i="55"/>
  <c r="AB600" i="55"/>
  <c r="AB601" i="55"/>
  <c r="AB602" i="55"/>
  <c r="AB603" i="55"/>
  <c r="AB604" i="55"/>
  <c r="AB605" i="55"/>
  <c r="AB606" i="55"/>
  <c r="AB607" i="55"/>
  <c r="AB608" i="55"/>
  <c r="AB609" i="55"/>
  <c r="AB610" i="55"/>
  <c r="AB611" i="55"/>
  <c r="AB612" i="55"/>
  <c r="AB613" i="55"/>
  <c r="AB614" i="55"/>
  <c r="AB615" i="55"/>
  <c r="AB616" i="55"/>
  <c r="AB617" i="55"/>
  <c r="AB618" i="55"/>
  <c r="AB619" i="55"/>
  <c r="AB620" i="55"/>
  <c r="AB621" i="55"/>
  <c r="AB622" i="55"/>
  <c r="AB623" i="55"/>
  <c r="AB624" i="55"/>
  <c r="AB625" i="55"/>
  <c r="AB626" i="55"/>
  <c r="AB627" i="55"/>
  <c r="AB628" i="55"/>
  <c r="AB629" i="55"/>
  <c r="AB630" i="55"/>
  <c r="AB631" i="55"/>
  <c r="AB632" i="55"/>
  <c r="AB633" i="55"/>
  <c r="AB634" i="55"/>
  <c r="AB635" i="55"/>
  <c r="AB636" i="55"/>
  <c r="AB637" i="55"/>
  <c r="AB638" i="55"/>
  <c r="AB639" i="55"/>
  <c r="AB640" i="55"/>
  <c r="AB641" i="55"/>
  <c r="AB642" i="55"/>
  <c r="AB643" i="55"/>
  <c r="AB644" i="55"/>
  <c r="AB645" i="55"/>
  <c r="AB646" i="55"/>
  <c r="AB647" i="55"/>
  <c r="AB648" i="55"/>
  <c r="AB649" i="55"/>
  <c r="AB650" i="55"/>
  <c r="AB651" i="55"/>
  <c r="AB652" i="55"/>
  <c r="AB653" i="55"/>
  <c r="AB654" i="55"/>
  <c r="AB655" i="55"/>
  <c r="AB656" i="55"/>
  <c r="AB657" i="55"/>
  <c r="AB658" i="55"/>
  <c r="AB659" i="55"/>
  <c r="AB660" i="55"/>
  <c r="AB661" i="55"/>
  <c r="AB662" i="55"/>
  <c r="AB663" i="55"/>
  <c r="AB664" i="55"/>
  <c r="AB665" i="55"/>
  <c r="AB666" i="55"/>
  <c r="AB667" i="55"/>
  <c r="AB668" i="55"/>
  <c r="AB669" i="55"/>
  <c r="AB670" i="55"/>
  <c r="AB671" i="55"/>
  <c r="AB672" i="55"/>
  <c r="AB673" i="55"/>
  <c r="AB674" i="55"/>
  <c r="AB675" i="55"/>
  <c r="AB676" i="55"/>
  <c r="AB677" i="55"/>
  <c r="AB678" i="55"/>
  <c r="AB679" i="55"/>
  <c r="AB680" i="55"/>
  <c r="AB681" i="55"/>
  <c r="AB682" i="55"/>
  <c r="AB683" i="55"/>
  <c r="AB684" i="55"/>
  <c r="AB685" i="55"/>
  <c r="AB686" i="55"/>
  <c r="AB687" i="55"/>
  <c r="AB688" i="55"/>
  <c r="AB689" i="55"/>
  <c r="AB690" i="55"/>
  <c r="AB691" i="55"/>
  <c r="AB692" i="55"/>
  <c r="AB693" i="55"/>
  <c r="AB694" i="55"/>
  <c r="AB695" i="55"/>
  <c r="AB696" i="55"/>
  <c r="AB697" i="55"/>
  <c r="AB698" i="55"/>
  <c r="AB699" i="55"/>
  <c r="AB700" i="55"/>
  <c r="AB701" i="55"/>
  <c r="AB702" i="55"/>
  <c r="AB703" i="55"/>
  <c r="AB704" i="55"/>
  <c r="AB705" i="55"/>
  <c r="AB706" i="55"/>
  <c r="AB707" i="55"/>
  <c r="AB708" i="55"/>
  <c r="AB709" i="55"/>
  <c r="AB710" i="55"/>
  <c r="AB711" i="55"/>
  <c r="AB712" i="55"/>
  <c r="AB713" i="55"/>
  <c r="AB714" i="55"/>
  <c r="AB715" i="55"/>
  <c r="AB716" i="55"/>
  <c r="AB717" i="55"/>
  <c r="AB718" i="55"/>
  <c r="AB719" i="55"/>
  <c r="AB720" i="55"/>
  <c r="AB721" i="55"/>
  <c r="AB722" i="55"/>
  <c r="AB723" i="55"/>
  <c r="AB724" i="55"/>
  <c r="AB725" i="55"/>
  <c r="AB726" i="55"/>
  <c r="AB727" i="55"/>
  <c r="AB728" i="55"/>
  <c r="AB729" i="55"/>
  <c r="AB730" i="55"/>
  <c r="AB731" i="55"/>
  <c r="AB732" i="55"/>
  <c r="AB733" i="55"/>
  <c r="AB734" i="55"/>
  <c r="AB735" i="55"/>
  <c r="AB736" i="55"/>
  <c r="AB737" i="55"/>
  <c r="AB738" i="55"/>
  <c r="AB739" i="55"/>
  <c r="AB740" i="55"/>
  <c r="AB741" i="55"/>
  <c r="AB742" i="55"/>
  <c r="AB743" i="55"/>
  <c r="AB744" i="55"/>
  <c r="AB745" i="55"/>
  <c r="AB746" i="55"/>
  <c r="AB747" i="55"/>
  <c r="AB748" i="55"/>
  <c r="AB749" i="55"/>
  <c r="AB750" i="55"/>
  <c r="AB751" i="55"/>
  <c r="AB752" i="55"/>
  <c r="AB753" i="55"/>
  <c r="AB754" i="55"/>
  <c r="AB755" i="55"/>
  <c r="AB756" i="55"/>
  <c r="AB757" i="55"/>
  <c r="AB758" i="55"/>
  <c r="AB759" i="55"/>
  <c r="AB760" i="55"/>
  <c r="AB761" i="55"/>
  <c r="AB762" i="55"/>
  <c r="AB763" i="55"/>
  <c r="AB764" i="55"/>
  <c r="AB765" i="55"/>
  <c r="AB766" i="55"/>
  <c r="AB767" i="55"/>
  <c r="AB768" i="55"/>
  <c r="AB769" i="55"/>
  <c r="AB770" i="55"/>
  <c r="AB771" i="55"/>
  <c r="AB772" i="55"/>
  <c r="AB773" i="55"/>
  <c r="AB774" i="55"/>
  <c r="AB775" i="55"/>
  <c r="AB776" i="55"/>
  <c r="AB777" i="55"/>
  <c r="AB778" i="55"/>
  <c r="AB779" i="55"/>
  <c r="AB780" i="55"/>
  <c r="AB781" i="55"/>
  <c r="AB782" i="55"/>
  <c r="AB783" i="55"/>
  <c r="AB784" i="55"/>
  <c r="AB785" i="55"/>
  <c r="AB786" i="55"/>
  <c r="AB787" i="55"/>
  <c r="AB788" i="55"/>
  <c r="AB789" i="55"/>
  <c r="AB790" i="55"/>
  <c r="AB791" i="55"/>
  <c r="AB792" i="55"/>
  <c r="AB793" i="55"/>
  <c r="AB794" i="55"/>
  <c r="AB795" i="55"/>
  <c r="AB796" i="55"/>
  <c r="AB797" i="55"/>
  <c r="AB798" i="55"/>
  <c r="AB799" i="55"/>
  <c r="AB800" i="55"/>
  <c r="AB801" i="55"/>
  <c r="AB802" i="55"/>
  <c r="AB803" i="55"/>
  <c r="AB804" i="55"/>
  <c r="AB805" i="55"/>
  <c r="AB806" i="55"/>
  <c r="AB807" i="55"/>
  <c r="AB808" i="55"/>
  <c r="AB809" i="55"/>
  <c r="AB810" i="55"/>
  <c r="AB811" i="55"/>
  <c r="AB812" i="55"/>
  <c r="AB813" i="55"/>
  <c r="AB814" i="55"/>
  <c r="AB815" i="55"/>
  <c r="AB816" i="55"/>
  <c r="AB817" i="55"/>
  <c r="AB818" i="55"/>
  <c r="AB819" i="55"/>
  <c r="AB820" i="55"/>
  <c r="AB821" i="55"/>
  <c r="AB822" i="55"/>
  <c r="AB823" i="55"/>
  <c r="AB824" i="55"/>
  <c r="AB825" i="55"/>
  <c r="AB826" i="55"/>
  <c r="AB827" i="55"/>
  <c r="AB828" i="55"/>
  <c r="AB829" i="55"/>
  <c r="AB830" i="55"/>
  <c r="AB831" i="55"/>
  <c r="AB832" i="55"/>
  <c r="AB833" i="55"/>
  <c r="AB834" i="55"/>
  <c r="AB835" i="55"/>
  <c r="AB836" i="55"/>
  <c r="AB837" i="55"/>
  <c r="AB838" i="55"/>
  <c r="AB839" i="55"/>
  <c r="AB840" i="55"/>
  <c r="AB841" i="55"/>
  <c r="AB842" i="55"/>
  <c r="AB843" i="55"/>
  <c r="AB844" i="55"/>
  <c r="AB845" i="55"/>
  <c r="AB846" i="55"/>
  <c r="AB847" i="55"/>
  <c r="AB848" i="55"/>
  <c r="AB849" i="55"/>
  <c r="AB850" i="55"/>
  <c r="AB851" i="55"/>
  <c r="AB852" i="55"/>
  <c r="AB853" i="55"/>
  <c r="AB854" i="55"/>
  <c r="AB855" i="55"/>
  <c r="AB856" i="55"/>
  <c r="AB857" i="55"/>
  <c r="AB858" i="55"/>
  <c r="AB859" i="55"/>
  <c r="AB860" i="55"/>
  <c r="AB861" i="55"/>
  <c r="AB862" i="55"/>
  <c r="AB863" i="55"/>
  <c r="AB864" i="55"/>
  <c r="AB865" i="55"/>
  <c r="AB866" i="55"/>
  <c r="AB867" i="55"/>
  <c r="AB868" i="55"/>
  <c r="AB869" i="55"/>
  <c r="AB870" i="55"/>
  <c r="AB871" i="55"/>
  <c r="AB872" i="55"/>
  <c r="AB873" i="55"/>
  <c r="AB874" i="55"/>
  <c r="AB875" i="55"/>
  <c r="AB876" i="55"/>
  <c r="AB877" i="55"/>
  <c r="AB878" i="55"/>
  <c r="AB879" i="55"/>
  <c r="AB880" i="55"/>
  <c r="AB881" i="55"/>
  <c r="AB882" i="55"/>
  <c r="AB883" i="55"/>
  <c r="AB884" i="55"/>
  <c r="AB885" i="55"/>
  <c r="AB886" i="55"/>
  <c r="AB887" i="55"/>
  <c r="AB888" i="55"/>
  <c r="AB889" i="55"/>
  <c r="AB890" i="55"/>
  <c r="AB891" i="55"/>
  <c r="AB892" i="55"/>
  <c r="AB893" i="55"/>
  <c r="AB894" i="55"/>
  <c r="AB895" i="55"/>
  <c r="AB896" i="55"/>
  <c r="AB897" i="55"/>
  <c r="AB898" i="55"/>
  <c r="AB899" i="55"/>
  <c r="AB900" i="55"/>
  <c r="AB901" i="55"/>
  <c r="AB902" i="55"/>
  <c r="AB903" i="55"/>
  <c r="AB904" i="55"/>
  <c r="AB905" i="55"/>
  <c r="AB906" i="55"/>
  <c r="AB907" i="55"/>
  <c r="AB908" i="55"/>
  <c r="AB909" i="55"/>
  <c r="AB910" i="55"/>
  <c r="AB911" i="55"/>
  <c r="AB912" i="55"/>
  <c r="AB913" i="55"/>
  <c r="AB914" i="55"/>
  <c r="AB915" i="55"/>
  <c r="AB916" i="55"/>
  <c r="AB917" i="55"/>
  <c r="AB918" i="55"/>
  <c r="AB919" i="55"/>
  <c r="AB920" i="55"/>
  <c r="AB921" i="55"/>
  <c r="AB922" i="55"/>
  <c r="AB923" i="55"/>
  <c r="AB924" i="55"/>
  <c r="AB925" i="55"/>
  <c r="AB926" i="55"/>
  <c r="AB927" i="55"/>
  <c r="AB928" i="55"/>
  <c r="AB929" i="55"/>
  <c r="AB930" i="55"/>
  <c r="AB931" i="55"/>
  <c r="AB932" i="55"/>
  <c r="AB933" i="55"/>
  <c r="AB934" i="55"/>
  <c r="AB935" i="55"/>
  <c r="AB936" i="55"/>
  <c r="AB937" i="55"/>
  <c r="AB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AC51" i="55"/>
  <c r="AC52" i="55"/>
  <c r="AC53" i="55"/>
  <c r="AC54" i="55"/>
  <c r="AC55" i="55"/>
  <c r="AC56" i="55"/>
  <c r="AC57" i="55"/>
  <c r="AC58" i="55"/>
  <c r="AC59" i="55"/>
  <c r="AC60" i="55"/>
  <c r="AC61" i="55"/>
  <c r="AC62" i="55"/>
  <c r="AC63" i="55"/>
  <c r="AC64" i="55"/>
  <c r="AC65" i="55"/>
  <c r="AC66" i="55"/>
  <c r="AC67" i="55"/>
  <c r="AC68" i="55"/>
  <c r="AC69" i="55"/>
  <c r="AC70" i="55"/>
  <c r="AC71" i="55"/>
  <c r="AC72" i="55"/>
  <c r="AC73" i="55"/>
  <c r="AC74" i="55"/>
  <c r="AC75" i="55"/>
  <c r="AC76" i="55"/>
  <c r="AC77" i="55"/>
  <c r="AC78" i="55"/>
  <c r="AC79" i="55"/>
  <c r="AC80" i="55"/>
  <c r="AC81" i="55"/>
  <c r="AC82" i="55"/>
  <c r="AC83" i="55"/>
  <c r="AC84" i="55"/>
  <c r="AC85" i="55"/>
  <c r="AC86" i="55"/>
  <c r="AC87" i="55"/>
  <c r="AC88" i="55"/>
  <c r="AC89" i="55"/>
  <c r="AC90" i="55"/>
  <c r="AC91" i="55"/>
  <c r="AC92" i="55"/>
  <c r="AC93" i="55"/>
  <c r="AC94" i="55"/>
  <c r="AC95" i="55"/>
  <c r="AC96" i="55"/>
  <c r="AC97" i="55"/>
  <c r="AC98" i="55"/>
  <c r="AC99" i="55"/>
  <c r="AC100" i="55"/>
  <c r="AC101" i="55"/>
  <c r="AC102" i="55"/>
  <c r="AC103" i="55"/>
  <c r="AC104" i="55"/>
  <c r="AC105" i="55"/>
  <c r="AC106" i="55"/>
  <c r="AC107" i="55"/>
  <c r="AC108" i="55"/>
  <c r="AC109" i="55"/>
  <c r="AC110" i="55"/>
  <c r="AC111" i="55"/>
  <c r="AC112" i="55"/>
  <c r="AC113" i="55"/>
  <c r="AC114" i="55"/>
  <c r="AC115" i="55"/>
  <c r="AC116" i="55"/>
  <c r="AC117" i="55"/>
  <c r="AC118" i="55"/>
  <c r="AC119" i="55"/>
  <c r="AC120" i="55"/>
  <c r="AC121" i="55"/>
  <c r="AC122" i="55"/>
  <c r="AC123" i="55"/>
  <c r="AC124" i="55"/>
  <c r="AC125" i="55"/>
  <c r="AC126" i="55"/>
  <c r="AC127" i="55"/>
  <c r="AC128" i="55"/>
  <c r="AC129" i="55"/>
  <c r="AC130" i="55"/>
  <c r="AC131" i="55"/>
  <c r="AC132" i="55"/>
  <c r="AC133" i="55"/>
  <c r="AC134" i="55"/>
  <c r="AC135" i="55"/>
  <c r="AC136" i="55"/>
  <c r="AC137" i="55"/>
  <c r="AC138" i="55"/>
  <c r="AC139" i="55"/>
  <c r="AC140" i="55"/>
  <c r="AC141" i="55"/>
  <c r="AC142" i="55"/>
  <c r="AC143" i="55"/>
  <c r="AC144" i="55"/>
  <c r="AC145" i="55"/>
  <c r="AC146" i="55"/>
  <c r="AC147" i="55"/>
  <c r="AC148" i="55"/>
  <c r="AC149" i="55"/>
  <c r="AC150" i="55"/>
  <c r="AC151" i="55"/>
  <c r="AC152" i="55"/>
  <c r="AC153" i="55"/>
  <c r="AC154" i="55"/>
  <c r="AC155" i="55"/>
  <c r="AC156" i="55"/>
  <c r="AC157" i="55"/>
  <c r="AC158" i="55"/>
  <c r="AC159" i="55"/>
  <c r="AC160" i="55"/>
  <c r="AC161" i="55"/>
  <c r="AC162" i="55"/>
  <c r="AC163" i="55"/>
  <c r="AC164" i="55"/>
  <c r="AC165" i="55"/>
  <c r="AC166" i="55"/>
  <c r="AC167" i="55"/>
  <c r="AC168" i="55"/>
  <c r="AC169" i="55"/>
  <c r="AC170" i="55"/>
  <c r="AC171" i="55"/>
  <c r="AC172" i="55"/>
  <c r="AC173" i="55"/>
  <c r="AC174" i="55"/>
  <c r="AC175" i="55"/>
  <c r="AC176" i="55"/>
  <c r="AC177" i="55"/>
  <c r="AC178" i="55"/>
  <c r="AC179" i="55"/>
  <c r="AC180" i="55"/>
  <c r="AC181" i="55"/>
  <c r="AC182" i="55"/>
  <c r="AC183" i="55"/>
  <c r="AC184" i="55"/>
  <c r="AC185" i="55"/>
  <c r="AC186" i="55"/>
  <c r="AC187" i="55"/>
  <c r="AC188" i="55"/>
  <c r="AC189" i="55"/>
  <c r="AC190" i="55"/>
  <c r="AC191" i="55"/>
  <c r="AC192" i="55"/>
  <c r="AC193" i="55"/>
  <c r="AC194" i="55"/>
  <c r="AC195" i="55"/>
  <c r="AC196" i="55"/>
  <c r="AC197" i="55"/>
  <c r="AC198" i="55"/>
  <c r="AC199" i="55"/>
  <c r="AC200" i="55"/>
  <c r="AC201" i="55"/>
  <c r="AC202" i="55"/>
  <c r="AC203" i="55"/>
  <c r="AC204" i="55"/>
  <c r="AC205" i="55"/>
  <c r="AC206" i="55"/>
  <c r="AC207" i="55"/>
  <c r="AC208" i="55"/>
  <c r="AC209" i="55"/>
  <c r="AC210" i="55"/>
  <c r="AC211" i="55"/>
  <c r="AC212" i="55"/>
  <c r="AC213" i="55"/>
  <c r="AC214" i="55"/>
  <c r="AC215" i="55"/>
  <c r="AC216" i="55"/>
  <c r="AC217" i="55"/>
  <c r="AC218" i="55"/>
  <c r="AC219" i="55"/>
  <c r="AC220" i="55"/>
  <c r="AC221" i="55"/>
  <c r="AC222" i="55"/>
  <c r="AC223" i="55"/>
  <c r="AC224" i="55"/>
  <c r="AC225" i="55"/>
  <c r="AC226" i="55"/>
  <c r="AC227" i="55"/>
  <c r="AC228" i="55"/>
  <c r="AC229" i="55"/>
  <c r="AC230" i="55"/>
  <c r="AC231" i="55"/>
  <c r="AC232" i="55"/>
  <c r="AC233" i="55"/>
  <c r="AC234" i="55"/>
  <c r="AC235" i="55"/>
  <c r="AC236" i="55"/>
  <c r="AC237" i="55"/>
  <c r="AC238" i="55"/>
  <c r="AC239" i="55"/>
  <c r="AC240" i="55"/>
  <c r="AC241" i="55"/>
  <c r="AC242" i="55"/>
  <c r="AC243" i="55"/>
  <c r="AC244" i="55"/>
  <c r="AC245" i="55"/>
  <c r="AC246" i="55"/>
  <c r="AC247" i="55"/>
  <c r="AC248" i="55"/>
  <c r="AC249" i="55"/>
  <c r="AC250" i="55"/>
  <c r="AC251" i="55"/>
  <c r="AC252" i="55"/>
  <c r="AC253" i="55"/>
  <c r="AC254" i="55"/>
  <c r="AC255" i="55"/>
  <c r="AC256" i="55"/>
  <c r="AC257" i="55"/>
  <c r="AC258" i="55"/>
  <c r="AC259" i="55"/>
  <c r="AC260" i="55"/>
  <c r="AC261" i="55"/>
  <c r="AC262" i="55"/>
  <c r="AC263" i="55"/>
  <c r="AC264" i="55"/>
  <c r="AC265" i="55"/>
  <c r="AC266" i="55"/>
  <c r="AC267" i="55"/>
  <c r="AC268" i="55"/>
  <c r="AC269" i="55"/>
  <c r="AC270" i="55"/>
  <c r="AC271" i="55"/>
  <c r="AC272" i="55"/>
  <c r="AC273" i="55"/>
  <c r="AC274" i="55"/>
  <c r="AC275" i="55"/>
  <c r="AC276" i="55"/>
  <c r="AC277" i="55"/>
  <c r="AC278" i="55"/>
  <c r="AC279" i="55"/>
  <c r="AC280" i="55"/>
  <c r="AC281" i="55"/>
  <c r="AC282" i="55"/>
  <c r="AC283" i="55"/>
  <c r="AC284" i="55"/>
  <c r="AC285" i="55"/>
  <c r="AC286" i="55"/>
  <c r="AC287" i="55"/>
  <c r="AC288" i="55"/>
  <c r="AC289" i="55"/>
  <c r="AC290" i="55"/>
  <c r="AC291" i="55"/>
  <c r="AC292" i="55"/>
  <c r="AC293" i="55"/>
  <c r="AC294" i="55"/>
  <c r="AC295" i="55"/>
  <c r="AC296" i="55"/>
  <c r="AC297" i="55"/>
  <c r="AC298" i="55"/>
  <c r="AC299" i="55"/>
  <c r="AC300" i="55"/>
  <c r="AC301" i="55"/>
  <c r="AC302" i="55"/>
  <c r="AC303" i="55"/>
  <c r="AC304" i="55"/>
  <c r="AC305" i="55"/>
  <c r="AC306" i="55"/>
  <c r="AC307" i="55"/>
  <c r="AC308" i="55"/>
  <c r="AC309" i="55"/>
  <c r="AC310" i="55"/>
  <c r="AC311" i="55"/>
  <c r="AC312" i="55"/>
  <c r="AC313" i="55"/>
  <c r="AC314" i="55"/>
  <c r="AC315" i="55"/>
  <c r="AC316" i="55"/>
  <c r="AC317" i="55"/>
  <c r="AC318" i="55"/>
  <c r="AC319" i="55"/>
  <c r="AC320" i="55"/>
  <c r="AC321" i="55"/>
  <c r="AC322" i="55"/>
  <c r="AC323" i="55"/>
  <c r="AC324" i="55"/>
  <c r="AC325" i="55"/>
  <c r="AC326" i="55"/>
  <c r="AC327" i="55"/>
  <c r="AC328" i="55"/>
  <c r="AC329" i="55"/>
  <c r="AC330" i="55"/>
  <c r="AC331" i="55"/>
  <c r="AC332" i="55"/>
  <c r="AC333" i="55"/>
  <c r="AC334" i="55"/>
  <c r="AC335" i="55"/>
  <c r="AC336" i="55"/>
  <c r="AC337" i="55"/>
  <c r="AC338" i="55"/>
  <c r="AC339" i="55"/>
  <c r="AC340" i="55"/>
  <c r="AC341" i="55"/>
  <c r="AC342" i="55"/>
  <c r="AC343" i="55"/>
  <c r="AC344" i="55"/>
  <c r="AC345" i="55"/>
  <c r="AC346" i="55"/>
  <c r="AC347" i="55"/>
  <c r="AC348" i="55"/>
  <c r="AC349" i="55"/>
  <c r="AC350" i="55"/>
  <c r="AC351" i="55"/>
  <c r="AC352" i="55"/>
  <c r="AC353" i="55"/>
  <c r="AC354" i="55"/>
  <c r="AC355" i="55"/>
  <c r="AC356" i="55"/>
  <c r="AC357" i="55"/>
  <c r="AC358" i="55"/>
  <c r="AC359" i="55"/>
  <c r="AC360" i="55"/>
  <c r="AC361" i="55"/>
  <c r="AC362" i="55"/>
  <c r="AC363" i="55"/>
  <c r="AC364" i="55"/>
  <c r="AC365" i="55"/>
  <c r="AC366" i="55"/>
  <c r="AC367" i="55"/>
  <c r="AC368" i="55"/>
  <c r="AC369" i="55"/>
  <c r="AC370" i="55"/>
  <c r="AC371" i="55"/>
  <c r="AC372" i="55"/>
  <c r="AC373" i="55"/>
  <c r="AC374" i="55"/>
  <c r="AC375" i="55"/>
  <c r="AC376" i="55"/>
  <c r="AC377" i="55"/>
  <c r="AC378" i="55"/>
  <c r="AC379" i="55"/>
  <c r="AC380" i="55"/>
  <c r="AC381" i="55"/>
  <c r="AC382" i="55"/>
  <c r="AC383" i="55"/>
  <c r="AC384" i="55"/>
  <c r="AC385" i="55"/>
  <c r="AC386" i="55"/>
  <c r="AC387" i="55"/>
  <c r="AC388" i="55"/>
  <c r="AC389" i="55"/>
  <c r="AC390" i="55"/>
  <c r="AC391" i="55"/>
  <c r="AC392" i="55"/>
  <c r="AC393" i="55"/>
  <c r="AC394" i="55"/>
  <c r="AC395" i="55"/>
  <c r="AC396" i="55"/>
  <c r="AC397" i="55"/>
  <c r="AC398" i="55"/>
  <c r="AC399" i="55"/>
  <c r="AC400" i="55"/>
  <c r="AC401" i="55"/>
  <c r="AC402" i="55"/>
  <c r="AC403" i="55"/>
  <c r="AC404" i="55"/>
  <c r="AC405" i="55"/>
  <c r="AC406" i="55"/>
  <c r="AC407" i="55"/>
  <c r="AC408" i="55"/>
  <c r="AC409" i="55"/>
  <c r="AC410" i="55"/>
  <c r="AC411" i="55"/>
  <c r="AC412" i="55"/>
  <c r="AC413" i="55"/>
  <c r="AC414" i="55"/>
  <c r="AC415" i="55"/>
  <c r="AC416" i="55"/>
  <c r="AC417" i="55"/>
  <c r="AC418" i="55"/>
  <c r="AC419" i="55"/>
  <c r="AC420" i="55"/>
  <c r="AC421" i="55"/>
  <c r="AC422" i="55"/>
  <c r="AC423" i="55"/>
  <c r="AC424" i="55"/>
  <c r="AC425" i="55"/>
  <c r="AC426" i="55"/>
  <c r="AC427" i="55"/>
  <c r="AC428" i="55"/>
  <c r="AC429" i="55"/>
  <c r="AC430" i="55"/>
  <c r="AC431" i="55"/>
  <c r="AC432" i="55"/>
  <c r="AC433" i="55"/>
  <c r="AC434" i="55"/>
  <c r="AC435" i="55"/>
  <c r="AC436" i="55"/>
  <c r="AC437" i="55"/>
  <c r="AC438" i="55"/>
  <c r="AC439" i="55"/>
  <c r="AC440" i="55"/>
  <c r="AC441" i="55"/>
  <c r="AC442" i="55"/>
  <c r="AC443" i="55"/>
  <c r="AC444" i="55"/>
  <c r="AC445" i="55"/>
  <c r="AC446" i="55"/>
  <c r="AC447" i="55"/>
  <c r="AC448" i="55"/>
  <c r="AC449" i="55"/>
  <c r="AC450" i="55"/>
  <c r="AC451" i="55"/>
  <c r="AC452" i="55"/>
  <c r="AC453" i="55"/>
  <c r="AC454" i="55"/>
  <c r="AC455" i="55"/>
  <c r="AC456" i="55"/>
  <c r="AC457" i="55"/>
  <c r="AC458" i="55"/>
  <c r="AC459" i="55"/>
  <c r="AC460" i="55"/>
  <c r="AC461" i="55"/>
  <c r="AC462" i="55"/>
  <c r="AC463" i="55"/>
  <c r="AC464" i="55"/>
  <c r="AC465" i="55"/>
  <c r="AC466" i="55"/>
  <c r="AC467" i="55"/>
  <c r="AC468" i="55"/>
  <c r="AC469" i="55"/>
  <c r="AC470" i="55"/>
  <c r="AC471" i="55"/>
  <c r="AC472" i="55"/>
  <c r="AC473" i="55"/>
  <c r="AC474" i="55"/>
  <c r="AC475" i="55"/>
  <c r="AC476" i="55"/>
  <c r="AC477" i="55"/>
  <c r="AC478" i="55"/>
  <c r="AC479" i="55"/>
  <c r="AC480" i="55"/>
  <c r="AC481" i="55"/>
  <c r="AC482" i="55"/>
  <c r="AC483" i="55"/>
  <c r="AC484" i="55"/>
  <c r="AC485" i="55"/>
  <c r="AC486" i="55"/>
  <c r="AC487" i="55"/>
  <c r="AC488" i="55"/>
  <c r="AC489" i="55"/>
  <c r="AC490" i="55"/>
  <c r="AC491" i="55"/>
  <c r="AC492" i="55"/>
  <c r="AC493" i="55"/>
  <c r="AC494" i="55"/>
  <c r="AC495" i="55"/>
  <c r="AC496" i="55"/>
  <c r="AC497" i="55"/>
  <c r="AC498" i="55"/>
  <c r="AC499" i="55"/>
  <c r="AC500" i="55"/>
  <c r="AC501" i="55"/>
  <c r="AC502" i="55"/>
  <c r="AC503" i="55"/>
  <c r="AC504" i="55"/>
  <c r="AC505" i="55"/>
  <c r="AC506" i="55"/>
  <c r="AC507" i="55"/>
  <c r="AC508" i="55"/>
  <c r="AC509" i="55"/>
  <c r="AC510" i="55"/>
  <c r="AC511" i="55"/>
  <c r="AC512" i="55"/>
  <c r="AC513" i="55"/>
  <c r="AC514" i="55"/>
  <c r="AC515" i="55"/>
  <c r="AC516" i="55"/>
  <c r="AC517" i="55"/>
  <c r="AC518" i="55"/>
  <c r="AC519" i="55"/>
  <c r="AC520" i="55"/>
  <c r="AC521" i="55"/>
  <c r="AC522" i="55"/>
  <c r="AC523" i="55"/>
  <c r="AC524" i="55"/>
  <c r="AC525" i="55"/>
  <c r="AC526" i="55"/>
  <c r="AC527" i="55"/>
  <c r="AC528" i="55"/>
  <c r="AC529" i="55"/>
  <c r="AC530" i="55"/>
  <c r="AC531" i="55"/>
  <c r="AC532" i="55"/>
  <c r="AC533" i="55"/>
  <c r="AC534" i="55"/>
  <c r="AC535" i="55"/>
  <c r="AC536" i="55"/>
  <c r="AC537" i="55"/>
  <c r="AC538" i="55"/>
  <c r="AC539" i="55"/>
  <c r="AC540" i="55"/>
  <c r="AC541" i="55"/>
  <c r="AC542" i="55"/>
  <c r="AC543" i="55"/>
  <c r="AC544" i="55"/>
  <c r="AC545" i="55"/>
  <c r="AC546" i="55"/>
  <c r="AC547" i="55"/>
  <c r="AC548" i="55"/>
  <c r="AC549" i="55"/>
  <c r="AC550" i="55"/>
  <c r="AC551" i="55"/>
  <c r="AC552" i="55"/>
  <c r="AC553" i="55"/>
  <c r="AC554" i="55"/>
  <c r="AC555" i="55"/>
  <c r="AC556" i="55"/>
  <c r="AC557" i="55"/>
  <c r="AC558" i="55"/>
  <c r="AC559" i="55"/>
  <c r="AC560" i="55"/>
  <c r="AC561" i="55"/>
  <c r="AC562" i="55"/>
  <c r="AC563" i="55"/>
  <c r="AC564" i="55"/>
  <c r="AC565" i="55"/>
  <c r="AC566" i="55"/>
  <c r="AC567" i="55"/>
  <c r="AC568" i="55"/>
  <c r="AC569" i="55"/>
  <c r="AC570" i="55"/>
  <c r="AC571" i="55"/>
  <c r="AC572" i="55"/>
  <c r="AC573" i="55"/>
  <c r="AC574" i="55"/>
  <c r="AC575" i="55"/>
  <c r="AC576" i="55"/>
  <c r="AC577" i="55"/>
  <c r="AC578" i="55"/>
  <c r="AC579" i="55"/>
  <c r="AC580" i="55"/>
  <c r="AC581" i="55"/>
  <c r="AC582" i="55"/>
  <c r="AC583" i="55"/>
  <c r="AC584" i="55"/>
  <c r="AC585" i="55"/>
  <c r="AC586" i="55"/>
  <c r="AC587" i="55"/>
  <c r="AC588" i="55"/>
  <c r="AC589" i="55"/>
  <c r="AC590" i="55"/>
  <c r="AC591" i="55"/>
  <c r="AC592" i="55"/>
  <c r="AC593" i="55"/>
  <c r="AC594" i="55"/>
  <c r="AC595" i="55"/>
  <c r="AC596" i="55"/>
  <c r="AC597" i="55"/>
  <c r="AC598" i="55"/>
  <c r="AC599" i="55"/>
  <c r="AC600" i="55"/>
  <c r="AC601" i="55"/>
  <c r="AC602" i="55"/>
  <c r="AC603" i="55"/>
  <c r="AC604" i="55"/>
  <c r="AC605" i="55"/>
  <c r="AC606" i="55"/>
  <c r="AC607" i="55"/>
  <c r="AC608" i="55"/>
  <c r="AC609" i="55"/>
  <c r="AC610" i="55"/>
  <c r="AC611" i="55"/>
  <c r="AC612" i="55"/>
  <c r="AC613" i="55"/>
  <c r="AC614" i="55"/>
  <c r="AC615" i="55"/>
  <c r="AC616" i="55"/>
  <c r="AC617" i="55"/>
  <c r="AC618" i="55"/>
  <c r="AC619" i="55"/>
  <c r="AC620" i="55"/>
  <c r="AC621" i="55"/>
  <c r="AC622" i="55"/>
  <c r="AC623" i="55"/>
  <c r="AC624" i="55"/>
  <c r="AC625" i="55"/>
  <c r="AC626" i="55"/>
  <c r="AC627" i="55"/>
  <c r="AC628" i="55"/>
  <c r="AC629" i="55"/>
  <c r="AC630" i="55"/>
  <c r="AC631" i="55"/>
  <c r="AC632" i="55"/>
  <c r="AC633" i="55"/>
  <c r="AC634" i="55"/>
  <c r="AC635" i="55"/>
  <c r="AC636" i="55"/>
  <c r="AC637" i="55"/>
  <c r="AC638" i="55"/>
  <c r="AC639" i="55"/>
  <c r="AC640" i="55"/>
  <c r="AC641" i="55"/>
  <c r="AC642" i="55"/>
  <c r="AC643" i="55"/>
  <c r="AC644" i="55"/>
  <c r="AC645" i="55"/>
  <c r="AC646" i="55"/>
  <c r="AC647" i="55"/>
  <c r="AC648" i="55"/>
  <c r="AC649" i="55"/>
  <c r="AC650" i="55"/>
  <c r="AC651" i="55"/>
  <c r="AC652" i="55"/>
  <c r="AC653" i="55"/>
  <c r="AC654" i="55"/>
  <c r="AC655" i="55"/>
  <c r="AC656" i="55"/>
  <c r="AC657" i="55"/>
  <c r="AC658" i="55"/>
  <c r="AC659" i="55"/>
  <c r="AC660" i="55"/>
  <c r="AC661" i="55"/>
  <c r="AC662" i="55"/>
  <c r="AC663" i="55"/>
  <c r="AC664" i="55"/>
  <c r="AC665" i="55"/>
  <c r="AC666" i="55"/>
  <c r="AC667" i="55"/>
  <c r="AC668" i="55"/>
  <c r="AC669" i="55"/>
  <c r="AC670" i="55"/>
  <c r="AC671" i="55"/>
  <c r="AC672" i="55"/>
  <c r="AC673" i="55"/>
  <c r="AC674" i="55"/>
  <c r="AC675" i="55"/>
  <c r="AC676" i="55"/>
  <c r="AC677" i="55"/>
  <c r="AC678" i="55"/>
  <c r="AC679" i="55"/>
  <c r="AC680" i="55"/>
  <c r="AC681" i="55"/>
  <c r="AC682" i="55"/>
  <c r="AC683" i="55"/>
  <c r="AC684" i="55"/>
  <c r="AC685" i="55"/>
  <c r="AC686" i="55"/>
  <c r="AC687" i="55"/>
  <c r="AC688" i="55"/>
  <c r="AC689" i="55"/>
  <c r="AC690" i="55"/>
  <c r="AC691" i="55"/>
  <c r="AC692" i="55"/>
  <c r="AC693" i="55"/>
  <c r="AC694" i="55"/>
  <c r="AC695" i="55"/>
  <c r="AC696" i="55"/>
  <c r="AC697" i="55"/>
  <c r="AC698" i="55"/>
  <c r="AC699" i="55"/>
  <c r="AC700" i="55"/>
  <c r="AC701" i="55"/>
  <c r="AC702" i="55"/>
  <c r="AC703" i="55"/>
  <c r="AC704" i="55"/>
  <c r="AC705" i="55"/>
  <c r="AC706" i="55"/>
  <c r="AC707" i="55"/>
  <c r="AC708" i="55"/>
  <c r="AC709" i="55"/>
  <c r="AC710" i="55"/>
  <c r="AC711" i="55"/>
  <c r="AC712" i="55"/>
  <c r="AC713" i="55"/>
  <c r="AC714" i="55"/>
  <c r="AC715" i="55"/>
  <c r="AC716" i="55"/>
  <c r="AC717" i="55"/>
  <c r="AC718" i="55"/>
  <c r="AC719" i="55"/>
  <c r="AC720" i="55"/>
  <c r="AC721" i="55"/>
  <c r="AC722" i="55"/>
  <c r="AC723" i="55"/>
  <c r="AC724" i="55"/>
  <c r="AC725" i="55"/>
  <c r="AC726" i="55"/>
  <c r="AC727" i="55"/>
  <c r="AC728" i="55"/>
  <c r="AC729" i="55"/>
  <c r="AC730" i="55"/>
  <c r="AC731" i="55"/>
  <c r="AC732" i="55"/>
  <c r="AC733" i="55"/>
  <c r="AC734" i="55"/>
  <c r="AC735" i="55"/>
  <c r="AC736" i="55"/>
  <c r="AC737" i="55"/>
  <c r="AC738" i="55"/>
  <c r="AC739" i="55"/>
  <c r="AC740" i="55"/>
  <c r="AC741" i="55"/>
  <c r="AC742" i="55"/>
  <c r="AC743" i="55"/>
  <c r="AC744" i="55"/>
  <c r="AC745" i="55"/>
  <c r="AC746" i="55"/>
  <c r="AC747" i="55"/>
  <c r="AC748" i="55"/>
  <c r="AC749" i="55"/>
  <c r="AC750" i="55"/>
  <c r="AC751" i="55"/>
  <c r="AC752" i="55"/>
  <c r="AC753" i="55"/>
  <c r="AC754" i="55"/>
  <c r="AC755" i="55"/>
  <c r="AC756" i="55"/>
  <c r="AC757" i="55"/>
  <c r="AC758" i="55"/>
  <c r="AC759" i="55"/>
  <c r="AC760" i="55"/>
  <c r="AC761" i="55"/>
  <c r="AC762" i="55"/>
  <c r="AC763" i="55"/>
  <c r="AC764" i="55"/>
  <c r="AC765" i="55"/>
  <c r="AC766" i="55"/>
  <c r="AC767" i="55"/>
  <c r="AC768" i="55"/>
  <c r="AC769" i="55"/>
  <c r="AC770" i="55"/>
  <c r="AC771" i="55"/>
  <c r="AC772" i="55"/>
  <c r="AC773" i="55"/>
  <c r="AC774" i="55"/>
  <c r="AC775" i="55"/>
  <c r="AC776" i="55"/>
  <c r="AC777" i="55"/>
  <c r="AC778" i="55"/>
  <c r="AC779" i="55"/>
  <c r="AC780" i="55"/>
  <c r="AC781" i="55"/>
  <c r="AC782" i="55"/>
  <c r="AC783" i="55"/>
  <c r="AC784" i="55"/>
  <c r="AC785" i="55"/>
  <c r="AC786" i="55"/>
  <c r="AC787" i="55"/>
  <c r="AC788" i="55"/>
  <c r="AC789" i="55"/>
  <c r="AC790" i="55"/>
  <c r="AC791" i="55"/>
  <c r="AC792" i="55"/>
  <c r="AC793" i="55"/>
  <c r="AC794" i="55"/>
  <c r="AC795" i="55"/>
  <c r="AC796" i="55"/>
  <c r="AC797" i="55"/>
  <c r="AC798" i="55"/>
  <c r="AC799" i="55"/>
  <c r="AC800" i="55"/>
  <c r="AC801" i="55"/>
  <c r="AC802" i="55"/>
  <c r="AC803" i="55"/>
  <c r="AC804" i="55"/>
  <c r="AC805" i="55"/>
  <c r="AC806" i="55"/>
  <c r="AC807" i="55"/>
  <c r="AC808" i="55"/>
  <c r="AC809" i="55"/>
  <c r="AC810" i="55"/>
  <c r="AC811" i="55"/>
  <c r="AC812" i="55"/>
  <c r="AC813" i="55"/>
  <c r="AC814" i="55"/>
  <c r="AC815" i="55"/>
  <c r="AC816" i="55"/>
  <c r="AC817" i="55"/>
  <c r="AC818" i="55"/>
  <c r="AC819" i="55"/>
  <c r="AC820" i="55"/>
  <c r="AC821" i="55"/>
  <c r="AC822" i="55"/>
  <c r="AC823" i="55"/>
  <c r="AC824" i="55"/>
  <c r="AC825" i="55"/>
  <c r="AC826" i="55"/>
  <c r="AC827" i="55"/>
  <c r="AC828" i="55"/>
  <c r="AC829" i="55"/>
  <c r="AC830" i="55"/>
  <c r="AC831" i="55"/>
  <c r="AC832" i="55"/>
  <c r="AC833" i="55"/>
  <c r="AC834" i="55"/>
  <c r="AC835" i="55"/>
  <c r="AC836" i="55"/>
  <c r="AC837" i="55"/>
  <c r="AC838" i="55"/>
  <c r="AC839" i="55"/>
  <c r="AC840" i="55"/>
  <c r="AC841" i="55"/>
  <c r="AC842" i="55"/>
  <c r="AC843" i="55"/>
  <c r="AC844" i="55"/>
  <c r="AC845" i="55"/>
  <c r="AC846" i="55"/>
  <c r="AC847" i="55"/>
  <c r="AC848" i="55"/>
  <c r="AC849" i="55"/>
  <c r="AC850" i="55"/>
  <c r="AC851" i="55"/>
  <c r="AC852" i="55"/>
  <c r="AC853" i="55"/>
  <c r="AC854" i="55"/>
  <c r="AC855" i="55"/>
  <c r="AC856" i="55"/>
  <c r="AC857" i="55"/>
  <c r="AC858" i="55"/>
  <c r="AC859" i="55"/>
  <c r="AC860" i="55"/>
  <c r="AC861" i="55"/>
  <c r="AC862" i="55"/>
  <c r="AC863" i="55"/>
  <c r="AC864" i="55"/>
  <c r="AC865" i="55"/>
  <c r="AC866" i="55"/>
  <c r="AC867" i="55"/>
  <c r="AC868" i="55"/>
  <c r="AC869" i="55"/>
  <c r="AC870" i="55"/>
  <c r="AC871" i="55"/>
  <c r="AC872" i="55"/>
  <c r="AC873" i="55"/>
  <c r="AC874" i="55"/>
  <c r="AC875" i="55"/>
  <c r="AC876" i="55"/>
  <c r="AC877" i="55"/>
  <c r="AC878" i="55"/>
  <c r="AC879" i="55"/>
  <c r="AC880" i="55"/>
  <c r="AC881" i="55"/>
  <c r="AC882" i="55"/>
  <c r="AC883" i="55"/>
  <c r="AC884" i="55"/>
  <c r="AC885" i="55"/>
  <c r="AC886" i="55"/>
  <c r="AC887" i="55"/>
  <c r="AC888" i="55"/>
  <c r="AC889" i="55"/>
  <c r="AC890" i="55"/>
  <c r="AC891" i="55"/>
  <c r="AC892" i="55"/>
  <c r="AC893" i="55"/>
  <c r="AC894" i="55"/>
  <c r="AC895" i="55"/>
  <c r="AC896" i="55"/>
  <c r="AC897" i="55"/>
  <c r="AC898" i="55"/>
  <c r="AC899" i="55"/>
  <c r="AC900" i="55"/>
  <c r="AC901" i="55"/>
  <c r="AC902" i="55"/>
  <c r="AC903" i="55"/>
  <c r="AC904" i="55"/>
  <c r="AC905" i="55"/>
  <c r="AC906" i="55"/>
  <c r="AC907" i="55"/>
  <c r="AC908" i="55"/>
  <c r="AC909" i="55"/>
  <c r="AC910" i="55"/>
  <c r="AC911" i="55"/>
  <c r="AC912" i="55"/>
  <c r="AC913" i="55"/>
  <c r="AC914" i="55"/>
  <c r="AC915" i="55"/>
  <c r="AC916" i="55"/>
  <c r="AC917" i="55"/>
  <c r="AC918" i="55"/>
  <c r="AC919" i="55"/>
  <c r="AC920" i="55"/>
  <c r="AC921" i="55"/>
  <c r="AC922" i="55"/>
  <c r="AC923" i="55"/>
  <c r="AC924" i="55"/>
  <c r="AC925" i="55"/>
  <c r="AC926" i="55"/>
  <c r="AC927" i="55"/>
  <c r="AC928" i="55"/>
  <c r="AC929" i="55"/>
  <c r="AC930" i="55"/>
  <c r="AC931" i="55"/>
  <c r="AC932" i="55"/>
  <c r="AC933" i="55"/>
  <c r="AC934" i="55"/>
  <c r="AC935" i="55"/>
  <c r="AC936" i="55"/>
  <c r="AC937" i="55"/>
  <c r="AC38" i="55"/>
  <c r="AA39" i="55"/>
  <c r="AA40" i="55"/>
  <c r="AA41" i="55"/>
  <c r="AA42" i="55"/>
  <c r="AA43" i="55"/>
  <c r="AA44" i="55"/>
  <c r="AA45" i="55"/>
  <c r="AA46" i="55"/>
  <c r="AA47" i="55"/>
  <c r="AA48" i="55"/>
  <c r="AA49" i="55"/>
  <c r="AA50" i="55"/>
  <c r="AA51" i="55"/>
  <c r="AA52" i="55"/>
  <c r="AA53" i="55"/>
  <c r="AA54" i="55"/>
  <c r="AA55" i="55"/>
  <c r="AA56" i="55"/>
  <c r="AA57" i="55"/>
  <c r="AA58" i="55"/>
  <c r="AA59" i="55"/>
  <c r="AA60" i="55"/>
  <c r="AA61" i="55"/>
  <c r="AA62" i="55"/>
  <c r="AA63" i="55"/>
  <c r="AA64" i="55"/>
  <c r="AA65" i="55"/>
  <c r="AA66" i="55"/>
  <c r="AA67" i="55"/>
  <c r="AA68" i="55"/>
  <c r="AA69" i="55"/>
  <c r="AA70" i="55"/>
  <c r="AA71" i="55"/>
  <c r="AA72" i="55"/>
  <c r="AA73" i="55"/>
  <c r="AA74" i="55"/>
  <c r="AA75" i="55"/>
  <c r="AA76" i="55"/>
  <c r="AA77" i="55"/>
  <c r="AA78" i="55"/>
  <c r="AA79" i="55"/>
  <c r="AA80" i="55"/>
  <c r="AA81" i="55"/>
  <c r="AA82" i="55"/>
  <c r="AA83" i="55"/>
  <c r="AA84" i="55"/>
  <c r="AA85" i="55"/>
  <c r="AA86" i="55"/>
  <c r="AA87" i="55"/>
  <c r="AA88" i="55"/>
  <c r="AA89" i="55"/>
  <c r="AA90" i="55"/>
  <c r="AA91" i="55"/>
  <c r="AA92" i="55"/>
  <c r="AA93" i="55"/>
  <c r="AA94" i="55"/>
  <c r="AA95" i="55"/>
  <c r="AA96" i="55"/>
  <c r="AA97" i="55"/>
  <c r="AA98" i="55"/>
  <c r="AA99" i="55"/>
  <c r="AA100" i="55"/>
  <c r="AA101" i="55"/>
  <c r="AA102" i="55"/>
  <c r="AA103" i="55"/>
  <c r="AA104" i="55"/>
  <c r="AA105" i="55"/>
  <c r="AA106" i="55"/>
  <c r="AA107" i="55"/>
  <c r="AA108" i="55"/>
  <c r="AA109" i="55"/>
  <c r="AA110" i="55"/>
  <c r="AA111" i="55"/>
  <c r="AA112" i="55"/>
  <c r="AA113" i="55"/>
  <c r="AA114" i="55"/>
  <c r="AA115" i="55"/>
  <c r="AA116" i="55"/>
  <c r="AA117" i="55"/>
  <c r="AA118" i="55"/>
  <c r="AA119" i="55"/>
  <c r="AA120" i="55"/>
  <c r="AA121" i="55"/>
  <c r="AA122" i="55"/>
  <c r="AA123" i="55"/>
  <c r="AA124" i="55"/>
  <c r="AA125" i="55"/>
  <c r="AA126" i="55"/>
  <c r="AA127" i="55"/>
  <c r="AA128" i="55"/>
  <c r="AA129" i="55"/>
  <c r="AA130" i="55"/>
  <c r="AA131" i="55"/>
  <c r="AA132" i="55"/>
  <c r="AA133" i="55"/>
  <c r="AA134" i="55"/>
  <c r="AA135" i="55"/>
  <c r="AA136" i="55"/>
  <c r="AA137" i="55"/>
  <c r="AA138" i="55"/>
  <c r="AA139" i="55"/>
  <c r="AA140" i="55"/>
  <c r="AA141" i="55"/>
  <c r="AA142" i="55"/>
  <c r="AA143" i="55"/>
  <c r="AA144" i="55"/>
  <c r="AA145" i="55"/>
  <c r="AA146" i="55"/>
  <c r="AA147" i="55"/>
  <c r="AA148" i="55"/>
  <c r="AA149" i="55"/>
  <c r="AA150" i="55"/>
  <c r="AA151" i="55"/>
  <c r="AA152" i="55"/>
  <c r="AA153" i="55"/>
  <c r="AA154" i="55"/>
  <c r="AA155" i="55"/>
  <c r="AA156" i="55"/>
  <c r="AA157" i="55"/>
  <c r="AA158" i="55"/>
  <c r="AA159" i="55"/>
  <c r="AA160" i="55"/>
  <c r="AA161" i="55"/>
  <c r="AA162" i="55"/>
  <c r="AA163" i="55"/>
  <c r="AA164" i="55"/>
  <c r="AA165" i="55"/>
  <c r="AA166" i="55"/>
  <c r="AA167" i="55"/>
  <c r="AA168" i="55"/>
  <c r="AA169" i="55"/>
  <c r="AA170" i="55"/>
  <c r="AA171" i="55"/>
  <c r="AA172" i="55"/>
  <c r="AA173" i="55"/>
  <c r="AA174" i="55"/>
  <c r="AA175" i="55"/>
  <c r="AA176" i="55"/>
  <c r="AA177" i="55"/>
  <c r="AA178" i="55"/>
  <c r="AA179" i="55"/>
  <c r="AA180" i="55"/>
  <c r="AA181" i="55"/>
  <c r="AA182" i="55"/>
  <c r="AA183" i="55"/>
  <c r="AA184" i="55"/>
  <c r="AA185" i="55"/>
  <c r="AA186" i="55"/>
  <c r="AA187" i="55"/>
  <c r="AA188" i="55"/>
  <c r="AA189" i="55"/>
  <c r="AA190" i="55"/>
  <c r="AA191" i="55"/>
  <c r="AA192" i="55"/>
  <c r="AA193" i="55"/>
  <c r="AA194" i="55"/>
  <c r="AA195" i="55"/>
  <c r="AA196" i="55"/>
  <c r="AA197" i="55"/>
  <c r="AA198" i="55"/>
  <c r="AA199" i="55"/>
  <c r="AA200" i="55"/>
  <c r="AA201" i="55"/>
  <c r="AA202" i="55"/>
  <c r="AA203" i="55"/>
  <c r="AA204" i="55"/>
  <c r="AA205" i="55"/>
  <c r="AA206" i="55"/>
  <c r="AA207" i="55"/>
  <c r="AA208" i="55"/>
  <c r="AA209" i="55"/>
  <c r="AA210" i="55"/>
  <c r="AA211" i="55"/>
  <c r="AA212" i="55"/>
  <c r="AA213" i="55"/>
  <c r="AA214" i="55"/>
  <c r="AA215" i="55"/>
  <c r="AA216" i="55"/>
  <c r="AA217" i="55"/>
  <c r="AA218" i="55"/>
  <c r="AA219" i="55"/>
  <c r="AA220" i="55"/>
  <c r="AA221" i="55"/>
  <c r="AA222" i="55"/>
  <c r="AA223" i="55"/>
  <c r="AA224" i="55"/>
  <c r="AA225" i="55"/>
  <c r="AA226" i="55"/>
  <c r="AA227" i="55"/>
  <c r="AA228" i="55"/>
  <c r="AA229" i="55"/>
  <c r="AA230" i="55"/>
  <c r="AA231" i="55"/>
  <c r="AA232" i="55"/>
  <c r="AA233" i="55"/>
  <c r="AA234" i="55"/>
  <c r="AA235" i="55"/>
  <c r="AA236" i="55"/>
  <c r="AA237" i="55"/>
  <c r="AA238" i="55"/>
  <c r="AA239" i="55"/>
  <c r="AA240" i="55"/>
  <c r="AA241" i="55"/>
  <c r="AA242" i="55"/>
  <c r="AA243" i="55"/>
  <c r="AA244" i="55"/>
  <c r="AA245" i="55"/>
  <c r="AA246" i="55"/>
  <c r="AA247" i="55"/>
  <c r="AA248" i="55"/>
  <c r="AA249" i="55"/>
  <c r="AA250" i="55"/>
  <c r="AA251" i="55"/>
  <c r="AA252" i="55"/>
  <c r="AA253" i="55"/>
  <c r="AA254" i="55"/>
  <c r="AA255" i="55"/>
  <c r="AA256" i="55"/>
  <c r="AA257" i="55"/>
  <c r="AA258" i="55"/>
  <c r="AA259" i="55"/>
  <c r="AA260" i="55"/>
  <c r="AA261" i="55"/>
  <c r="AA262" i="55"/>
  <c r="AA263" i="55"/>
  <c r="AA264" i="55"/>
  <c r="AA265" i="55"/>
  <c r="AA266" i="55"/>
  <c r="AA267" i="55"/>
  <c r="AA268" i="55"/>
  <c r="AA269" i="55"/>
  <c r="AA270" i="55"/>
  <c r="AA271" i="55"/>
  <c r="AA272" i="55"/>
  <c r="AA273" i="55"/>
  <c r="AA274" i="55"/>
  <c r="AA275" i="55"/>
  <c r="AA276" i="55"/>
  <c r="AA277" i="55"/>
  <c r="AA278" i="55"/>
  <c r="AA279" i="55"/>
  <c r="AA280" i="55"/>
  <c r="AA281" i="55"/>
  <c r="AA282" i="55"/>
  <c r="AA283" i="55"/>
  <c r="AA284" i="55"/>
  <c r="AA285" i="55"/>
  <c r="AA286" i="55"/>
  <c r="AA287" i="55"/>
  <c r="AA288" i="55"/>
  <c r="AA289" i="55"/>
  <c r="AA290" i="55"/>
  <c r="AA291" i="55"/>
  <c r="AA292" i="55"/>
  <c r="AA293" i="55"/>
  <c r="AA294" i="55"/>
  <c r="AA295" i="55"/>
  <c r="AA296" i="55"/>
  <c r="AA297" i="55"/>
  <c r="AA298" i="55"/>
  <c r="AA299" i="55"/>
  <c r="AA300" i="55"/>
  <c r="AA301" i="55"/>
  <c r="AA302" i="55"/>
  <c r="AA303" i="55"/>
  <c r="AA304" i="55"/>
  <c r="AA305" i="55"/>
  <c r="AA306" i="55"/>
  <c r="AA307" i="55"/>
  <c r="AA308" i="55"/>
  <c r="AA309" i="55"/>
  <c r="AA310" i="55"/>
  <c r="AA311" i="55"/>
  <c r="AA312" i="55"/>
  <c r="AA313" i="55"/>
  <c r="AA314" i="55"/>
  <c r="AA315" i="55"/>
  <c r="AA316" i="55"/>
  <c r="AA317" i="55"/>
  <c r="AA318" i="55"/>
  <c r="AA319" i="55"/>
  <c r="AA320" i="55"/>
  <c r="AA321" i="55"/>
  <c r="AA322" i="55"/>
  <c r="AA323" i="55"/>
  <c r="AA324" i="55"/>
  <c r="AA325" i="55"/>
  <c r="AA326" i="55"/>
  <c r="AA327" i="55"/>
  <c r="AA328" i="55"/>
  <c r="AA329" i="55"/>
  <c r="AA330" i="55"/>
  <c r="AA331" i="55"/>
  <c r="AA332" i="55"/>
  <c r="AA333" i="55"/>
  <c r="AA334" i="55"/>
  <c r="AA335" i="55"/>
  <c r="AA336" i="55"/>
  <c r="AA337" i="55"/>
  <c r="AA338" i="55"/>
  <c r="AA339" i="55"/>
  <c r="AA340" i="55"/>
  <c r="AA341" i="55"/>
  <c r="AA342" i="55"/>
  <c r="AA343" i="55"/>
  <c r="AA344" i="55"/>
  <c r="AA345" i="55"/>
  <c r="AA346" i="55"/>
  <c r="AA347" i="55"/>
  <c r="AA348" i="55"/>
  <c r="AA349" i="55"/>
  <c r="AA350" i="55"/>
  <c r="AA351" i="55"/>
  <c r="AA352" i="55"/>
  <c r="AA353" i="55"/>
  <c r="AA354" i="55"/>
  <c r="AA355" i="55"/>
  <c r="AA356" i="55"/>
  <c r="AA357" i="55"/>
  <c r="AA358" i="55"/>
  <c r="AA359" i="55"/>
  <c r="AA360" i="55"/>
  <c r="AA361" i="55"/>
  <c r="AA362" i="55"/>
  <c r="AA363" i="55"/>
  <c r="AA364" i="55"/>
  <c r="AA365" i="55"/>
  <c r="AA366" i="55"/>
  <c r="AA367" i="55"/>
  <c r="AA368" i="55"/>
  <c r="AA369" i="55"/>
  <c r="AA370" i="55"/>
  <c r="AA371" i="55"/>
  <c r="AA372" i="55"/>
  <c r="AA373" i="55"/>
  <c r="AA374" i="55"/>
  <c r="AA375" i="55"/>
  <c r="AA376" i="55"/>
  <c r="AA377" i="55"/>
  <c r="AA378" i="55"/>
  <c r="AA379" i="55"/>
  <c r="AA380" i="55"/>
  <c r="AA381" i="55"/>
  <c r="AA382" i="55"/>
  <c r="AA383" i="55"/>
  <c r="AA384" i="55"/>
  <c r="AA385" i="55"/>
  <c r="AA386" i="55"/>
  <c r="AA387" i="55"/>
  <c r="AA388" i="55"/>
  <c r="AA389" i="55"/>
  <c r="AA390" i="55"/>
  <c r="AA391" i="55"/>
  <c r="AA392" i="55"/>
  <c r="AA393" i="55"/>
  <c r="AA394" i="55"/>
  <c r="AA395" i="55"/>
  <c r="AA396" i="55"/>
  <c r="AA397" i="55"/>
  <c r="AA398" i="55"/>
  <c r="AA399" i="55"/>
  <c r="AA400" i="55"/>
  <c r="AA401" i="55"/>
  <c r="AA402" i="55"/>
  <c r="AA403" i="55"/>
  <c r="AA404" i="55"/>
  <c r="AA405" i="55"/>
  <c r="AA406" i="55"/>
  <c r="AA407" i="55"/>
  <c r="AA408" i="55"/>
  <c r="AA409" i="55"/>
  <c r="AA410" i="55"/>
  <c r="AA411" i="55"/>
  <c r="AA412" i="55"/>
  <c r="AA413" i="55"/>
  <c r="AA414" i="55"/>
  <c r="AA415" i="55"/>
  <c r="AA416" i="55"/>
  <c r="AA417" i="55"/>
  <c r="AA418" i="55"/>
  <c r="AA419" i="55"/>
  <c r="AA420" i="55"/>
  <c r="AA421" i="55"/>
  <c r="AA422" i="55"/>
  <c r="AA423" i="55"/>
  <c r="AA424" i="55"/>
  <c r="AA425" i="55"/>
  <c r="AA426" i="55"/>
  <c r="AA427" i="55"/>
  <c r="AA428" i="55"/>
  <c r="AA429" i="55"/>
  <c r="AA430" i="55"/>
  <c r="AA431" i="55"/>
  <c r="AA432" i="55"/>
  <c r="AA433" i="55"/>
  <c r="AA434" i="55"/>
  <c r="AA435" i="55"/>
  <c r="AA436" i="55"/>
  <c r="AA437" i="55"/>
  <c r="AA438" i="55"/>
  <c r="AA439" i="55"/>
  <c r="AA440" i="55"/>
  <c r="AA441" i="55"/>
  <c r="AA442" i="55"/>
  <c r="AA443" i="55"/>
  <c r="AA444" i="55"/>
  <c r="AA445" i="55"/>
  <c r="AA446" i="55"/>
  <c r="AA447" i="55"/>
  <c r="AA448" i="55"/>
  <c r="AA449" i="55"/>
  <c r="AA450" i="55"/>
  <c r="AA451" i="55"/>
  <c r="AA452" i="55"/>
  <c r="AA453" i="55"/>
  <c r="AA454" i="55"/>
  <c r="AA455" i="55"/>
  <c r="AA456" i="55"/>
  <c r="AA457" i="55"/>
  <c r="AA458" i="55"/>
  <c r="AA459" i="55"/>
  <c r="AA460" i="55"/>
  <c r="AA461" i="55"/>
  <c r="AA462" i="55"/>
  <c r="AA463" i="55"/>
  <c r="AA464" i="55"/>
  <c r="AA465" i="55"/>
  <c r="AA466" i="55"/>
  <c r="AA467" i="55"/>
  <c r="AA468" i="55"/>
  <c r="AA469" i="55"/>
  <c r="AA470" i="55"/>
  <c r="AA471" i="55"/>
  <c r="AA472" i="55"/>
  <c r="AA473" i="55"/>
  <c r="AA474" i="55"/>
  <c r="AA475" i="55"/>
  <c r="AA476" i="55"/>
  <c r="AA477" i="55"/>
  <c r="AA478" i="55"/>
  <c r="AA479" i="55"/>
  <c r="AA480" i="55"/>
  <c r="AA481" i="55"/>
  <c r="AA482" i="55"/>
  <c r="AA483" i="55"/>
  <c r="AA484" i="55"/>
  <c r="AA485" i="55"/>
  <c r="AA486" i="55"/>
  <c r="AA487" i="55"/>
  <c r="AA488" i="55"/>
  <c r="AA489" i="55"/>
  <c r="AA490" i="55"/>
  <c r="AA491" i="55"/>
  <c r="AA492" i="55"/>
  <c r="AA493" i="55"/>
  <c r="AA494" i="55"/>
  <c r="AA495" i="55"/>
  <c r="AA496" i="55"/>
  <c r="AA497" i="55"/>
  <c r="AA498" i="55"/>
  <c r="AA499" i="55"/>
  <c r="AA500" i="55"/>
  <c r="AA501" i="55"/>
  <c r="AA502" i="55"/>
  <c r="AA503" i="55"/>
  <c r="AA504" i="55"/>
  <c r="AA505" i="55"/>
  <c r="AA506" i="55"/>
  <c r="AA507" i="55"/>
  <c r="AA508" i="55"/>
  <c r="AA509" i="55"/>
  <c r="AA510" i="55"/>
  <c r="AA511" i="55"/>
  <c r="AA512" i="55"/>
  <c r="AA513" i="55"/>
  <c r="AA514" i="55"/>
  <c r="AA515" i="55"/>
  <c r="AA516" i="55"/>
  <c r="AA517" i="55"/>
  <c r="AA518" i="55"/>
  <c r="AA519" i="55"/>
  <c r="AA520" i="55"/>
  <c r="AA521" i="55"/>
  <c r="AA522" i="55"/>
  <c r="AA523" i="55"/>
  <c r="AA524" i="55"/>
  <c r="AA525" i="55"/>
  <c r="AA526" i="55"/>
  <c r="AA527" i="55"/>
  <c r="AA528" i="55"/>
  <c r="AA529" i="55"/>
  <c r="AA530" i="55"/>
  <c r="AA531" i="55"/>
  <c r="AA532" i="55"/>
  <c r="AA533" i="55"/>
  <c r="AA534" i="55"/>
  <c r="AA535" i="55"/>
  <c r="AA536" i="55"/>
  <c r="AA537" i="55"/>
  <c r="AA538" i="55"/>
  <c r="AA539" i="55"/>
  <c r="AA540" i="55"/>
  <c r="AA541" i="55"/>
  <c r="AA542" i="55"/>
  <c r="AA543" i="55"/>
  <c r="AA544" i="55"/>
  <c r="AA545" i="55"/>
  <c r="AA546" i="55"/>
  <c r="AA547" i="55"/>
  <c r="AA548" i="55"/>
  <c r="AA549" i="55"/>
  <c r="AA550" i="55"/>
  <c r="AA551" i="55"/>
  <c r="AA552" i="55"/>
  <c r="AA553" i="55"/>
  <c r="AA554" i="55"/>
  <c r="AA555" i="55"/>
  <c r="AA556" i="55"/>
  <c r="AA557" i="55"/>
  <c r="AA558" i="55"/>
  <c r="AA559" i="55"/>
  <c r="AA560" i="55"/>
  <c r="AA561" i="55"/>
  <c r="AA562" i="55"/>
  <c r="AA563" i="55"/>
  <c r="AA564" i="55"/>
  <c r="AA565" i="55"/>
  <c r="AA566" i="55"/>
  <c r="AA567" i="55"/>
  <c r="AA568" i="55"/>
  <c r="AA569" i="55"/>
  <c r="AA570" i="55"/>
  <c r="AA571" i="55"/>
  <c r="AA572" i="55"/>
  <c r="AA573" i="55"/>
  <c r="AA574" i="55"/>
  <c r="AA575" i="55"/>
  <c r="AA576" i="55"/>
  <c r="AA577" i="55"/>
  <c r="AA578" i="55"/>
  <c r="AA579" i="55"/>
  <c r="AA580" i="55"/>
  <c r="AA581" i="55"/>
  <c r="AA582" i="55"/>
  <c r="AA583" i="55"/>
  <c r="AA584" i="55"/>
  <c r="AA585" i="55"/>
  <c r="AA586" i="55"/>
  <c r="AA587" i="55"/>
  <c r="AA588" i="55"/>
  <c r="AA589" i="55"/>
  <c r="AA590" i="55"/>
  <c r="AA591" i="55"/>
  <c r="AA592" i="55"/>
  <c r="AA593" i="55"/>
  <c r="AA594" i="55"/>
  <c r="AA595" i="55"/>
  <c r="AA596" i="55"/>
  <c r="AA597" i="55"/>
  <c r="AA598" i="55"/>
  <c r="AA599" i="55"/>
  <c r="AA600" i="55"/>
  <c r="AA601" i="55"/>
  <c r="AA602" i="55"/>
  <c r="AA603" i="55"/>
  <c r="AA604" i="55"/>
  <c r="AA605" i="55"/>
  <c r="AA606" i="55"/>
  <c r="AA607" i="55"/>
  <c r="AA608" i="55"/>
  <c r="AA609" i="55"/>
  <c r="AA610" i="55"/>
  <c r="AA611" i="55"/>
  <c r="AA612" i="55"/>
  <c r="AA613" i="55"/>
  <c r="AA614" i="55"/>
  <c r="AA615" i="55"/>
  <c r="AA616" i="55"/>
  <c r="AA617" i="55"/>
  <c r="AA618" i="55"/>
  <c r="AA619" i="55"/>
  <c r="AA620" i="55"/>
  <c r="AA621" i="55"/>
  <c r="AA622" i="55"/>
  <c r="AA623" i="55"/>
  <c r="AA624" i="55"/>
  <c r="AA625" i="55"/>
  <c r="AA626" i="55"/>
  <c r="AA627" i="55"/>
  <c r="AA628" i="55"/>
  <c r="AA629" i="55"/>
  <c r="AA630" i="55"/>
  <c r="AA631" i="55"/>
  <c r="AA632" i="55"/>
  <c r="AA633" i="55"/>
  <c r="AA634" i="55"/>
  <c r="AA635" i="55"/>
  <c r="AA636" i="55"/>
  <c r="AA637" i="55"/>
  <c r="AA638" i="55"/>
  <c r="AA639" i="55"/>
  <c r="AA640" i="55"/>
  <c r="AA641" i="55"/>
  <c r="AA642" i="55"/>
  <c r="AA643" i="55"/>
  <c r="AA644" i="55"/>
  <c r="AA645" i="55"/>
  <c r="AA646" i="55"/>
  <c r="AA647" i="55"/>
  <c r="AA648" i="55"/>
  <c r="AA649" i="55"/>
  <c r="AA650" i="55"/>
  <c r="AA651" i="55"/>
  <c r="AA652" i="55"/>
  <c r="AA653" i="55"/>
  <c r="AA654" i="55"/>
  <c r="AA655" i="55"/>
  <c r="AA656" i="55"/>
  <c r="AA657" i="55"/>
  <c r="AA658" i="55"/>
  <c r="AA659" i="55"/>
  <c r="AA660" i="55"/>
  <c r="AA661" i="55"/>
  <c r="AA662" i="55"/>
  <c r="AA663" i="55"/>
  <c r="AA664" i="55"/>
  <c r="AA665" i="55"/>
  <c r="AA666" i="55"/>
  <c r="AA667" i="55"/>
  <c r="AA668" i="55"/>
  <c r="AA669" i="55"/>
  <c r="AA670" i="55"/>
  <c r="AA671" i="55"/>
  <c r="AA672" i="55"/>
  <c r="AA673" i="55"/>
  <c r="AA674" i="55"/>
  <c r="AA675" i="55"/>
  <c r="AA676" i="55"/>
  <c r="AA677" i="55"/>
  <c r="AA678" i="55"/>
  <c r="AA679" i="55"/>
  <c r="AA680" i="55"/>
  <c r="AA681" i="55"/>
  <c r="AA682" i="55"/>
  <c r="AA683" i="55"/>
  <c r="AA684" i="55"/>
  <c r="AA685" i="55"/>
  <c r="AA686" i="55"/>
  <c r="AA687" i="55"/>
  <c r="AA688" i="55"/>
  <c r="AA689" i="55"/>
  <c r="AA690" i="55"/>
  <c r="AA691" i="55"/>
  <c r="AA692" i="55"/>
  <c r="AA693" i="55"/>
  <c r="AA694" i="55"/>
  <c r="AA695" i="55"/>
  <c r="AA696" i="55"/>
  <c r="AA697" i="55"/>
  <c r="AA698" i="55"/>
  <c r="AA699" i="55"/>
  <c r="AA700" i="55"/>
  <c r="AA701" i="55"/>
  <c r="AA702" i="55"/>
  <c r="AA703" i="55"/>
  <c r="AA704" i="55"/>
  <c r="AA705" i="55"/>
  <c r="AA706" i="55"/>
  <c r="AA707" i="55"/>
  <c r="AA708" i="55"/>
  <c r="AA709" i="55"/>
  <c r="AA710" i="55"/>
  <c r="AA711" i="55"/>
  <c r="AA712" i="55"/>
  <c r="AA713" i="55"/>
  <c r="AA714" i="55"/>
  <c r="AA715" i="55"/>
  <c r="AA716" i="55"/>
  <c r="AA717" i="55"/>
  <c r="AA718" i="55"/>
  <c r="AA719" i="55"/>
  <c r="AA720" i="55"/>
  <c r="AA721" i="55"/>
  <c r="AA722" i="55"/>
  <c r="AA723" i="55"/>
  <c r="AA724" i="55"/>
  <c r="AA725" i="55"/>
  <c r="AA726" i="55"/>
  <c r="AA727" i="55"/>
  <c r="AA728" i="55"/>
  <c r="AA729" i="55"/>
  <c r="AA730" i="55"/>
  <c r="AA731" i="55"/>
  <c r="AA732" i="55"/>
  <c r="AA733" i="55"/>
  <c r="AA734" i="55"/>
  <c r="AA735" i="55"/>
  <c r="AA736" i="55"/>
  <c r="AA737" i="55"/>
  <c r="AA738" i="55"/>
  <c r="AA739" i="55"/>
  <c r="AA740" i="55"/>
  <c r="AA741" i="55"/>
  <c r="AA742" i="55"/>
  <c r="AA743" i="55"/>
  <c r="AA744" i="55"/>
  <c r="AA745" i="55"/>
  <c r="AA746" i="55"/>
  <c r="AA747" i="55"/>
  <c r="AA748" i="55"/>
  <c r="AA749" i="55"/>
  <c r="AA750" i="55"/>
  <c r="AA751" i="55"/>
  <c r="AA752" i="55"/>
  <c r="AA753" i="55"/>
  <c r="AA754" i="55"/>
  <c r="AA755" i="55"/>
  <c r="AA756" i="55"/>
  <c r="AA757" i="55"/>
  <c r="AA758" i="55"/>
  <c r="AA759" i="55"/>
  <c r="AA760" i="55"/>
  <c r="AA761" i="55"/>
  <c r="AA762" i="55"/>
  <c r="AA763" i="55"/>
  <c r="AA764" i="55"/>
  <c r="AA765" i="55"/>
  <c r="AA766" i="55"/>
  <c r="AA767" i="55"/>
  <c r="AA768" i="55"/>
  <c r="AA769" i="55"/>
  <c r="AA770" i="55"/>
  <c r="AA771" i="55"/>
  <c r="AA772" i="55"/>
  <c r="AA773" i="55"/>
  <c r="AA774" i="55"/>
  <c r="AA775" i="55"/>
  <c r="AA776" i="55"/>
  <c r="AA777" i="55"/>
  <c r="AA778" i="55"/>
  <c r="AA779" i="55"/>
  <c r="AA780" i="55"/>
  <c r="AA781" i="55"/>
  <c r="AA782" i="55"/>
  <c r="AA783" i="55"/>
  <c r="AA784" i="55"/>
  <c r="AA785" i="55"/>
  <c r="AA786" i="55"/>
  <c r="AA787" i="55"/>
  <c r="AA788" i="55"/>
  <c r="AA789" i="55"/>
  <c r="AA790" i="55"/>
  <c r="AA791" i="55"/>
  <c r="AA792" i="55"/>
  <c r="AA793" i="55"/>
  <c r="AA794" i="55"/>
  <c r="AA795" i="55"/>
  <c r="AA796" i="55"/>
  <c r="AA797" i="55"/>
  <c r="AA798" i="55"/>
  <c r="AA799" i="55"/>
  <c r="AA800" i="55"/>
  <c r="AA801" i="55"/>
  <c r="AA802" i="55"/>
  <c r="AA803" i="55"/>
  <c r="AA804" i="55"/>
  <c r="AA805" i="55"/>
  <c r="AA806" i="55"/>
  <c r="AA807" i="55"/>
  <c r="AA808" i="55"/>
  <c r="AA809" i="55"/>
  <c r="AA810" i="55"/>
  <c r="AA811" i="55"/>
  <c r="AA812" i="55"/>
  <c r="AA813" i="55"/>
  <c r="AA814" i="55"/>
  <c r="AA815" i="55"/>
  <c r="AA816" i="55"/>
  <c r="AA817" i="55"/>
  <c r="AA818" i="55"/>
  <c r="AA819" i="55"/>
  <c r="AA820" i="55"/>
  <c r="AA821" i="55"/>
  <c r="AA822" i="55"/>
  <c r="AA823" i="55"/>
  <c r="AA824" i="55"/>
  <c r="AA825" i="55"/>
  <c r="AA826" i="55"/>
  <c r="AA827" i="55"/>
  <c r="AA828" i="55"/>
  <c r="AA829" i="55"/>
  <c r="AA830" i="55"/>
  <c r="AA831" i="55"/>
  <c r="AA832" i="55"/>
  <c r="AA833" i="55"/>
  <c r="AA834" i="55"/>
  <c r="AA835" i="55"/>
  <c r="AA836" i="55"/>
  <c r="AA837" i="55"/>
  <c r="AA838" i="55"/>
  <c r="AA839" i="55"/>
  <c r="AA840" i="55"/>
  <c r="AA841" i="55"/>
  <c r="AA842" i="55"/>
  <c r="AA843" i="55"/>
  <c r="AA844" i="55"/>
  <c r="AA845" i="55"/>
  <c r="AA846" i="55"/>
  <c r="AA847" i="55"/>
  <c r="AA848" i="55"/>
  <c r="AA849" i="55"/>
  <c r="AA850" i="55"/>
  <c r="AA851" i="55"/>
  <c r="AA852" i="55"/>
  <c r="AA853" i="55"/>
  <c r="AA854" i="55"/>
  <c r="AA855" i="55"/>
  <c r="AA856" i="55"/>
  <c r="AA857" i="55"/>
  <c r="AA858" i="55"/>
  <c r="AA859" i="55"/>
  <c r="AA860" i="55"/>
  <c r="AA861" i="55"/>
  <c r="AA862" i="55"/>
  <c r="AA863" i="55"/>
  <c r="AA864" i="55"/>
  <c r="AA865" i="55"/>
  <c r="AA866" i="55"/>
  <c r="AA867" i="55"/>
  <c r="AA868" i="55"/>
  <c r="AA869" i="55"/>
  <c r="AA870" i="55"/>
  <c r="AA871" i="55"/>
  <c r="AA872" i="55"/>
  <c r="AA873" i="55"/>
  <c r="AA874" i="55"/>
  <c r="AA875" i="55"/>
  <c r="AA876" i="55"/>
  <c r="AA877" i="55"/>
  <c r="AA878" i="55"/>
  <c r="AA879" i="55"/>
  <c r="AA880" i="55"/>
  <c r="AA881" i="55"/>
  <c r="AA882" i="55"/>
  <c r="AA883" i="55"/>
  <c r="AA884" i="55"/>
  <c r="AA885" i="55"/>
  <c r="AA886" i="55"/>
  <c r="AA887" i="55"/>
  <c r="AA888" i="55"/>
  <c r="AA889" i="55"/>
  <c r="AA890" i="55"/>
  <c r="AA891" i="55"/>
  <c r="AA892" i="55"/>
  <c r="AA893" i="55"/>
  <c r="AA894" i="55"/>
  <c r="AA895" i="55"/>
  <c r="AA896" i="55"/>
  <c r="AA897" i="55"/>
  <c r="AA898" i="55"/>
  <c r="AA899" i="55"/>
  <c r="AA900" i="55"/>
  <c r="AA901" i="55"/>
  <c r="AA902" i="55"/>
  <c r="AA903" i="55"/>
  <c r="AA904" i="55"/>
  <c r="AA905" i="55"/>
  <c r="AA906" i="55"/>
  <c r="AA907" i="55"/>
  <c r="AA908" i="55"/>
  <c r="AA909" i="55"/>
  <c r="AA910" i="55"/>
  <c r="AA911" i="55"/>
  <c r="AA912" i="55"/>
  <c r="AA913" i="55"/>
  <c r="AA914" i="55"/>
  <c r="AA915" i="55"/>
  <c r="AA916" i="55"/>
  <c r="AA917" i="55"/>
  <c r="AA918" i="55"/>
  <c r="AA919" i="55"/>
  <c r="AA920" i="55"/>
  <c r="AA921" i="55"/>
  <c r="AA922" i="55"/>
  <c r="AA923" i="55"/>
  <c r="AA924" i="55"/>
  <c r="AA925" i="55"/>
  <c r="AA926" i="55"/>
  <c r="AA927" i="55"/>
  <c r="AA928" i="55"/>
  <c r="AA929" i="55"/>
  <c r="AA930" i="55"/>
  <c r="AA931" i="55"/>
  <c r="AA932" i="55"/>
  <c r="AA933" i="55"/>
  <c r="AA934" i="55"/>
  <c r="AA935" i="55"/>
  <c r="AA936" i="55"/>
  <c r="AA937" i="55"/>
  <c r="AA38" i="55"/>
  <c r="W39" i="55"/>
  <c r="W40" i="55"/>
  <c r="W41" i="55"/>
  <c r="W42" i="55"/>
  <c r="W43" i="55"/>
  <c r="W44" i="55"/>
  <c r="W45" i="55"/>
  <c r="W46" i="55"/>
  <c r="W47" i="55"/>
  <c r="W48" i="55"/>
  <c r="W49" i="55"/>
  <c r="W50" i="55"/>
  <c r="W51" i="55"/>
  <c r="W52" i="55"/>
  <c r="W53" i="55"/>
  <c r="W54" i="55"/>
  <c r="W55" i="55"/>
  <c r="W56" i="55"/>
  <c r="W57" i="55"/>
  <c r="W58" i="55"/>
  <c r="W59" i="55"/>
  <c r="W60" i="55"/>
  <c r="W61" i="55"/>
  <c r="W62" i="55"/>
  <c r="W63" i="55"/>
  <c r="W64" i="55"/>
  <c r="W65" i="55"/>
  <c r="W66" i="55"/>
  <c r="W67" i="55"/>
  <c r="W68" i="55"/>
  <c r="W69" i="55"/>
  <c r="W70" i="55"/>
  <c r="W71" i="55"/>
  <c r="W72" i="55"/>
  <c r="W73" i="55"/>
  <c r="W74" i="55"/>
  <c r="W75" i="55"/>
  <c r="W76" i="55"/>
  <c r="W77" i="55"/>
  <c r="W78" i="55"/>
  <c r="W79" i="55"/>
  <c r="W80" i="55"/>
  <c r="W81" i="55"/>
  <c r="W82" i="55"/>
  <c r="W83" i="55"/>
  <c r="W84" i="55"/>
  <c r="W85" i="55"/>
  <c r="W86" i="55"/>
  <c r="W87" i="55"/>
  <c r="W88" i="55"/>
  <c r="W89" i="55"/>
  <c r="W90" i="55"/>
  <c r="W91" i="55"/>
  <c r="W92" i="55"/>
  <c r="W93" i="55"/>
  <c r="W94" i="55"/>
  <c r="W95" i="55"/>
  <c r="W96" i="55"/>
  <c r="W97" i="55"/>
  <c r="W98" i="55"/>
  <c r="W99" i="55"/>
  <c r="W100" i="55"/>
  <c r="W101" i="55"/>
  <c r="W102" i="55"/>
  <c r="W103" i="55"/>
  <c r="W104" i="55"/>
  <c r="W105" i="55"/>
  <c r="W106" i="55"/>
  <c r="W107" i="55"/>
  <c r="W108" i="55"/>
  <c r="W109" i="55"/>
  <c r="W110" i="55"/>
  <c r="W111" i="55"/>
  <c r="W112" i="55"/>
  <c r="W113" i="55"/>
  <c r="W114" i="55"/>
  <c r="W115" i="55"/>
  <c r="W116" i="55"/>
  <c r="W117" i="55"/>
  <c r="W118" i="55"/>
  <c r="W119" i="55"/>
  <c r="W120" i="55"/>
  <c r="W121" i="55"/>
  <c r="W122" i="55"/>
  <c r="W123" i="55"/>
  <c r="W124" i="55"/>
  <c r="W125" i="55"/>
  <c r="W126" i="55"/>
  <c r="W127" i="55"/>
  <c r="W128" i="55"/>
  <c r="W129" i="55"/>
  <c r="W130" i="55"/>
  <c r="W131" i="55"/>
  <c r="W132" i="55"/>
  <c r="W133" i="55"/>
  <c r="W134" i="55"/>
  <c r="W135" i="55"/>
  <c r="W136" i="55"/>
  <c r="W137" i="55"/>
  <c r="W138" i="55"/>
  <c r="W139" i="55"/>
  <c r="W140" i="55"/>
  <c r="W141" i="55"/>
  <c r="W142" i="55"/>
  <c r="W143" i="55"/>
  <c r="W144" i="55"/>
  <c r="W145" i="55"/>
  <c r="W146" i="55"/>
  <c r="W147" i="55"/>
  <c r="W148" i="55"/>
  <c r="W149" i="55"/>
  <c r="W150" i="55"/>
  <c r="W151" i="55"/>
  <c r="W152" i="55"/>
  <c r="W153" i="55"/>
  <c r="W154" i="55"/>
  <c r="W155" i="55"/>
  <c r="W156" i="55"/>
  <c r="W157" i="55"/>
  <c r="W158" i="55"/>
  <c r="W159" i="55"/>
  <c r="W160" i="55"/>
  <c r="W161" i="55"/>
  <c r="W162" i="55"/>
  <c r="W163" i="55"/>
  <c r="W164" i="55"/>
  <c r="W165" i="55"/>
  <c r="W166" i="55"/>
  <c r="W167" i="55"/>
  <c r="W168" i="55"/>
  <c r="W169" i="55"/>
  <c r="W170" i="55"/>
  <c r="W171" i="55"/>
  <c r="W172" i="55"/>
  <c r="W173" i="55"/>
  <c r="W174" i="55"/>
  <c r="W175" i="55"/>
  <c r="W176" i="55"/>
  <c r="W177" i="55"/>
  <c r="W178" i="55"/>
  <c r="W179" i="55"/>
  <c r="W180" i="55"/>
  <c r="W181" i="55"/>
  <c r="W182" i="55"/>
  <c r="W183" i="55"/>
  <c r="W184" i="55"/>
  <c r="W185" i="55"/>
  <c r="W186" i="55"/>
  <c r="W187" i="55"/>
  <c r="W188" i="55"/>
  <c r="W189" i="55"/>
  <c r="W190" i="55"/>
  <c r="W191" i="55"/>
  <c r="W192" i="55"/>
  <c r="W193" i="55"/>
  <c r="W194" i="55"/>
  <c r="W195" i="55"/>
  <c r="W196" i="55"/>
  <c r="W197" i="55"/>
  <c r="W198" i="55"/>
  <c r="W199" i="55"/>
  <c r="W200" i="55"/>
  <c r="W201" i="55"/>
  <c r="W202" i="55"/>
  <c r="W203" i="55"/>
  <c r="W204" i="55"/>
  <c r="W205" i="55"/>
  <c r="W206" i="55"/>
  <c r="W207" i="55"/>
  <c r="W208" i="55"/>
  <c r="W209" i="55"/>
  <c r="W210" i="55"/>
  <c r="W211" i="55"/>
  <c r="W212" i="55"/>
  <c r="W213" i="55"/>
  <c r="W214" i="55"/>
  <c r="W215" i="55"/>
  <c r="W216" i="55"/>
  <c r="W217" i="55"/>
  <c r="W218" i="55"/>
  <c r="W219" i="55"/>
  <c r="W220" i="55"/>
  <c r="W221" i="55"/>
  <c r="W222" i="55"/>
  <c r="W223" i="55"/>
  <c r="W224" i="55"/>
  <c r="W225" i="55"/>
  <c r="W226" i="55"/>
  <c r="W227" i="55"/>
  <c r="W228" i="55"/>
  <c r="W229" i="55"/>
  <c r="W230" i="55"/>
  <c r="W231" i="55"/>
  <c r="W232" i="55"/>
  <c r="W233" i="55"/>
  <c r="W234" i="55"/>
  <c r="W235" i="55"/>
  <c r="W236" i="55"/>
  <c r="W237" i="55"/>
  <c r="W238" i="55"/>
  <c r="W239" i="55"/>
  <c r="W240" i="55"/>
  <c r="W241" i="55"/>
  <c r="W242" i="55"/>
  <c r="W243" i="55"/>
  <c r="W244" i="55"/>
  <c r="W245" i="55"/>
  <c r="W246" i="55"/>
  <c r="W247" i="55"/>
  <c r="W248" i="55"/>
  <c r="W249" i="55"/>
  <c r="W250" i="55"/>
  <c r="W251" i="55"/>
  <c r="W252" i="55"/>
  <c r="W253" i="55"/>
  <c r="W254" i="55"/>
  <c r="W255" i="55"/>
  <c r="W256" i="55"/>
  <c r="W257" i="55"/>
  <c r="W258" i="55"/>
  <c r="W259" i="55"/>
  <c r="W260" i="55"/>
  <c r="W261" i="55"/>
  <c r="W262" i="55"/>
  <c r="W263" i="55"/>
  <c r="W264" i="55"/>
  <c r="W265" i="55"/>
  <c r="W266" i="55"/>
  <c r="W267" i="55"/>
  <c r="W268" i="55"/>
  <c r="W269" i="55"/>
  <c r="W270" i="55"/>
  <c r="W271" i="55"/>
  <c r="W272" i="55"/>
  <c r="W273" i="55"/>
  <c r="W274" i="55"/>
  <c r="W275" i="55"/>
  <c r="W276" i="55"/>
  <c r="W277" i="55"/>
  <c r="W278" i="55"/>
  <c r="W279" i="55"/>
  <c r="W280" i="55"/>
  <c r="W281" i="55"/>
  <c r="W282" i="55"/>
  <c r="W283" i="55"/>
  <c r="W284" i="55"/>
  <c r="W285" i="55"/>
  <c r="W286" i="55"/>
  <c r="W287" i="55"/>
  <c r="W288" i="55"/>
  <c r="W289" i="55"/>
  <c r="W290" i="55"/>
  <c r="W291" i="55"/>
  <c r="W292" i="55"/>
  <c r="W293" i="55"/>
  <c r="W294" i="55"/>
  <c r="W295" i="55"/>
  <c r="W296" i="55"/>
  <c r="W297" i="55"/>
  <c r="W298" i="55"/>
  <c r="W299" i="55"/>
  <c r="W300" i="55"/>
  <c r="W301" i="55"/>
  <c r="W302" i="55"/>
  <c r="W303" i="55"/>
  <c r="W304" i="55"/>
  <c r="W305" i="55"/>
  <c r="W306" i="55"/>
  <c r="W307" i="55"/>
  <c r="W308" i="55"/>
  <c r="W309" i="55"/>
  <c r="W310" i="55"/>
  <c r="W311" i="55"/>
  <c r="W312" i="55"/>
  <c r="W313" i="55"/>
  <c r="W314" i="55"/>
  <c r="W315" i="55"/>
  <c r="W316" i="55"/>
  <c r="W317" i="55"/>
  <c r="W318" i="55"/>
  <c r="W319" i="55"/>
  <c r="W320" i="55"/>
  <c r="W321" i="55"/>
  <c r="W322" i="55"/>
  <c r="W323" i="55"/>
  <c r="W324" i="55"/>
  <c r="W325" i="55"/>
  <c r="W326" i="55"/>
  <c r="W327" i="55"/>
  <c r="W328" i="55"/>
  <c r="W329" i="55"/>
  <c r="W330" i="55"/>
  <c r="W331" i="55"/>
  <c r="W332" i="55"/>
  <c r="W333" i="55"/>
  <c r="W334" i="55"/>
  <c r="W335" i="55"/>
  <c r="W336" i="55"/>
  <c r="W337" i="55"/>
  <c r="W338" i="55"/>
  <c r="W339" i="55"/>
  <c r="W340" i="55"/>
  <c r="W341" i="55"/>
  <c r="W342" i="55"/>
  <c r="W343" i="55"/>
  <c r="W344" i="55"/>
  <c r="W345" i="55"/>
  <c r="W346" i="55"/>
  <c r="W347" i="55"/>
  <c r="W348" i="55"/>
  <c r="W349" i="55"/>
  <c r="W350" i="55"/>
  <c r="W351" i="55"/>
  <c r="W352" i="55"/>
  <c r="W353" i="55"/>
  <c r="W354" i="55"/>
  <c r="W355" i="55"/>
  <c r="W356" i="55"/>
  <c r="W357" i="55"/>
  <c r="W358" i="55"/>
  <c r="W359" i="55"/>
  <c r="W360" i="55"/>
  <c r="W361" i="55"/>
  <c r="W362" i="55"/>
  <c r="W363" i="55"/>
  <c r="W364" i="55"/>
  <c r="W365" i="55"/>
  <c r="W366" i="55"/>
  <c r="W367" i="55"/>
  <c r="W368" i="55"/>
  <c r="W369" i="55"/>
  <c r="W370" i="55"/>
  <c r="W371" i="55"/>
  <c r="W372" i="55"/>
  <c r="W373" i="55"/>
  <c r="W374" i="55"/>
  <c r="W375" i="55"/>
  <c r="W376" i="55"/>
  <c r="W377" i="55"/>
  <c r="W378" i="55"/>
  <c r="W379" i="55"/>
  <c r="W380" i="55"/>
  <c r="W381" i="55"/>
  <c r="W382" i="55"/>
  <c r="W383" i="55"/>
  <c r="W384" i="55"/>
  <c r="W385" i="55"/>
  <c r="W386" i="55"/>
  <c r="W387" i="55"/>
  <c r="W388" i="55"/>
  <c r="W389" i="55"/>
  <c r="W390" i="55"/>
  <c r="W391" i="55"/>
  <c r="W392" i="55"/>
  <c r="W393" i="55"/>
  <c r="W394" i="55"/>
  <c r="W395" i="55"/>
  <c r="W396" i="55"/>
  <c r="W397" i="55"/>
  <c r="W398" i="55"/>
  <c r="W399" i="55"/>
  <c r="W400" i="55"/>
  <c r="W401" i="55"/>
  <c r="W402" i="55"/>
  <c r="W403" i="55"/>
  <c r="W404" i="55"/>
  <c r="W405" i="55"/>
  <c r="W406" i="55"/>
  <c r="W407" i="55"/>
  <c r="W408" i="55"/>
  <c r="W409" i="55"/>
  <c r="W410" i="55"/>
  <c r="W411" i="55"/>
  <c r="W412" i="55"/>
  <c r="W413" i="55"/>
  <c r="W414" i="55"/>
  <c r="W415" i="55"/>
  <c r="W416" i="55"/>
  <c r="W417" i="55"/>
  <c r="W418" i="55"/>
  <c r="W419" i="55"/>
  <c r="W420" i="55"/>
  <c r="W421" i="55"/>
  <c r="W422" i="55"/>
  <c r="W423" i="55"/>
  <c r="W424" i="55"/>
  <c r="W425" i="55"/>
  <c r="W426" i="55"/>
  <c r="W427" i="55"/>
  <c r="W428" i="55"/>
  <c r="W429" i="55"/>
  <c r="W430" i="55"/>
  <c r="W431" i="55"/>
  <c r="W432" i="55"/>
  <c r="W433" i="55"/>
  <c r="W434" i="55"/>
  <c r="W435" i="55"/>
  <c r="W436" i="55"/>
  <c r="W437" i="55"/>
  <c r="W438" i="55"/>
  <c r="W439" i="55"/>
  <c r="W440" i="55"/>
  <c r="W441" i="55"/>
  <c r="W442" i="55"/>
  <c r="W443" i="55"/>
  <c r="W444" i="55"/>
  <c r="W445" i="55"/>
  <c r="W446" i="55"/>
  <c r="W447" i="55"/>
  <c r="W448" i="55"/>
  <c r="W449" i="55"/>
  <c r="W450" i="55"/>
  <c r="W451" i="55"/>
  <c r="W452" i="55"/>
  <c r="W453" i="55"/>
  <c r="W454" i="55"/>
  <c r="W455" i="55"/>
  <c r="W456" i="55"/>
  <c r="W457" i="55"/>
  <c r="W458" i="55"/>
  <c r="W459" i="55"/>
  <c r="W460" i="55"/>
  <c r="W461" i="55"/>
  <c r="W462" i="55"/>
  <c r="W463" i="55"/>
  <c r="W464" i="55"/>
  <c r="W465" i="55"/>
  <c r="W466" i="55"/>
  <c r="W467" i="55"/>
  <c r="W468" i="55"/>
  <c r="W469" i="55"/>
  <c r="W470" i="55"/>
  <c r="W471" i="55"/>
  <c r="W472" i="55"/>
  <c r="W473" i="55"/>
  <c r="W474" i="55"/>
  <c r="W475" i="55"/>
  <c r="W476" i="55"/>
  <c r="W477" i="55"/>
  <c r="W478" i="55"/>
  <c r="W479" i="55"/>
  <c r="W480" i="55"/>
  <c r="W481" i="55"/>
  <c r="W482" i="55"/>
  <c r="W483" i="55"/>
  <c r="W484" i="55"/>
  <c r="W485" i="55"/>
  <c r="W486" i="55"/>
  <c r="W487" i="55"/>
  <c r="W488" i="55"/>
  <c r="W489" i="55"/>
  <c r="W490" i="55"/>
  <c r="W491" i="55"/>
  <c r="W492" i="55"/>
  <c r="W493" i="55"/>
  <c r="W494" i="55"/>
  <c r="W495" i="55"/>
  <c r="W496" i="55"/>
  <c r="W497" i="55"/>
  <c r="W498" i="55"/>
  <c r="W499" i="55"/>
  <c r="W500" i="55"/>
  <c r="W501" i="55"/>
  <c r="W502" i="55"/>
  <c r="W503" i="55"/>
  <c r="W504" i="55"/>
  <c r="W505" i="55"/>
  <c r="W506" i="55"/>
  <c r="W507" i="55"/>
  <c r="W508" i="55"/>
  <c r="W509" i="55"/>
  <c r="W510" i="55"/>
  <c r="W511" i="55"/>
  <c r="W512" i="55"/>
  <c r="W513" i="55"/>
  <c r="W514" i="55"/>
  <c r="W515" i="55"/>
  <c r="W516" i="55"/>
  <c r="W517" i="55"/>
  <c r="W518" i="55"/>
  <c r="W519" i="55"/>
  <c r="W520" i="55"/>
  <c r="W521" i="55"/>
  <c r="W522" i="55"/>
  <c r="W523" i="55"/>
  <c r="W524" i="55"/>
  <c r="W525" i="55"/>
  <c r="W526" i="55"/>
  <c r="W527" i="55"/>
  <c r="W528" i="55"/>
  <c r="W529" i="55"/>
  <c r="W530" i="55"/>
  <c r="W531" i="55"/>
  <c r="W532" i="55"/>
  <c r="W533" i="55"/>
  <c r="W534" i="55"/>
  <c r="W535" i="55"/>
  <c r="W536" i="55"/>
  <c r="W537" i="55"/>
  <c r="W538" i="55"/>
  <c r="W539" i="55"/>
  <c r="W540" i="55"/>
  <c r="W541" i="55"/>
  <c r="W542" i="55"/>
  <c r="W543" i="55"/>
  <c r="W544" i="55"/>
  <c r="W545" i="55"/>
  <c r="W546" i="55"/>
  <c r="W547" i="55"/>
  <c r="W548" i="55"/>
  <c r="W549" i="55"/>
  <c r="W550" i="55"/>
  <c r="W551" i="55"/>
  <c r="W552" i="55"/>
  <c r="W553" i="55"/>
  <c r="W554" i="55"/>
  <c r="W555" i="55"/>
  <c r="W556" i="55"/>
  <c r="W557" i="55"/>
  <c r="W558" i="55"/>
  <c r="W559" i="55"/>
  <c r="W560" i="55"/>
  <c r="W561" i="55"/>
  <c r="W562" i="55"/>
  <c r="W563" i="55"/>
  <c r="W564" i="55"/>
  <c r="W565" i="55"/>
  <c r="W566" i="55"/>
  <c r="W567" i="55"/>
  <c r="W568" i="55"/>
  <c r="W569" i="55"/>
  <c r="W570" i="55"/>
  <c r="W571" i="55"/>
  <c r="W572" i="55"/>
  <c r="W573" i="55"/>
  <c r="W574" i="55"/>
  <c r="W575" i="55"/>
  <c r="W576" i="55"/>
  <c r="W577" i="55"/>
  <c r="W578" i="55"/>
  <c r="W579" i="55"/>
  <c r="W580" i="55"/>
  <c r="W581" i="55"/>
  <c r="W582" i="55"/>
  <c r="W583" i="55"/>
  <c r="W584" i="55"/>
  <c r="W585" i="55"/>
  <c r="W586" i="55"/>
  <c r="W587" i="55"/>
  <c r="W588" i="55"/>
  <c r="W589" i="55"/>
  <c r="W590" i="55"/>
  <c r="W591" i="55"/>
  <c r="W592" i="55"/>
  <c r="W593" i="55"/>
  <c r="W594" i="55"/>
  <c r="W595" i="55"/>
  <c r="W596" i="55"/>
  <c r="W597" i="55"/>
  <c r="W598" i="55"/>
  <c r="W599" i="55"/>
  <c r="W600" i="55"/>
  <c r="W601" i="55"/>
  <c r="W602" i="55"/>
  <c r="W603" i="55"/>
  <c r="W604" i="55"/>
  <c r="W605" i="55"/>
  <c r="W606" i="55"/>
  <c r="W607" i="55"/>
  <c r="W608" i="55"/>
  <c r="W609" i="55"/>
  <c r="W610" i="55"/>
  <c r="W611" i="55"/>
  <c r="W612" i="55"/>
  <c r="W613" i="55"/>
  <c r="W614" i="55"/>
  <c r="W615" i="55"/>
  <c r="W616" i="55"/>
  <c r="W617" i="55"/>
  <c r="W618" i="55"/>
  <c r="W619" i="55"/>
  <c r="W620" i="55"/>
  <c r="W621" i="55"/>
  <c r="W622" i="55"/>
  <c r="W623" i="55"/>
  <c r="W624" i="55"/>
  <c r="W625" i="55"/>
  <c r="W626" i="55"/>
  <c r="W627" i="55"/>
  <c r="W628" i="55"/>
  <c r="W629" i="55"/>
  <c r="W630" i="55"/>
  <c r="W631" i="55"/>
  <c r="W632" i="55"/>
  <c r="W633" i="55"/>
  <c r="W634" i="55"/>
  <c r="W635" i="55"/>
  <c r="W636" i="55"/>
  <c r="W637" i="55"/>
  <c r="W638" i="55"/>
  <c r="W639" i="55"/>
  <c r="W640" i="55"/>
  <c r="W641" i="55"/>
  <c r="W642" i="55"/>
  <c r="W643" i="55"/>
  <c r="W644" i="55"/>
  <c r="W645" i="55"/>
  <c r="W646" i="55"/>
  <c r="W647" i="55"/>
  <c r="W648" i="55"/>
  <c r="W649" i="55"/>
  <c r="W650" i="55"/>
  <c r="W651" i="55"/>
  <c r="W652" i="55"/>
  <c r="W653" i="55"/>
  <c r="W654" i="55"/>
  <c r="W655" i="55"/>
  <c r="W656" i="55"/>
  <c r="W657" i="55"/>
  <c r="W658" i="55"/>
  <c r="W659" i="55"/>
  <c r="W660" i="55"/>
  <c r="W661" i="55"/>
  <c r="W662" i="55"/>
  <c r="W663" i="55"/>
  <c r="W664" i="55"/>
  <c r="W665" i="55"/>
  <c r="W666" i="55"/>
  <c r="W667" i="55"/>
  <c r="W668" i="55"/>
  <c r="W669" i="55"/>
  <c r="W670" i="55"/>
  <c r="W671" i="55"/>
  <c r="W672" i="55"/>
  <c r="W673" i="55"/>
  <c r="W674" i="55"/>
  <c r="W675" i="55"/>
  <c r="W676" i="55"/>
  <c r="W677" i="55"/>
  <c r="W678" i="55"/>
  <c r="W679" i="55"/>
  <c r="W680" i="55"/>
  <c r="W681" i="55"/>
  <c r="W682" i="55"/>
  <c r="W683" i="55"/>
  <c r="W684" i="55"/>
  <c r="W685" i="55"/>
  <c r="W686" i="55"/>
  <c r="W687" i="55"/>
  <c r="W688" i="55"/>
  <c r="W689" i="55"/>
  <c r="W690" i="55"/>
  <c r="W691" i="55"/>
  <c r="W692" i="55"/>
  <c r="W693" i="55"/>
  <c r="W694" i="55"/>
  <c r="W695" i="55"/>
  <c r="W696" i="55"/>
  <c r="W697" i="55"/>
  <c r="W698" i="55"/>
  <c r="W699" i="55"/>
  <c r="W700" i="55"/>
  <c r="W701" i="55"/>
  <c r="W702" i="55"/>
  <c r="W703" i="55"/>
  <c r="W704" i="55"/>
  <c r="W705" i="55"/>
  <c r="W706" i="55"/>
  <c r="W707" i="55"/>
  <c r="W708" i="55"/>
  <c r="W709" i="55"/>
  <c r="W710" i="55"/>
  <c r="W711" i="55"/>
  <c r="W712" i="55"/>
  <c r="W713" i="55"/>
  <c r="W714" i="55"/>
  <c r="W715" i="55"/>
  <c r="W716" i="55"/>
  <c r="W717" i="55"/>
  <c r="W718" i="55"/>
  <c r="W719" i="55"/>
  <c r="W720" i="55"/>
  <c r="W721" i="55"/>
  <c r="W722" i="55"/>
  <c r="W723" i="55"/>
  <c r="W724" i="55"/>
  <c r="W725" i="55"/>
  <c r="W726" i="55"/>
  <c r="W727" i="55"/>
  <c r="W728" i="55"/>
  <c r="W729" i="55"/>
  <c r="W730" i="55"/>
  <c r="W731" i="55"/>
  <c r="W732" i="55"/>
  <c r="W733" i="55"/>
  <c r="W734" i="55"/>
  <c r="W735" i="55"/>
  <c r="W736" i="55"/>
  <c r="W737" i="55"/>
  <c r="W738" i="55"/>
  <c r="W739" i="55"/>
  <c r="W740" i="55"/>
  <c r="W741" i="55"/>
  <c r="W742" i="55"/>
  <c r="W743" i="55"/>
  <c r="W744" i="55"/>
  <c r="W745" i="55"/>
  <c r="W746" i="55"/>
  <c r="W747" i="55"/>
  <c r="W748" i="55"/>
  <c r="W749" i="55"/>
  <c r="W750" i="55"/>
  <c r="W751" i="55"/>
  <c r="W752" i="55"/>
  <c r="W753" i="55"/>
  <c r="W754" i="55"/>
  <c r="W755" i="55"/>
  <c r="W756" i="55"/>
  <c r="W757" i="55"/>
  <c r="W758" i="55"/>
  <c r="W759" i="55"/>
  <c r="W760" i="55"/>
  <c r="W761" i="55"/>
  <c r="W762" i="55"/>
  <c r="W763" i="55"/>
  <c r="W764" i="55"/>
  <c r="W765" i="55"/>
  <c r="W766" i="55"/>
  <c r="W767" i="55"/>
  <c r="W768" i="55"/>
  <c r="W769" i="55"/>
  <c r="W770" i="55"/>
  <c r="W771" i="55"/>
  <c r="W772" i="55"/>
  <c r="W773" i="55"/>
  <c r="W774" i="55"/>
  <c r="W775" i="55"/>
  <c r="W776" i="55"/>
  <c r="W777" i="55"/>
  <c r="W778" i="55"/>
  <c r="W779" i="55"/>
  <c r="W780" i="55"/>
  <c r="W781" i="55"/>
  <c r="W782" i="55"/>
  <c r="W783" i="55"/>
  <c r="W784" i="55"/>
  <c r="W785" i="55"/>
  <c r="W786" i="55"/>
  <c r="W787" i="55"/>
  <c r="W788" i="55"/>
  <c r="W789" i="55"/>
  <c r="W790" i="55"/>
  <c r="W791" i="55"/>
  <c r="W792" i="55"/>
  <c r="W793" i="55"/>
  <c r="W794" i="55"/>
  <c r="W795" i="55"/>
  <c r="W796" i="55"/>
  <c r="W797" i="55"/>
  <c r="W798" i="55"/>
  <c r="W799" i="55"/>
  <c r="W800" i="55"/>
  <c r="W801" i="55"/>
  <c r="W802" i="55"/>
  <c r="W803" i="55"/>
  <c r="W804" i="55"/>
  <c r="W805" i="55"/>
  <c r="W806" i="55"/>
  <c r="W807" i="55"/>
  <c r="W808" i="55"/>
  <c r="W809" i="55"/>
  <c r="W810" i="55"/>
  <c r="W811" i="55"/>
  <c r="W812" i="55"/>
  <c r="W813" i="55"/>
  <c r="W814" i="55"/>
  <c r="W815" i="55"/>
  <c r="W816" i="55"/>
  <c r="W817" i="55"/>
  <c r="W818" i="55"/>
  <c r="W819" i="55"/>
  <c r="W820" i="55"/>
  <c r="W821" i="55"/>
  <c r="W822" i="55"/>
  <c r="W823" i="55"/>
  <c r="W824" i="55"/>
  <c r="W825" i="55"/>
  <c r="W826" i="55"/>
  <c r="W827" i="55"/>
  <c r="W828" i="55"/>
  <c r="W829" i="55"/>
  <c r="W830" i="55"/>
  <c r="W831" i="55"/>
  <c r="W832" i="55"/>
  <c r="W833" i="55"/>
  <c r="W834" i="55"/>
  <c r="W835" i="55"/>
  <c r="W836" i="55"/>
  <c r="W837" i="55"/>
  <c r="W838" i="55"/>
  <c r="W839" i="55"/>
  <c r="W840" i="55"/>
  <c r="W841" i="55"/>
  <c r="W842" i="55"/>
  <c r="W843" i="55"/>
  <c r="W844" i="55"/>
  <c r="W845" i="55"/>
  <c r="W846" i="55"/>
  <c r="W847" i="55"/>
  <c r="W848" i="55"/>
  <c r="W849" i="55"/>
  <c r="W850" i="55"/>
  <c r="W851" i="55"/>
  <c r="W852" i="55"/>
  <c r="W853" i="55"/>
  <c r="W854" i="55"/>
  <c r="W855" i="55"/>
  <c r="W856" i="55"/>
  <c r="W857" i="55"/>
  <c r="W858" i="55"/>
  <c r="W859" i="55"/>
  <c r="W860" i="55"/>
  <c r="W861" i="55"/>
  <c r="W862" i="55"/>
  <c r="W863" i="55"/>
  <c r="W864" i="55"/>
  <c r="W865" i="55"/>
  <c r="W866" i="55"/>
  <c r="W867" i="55"/>
  <c r="W868" i="55"/>
  <c r="W869" i="55"/>
  <c r="W870" i="55"/>
  <c r="W871" i="55"/>
  <c r="W872" i="55"/>
  <c r="W873" i="55"/>
  <c r="W874" i="55"/>
  <c r="W875" i="55"/>
  <c r="W876" i="55"/>
  <c r="W877" i="55"/>
  <c r="W878" i="55"/>
  <c r="W879" i="55"/>
  <c r="W880" i="55"/>
  <c r="W881" i="55"/>
  <c r="W882" i="55"/>
  <c r="W883" i="55"/>
  <c r="W884" i="55"/>
  <c r="W885" i="55"/>
  <c r="W886" i="55"/>
  <c r="W887" i="55"/>
  <c r="W888" i="55"/>
  <c r="W889" i="55"/>
  <c r="W890" i="55"/>
  <c r="W891" i="55"/>
  <c r="W892" i="55"/>
  <c r="W893" i="55"/>
  <c r="W894" i="55"/>
  <c r="W895" i="55"/>
  <c r="W896" i="55"/>
  <c r="W897" i="55"/>
  <c r="W898" i="55"/>
  <c r="W899" i="55"/>
  <c r="W900" i="55"/>
  <c r="W901" i="55"/>
  <c r="W902" i="55"/>
  <c r="W903" i="55"/>
  <c r="W904" i="55"/>
  <c r="W905" i="55"/>
  <c r="W906" i="55"/>
  <c r="W907" i="55"/>
  <c r="W908" i="55"/>
  <c r="W909" i="55"/>
  <c r="W910" i="55"/>
  <c r="W911" i="55"/>
  <c r="W912" i="55"/>
  <c r="W913" i="55"/>
  <c r="W914" i="55"/>
  <c r="W915" i="55"/>
  <c r="W916" i="55"/>
  <c r="W917" i="55"/>
  <c r="W918" i="55"/>
  <c r="W919" i="55"/>
  <c r="W920" i="55"/>
  <c r="W921" i="55"/>
  <c r="W922" i="55"/>
  <c r="W923" i="55"/>
  <c r="W924" i="55"/>
  <c r="W925" i="55"/>
  <c r="W926" i="55"/>
  <c r="W927" i="55"/>
  <c r="W928" i="55"/>
  <c r="W929" i="55"/>
  <c r="W930" i="55"/>
  <c r="W931" i="55"/>
  <c r="W932" i="55"/>
  <c r="W933" i="55"/>
  <c r="W934" i="55"/>
  <c r="W935" i="55"/>
  <c r="W936" i="55"/>
  <c r="W937" i="55"/>
  <c r="W38" i="55"/>
  <c r="V39" i="55"/>
  <c r="V40" i="55"/>
  <c r="V41" i="55"/>
  <c r="V42" i="55"/>
  <c r="V43" i="55"/>
  <c r="V44" i="55"/>
  <c r="V45" i="55"/>
  <c r="V46" i="55"/>
  <c r="V47" i="55"/>
  <c r="V48" i="55"/>
  <c r="V49" i="55"/>
  <c r="V50" i="55"/>
  <c r="V51" i="55"/>
  <c r="V52" i="55"/>
  <c r="V53" i="55"/>
  <c r="V54" i="55"/>
  <c r="V55" i="55"/>
  <c r="V56" i="55"/>
  <c r="V57" i="55"/>
  <c r="V58" i="55"/>
  <c r="V59" i="55"/>
  <c r="V60" i="55"/>
  <c r="V61" i="55"/>
  <c r="V62" i="55"/>
  <c r="V63" i="55"/>
  <c r="V64" i="55"/>
  <c r="V65" i="55"/>
  <c r="V66" i="55"/>
  <c r="V67" i="55"/>
  <c r="V68" i="55"/>
  <c r="V69" i="55"/>
  <c r="V70" i="55"/>
  <c r="V71" i="55"/>
  <c r="V72" i="55"/>
  <c r="V73" i="55"/>
  <c r="V74" i="55"/>
  <c r="V75" i="55"/>
  <c r="V76" i="55"/>
  <c r="V77" i="55"/>
  <c r="V78" i="55"/>
  <c r="V79" i="55"/>
  <c r="V80" i="55"/>
  <c r="V81" i="55"/>
  <c r="V82" i="55"/>
  <c r="V83" i="55"/>
  <c r="V84" i="55"/>
  <c r="V85" i="55"/>
  <c r="V86" i="55"/>
  <c r="V87" i="55"/>
  <c r="V88" i="55"/>
  <c r="V89" i="55"/>
  <c r="V90" i="55"/>
  <c r="V91" i="55"/>
  <c r="V92" i="55"/>
  <c r="V93" i="55"/>
  <c r="V94" i="55"/>
  <c r="V95" i="55"/>
  <c r="V96" i="55"/>
  <c r="V97" i="55"/>
  <c r="V98" i="55"/>
  <c r="V99" i="55"/>
  <c r="V100" i="55"/>
  <c r="V101" i="55"/>
  <c r="V102" i="55"/>
  <c r="V103" i="55"/>
  <c r="V104" i="55"/>
  <c r="V105" i="55"/>
  <c r="V106" i="55"/>
  <c r="V107" i="55"/>
  <c r="V108" i="55"/>
  <c r="V109" i="55"/>
  <c r="V110" i="55"/>
  <c r="V111" i="55"/>
  <c r="V112" i="55"/>
  <c r="V113" i="55"/>
  <c r="V114" i="55"/>
  <c r="V115" i="55"/>
  <c r="V116" i="55"/>
  <c r="V117" i="55"/>
  <c r="V118" i="55"/>
  <c r="V119" i="55"/>
  <c r="V120" i="55"/>
  <c r="V121" i="55"/>
  <c r="V122" i="55"/>
  <c r="V123" i="55"/>
  <c r="V124" i="55"/>
  <c r="V125" i="55"/>
  <c r="V126" i="55"/>
  <c r="V127" i="55"/>
  <c r="V128" i="55"/>
  <c r="V129" i="55"/>
  <c r="V130" i="55"/>
  <c r="V131" i="55"/>
  <c r="V132" i="55"/>
  <c r="V133" i="55"/>
  <c r="V134" i="55"/>
  <c r="V135" i="55"/>
  <c r="V136" i="55"/>
  <c r="V137" i="55"/>
  <c r="V138" i="55"/>
  <c r="V139" i="55"/>
  <c r="V140" i="55"/>
  <c r="V141" i="55"/>
  <c r="V142" i="55"/>
  <c r="V143" i="55"/>
  <c r="V144" i="55"/>
  <c r="V145" i="55"/>
  <c r="V146" i="55"/>
  <c r="V147" i="55"/>
  <c r="V148" i="55"/>
  <c r="V149" i="55"/>
  <c r="V150" i="55"/>
  <c r="V151" i="55"/>
  <c r="V152" i="55"/>
  <c r="V153" i="55"/>
  <c r="V154" i="55"/>
  <c r="V155" i="55"/>
  <c r="V156" i="55"/>
  <c r="V157" i="55"/>
  <c r="V158" i="55"/>
  <c r="V159" i="55"/>
  <c r="V160" i="55"/>
  <c r="V161" i="55"/>
  <c r="V162" i="55"/>
  <c r="V163" i="55"/>
  <c r="V164" i="55"/>
  <c r="V165" i="55"/>
  <c r="V166" i="55"/>
  <c r="V167" i="55"/>
  <c r="V168" i="55"/>
  <c r="V169" i="55"/>
  <c r="V170" i="55"/>
  <c r="V171" i="55"/>
  <c r="V172" i="55"/>
  <c r="V173" i="55"/>
  <c r="V174" i="55"/>
  <c r="V175" i="55"/>
  <c r="V176" i="55"/>
  <c r="V177" i="55"/>
  <c r="V178" i="55"/>
  <c r="V179" i="55"/>
  <c r="V180" i="55"/>
  <c r="V181" i="55"/>
  <c r="V182" i="55"/>
  <c r="V183" i="55"/>
  <c r="V184" i="55"/>
  <c r="V185" i="55"/>
  <c r="V186" i="55"/>
  <c r="V187" i="55"/>
  <c r="V188" i="55"/>
  <c r="V189" i="55"/>
  <c r="V190" i="55"/>
  <c r="V191" i="55"/>
  <c r="V192" i="55"/>
  <c r="V193" i="55"/>
  <c r="V194" i="55"/>
  <c r="V195" i="55"/>
  <c r="V196" i="55"/>
  <c r="V197" i="55"/>
  <c r="V198" i="55"/>
  <c r="V199" i="55"/>
  <c r="V200" i="55"/>
  <c r="V201" i="55"/>
  <c r="V202" i="55"/>
  <c r="V203" i="55"/>
  <c r="V204" i="55"/>
  <c r="V205" i="55"/>
  <c r="V206" i="55"/>
  <c r="V207" i="55"/>
  <c r="V208" i="55"/>
  <c r="V209" i="55"/>
  <c r="V210" i="55"/>
  <c r="V211" i="55"/>
  <c r="V212" i="55"/>
  <c r="V213" i="55"/>
  <c r="V214" i="55"/>
  <c r="V215" i="55"/>
  <c r="V216" i="55"/>
  <c r="V217" i="55"/>
  <c r="V218" i="55"/>
  <c r="V219" i="55"/>
  <c r="V220" i="55"/>
  <c r="V221" i="55"/>
  <c r="V222" i="55"/>
  <c r="V223" i="55"/>
  <c r="V224" i="55"/>
  <c r="V225" i="55"/>
  <c r="V226" i="55"/>
  <c r="V227" i="55"/>
  <c r="V228" i="55"/>
  <c r="V229" i="55"/>
  <c r="V230" i="55"/>
  <c r="V231" i="55"/>
  <c r="V232" i="55"/>
  <c r="V233" i="55"/>
  <c r="V234" i="55"/>
  <c r="V235" i="55"/>
  <c r="V236" i="55"/>
  <c r="V237" i="55"/>
  <c r="V238" i="55"/>
  <c r="V239" i="55"/>
  <c r="V240" i="55"/>
  <c r="V241" i="55"/>
  <c r="V242" i="55"/>
  <c r="V243" i="55"/>
  <c r="V244" i="55"/>
  <c r="V245" i="55"/>
  <c r="V246" i="55"/>
  <c r="V247" i="55"/>
  <c r="V248" i="55"/>
  <c r="V249" i="55"/>
  <c r="V250" i="55"/>
  <c r="V251" i="55"/>
  <c r="V252" i="55"/>
  <c r="V253" i="55"/>
  <c r="V254" i="55"/>
  <c r="V255" i="55"/>
  <c r="V256" i="55"/>
  <c r="V257" i="55"/>
  <c r="V258" i="55"/>
  <c r="V259" i="55"/>
  <c r="V260" i="55"/>
  <c r="V261" i="55"/>
  <c r="V262" i="55"/>
  <c r="V263" i="55"/>
  <c r="V264" i="55"/>
  <c r="V265" i="55"/>
  <c r="V266" i="55"/>
  <c r="V267" i="55"/>
  <c r="V268" i="55"/>
  <c r="V269" i="55"/>
  <c r="V270" i="55"/>
  <c r="V271" i="55"/>
  <c r="V272" i="55"/>
  <c r="V273" i="55"/>
  <c r="V274" i="55"/>
  <c r="V275" i="55"/>
  <c r="V276" i="55"/>
  <c r="V277" i="55"/>
  <c r="V278" i="55"/>
  <c r="V279" i="55"/>
  <c r="V280" i="55"/>
  <c r="V281" i="55"/>
  <c r="V282" i="55"/>
  <c r="V283" i="55"/>
  <c r="V284" i="55"/>
  <c r="V285" i="55"/>
  <c r="V286" i="55"/>
  <c r="V287" i="55"/>
  <c r="V288" i="55"/>
  <c r="V289" i="55"/>
  <c r="V290" i="55"/>
  <c r="V291" i="55"/>
  <c r="V292" i="55"/>
  <c r="V293" i="55"/>
  <c r="V294" i="55"/>
  <c r="V295" i="55"/>
  <c r="V296" i="55"/>
  <c r="V297" i="55"/>
  <c r="V298" i="55"/>
  <c r="V299" i="55"/>
  <c r="V300" i="55"/>
  <c r="V301" i="55"/>
  <c r="V302" i="55"/>
  <c r="V303" i="55"/>
  <c r="V304" i="55"/>
  <c r="V305" i="55"/>
  <c r="V306" i="55"/>
  <c r="V307" i="55"/>
  <c r="V308" i="55"/>
  <c r="V309" i="55"/>
  <c r="V310" i="55"/>
  <c r="V311" i="55"/>
  <c r="V312" i="55"/>
  <c r="V313" i="55"/>
  <c r="V314" i="55"/>
  <c r="V315" i="55"/>
  <c r="V316" i="55"/>
  <c r="V317" i="55"/>
  <c r="V318" i="55"/>
  <c r="V319" i="55"/>
  <c r="V320" i="55"/>
  <c r="V321" i="55"/>
  <c r="V322" i="55"/>
  <c r="V323" i="55"/>
  <c r="V324" i="55"/>
  <c r="V325" i="55"/>
  <c r="V326" i="55"/>
  <c r="V327" i="55"/>
  <c r="V328" i="55"/>
  <c r="V329" i="55"/>
  <c r="V330" i="55"/>
  <c r="V331" i="55"/>
  <c r="V332" i="55"/>
  <c r="V333" i="55"/>
  <c r="V334" i="55"/>
  <c r="V335" i="55"/>
  <c r="V336" i="55"/>
  <c r="V337" i="55"/>
  <c r="V338" i="55"/>
  <c r="V339" i="55"/>
  <c r="V340" i="55"/>
  <c r="V341" i="55"/>
  <c r="V342" i="55"/>
  <c r="V343" i="55"/>
  <c r="V344" i="55"/>
  <c r="V345" i="55"/>
  <c r="V346" i="55"/>
  <c r="V347" i="55"/>
  <c r="V348" i="55"/>
  <c r="V349" i="55"/>
  <c r="V350" i="55"/>
  <c r="V351" i="55"/>
  <c r="V352" i="55"/>
  <c r="V353" i="55"/>
  <c r="V354" i="55"/>
  <c r="V355" i="55"/>
  <c r="V356" i="55"/>
  <c r="V357" i="55"/>
  <c r="V358" i="55"/>
  <c r="V359" i="55"/>
  <c r="V360" i="55"/>
  <c r="V361" i="55"/>
  <c r="V362" i="55"/>
  <c r="V363" i="55"/>
  <c r="V364" i="55"/>
  <c r="V365" i="55"/>
  <c r="V366" i="55"/>
  <c r="V367" i="55"/>
  <c r="V368" i="55"/>
  <c r="V369" i="55"/>
  <c r="V370" i="55"/>
  <c r="V371" i="55"/>
  <c r="V372" i="55"/>
  <c r="V373" i="55"/>
  <c r="V374" i="55"/>
  <c r="V375" i="55"/>
  <c r="V376" i="55"/>
  <c r="V377" i="55"/>
  <c r="V378" i="55"/>
  <c r="V379" i="55"/>
  <c r="V380" i="55"/>
  <c r="V381" i="55"/>
  <c r="V382" i="55"/>
  <c r="V383" i="55"/>
  <c r="V384" i="55"/>
  <c r="V385" i="55"/>
  <c r="V386" i="55"/>
  <c r="V387" i="55"/>
  <c r="V388" i="55"/>
  <c r="V389" i="55"/>
  <c r="V390" i="55"/>
  <c r="V391" i="55"/>
  <c r="V392" i="55"/>
  <c r="V393" i="55"/>
  <c r="V394" i="55"/>
  <c r="V395" i="55"/>
  <c r="V396" i="55"/>
  <c r="V397" i="55"/>
  <c r="V398" i="55"/>
  <c r="V399" i="55"/>
  <c r="V400" i="55"/>
  <c r="V401" i="55"/>
  <c r="V402" i="55"/>
  <c r="V403" i="55"/>
  <c r="V404" i="55"/>
  <c r="V405" i="55"/>
  <c r="V406" i="55"/>
  <c r="V407" i="55"/>
  <c r="V408" i="55"/>
  <c r="V409" i="55"/>
  <c r="V410" i="55"/>
  <c r="V411" i="55"/>
  <c r="V412" i="55"/>
  <c r="V413" i="55"/>
  <c r="V414" i="55"/>
  <c r="V415" i="55"/>
  <c r="V416" i="55"/>
  <c r="V417" i="55"/>
  <c r="V418" i="55"/>
  <c r="V419" i="55"/>
  <c r="V420" i="55"/>
  <c r="V421" i="55"/>
  <c r="V422" i="55"/>
  <c r="V423" i="55"/>
  <c r="V424" i="55"/>
  <c r="V425" i="55"/>
  <c r="V426" i="55"/>
  <c r="V427" i="55"/>
  <c r="V428" i="55"/>
  <c r="V429" i="55"/>
  <c r="V430" i="55"/>
  <c r="V431" i="55"/>
  <c r="V432" i="55"/>
  <c r="V433" i="55"/>
  <c r="V434" i="55"/>
  <c r="V435" i="55"/>
  <c r="V436" i="55"/>
  <c r="V437" i="55"/>
  <c r="V438" i="55"/>
  <c r="V439" i="55"/>
  <c r="V440" i="55"/>
  <c r="V441" i="55"/>
  <c r="V442" i="55"/>
  <c r="V443" i="55"/>
  <c r="V444" i="55"/>
  <c r="V445" i="55"/>
  <c r="V446" i="55"/>
  <c r="V447" i="55"/>
  <c r="V448" i="55"/>
  <c r="V449" i="55"/>
  <c r="V450" i="55"/>
  <c r="V451" i="55"/>
  <c r="V452" i="55"/>
  <c r="V453" i="55"/>
  <c r="V454" i="55"/>
  <c r="V455" i="55"/>
  <c r="V456" i="55"/>
  <c r="V457" i="55"/>
  <c r="V458" i="55"/>
  <c r="V459" i="55"/>
  <c r="V460" i="55"/>
  <c r="V461" i="55"/>
  <c r="V462" i="55"/>
  <c r="V463" i="55"/>
  <c r="V464" i="55"/>
  <c r="V465" i="55"/>
  <c r="V466" i="55"/>
  <c r="V467" i="55"/>
  <c r="V468" i="55"/>
  <c r="V469" i="55"/>
  <c r="V470" i="55"/>
  <c r="V471" i="55"/>
  <c r="V472" i="55"/>
  <c r="V473" i="55"/>
  <c r="V474" i="55"/>
  <c r="V475" i="55"/>
  <c r="V476" i="55"/>
  <c r="V477" i="55"/>
  <c r="V478" i="55"/>
  <c r="V479" i="55"/>
  <c r="V480" i="55"/>
  <c r="V481" i="55"/>
  <c r="V482" i="55"/>
  <c r="V483" i="55"/>
  <c r="V484" i="55"/>
  <c r="V485" i="55"/>
  <c r="V486" i="55"/>
  <c r="V487" i="55"/>
  <c r="V488" i="55"/>
  <c r="V489" i="55"/>
  <c r="V490" i="55"/>
  <c r="V491" i="55"/>
  <c r="V492" i="55"/>
  <c r="V493" i="55"/>
  <c r="V494" i="55"/>
  <c r="V495" i="55"/>
  <c r="V496" i="55"/>
  <c r="V497" i="55"/>
  <c r="V498" i="55"/>
  <c r="V499" i="55"/>
  <c r="V500" i="55"/>
  <c r="V501" i="55"/>
  <c r="V502" i="55"/>
  <c r="V503" i="55"/>
  <c r="V504" i="55"/>
  <c r="V505" i="55"/>
  <c r="V506" i="55"/>
  <c r="V507" i="55"/>
  <c r="V508" i="55"/>
  <c r="V509" i="55"/>
  <c r="V510" i="55"/>
  <c r="V511" i="55"/>
  <c r="V512" i="55"/>
  <c r="V513" i="55"/>
  <c r="V514" i="55"/>
  <c r="V515" i="55"/>
  <c r="V516" i="55"/>
  <c r="V517" i="55"/>
  <c r="V518" i="55"/>
  <c r="V519" i="55"/>
  <c r="V520" i="55"/>
  <c r="V521" i="55"/>
  <c r="V522" i="55"/>
  <c r="V523" i="55"/>
  <c r="V524" i="55"/>
  <c r="V525" i="55"/>
  <c r="V526" i="55"/>
  <c r="V527" i="55"/>
  <c r="V528" i="55"/>
  <c r="V529" i="55"/>
  <c r="V530" i="55"/>
  <c r="V531" i="55"/>
  <c r="V532" i="55"/>
  <c r="V533" i="55"/>
  <c r="V534" i="55"/>
  <c r="V535" i="55"/>
  <c r="V536" i="55"/>
  <c r="V537" i="55"/>
  <c r="V538" i="55"/>
  <c r="V539" i="55"/>
  <c r="V540" i="55"/>
  <c r="V541" i="55"/>
  <c r="V542" i="55"/>
  <c r="V543" i="55"/>
  <c r="V544" i="55"/>
  <c r="V545" i="55"/>
  <c r="V546" i="55"/>
  <c r="V547" i="55"/>
  <c r="V548" i="55"/>
  <c r="V549" i="55"/>
  <c r="V550" i="55"/>
  <c r="V551" i="55"/>
  <c r="V552" i="55"/>
  <c r="V553" i="55"/>
  <c r="V554" i="55"/>
  <c r="V555" i="55"/>
  <c r="V556" i="55"/>
  <c r="V557" i="55"/>
  <c r="V558" i="55"/>
  <c r="V559" i="55"/>
  <c r="V560" i="55"/>
  <c r="V561" i="55"/>
  <c r="V562" i="55"/>
  <c r="V563" i="55"/>
  <c r="V564" i="55"/>
  <c r="V565" i="55"/>
  <c r="V566" i="55"/>
  <c r="V567" i="55"/>
  <c r="V568" i="55"/>
  <c r="V569" i="55"/>
  <c r="V570" i="55"/>
  <c r="V571" i="55"/>
  <c r="V572" i="55"/>
  <c r="V573" i="55"/>
  <c r="V574" i="55"/>
  <c r="V575" i="55"/>
  <c r="V576" i="55"/>
  <c r="V577" i="55"/>
  <c r="V578" i="55"/>
  <c r="V579" i="55"/>
  <c r="V580" i="55"/>
  <c r="V581" i="55"/>
  <c r="V582" i="55"/>
  <c r="V583" i="55"/>
  <c r="V584" i="55"/>
  <c r="V585" i="55"/>
  <c r="V586" i="55"/>
  <c r="V587" i="55"/>
  <c r="V588" i="55"/>
  <c r="V589" i="55"/>
  <c r="V590" i="55"/>
  <c r="V591" i="55"/>
  <c r="V592" i="55"/>
  <c r="V593" i="55"/>
  <c r="V594" i="55"/>
  <c r="V595" i="55"/>
  <c r="V596" i="55"/>
  <c r="V597" i="55"/>
  <c r="V598" i="55"/>
  <c r="V599" i="55"/>
  <c r="V600" i="55"/>
  <c r="V601" i="55"/>
  <c r="V602" i="55"/>
  <c r="V603" i="55"/>
  <c r="V604" i="55"/>
  <c r="V605" i="55"/>
  <c r="V606" i="55"/>
  <c r="V607" i="55"/>
  <c r="V608" i="55"/>
  <c r="V609" i="55"/>
  <c r="V610" i="55"/>
  <c r="V611" i="55"/>
  <c r="V612" i="55"/>
  <c r="V613" i="55"/>
  <c r="V614" i="55"/>
  <c r="V615" i="55"/>
  <c r="V616" i="55"/>
  <c r="V617" i="55"/>
  <c r="V618" i="55"/>
  <c r="V619" i="55"/>
  <c r="V620" i="55"/>
  <c r="V621" i="55"/>
  <c r="V622" i="55"/>
  <c r="V623" i="55"/>
  <c r="V624" i="55"/>
  <c r="V625" i="55"/>
  <c r="V626" i="55"/>
  <c r="V627" i="55"/>
  <c r="V628" i="55"/>
  <c r="V629" i="55"/>
  <c r="V630" i="55"/>
  <c r="V631" i="55"/>
  <c r="V632" i="55"/>
  <c r="V633" i="55"/>
  <c r="V634" i="55"/>
  <c r="V635" i="55"/>
  <c r="V636" i="55"/>
  <c r="V637" i="55"/>
  <c r="V638" i="55"/>
  <c r="V639" i="55"/>
  <c r="V640" i="55"/>
  <c r="V641" i="55"/>
  <c r="V642" i="55"/>
  <c r="V643" i="55"/>
  <c r="V644" i="55"/>
  <c r="V645" i="55"/>
  <c r="V646" i="55"/>
  <c r="V647" i="55"/>
  <c r="V648" i="55"/>
  <c r="V649" i="55"/>
  <c r="V650" i="55"/>
  <c r="V651" i="55"/>
  <c r="V652" i="55"/>
  <c r="V653" i="55"/>
  <c r="V654" i="55"/>
  <c r="V655" i="55"/>
  <c r="V656" i="55"/>
  <c r="V657" i="55"/>
  <c r="V658" i="55"/>
  <c r="V659" i="55"/>
  <c r="V660" i="55"/>
  <c r="V661" i="55"/>
  <c r="V662" i="55"/>
  <c r="V663" i="55"/>
  <c r="V664" i="55"/>
  <c r="V665" i="55"/>
  <c r="V666" i="55"/>
  <c r="V667" i="55"/>
  <c r="V668" i="55"/>
  <c r="V669" i="55"/>
  <c r="V670" i="55"/>
  <c r="V671" i="55"/>
  <c r="V672" i="55"/>
  <c r="V673" i="55"/>
  <c r="V674" i="55"/>
  <c r="V675" i="55"/>
  <c r="V676" i="55"/>
  <c r="V677" i="55"/>
  <c r="V678" i="55"/>
  <c r="V679" i="55"/>
  <c r="V680" i="55"/>
  <c r="V681" i="55"/>
  <c r="V682" i="55"/>
  <c r="V683" i="55"/>
  <c r="V684" i="55"/>
  <c r="V685" i="55"/>
  <c r="V686" i="55"/>
  <c r="V687" i="55"/>
  <c r="V688" i="55"/>
  <c r="V689" i="55"/>
  <c r="V690" i="55"/>
  <c r="V691" i="55"/>
  <c r="V692" i="55"/>
  <c r="V693" i="55"/>
  <c r="V694" i="55"/>
  <c r="V695" i="55"/>
  <c r="V696" i="55"/>
  <c r="V697" i="55"/>
  <c r="V698" i="55"/>
  <c r="V699" i="55"/>
  <c r="V700" i="55"/>
  <c r="V701" i="55"/>
  <c r="V702" i="55"/>
  <c r="V703" i="55"/>
  <c r="V704" i="55"/>
  <c r="V705" i="55"/>
  <c r="V706" i="55"/>
  <c r="V707" i="55"/>
  <c r="V708" i="55"/>
  <c r="V709" i="55"/>
  <c r="V710" i="55"/>
  <c r="V711" i="55"/>
  <c r="V712" i="55"/>
  <c r="V713" i="55"/>
  <c r="V714" i="55"/>
  <c r="V715" i="55"/>
  <c r="V716" i="55"/>
  <c r="V717" i="55"/>
  <c r="V718" i="55"/>
  <c r="V719" i="55"/>
  <c r="V720" i="55"/>
  <c r="V721" i="55"/>
  <c r="V722" i="55"/>
  <c r="V723" i="55"/>
  <c r="V724" i="55"/>
  <c r="V725" i="55"/>
  <c r="V726" i="55"/>
  <c r="V727" i="55"/>
  <c r="V728" i="55"/>
  <c r="V729" i="55"/>
  <c r="V730" i="55"/>
  <c r="V731" i="55"/>
  <c r="V732" i="55"/>
  <c r="V733" i="55"/>
  <c r="V734" i="55"/>
  <c r="V735" i="55"/>
  <c r="V736" i="55"/>
  <c r="V737" i="55"/>
  <c r="V738" i="55"/>
  <c r="V739" i="55"/>
  <c r="V740" i="55"/>
  <c r="V741" i="55"/>
  <c r="V742" i="55"/>
  <c r="V743" i="55"/>
  <c r="V744" i="55"/>
  <c r="V745" i="55"/>
  <c r="V746" i="55"/>
  <c r="V747" i="55"/>
  <c r="V748" i="55"/>
  <c r="V749" i="55"/>
  <c r="V750" i="55"/>
  <c r="V751" i="55"/>
  <c r="V752" i="55"/>
  <c r="V753" i="55"/>
  <c r="V754" i="55"/>
  <c r="V755" i="55"/>
  <c r="V756" i="55"/>
  <c r="V757" i="55"/>
  <c r="V758" i="55"/>
  <c r="V759" i="55"/>
  <c r="V760" i="55"/>
  <c r="V761" i="55"/>
  <c r="V762" i="55"/>
  <c r="V763" i="55"/>
  <c r="V764" i="55"/>
  <c r="V765" i="55"/>
  <c r="V766" i="55"/>
  <c r="V767" i="55"/>
  <c r="V768" i="55"/>
  <c r="V769" i="55"/>
  <c r="V770" i="55"/>
  <c r="V771" i="55"/>
  <c r="V772" i="55"/>
  <c r="V773" i="55"/>
  <c r="V774" i="55"/>
  <c r="V775" i="55"/>
  <c r="V776" i="55"/>
  <c r="V777" i="55"/>
  <c r="V778" i="55"/>
  <c r="V779" i="55"/>
  <c r="V780" i="55"/>
  <c r="V781" i="55"/>
  <c r="V782" i="55"/>
  <c r="V783" i="55"/>
  <c r="V784" i="55"/>
  <c r="V785" i="55"/>
  <c r="V786" i="55"/>
  <c r="V787" i="55"/>
  <c r="V788" i="55"/>
  <c r="V789" i="55"/>
  <c r="V790" i="55"/>
  <c r="V791" i="55"/>
  <c r="V792" i="55"/>
  <c r="V793" i="55"/>
  <c r="V794" i="55"/>
  <c r="V795" i="55"/>
  <c r="V796" i="55"/>
  <c r="V797" i="55"/>
  <c r="V798" i="55"/>
  <c r="V799" i="55"/>
  <c r="V800" i="55"/>
  <c r="V801" i="55"/>
  <c r="V802" i="55"/>
  <c r="V803" i="55"/>
  <c r="V804" i="55"/>
  <c r="V805" i="55"/>
  <c r="V806" i="55"/>
  <c r="V807" i="55"/>
  <c r="V808" i="55"/>
  <c r="V809" i="55"/>
  <c r="V810" i="55"/>
  <c r="V811" i="55"/>
  <c r="V812" i="55"/>
  <c r="V813" i="55"/>
  <c r="V814" i="55"/>
  <c r="V815" i="55"/>
  <c r="V816" i="55"/>
  <c r="V817" i="55"/>
  <c r="V818" i="55"/>
  <c r="V819" i="55"/>
  <c r="V820" i="55"/>
  <c r="V821" i="55"/>
  <c r="V822" i="55"/>
  <c r="V823" i="55"/>
  <c r="V824" i="55"/>
  <c r="V825" i="55"/>
  <c r="V826" i="55"/>
  <c r="V827" i="55"/>
  <c r="V828" i="55"/>
  <c r="V829" i="55"/>
  <c r="V830" i="55"/>
  <c r="V831" i="55"/>
  <c r="V832" i="55"/>
  <c r="V833" i="55"/>
  <c r="V834" i="55"/>
  <c r="V835" i="55"/>
  <c r="V836" i="55"/>
  <c r="V837" i="55"/>
  <c r="V838" i="55"/>
  <c r="V839" i="55"/>
  <c r="V840" i="55"/>
  <c r="V841" i="55"/>
  <c r="V842" i="55"/>
  <c r="V843" i="55"/>
  <c r="V844" i="55"/>
  <c r="V845" i="55"/>
  <c r="V846" i="55"/>
  <c r="V847" i="55"/>
  <c r="V848" i="55"/>
  <c r="V849" i="55"/>
  <c r="V850" i="55"/>
  <c r="V851" i="55"/>
  <c r="V852" i="55"/>
  <c r="V853" i="55"/>
  <c r="V854" i="55"/>
  <c r="V855" i="55"/>
  <c r="V856" i="55"/>
  <c r="V857" i="55"/>
  <c r="V858" i="55"/>
  <c r="V859" i="55"/>
  <c r="V860" i="55"/>
  <c r="V861" i="55"/>
  <c r="V862" i="55"/>
  <c r="V863" i="55"/>
  <c r="V864" i="55"/>
  <c r="V865" i="55"/>
  <c r="V866" i="55"/>
  <c r="V867" i="55"/>
  <c r="V868" i="55"/>
  <c r="V869" i="55"/>
  <c r="V870" i="55"/>
  <c r="V871" i="55"/>
  <c r="V872" i="55"/>
  <c r="V873" i="55"/>
  <c r="V874" i="55"/>
  <c r="V875" i="55"/>
  <c r="V876" i="55"/>
  <c r="V877" i="55"/>
  <c r="V878" i="55"/>
  <c r="V879" i="55"/>
  <c r="V880" i="55"/>
  <c r="V881" i="55"/>
  <c r="V882" i="55"/>
  <c r="V883" i="55"/>
  <c r="V884" i="55"/>
  <c r="V885" i="55"/>
  <c r="V886" i="55"/>
  <c r="V887" i="55"/>
  <c r="V888" i="55"/>
  <c r="V889" i="55"/>
  <c r="V890" i="55"/>
  <c r="V891" i="55"/>
  <c r="V892" i="55"/>
  <c r="V893" i="55"/>
  <c r="V894" i="55"/>
  <c r="V895" i="55"/>
  <c r="V896" i="55"/>
  <c r="V897" i="55"/>
  <c r="V898" i="55"/>
  <c r="V899" i="55"/>
  <c r="V900" i="55"/>
  <c r="V901" i="55"/>
  <c r="V902" i="55"/>
  <c r="V903" i="55"/>
  <c r="V904" i="55"/>
  <c r="V905" i="55"/>
  <c r="V906" i="55"/>
  <c r="V907" i="55"/>
  <c r="V908" i="55"/>
  <c r="V909" i="55"/>
  <c r="V910" i="55"/>
  <c r="V911" i="55"/>
  <c r="V912" i="55"/>
  <c r="V913" i="55"/>
  <c r="V914" i="55"/>
  <c r="V915" i="55"/>
  <c r="V916" i="55"/>
  <c r="V917" i="55"/>
  <c r="V918" i="55"/>
  <c r="V919" i="55"/>
  <c r="V920" i="55"/>
  <c r="V921" i="55"/>
  <c r="V922" i="55"/>
  <c r="V923" i="55"/>
  <c r="V924" i="55"/>
  <c r="V925" i="55"/>
  <c r="V926" i="55"/>
  <c r="V927" i="55"/>
  <c r="V928" i="55"/>
  <c r="V929" i="55"/>
  <c r="V930" i="55"/>
  <c r="V931" i="55"/>
  <c r="V932" i="55"/>
  <c r="V933" i="55"/>
  <c r="V934" i="55"/>
  <c r="V935" i="55"/>
  <c r="V936" i="55"/>
  <c r="V937" i="55"/>
  <c r="V38" i="55"/>
  <c r="W1" i="55"/>
  <c r="X6" i="55" s="1"/>
  <c r="Z646" i="55"/>
  <c r="X39" i="55"/>
  <c r="X40" i="55"/>
  <c r="X41" i="55"/>
  <c r="X42" i="55"/>
  <c r="X43" i="55"/>
  <c r="X44" i="55"/>
  <c r="X45" i="55"/>
  <c r="X46" i="55"/>
  <c r="X47" i="55"/>
  <c r="X48" i="55"/>
  <c r="X49" i="55"/>
  <c r="X50" i="55"/>
  <c r="X51" i="55"/>
  <c r="X52" i="55"/>
  <c r="X53" i="55"/>
  <c r="X54" i="55"/>
  <c r="X55" i="55"/>
  <c r="X56" i="55"/>
  <c r="X57" i="55"/>
  <c r="X58" i="55"/>
  <c r="X59" i="55"/>
  <c r="X60" i="55"/>
  <c r="X61" i="55"/>
  <c r="X62" i="55"/>
  <c r="X63" i="55"/>
  <c r="X64" i="55"/>
  <c r="X65" i="55"/>
  <c r="X66" i="55"/>
  <c r="X67" i="55"/>
  <c r="X68" i="55"/>
  <c r="X69" i="55"/>
  <c r="X70" i="55"/>
  <c r="X71" i="55"/>
  <c r="X72" i="55"/>
  <c r="X73" i="55"/>
  <c r="X74" i="55"/>
  <c r="X75" i="55"/>
  <c r="X76" i="55"/>
  <c r="X77" i="55"/>
  <c r="X78" i="55"/>
  <c r="X79" i="55"/>
  <c r="X80" i="55"/>
  <c r="X81" i="55"/>
  <c r="X82" i="55"/>
  <c r="X83" i="55"/>
  <c r="X84" i="55"/>
  <c r="X85" i="55"/>
  <c r="X86" i="55"/>
  <c r="X87" i="55"/>
  <c r="X88" i="55"/>
  <c r="X89" i="55"/>
  <c r="X90" i="55"/>
  <c r="X91" i="55"/>
  <c r="X92" i="55"/>
  <c r="X93" i="55"/>
  <c r="X94" i="55"/>
  <c r="X95" i="55"/>
  <c r="X96" i="55"/>
  <c r="X97" i="55"/>
  <c r="X98" i="55"/>
  <c r="X99" i="55"/>
  <c r="X100" i="55"/>
  <c r="X101" i="55"/>
  <c r="X102" i="55"/>
  <c r="X103" i="55"/>
  <c r="X104" i="55"/>
  <c r="X105" i="55"/>
  <c r="X106" i="55"/>
  <c r="X107" i="55"/>
  <c r="X108" i="55"/>
  <c r="X109" i="55"/>
  <c r="X110" i="55"/>
  <c r="X111" i="55"/>
  <c r="X112" i="55"/>
  <c r="X113" i="55"/>
  <c r="X114" i="55"/>
  <c r="X115" i="55"/>
  <c r="X116" i="55"/>
  <c r="X117" i="55"/>
  <c r="X118" i="55"/>
  <c r="X119" i="55"/>
  <c r="X120" i="55"/>
  <c r="X121" i="55"/>
  <c r="X122" i="55"/>
  <c r="X123" i="55"/>
  <c r="X124" i="55"/>
  <c r="X125" i="55"/>
  <c r="X126" i="55"/>
  <c r="X127" i="55"/>
  <c r="X128" i="55"/>
  <c r="X129" i="55"/>
  <c r="X130" i="55"/>
  <c r="X131" i="55"/>
  <c r="X132" i="55"/>
  <c r="X133" i="55"/>
  <c r="X134" i="55"/>
  <c r="X135" i="55"/>
  <c r="X136" i="55"/>
  <c r="X137" i="55"/>
  <c r="X138" i="55"/>
  <c r="X139" i="55"/>
  <c r="X140" i="55"/>
  <c r="X141" i="55"/>
  <c r="X142" i="55"/>
  <c r="X143" i="55"/>
  <c r="X144" i="55"/>
  <c r="X145" i="55"/>
  <c r="X146" i="55"/>
  <c r="X147" i="55"/>
  <c r="X148" i="55"/>
  <c r="X149" i="55"/>
  <c r="X150" i="55"/>
  <c r="X151" i="55"/>
  <c r="X152" i="55"/>
  <c r="X153" i="55"/>
  <c r="X154" i="55"/>
  <c r="X155" i="55"/>
  <c r="X156" i="55"/>
  <c r="X157" i="55"/>
  <c r="X158" i="55"/>
  <c r="X159" i="55"/>
  <c r="X160" i="55"/>
  <c r="X161" i="55"/>
  <c r="X162" i="55"/>
  <c r="X163" i="55"/>
  <c r="X164" i="55"/>
  <c r="X165" i="55"/>
  <c r="X166" i="55"/>
  <c r="X167" i="55"/>
  <c r="X168" i="55"/>
  <c r="X169" i="55"/>
  <c r="X170" i="55"/>
  <c r="X171" i="55"/>
  <c r="X172" i="55"/>
  <c r="X173" i="55"/>
  <c r="X174" i="55"/>
  <c r="X175" i="55"/>
  <c r="X176" i="55"/>
  <c r="X177" i="55"/>
  <c r="X178" i="55"/>
  <c r="X179" i="55"/>
  <c r="X180" i="55"/>
  <c r="X181" i="55"/>
  <c r="X182" i="55"/>
  <c r="X183" i="55"/>
  <c r="X184" i="55"/>
  <c r="X185" i="55"/>
  <c r="X186" i="55"/>
  <c r="X187" i="55"/>
  <c r="X188" i="55"/>
  <c r="X189" i="55"/>
  <c r="X190" i="55"/>
  <c r="X191" i="55"/>
  <c r="X192" i="55"/>
  <c r="X193" i="55"/>
  <c r="X194" i="55"/>
  <c r="X195" i="55"/>
  <c r="X196" i="55"/>
  <c r="X197" i="55"/>
  <c r="X198" i="55"/>
  <c r="X199" i="55"/>
  <c r="X200" i="55"/>
  <c r="X201" i="55"/>
  <c r="X202" i="55"/>
  <c r="X203" i="55"/>
  <c r="X204" i="55"/>
  <c r="X205" i="55"/>
  <c r="X206" i="55"/>
  <c r="X207" i="55"/>
  <c r="X208" i="55"/>
  <c r="X209" i="55"/>
  <c r="X210" i="55"/>
  <c r="X211" i="55"/>
  <c r="X212" i="55"/>
  <c r="X213" i="55"/>
  <c r="X214" i="55"/>
  <c r="X215" i="55"/>
  <c r="X216" i="55"/>
  <c r="X217" i="55"/>
  <c r="X218" i="55"/>
  <c r="X219" i="55"/>
  <c r="X220" i="55"/>
  <c r="X221" i="55"/>
  <c r="X222" i="55"/>
  <c r="X223" i="55"/>
  <c r="X224" i="55"/>
  <c r="X225" i="55"/>
  <c r="X226" i="55"/>
  <c r="X227" i="55"/>
  <c r="X228" i="55"/>
  <c r="X229" i="55"/>
  <c r="X230" i="55"/>
  <c r="X231" i="55"/>
  <c r="X232" i="55"/>
  <c r="X233" i="55"/>
  <c r="X234" i="55"/>
  <c r="X235" i="55"/>
  <c r="X236" i="55"/>
  <c r="X237" i="55"/>
  <c r="X238" i="55"/>
  <c r="X239" i="55"/>
  <c r="X240" i="55"/>
  <c r="X241" i="55"/>
  <c r="X242" i="55"/>
  <c r="X243" i="55"/>
  <c r="X244" i="55"/>
  <c r="X245" i="55"/>
  <c r="X246" i="55"/>
  <c r="X247" i="55"/>
  <c r="X248" i="55"/>
  <c r="X249" i="55"/>
  <c r="X250" i="55"/>
  <c r="X251" i="55"/>
  <c r="X252" i="55"/>
  <c r="X253" i="55"/>
  <c r="X254" i="55"/>
  <c r="X255" i="55"/>
  <c r="X256" i="55"/>
  <c r="X257" i="55"/>
  <c r="X258" i="55"/>
  <c r="X259" i="55"/>
  <c r="X260" i="55"/>
  <c r="X261" i="55"/>
  <c r="X262" i="55"/>
  <c r="X263" i="55"/>
  <c r="X264" i="55"/>
  <c r="X265" i="55"/>
  <c r="X266" i="55"/>
  <c r="X267" i="55"/>
  <c r="X268" i="55"/>
  <c r="X269" i="55"/>
  <c r="X270" i="55"/>
  <c r="X271" i="55"/>
  <c r="X272" i="55"/>
  <c r="X273" i="55"/>
  <c r="X274" i="55"/>
  <c r="X275" i="55"/>
  <c r="X276" i="55"/>
  <c r="X277" i="55"/>
  <c r="X278" i="55"/>
  <c r="X279" i="55"/>
  <c r="X280" i="55"/>
  <c r="X281" i="55"/>
  <c r="X282" i="55"/>
  <c r="X283" i="55"/>
  <c r="X284" i="55"/>
  <c r="X285" i="55"/>
  <c r="X286" i="55"/>
  <c r="X287" i="55"/>
  <c r="X288" i="55"/>
  <c r="X289" i="55"/>
  <c r="X290" i="55"/>
  <c r="X291" i="55"/>
  <c r="X292" i="55"/>
  <c r="X293" i="55"/>
  <c r="X294" i="55"/>
  <c r="X295" i="55"/>
  <c r="X296" i="55"/>
  <c r="X297" i="55"/>
  <c r="X298" i="55"/>
  <c r="X299" i="55"/>
  <c r="X300" i="55"/>
  <c r="X301" i="55"/>
  <c r="X302" i="55"/>
  <c r="X303" i="55"/>
  <c r="X304" i="55"/>
  <c r="X305" i="55"/>
  <c r="X306" i="55"/>
  <c r="X307" i="55"/>
  <c r="X308" i="55"/>
  <c r="X309" i="55"/>
  <c r="X310" i="55"/>
  <c r="X311" i="55"/>
  <c r="X312" i="55"/>
  <c r="X313" i="55"/>
  <c r="X314" i="55"/>
  <c r="X315" i="55"/>
  <c r="X316" i="55"/>
  <c r="X317" i="55"/>
  <c r="X318" i="55"/>
  <c r="X319" i="55"/>
  <c r="X320" i="55"/>
  <c r="X321" i="55"/>
  <c r="X322" i="55"/>
  <c r="X323" i="55"/>
  <c r="X324" i="55"/>
  <c r="X325" i="55"/>
  <c r="X326" i="55"/>
  <c r="X327" i="55"/>
  <c r="X328" i="55"/>
  <c r="X329" i="55"/>
  <c r="X330" i="55"/>
  <c r="X331" i="55"/>
  <c r="X332" i="55"/>
  <c r="X333" i="55"/>
  <c r="X334" i="55"/>
  <c r="X335" i="55"/>
  <c r="X336" i="55"/>
  <c r="X337" i="55"/>
  <c r="X338" i="55"/>
  <c r="X339" i="55"/>
  <c r="X340" i="55"/>
  <c r="X341" i="55"/>
  <c r="X342" i="55"/>
  <c r="X343" i="55"/>
  <c r="X344" i="55"/>
  <c r="X345" i="55"/>
  <c r="X346" i="55"/>
  <c r="X347" i="55"/>
  <c r="X348" i="55"/>
  <c r="X349" i="55"/>
  <c r="X350" i="55"/>
  <c r="X351" i="55"/>
  <c r="X352" i="55"/>
  <c r="X353" i="55"/>
  <c r="X354" i="55"/>
  <c r="X355" i="55"/>
  <c r="X356" i="55"/>
  <c r="X357" i="55"/>
  <c r="X358" i="55"/>
  <c r="X359" i="55"/>
  <c r="X360" i="55"/>
  <c r="X361" i="55"/>
  <c r="X362" i="55"/>
  <c r="X363" i="55"/>
  <c r="X364" i="55"/>
  <c r="X365" i="55"/>
  <c r="X366" i="55"/>
  <c r="X367" i="55"/>
  <c r="X368" i="55"/>
  <c r="X369" i="55"/>
  <c r="X370" i="55"/>
  <c r="X371" i="55"/>
  <c r="X372" i="55"/>
  <c r="X373" i="55"/>
  <c r="X374" i="55"/>
  <c r="X375" i="55"/>
  <c r="X376" i="55"/>
  <c r="X377" i="55"/>
  <c r="X378" i="55"/>
  <c r="X379" i="55"/>
  <c r="X380" i="55"/>
  <c r="X381" i="55"/>
  <c r="X382" i="55"/>
  <c r="X383" i="55"/>
  <c r="X384" i="55"/>
  <c r="X385" i="55"/>
  <c r="X386" i="55"/>
  <c r="X387" i="55"/>
  <c r="X388" i="55"/>
  <c r="X389" i="55"/>
  <c r="X390" i="55"/>
  <c r="X391" i="55"/>
  <c r="X392" i="55"/>
  <c r="X393" i="55"/>
  <c r="X394" i="55"/>
  <c r="X395" i="55"/>
  <c r="X396" i="55"/>
  <c r="X397" i="55"/>
  <c r="X398" i="55"/>
  <c r="X399" i="55"/>
  <c r="X400" i="55"/>
  <c r="X401" i="55"/>
  <c r="X402" i="55"/>
  <c r="X403" i="55"/>
  <c r="X404" i="55"/>
  <c r="X405" i="55"/>
  <c r="X406" i="55"/>
  <c r="X407" i="55"/>
  <c r="X408" i="55"/>
  <c r="X409" i="55"/>
  <c r="X410" i="55"/>
  <c r="X411" i="55"/>
  <c r="X412" i="55"/>
  <c r="X413" i="55"/>
  <c r="X414" i="55"/>
  <c r="X415" i="55"/>
  <c r="X416" i="55"/>
  <c r="X417" i="55"/>
  <c r="X418" i="55"/>
  <c r="X419" i="55"/>
  <c r="X420" i="55"/>
  <c r="X421" i="55"/>
  <c r="X422" i="55"/>
  <c r="X423" i="55"/>
  <c r="X424" i="55"/>
  <c r="X425" i="55"/>
  <c r="X426" i="55"/>
  <c r="X427" i="55"/>
  <c r="X428" i="55"/>
  <c r="X429" i="55"/>
  <c r="X430" i="55"/>
  <c r="X431" i="55"/>
  <c r="X432" i="55"/>
  <c r="X433" i="55"/>
  <c r="X434" i="55"/>
  <c r="X435" i="55"/>
  <c r="X436" i="55"/>
  <c r="X437" i="55"/>
  <c r="X438" i="55"/>
  <c r="X439" i="55"/>
  <c r="X440" i="55"/>
  <c r="X441" i="55"/>
  <c r="X442" i="55"/>
  <c r="X443" i="55"/>
  <c r="X444" i="55"/>
  <c r="X445" i="55"/>
  <c r="X446" i="55"/>
  <c r="X447" i="55"/>
  <c r="X448" i="55"/>
  <c r="X449" i="55"/>
  <c r="X450" i="55"/>
  <c r="X451" i="55"/>
  <c r="X452" i="55"/>
  <c r="X453" i="55"/>
  <c r="X454" i="55"/>
  <c r="X455" i="55"/>
  <c r="X456" i="55"/>
  <c r="X457" i="55"/>
  <c r="X458" i="55"/>
  <c r="X459" i="55"/>
  <c r="X460" i="55"/>
  <c r="X461" i="55"/>
  <c r="X462" i="55"/>
  <c r="X463" i="55"/>
  <c r="X464" i="55"/>
  <c r="X465" i="55"/>
  <c r="X466" i="55"/>
  <c r="X467" i="55"/>
  <c r="X468" i="55"/>
  <c r="X469" i="55"/>
  <c r="X470" i="55"/>
  <c r="X471" i="55"/>
  <c r="X472" i="55"/>
  <c r="X473" i="55"/>
  <c r="X474" i="55"/>
  <c r="X475" i="55"/>
  <c r="X476" i="55"/>
  <c r="X477" i="55"/>
  <c r="X478" i="55"/>
  <c r="X479" i="55"/>
  <c r="X480" i="55"/>
  <c r="X481" i="55"/>
  <c r="X482" i="55"/>
  <c r="X483" i="55"/>
  <c r="X484" i="55"/>
  <c r="X485" i="55"/>
  <c r="X486" i="55"/>
  <c r="X487" i="55"/>
  <c r="X488" i="55"/>
  <c r="X489" i="55"/>
  <c r="X490" i="55"/>
  <c r="X491" i="55"/>
  <c r="X492" i="55"/>
  <c r="X493" i="55"/>
  <c r="X494" i="55"/>
  <c r="X495" i="55"/>
  <c r="X496" i="55"/>
  <c r="X497" i="55"/>
  <c r="X498" i="55"/>
  <c r="X499" i="55"/>
  <c r="X500" i="55"/>
  <c r="X501" i="55"/>
  <c r="X502" i="55"/>
  <c r="X503" i="55"/>
  <c r="X504" i="55"/>
  <c r="X505" i="55"/>
  <c r="X506" i="55"/>
  <c r="X507" i="55"/>
  <c r="X508" i="55"/>
  <c r="X509" i="55"/>
  <c r="X510" i="55"/>
  <c r="X511" i="55"/>
  <c r="X512" i="55"/>
  <c r="X513" i="55"/>
  <c r="X514" i="55"/>
  <c r="X515" i="55"/>
  <c r="X516" i="55"/>
  <c r="X517" i="55"/>
  <c r="X518" i="55"/>
  <c r="X519" i="55"/>
  <c r="X520" i="55"/>
  <c r="X521" i="55"/>
  <c r="X522" i="55"/>
  <c r="X523" i="55"/>
  <c r="X524" i="55"/>
  <c r="X525" i="55"/>
  <c r="X526" i="55"/>
  <c r="X527" i="55"/>
  <c r="X528" i="55"/>
  <c r="X529" i="55"/>
  <c r="X530" i="55"/>
  <c r="X531" i="55"/>
  <c r="X532" i="55"/>
  <c r="X533" i="55"/>
  <c r="X534" i="55"/>
  <c r="X535" i="55"/>
  <c r="X536" i="55"/>
  <c r="X537" i="55"/>
  <c r="X538" i="55"/>
  <c r="X539" i="55"/>
  <c r="X540" i="55"/>
  <c r="X541" i="55"/>
  <c r="X542" i="55"/>
  <c r="X543" i="55"/>
  <c r="X544" i="55"/>
  <c r="X545" i="55"/>
  <c r="X546" i="55"/>
  <c r="X547" i="55"/>
  <c r="X548" i="55"/>
  <c r="X549" i="55"/>
  <c r="X550" i="55"/>
  <c r="X551" i="55"/>
  <c r="X552" i="55"/>
  <c r="X553" i="55"/>
  <c r="X554" i="55"/>
  <c r="X555" i="55"/>
  <c r="X556" i="55"/>
  <c r="X557" i="55"/>
  <c r="X558" i="55"/>
  <c r="X559" i="55"/>
  <c r="X560" i="55"/>
  <c r="X561" i="55"/>
  <c r="X562" i="55"/>
  <c r="X563" i="55"/>
  <c r="X564" i="55"/>
  <c r="X565" i="55"/>
  <c r="X566" i="55"/>
  <c r="X567" i="55"/>
  <c r="X568" i="55"/>
  <c r="X569" i="55"/>
  <c r="X570" i="55"/>
  <c r="X571" i="55"/>
  <c r="X572" i="55"/>
  <c r="X573" i="55"/>
  <c r="X574" i="55"/>
  <c r="X575" i="55"/>
  <c r="X576" i="55"/>
  <c r="X577" i="55"/>
  <c r="X578" i="55"/>
  <c r="X579" i="55"/>
  <c r="X580" i="55"/>
  <c r="X581" i="55"/>
  <c r="X582" i="55"/>
  <c r="X583" i="55"/>
  <c r="X584" i="55"/>
  <c r="X585" i="55"/>
  <c r="X586" i="55"/>
  <c r="X587" i="55"/>
  <c r="X588" i="55"/>
  <c r="X589" i="55"/>
  <c r="X590" i="55"/>
  <c r="X591" i="55"/>
  <c r="X592" i="55"/>
  <c r="X593" i="55"/>
  <c r="X594" i="55"/>
  <c r="X595" i="55"/>
  <c r="X596" i="55"/>
  <c r="X597" i="55"/>
  <c r="X598" i="55"/>
  <c r="X599" i="55"/>
  <c r="X600" i="55"/>
  <c r="X601" i="55"/>
  <c r="X602" i="55"/>
  <c r="X603" i="55"/>
  <c r="X604" i="55"/>
  <c r="X605" i="55"/>
  <c r="X606" i="55"/>
  <c r="X607" i="55"/>
  <c r="X608" i="55"/>
  <c r="X609" i="55"/>
  <c r="X610" i="55"/>
  <c r="X611" i="55"/>
  <c r="X612" i="55"/>
  <c r="X613" i="55"/>
  <c r="X614" i="55"/>
  <c r="X615" i="55"/>
  <c r="X616" i="55"/>
  <c r="X617" i="55"/>
  <c r="X618" i="55"/>
  <c r="X619" i="55"/>
  <c r="X620" i="55"/>
  <c r="X621" i="55"/>
  <c r="X622" i="55"/>
  <c r="X623" i="55"/>
  <c r="X624" i="55"/>
  <c r="X625" i="55"/>
  <c r="X626" i="55"/>
  <c r="X627" i="55"/>
  <c r="X628" i="55"/>
  <c r="X629" i="55"/>
  <c r="X630" i="55"/>
  <c r="X631" i="55"/>
  <c r="X632" i="55"/>
  <c r="X633" i="55"/>
  <c r="X634" i="55"/>
  <c r="X635" i="55"/>
  <c r="X636" i="55"/>
  <c r="X637" i="55"/>
  <c r="X638" i="55"/>
  <c r="X639" i="55"/>
  <c r="X640" i="55"/>
  <c r="X641" i="55"/>
  <c r="X642" i="55"/>
  <c r="X643" i="55"/>
  <c r="X644" i="55"/>
  <c r="X645" i="55"/>
  <c r="X646" i="55"/>
  <c r="X647" i="55"/>
  <c r="X648" i="55"/>
  <c r="X649" i="55"/>
  <c r="X650" i="55"/>
  <c r="X651" i="55"/>
  <c r="X652" i="55"/>
  <c r="X653" i="55"/>
  <c r="X654" i="55"/>
  <c r="X655" i="55"/>
  <c r="X656" i="55"/>
  <c r="X657" i="55"/>
  <c r="X658" i="55"/>
  <c r="X659" i="55"/>
  <c r="X660" i="55"/>
  <c r="X661" i="55"/>
  <c r="X662" i="55"/>
  <c r="X663" i="55"/>
  <c r="X664" i="55"/>
  <c r="X665" i="55"/>
  <c r="X666" i="55"/>
  <c r="X667" i="55"/>
  <c r="X668" i="55"/>
  <c r="X669" i="55"/>
  <c r="X670" i="55"/>
  <c r="X671" i="55"/>
  <c r="X672" i="55"/>
  <c r="X673" i="55"/>
  <c r="X674" i="55"/>
  <c r="X675" i="55"/>
  <c r="X676" i="55"/>
  <c r="X677" i="55"/>
  <c r="X678" i="55"/>
  <c r="X679" i="55"/>
  <c r="X680" i="55"/>
  <c r="X681" i="55"/>
  <c r="X682" i="55"/>
  <c r="X683" i="55"/>
  <c r="X684" i="55"/>
  <c r="X685" i="55"/>
  <c r="X686" i="55"/>
  <c r="X687" i="55"/>
  <c r="X688" i="55"/>
  <c r="X689" i="55"/>
  <c r="X690" i="55"/>
  <c r="X691" i="55"/>
  <c r="X692" i="55"/>
  <c r="X693" i="55"/>
  <c r="X694" i="55"/>
  <c r="X695" i="55"/>
  <c r="X696" i="55"/>
  <c r="X697" i="55"/>
  <c r="X698" i="55"/>
  <c r="X699" i="55"/>
  <c r="X700" i="55"/>
  <c r="X701" i="55"/>
  <c r="X702" i="55"/>
  <c r="X703" i="55"/>
  <c r="X704" i="55"/>
  <c r="X705" i="55"/>
  <c r="X706" i="55"/>
  <c r="X707" i="55"/>
  <c r="X708" i="55"/>
  <c r="X709" i="55"/>
  <c r="X710" i="55"/>
  <c r="X711" i="55"/>
  <c r="X712" i="55"/>
  <c r="X713" i="55"/>
  <c r="X714" i="55"/>
  <c r="X715" i="55"/>
  <c r="X716" i="55"/>
  <c r="X717" i="55"/>
  <c r="X718" i="55"/>
  <c r="X719" i="55"/>
  <c r="X720" i="55"/>
  <c r="X721" i="55"/>
  <c r="X722" i="55"/>
  <c r="X723" i="55"/>
  <c r="X724" i="55"/>
  <c r="X725" i="55"/>
  <c r="X726" i="55"/>
  <c r="X727" i="55"/>
  <c r="X728" i="55"/>
  <c r="X729" i="55"/>
  <c r="X730" i="55"/>
  <c r="X731" i="55"/>
  <c r="X732" i="55"/>
  <c r="X733" i="55"/>
  <c r="X734" i="55"/>
  <c r="X735" i="55"/>
  <c r="X736" i="55"/>
  <c r="X737" i="55"/>
  <c r="X738" i="55"/>
  <c r="X739" i="55"/>
  <c r="X740" i="55"/>
  <c r="X741" i="55"/>
  <c r="X742" i="55"/>
  <c r="X743" i="55"/>
  <c r="X744" i="55"/>
  <c r="X745" i="55"/>
  <c r="X746" i="55"/>
  <c r="X747" i="55"/>
  <c r="X748" i="55"/>
  <c r="X749" i="55"/>
  <c r="X750" i="55"/>
  <c r="X751" i="55"/>
  <c r="X752" i="55"/>
  <c r="X753" i="55"/>
  <c r="X754" i="55"/>
  <c r="X755" i="55"/>
  <c r="X756" i="55"/>
  <c r="X757" i="55"/>
  <c r="X758" i="55"/>
  <c r="X759" i="55"/>
  <c r="X760" i="55"/>
  <c r="X761" i="55"/>
  <c r="X762" i="55"/>
  <c r="X763" i="55"/>
  <c r="X764" i="55"/>
  <c r="X765" i="55"/>
  <c r="X766" i="55"/>
  <c r="X767" i="55"/>
  <c r="X768" i="55"/>
  <c r="X769" i="55"/>
  <c r="X770" i="55"/>
  <c r="X771" i="55"/>
  <c r="X772" i="55"/>
  <c r="X773" i="55"/>
  <c r="X774" i="55"/>
  <c r="X775" i="55"/>
  <c r="X776" i="55"/>
  <c r="X777" i="55"/>
  <c r="X778" i="55"/>
  <c r="X779" i="55"/>
  <c r="X780" i="55"/>
  <c r="X781" i="55"/>
  <c r="X782" i="55"/>
  <c r="X783" i="55"/>
  <c r="X784" i="55"/>
  <c r="X785" i="55"/>
  <c r="X786" i="55"/>
  <c r="X787" i="55"/>
  <c r="X788" i="55"/>
  <c r="X789" i="55"/>
  <c r="X790" i="55"/>
  <c r="X791" i="55"/>
  <c r="X792" i="55"/>
  <c r="X793" i="55"/>
  <c r="X794" i="55"/>
  <c r="X795" i="55"/>
  <c r="X796" i="55"/>
  <c r="X797" i="55"/>
  <c r="X798" i="55"/>
  <c r="X799" i="55"/>
  <c r="X800" i="55"/>
  <c r="X801" i="55"/>
  <c r="X802" i="55"/>
  <c r="X803" i="55"/>
  <c r="X804" i="55"/>
  <c r="X805" i="55"/>
  <c r="X806" i="55"/>
  <c r="X807" i="55"/>
  <c r="X808" i="55"/>
  <c r="X809" i="55"/>
  <c r="X810" i="55"/>
  <c r="X811" i="55"/>
  <c r="X812" i="55"/>
  <c r="X813" i="55"/>
  <c r="X814" i="55"/>
  <c r="X815" i="55"/>
  <c r="X816" i="55"/>
  <c r="X817" i="55"/>
  <c r="X818" i="55"/>
  <c r="X819" i="55"/>
  <c r="X820" i="55"/>
  <c r="X821" i="55"/>
  <c r="X822" i="55"/>
  <c r="X823" i="55"/>
  <c r="X824" i="55"/>
  <c r="X825" i="55"/>
  <c r="X826" i="55"/>
  <c r="X827" i="55"/>
  <c r="X828" i="55"/>
  <c r="X829" i="55"/>
  <c r="X830" i="55"/>
  <c r="X831" i="55"/>
  <c r="X832" i="55"/>
  <c r="X833" i="55"/>
  <c r="X834" i="55"/>
  <c r="X835" i="55"/>
  <c r="X836" i="55"/>
  <c r="X837" i="55"/>
  <c r="X838" i="55"/>
  <c r="X839" i="55"/>
  <c r="X840" i="55"/>
  <c r="X841" i="55"/>
  <c r="X842" i="55"/>
  <c r="X843" i="55"/>
  <c r="X844" i="55"/>
  <c r="X845" i="55"/>
  <c r="X846" i="55"/>
  <c r="X847" i="55"/>
  <c r="X848" i="55"/>
  <c r="X849" i="55"/>
  <c r="X850" i="55"/>
  <c r="X851" i="55"/>
  <c r="X852" i="55"/>
  <c r="X853" i="55"/>
  <c r="X854" i="55"/>
  <c r="X855" i="55"/>
  <c r="X856" i="55"/>
  <c r="X857" i="55"/>
  <c r="X858" i="55"/>
  <c r="X859" i="55"/>
  <c r="X860" i="55"/>
  <c r="X861" i="55"/>
  <c r="X862" i="55"/>
  <c r="X863" i="55"/>
  <c r="X864" i="55"/>
  <c r="X865" i="55"/>
  <c r="X866" i="55"/>
  <c r="X867" i="55"/>
  <c r="X868" i="55"/>
  <c r="X869" i="55"/>
  <c r="X870" i="55"/>
  <c r="X871" i="55"/>
  <c r="X872" i="55"/>
  <c r="X873" i="55"/>
  <c r="X874" i="55"/>
  <c r="X875" i="55"/>
  <c r="X876" i="55"/>
  <c r="X877" i="55"/>
  <c r="X878" i="55"/>
  <c r="X879" i="55"/>
  <c r="X880" i="55"/>
  <c r="X881" i="55"/>
  <c r="X882" i="55"/>
  <c r="X883" i="55"/>
  <c r="X884" i="55"/>
  <c r="X885" i="55"/>
  <c r="X886" i="55"/>
  <c r="X887" i="55"/>
  <c r="X888" i="55"/>
  <c r="X889" i="55"/>
  <c r="X890" i="55"/>
  <c r="X891" i="55"/>
  <c r="X892" i="55"/>
  <c r="X893" i="55"/>
  <c r="X894" i="55"/>
  <c r="X895" i="55"/>
  <c r="X896" i="55"/>
  <c r="X897" i="55"/>
  <c r="X898" i="55"/>
  <c r="X899" i="55"/>
  <c r="X900" i="55"/>
  <c r="X901" i="55"/>
  <c r="X902" i="55"/>
  <c r="X903" i="55"/>
  <c r="X904" i="55"/>
  <c r="X905" i="55"/>
  <c r="X906" i="55"/>
  <c r="X907" i="55"/>
  <c r="X908" i="55"/>
  <c r="X909" i="55"/>
  <c r="X910" i="55"/>
  <c r="X911" i="55"/>
  <c r="X912" i="55"/>
  <c r="X913" i="55"/>
  <c r="X914" i="55"/>
  <c r="X915" i="55"/>
  <c r="X916" i="55"/>
  <c r="X917" i="55"/>
  <c r="X918" i="55"/>
  <c r="X919" i="55"/>
  <c r="X920" i="55"/>
  <c r="X921" i="55"/>
  <c r="X922" i="55"/>
  <c r="X923" i="55"/>
  <c r="X924" i="55"/>
  <c r="X925" i="55"/>
  <c r="X926" i="55"/>
  <c r="X927" i="55"/>
  <c r="X928" i="55"/>
  <c r="X929" i="55"/>
  <c r="X930" i="55"/>
  <c r="X931" i="55"/>
  <c r="X932" i="55"/>
  <c r="X933" i="55"/>
  <c r="X934" i="55"/>
  <c r="X935" i="55"/>
  <c r="X936" i="55"/>
  <c r="X937" i="55"/>
  <c r="X38" i="55"/>
  <c r="Y39" i="55"/>
  <c r="Z39" i="55" s="1"/>
  <c r="Y40" i="55"/>
  <c r="Z40" i="55" s="1"/>
  <c r="Y41" i="55"/>
  <c r="Z41" i="55" s="1"/>
  <c r="Y42" i="55"/>
  <c r="Z42" i="55" s="1"/>
  <c r="Y43" i="55"/>
  <c r="Z43" i="55" s="1"/>
  <c r="Y44" i="55"/>
  <c r="Z44" i="55" s="1"/>
  <c r="Y45" i="55"/>
  <c r="Z45" i="55" s="1"/>
  <c r="Y46" i="55"/>
  <c r="Z46" i="55" s="1"/>
  <c r="Y47" i="55"/>
  <c r="Z47" i="55" s="1"/>
  <c r="Y48" i="55"/>
  <c r="Z48" i="55" s="1"/>
  <c r="Y49" i="55"/>
  <c r="Z49" i="55" s="1"/>
  <c r="Y50" i="55"/>
  <c r="Z50" i="55" s="1"/>
  <c r="Y51" i="55"/>
  <c r="Z51" i="55" s="1"/>
  <c r="Y52" i="55"/>
  <c r="Z52" i="55" s="1"/>
  <c r="Y53" i="55"/>
  <c r="Z53" i="55" s="1"/>
  <c r="Y54" i="55"/>
  <c r="Z54" i="55" s="1"/>
  <c r="Y55" i="55"/>
  <c r="Z55" i="55" s="1"/>
  <c r="Y56" i="55"/>
  <c r="Z56" i="55" s="1"/>
  <c r="Y57" i="55"/>
  <c r="Z57" i="55" s="1"/>
  <c r="Y58" i="55"/>
  <c r="Z58" i="55" s="1"/>
  <c r="Y59" i="55"/>
  <c r="Z59" i="55" s="1"/>
  <c r="Y60" i="55"/>
  <c r="Z60" i="55" s="1"/>
  <c r="Y61" i="55"/>
  <c r="Z61" i="55" s="1"/>
  <c r="Y62" i="55"/>
  <c r="Z62" i="55" s="1"/>
  <c r="Y63" i="55"/>
  <c r="Z63" i="55" s="1"/>
  <c r="Y64" i="55"/>
  <c r="Z64" i="55" s="1"/>
  <c r="Y65" i="55"/>
  <c r="Z65" i="55" s="1"/>
  <c r="Y66" i="55"/>
  <c r="Z66" i="55" s="1"/>
  <c r="Y67" i="55"/>
  <c r="Z67" i="55" s="1"/>
  <c r="Y68" i="55"/>
  <c r="Z68" i="55" s="1"/>
  <c r="Y69" i="55"/>
  <c r="Z69" i="55" s="1"/>
  <c r="Y70" i="55"/>
  <c r="Z70" i="55" s="1"/>
  <c r="Y71" i="55"/>
  <c r="Z71" i="55" s="1"/>
  <c r="Y72" i="55"/>
  <c r="Z72" i="55" s="1"/>
  <c r="Y73" i="55"/>
  <c r="Z73" i="55" s="1"/>
  <c r="Y74" i="55"/>
  <c r="Z74" i="55" s="1"/>
  <c r="Y75" i="55"/>
  <c r="Z75" i="55" s="1"/>
  <c r="Y76" i="55"/>
  <c r="Z76" i="55" s="1"/>
  <c r="Y77" i="55"/>
  <c r="Z77" i="55" s="1"/>
  <c r="Y78" i="55"/>
  <c r="Z78" i="55" s="1"/>
  <c r="Y79" i="55"/>
  <c r="Z79" i="55" s="1"/>
  <c r="Y80" i="55"/>
  <c r="Z80" i="55" s="1"/>
  <c r="Y81" i="55"/>
  <c r="Z81" i="55" s="1"/>
  <c r="Y82" i="55"/>
  <c r="Z82" i="55" s="1"/>
  <c r="Y83" i="55"/>
  <c r="Z83" i="55" s="1"/>
  <c r="Y84" i="55"/>
  <c r="Z84" i="55" s="1"/>
  <c r="Y85" i="55"/>
  <c r="Z85" i="55" s="1"/>
  <c r="Y86" i="55"/>
  <c r="Z86" i="55" s="1"/>
  <c r="Y87" i="55"/>
  <c r="Z87" i="55" s="1"/>
  <c r="Y88" i="55"/>
  <c r="Z88" i="55" s="1"/>
  <c r="Y89" i="55"/>
  <c r="Z89" i="55" s="1"/>
  <c r="Y90" i="55"/>
  <c r="Z90" i="55" s="1"/>
  <c r="Y91" i="55"/>
  <c r="Z91" i="55" s="1"/>
  <c r="Y92" i="55"/>
  <c r="Z92" i="55" s="1"/>
  <c r="Y93" i="55"/>
  <c r="Z93" i="55" s="1"/>
  <c r="Y94" i="55"/>
  <c r="Z94" i="55" s="1"/>
  <c r="Y95" i="55"/>
  <c r="Z95" i="55" s="1"/>
  <c r="Y96" i="55"/>
  <c r="Z96" i="55" s="1"/>
  <c r="Y97" i="55"/>
  <c r="Z97" i="55" s="1"/>
  <c r="Y98" i="55"/>
  <c r="Z98" i="55" s="1"/>
  <c r="Y99" i="55"/>
  <c r="Z99" i="55" s="1"/>
  <c r="Y100" i="55"/>
  <c r="Z100" i="55" s="1"/>
  <c r="Y101" i="55"/>
  <c r="Z101" i="55" s="1"/>
  <c r="Y102" i="55"/>
  <c r="Z102" i="55" s="1"/>
  <c r="Y103" i="55"/>
  <c r="Z103" i="55" s="1"/>
  <c r="Y104" i="55"/>
  <c r="Z104" i="55" s="1"/>
  <c r="Y105" i="55"/>
  <c r="Z105" i="55" s="1"/>
  <c r="Y106" i="55"/>
  <c r="Z106" i="55" s="1"/>
  <c r="Y107" i="55"/>
  <c r="Z107" i="55" s="1"/>
  <c r="Y108" i="55"/>
  <c r="Z108" i="55" s="1"/>
  <c r="Y109" i="55"/>
  <c r="Z109" i="55" s="1"/>
  <c r="Y110" i="55"/>
  <c r="Z110" i="55" s="1"/>
  <c r="Y111" i="55"/>
  <c r="Z111" i="55" s="1"/>
  <c r="Y112" i="55"/>
  <c r="Z112" i="55" s="1"/>
  <c r="Y113" i="55"/>
  <c r="Z113" i="55" s="1"/>
  <c r="Y114" i="55"/>
  <c r="Z114" i="55" s="1"/>
  <c r="Y115" i="55"/>
  <c r="Z115" i="55" s="1"/>
  <c r="Y116" i="55"/>
  <c r="Z116" i="55" s="1"/>
  <c r="Y117" i="55"/>
  <c r="Z117" i="55" s="1"/>
  <c r="Y118" i="55"/>
  <c r="Z118" i="55" s="1"/>
  <c r="Y119" i="55"/>
  <c r="Z119" i="55" s="1"/>
  <c r="Y120" i="55"/>
  <c r="Z120" i="55" s="1"/>
  <c r="Y121" i="55"/>
  <c r="Z121" i="55" s="1"/>
  <c r="Y122" i="55"/>
  <c r="Z122" i="55" s="1"/>
  <c r="Y123" i="55"/>
  <c r="Z123" i="55" s="1"/>
  <c r="Y124" i="55"/>
  <c r="Z124" i="55" s="1"/>
  <c r="Y125" i="55"/>
  <c r="Z125" i="55" s="1"/>
  <c r="Y126" i="55"/>
  <c r="Z126" i="55" s="1"/>
  <c r="Y127" i="55"/>
  <c r="Z127" i="55" s="1"/>
  <c r="Y128" i="55"/>
  <c r="Z128" i="55" s="1"/>
  <c r="Y129" i="55"/>
  <c r="Z129" i="55" s="1"/>
  <c r="Y130" i="55"/>
  <c r="Z130" i="55" s="1"/>
  <c r="Y131" i="55"/>
  <c r="Z131" i="55" s="1"/>
  <c r="Y132" i="55"/>
  <c r="Z132" i="55" s="1"/>
  <c r="Y133" i="55"/>
  <c r="Z133" i="55" s="1"/>
  <c r="Y134" i="55"/>
  <c r="Z134" i="55" s="1"/>
  <c r="Y135" i="55"/>
  <c r="Z135" i="55" s="1"/>
  <c r="Y136" i="55"/>
  <c r="Z136" i="55" s="1"/>
  <c r="Y137" i="55"/>
  <c r="Z137" i="55" s="1"/>
  <c r="Y138" i="55"/>
  <c r="Z138" i="55" s="1"/>
  <c r="Y139" i="55"/>
  <c r="Z139" i="55" s="1"/>
  <c r="Y140" i="55"/>
  <c r="Z140" i="55" s="1"/>
  <c r="Y141" i="55"/>
  <c r="Z141" i="55" s="1"/>
  <c r="Y142" i="55"/>
  <c r="Z142" i="55" s="1"/>
  <c r="Y143" i="55"/>
  <c r="Z143" i="55" s="1"/>
  <c r="Y144" i="55"/>
  <c r="Z144" i="55" s="1"/>
  <c r="Y145" i="55"/>
  <c r="Z145" i="55" s="1"/>
  <c r="Y146" i="55"/>
  <c r="Z146" i="55" s="1"/>
  <c r="Y147" i="55"/>
  <c r="Z147" i="55" s="1"/>
  <c r="Y148" i="55"/>
  <c r="Z148" i="55" s="1"/>
  <c r="Y149" i="55"/>
  <c r="Z149" i="55" s="1"/>
  <c r="Y150" i="55"/>
  <c r="Z150" i="55" s="1"/>
  <c r="Y151" i="55"/>
  <c r="Z151" i="55" s="1"/>
  <c r="Y152" i="55"/>
  <c r="Z152" i="55" s="1"/>
  <c r="Y153" i="55"/>
  <c r="Z153" i="55" s="1"/>
  <c r="Y154" i="55"/>
  <c r="Z154" i="55" s="1"/>
  <c r="Y155" i="55"/>
  <c r="Z155" i="55" s="1"/>
  <c r="Y156" i="55"/>
  <c r="Z156" i="55" s="1"/>
  <c r="Y157" i="55"/>
  <c r="Z157" i="55" s="1"/>
  <c r="Y158" i="55"/>
  <c r="Z158" i="55" s="1"/>
  <c r="Y159" i="55"/>
  <c r="Z159" i="55" s="1"/>
  <c r="Y160" i="55"/>
  <c r="Z160" i="55" s="1"/>
  <c r="Y161" i="55"/>
  <c r="Z161" i="55" s="1"/>
  <c r="Y162" i="55"/>
  <c r="Z162" i="55" s="1"/>
  <c r="Y163" i="55"/>
  <c r="Z163" i="55" s="1"/>
  <c r="Y164" i="55"/>
  <c r="Z164" i="55" s="1"/>
  <c r="Y165" i="55"/>
  <c r="Z165" i="55" s="1"/>
  <c r="Y166" i="55"/>
  <c r="Z166" i="55" s="1"/>
  <c r="Y167" i="55"/>
  <c r="Z167" i="55" s="1"/>
  <c r="Y168" i="55"/>
  <c r="Z168" i="55" s="1"/>
  <c r="Y169" i="55"/>
  <c r="Z169" i="55" s="1"/>
  <c r="Y170" i="55"/>
  <c r="Z170" i="55" s="1"/>
  <c r="Y171" i="55"/>
  <c r="Z171" i="55" s="1"/>
  <c r="Y172" i="55"/>
  <c r="Z172" i="55" s="1"/>
  <c r="Y173" i="55"/>
  <c r="Z173" i="55" s="1"/>
  <c r="Y174" i="55"/>
  <c r="Z174" i="55" s="1"/>
  <c r="Y175" i="55"/>
  <c r="Z175" i="55" s="1"/>
  <c r="Y176" i="55"/>
  <c r="Z176" i="55" s="1"/>
  <c r="Y177" i="55"/>
  <c r="Z177" i="55" s="1"/>
  <c r="Y178" i="55"/>
  <c r="Z178" i="55" s="1"/>
  <c r="Y179" i="55"/>
  <c r="Z179" i="55" s="1"/>
  <c r="Y180" i="55"/>
  <c r="Z180" i="55" s="1"/>
  <c r="Y181" i="55"/>
  <c r="Z181" i="55" s="1"/>
  <c r="Y182" i="55"/>
  <c r="Z182" i="55" s="1"/>
  <c r="Y183" i="55"/>
  <c r="Z183" i="55" s="1"/>
  <c r="Y184" i="55"/>
  <c r="Z184" i="55" s="1"/>
  <c r="Y185" i="55"/>
  <c r="Z185" i="55" s="1"/>
  <c r="Y186" i="55"/>
  <c r="Z186" i="55" s="1"/>
  <c r="Y187" i="55"/>
  <c r="Z187" i="55" s="1"/>
  <c r="Y188" i="55"/>
  <c r="Z188" i="55" s="1"/>
  <c r="Y189" i="55"/>
  <c r="Z189" i="55" s="1"/>
  <c r="Y190" i="55"/>
  <c r="Z190" i="55" s="1"/>
  <c r="Y191" i="55"/>
  <c r="Z191" i="55" s="1"/>
  <c r="Y192" i="55"/>
  <c r="Z192" i="55" s="1"/>
  <c r="Y193" i="55"/>
  <c r="Z193" i="55" s="1"/>
  <c r="Y194" i="55"/>
  <c r="Z194" i="55" s="1"/>
  <c r="Y195" i="55"/>
  <c r="Z195" i="55" s="1"/>
  <c r="Y196" i="55"/>
  <c r="Z196" i="55" s="1"/>
  <c r="Y197" i="55"/>
  <c r="Z197" i="55" s="1"/>
  <c r="Y198" i="55"/>
  <c r="Z198" i="55" s="1"/>
  <c r="Y199" i="55"/>
  <c r="Z199" i="55" s="1"/>
  <c r="Y200" i="55"/>
  <c r="Z200" i="55" s="1"/>
  <c r="Y201" i="55"/>
  <c r="Z201" i="55" s="1"/>
  <c r="Y202" i="55"/>
  <c r="Z202" i="55" s="1"/>
  <c r="Y203" i="55"/>
  <c r="Z203" i="55" s="1"/>
  <c r="Y204" i="55"/>
  <c r="Z204" i="55" s="1"/>
  <c r="Y205" i="55"/>
  <c r="Z205" i="55" s="1"/>
  <c r="Y206" i="55"/>
  <c r="Z206" i="55" s="1"/>
  <c r="Y207" i="55"/>
  <c r="Z207" i="55" s="1"/>
  <c r="Y208" i="55"/>
  <c r="Z208" i="55" s="1"/>
  <c r="Y209" i="55"/>
  <c r="Z209" i="55" s="1"/>
  <c r="Y210" i="55"/>
  <c r="Z210" i="55" s="1"/>
  <c r="Y211" i="55"/>
  <c r="Z211" i="55" s="1"/>
  <c r="Y212" i="55"/>
  <c r="Z212" i="55" s="1"/>
  <c r="Y213" i="55"/>
  <c r="Z213" i="55" s="1"/>
  <c r="Y214" i="55"/>
  <c r="Z214" i="55" s="1"/>
  <c r="Y215" i="55"/>
  <c r="Z215" i="55" s="1"/>
  <c r="Y216" i="55"/>
  <c r="Z216" i="55" s="1"/>
  <c r="Y217" i="55"/>
  <c r="Z217" i="55" s="1"/>
  <c r="Y218" i="55"/>
  <c r="Z218" i="55" s="1"/>
  <c r="Y219" i="55"/>
  <c r="Z219" i="55" s="1"/>
  <c r="Y220" i="55"/>
  <c r="Z220" i="55" s="1"/>
  <c r="Y221" i="55"/>
  <c r="Z221" i="55" s="1"/>
  <c r="Y222" i="55"/>
  <c r="Z222" i="55" s="1"/>
  <c r="Y223" i="55"/>
  <c r="Z223" i="55" s="1"/>
  <c r="Y224" i="55"/>
  <c r="Z224" i="55" s="1"/>
  <c r="Y225" i="55"/>
  <c r="Z225" i="55" s="1"/>
  <c r="Y226" i="55"/>
  <c r="Z226" i="55" s="1"/>
  <c r="Y227" i="55"/>
  <c r="Z227" i="55" s="1"/>
  <c r="Y228" i="55"/>
  <c r="Z228" i="55" s="1"/>
  <c r="Y229" i="55"/>
  <c r="Z229" i="55" s="1"/>
  <c r="Y230" i="55"/>
  <c r="Z230" i="55" s="1"/>
  <c r="Y231" i="55"/>
  <c r="Z231" i="55" s="1"/>
  <c r="Y232" i="55"/>
  <c r="Z232" i="55" s="1"/>
  <c r="Y233" i="55"/>
  <c r="Z233" i="55" s="1"/>
  <c r="Y234" i="55"/>
  <c r="Z234" i="55" s="1"/>
  <c r="Y235" i="55"/>
  <c r="Z235" i="55" s="1"/>
  <c r="Y236" i="55"/>
  <c r="Z236" i="55" s="1"/>
  <c r="Y237" i="55"/>
  <c r="Z237" i="55" s="1"/>
  <c r="Y238" i="55"/>
  <c r="Z238" i="55" s="1"/>
  <c r="Y239" i="55"/>
  <c r="Z239" i="55" s="1"/>
  <c r="Y240" i="55"/>
  <c r="Z240" i="55" s="1"/>
  <c r="Y241" i="55"/>
  <c r="Z241" i="55" s="1"/>
  <c r="Y242" i="55"/>
  <c r="Z242" i="55" s="1"/>
  <c r="Y243" i="55"/>
  <c r="Z243" i="55" s="1"/>
  <c r="Y244" i="55"/>
  <c r="Z244" i="55" s="1"/>
  <c r="Y245" i="55"/>
  <c r="Z245" i="55" s="1"/>
  <c r="Y246" i="55"/>
  <c r="Z246" i="55" s="1"/>
  <c r="Y247" i="55"/>
  <c r="Z247" i="55" s="1"/>
  <c r="Y248" i="55"/>
  <c r="Z248" i="55" s="1"/>
  <c r="Y249" i="55"/>
  <c r="Z249" i="55" s="1"/>
  <c r="Y250" i="55"/>
  <c r="Z250" i="55" s="1"/>
  <c r="Y251" i="55"/>
  <c r="Z251" i="55" s="1"/>
  <c r="Y252" i="55"/>
  <c r="Z252" i="55" s="1"/>
  <c r="Y253" i="55"/>
  <c r="Z253" i="55" s="1"/>
  <c r="Y254" i="55"/>
  <c r="Z254" i="55" s="1"/>
  <c r="Y255" i="55"/>
  <c r="Z255" i="55" s="1"/>
  <c r="Y256" i="55"/>
  <c r="Z256" i="55" s="1"/>
  <c r="Y257" i="55"/>
  <c r="Z257" i="55" s="1"/>
  <c r="Y258" i="55"/>
  <c r="Z258" i="55" s="1"/>
  <c r="Y259" i="55"/>
  <c r="Z259" i="55" s="1"/>
  <c r="Y260" i="55"/>
  <c r="Z260" i="55" s="1"/>
  <c r="Y261" i="55"/>
  <c r="Z261" i="55" s="1"/>
  <c r="Y262" i="55"/>
  <c r="Z262" i="55" s="1"/>
  <c r="Y263" i="55"/>
  <c r="Z263" i="55" s="1"/>
  <c r="Y264" i="55"/>
  <c r="Z264" i="55" s="1"/>
  <c r="Y265" i="55"/>
  <c r="Z265" i="55" s="1"/>
  <c r="Y266" i="55"/>
  <c r="Z266" i="55" s="1"/>
  <c r="Y267" i="55"/>
  <c r="Z267" i="55" s="1"/>
  <c r="Y268" i="55"/>
  <c r="Z268" i="55" s="1"/>
  <c r="Y269" i="55"/>
  <c r="Z269" i="55" s="1"/>
  <c r="Y270" i="55"/>
  <c r="Z270" i="55" s="1"/>
  <c r="Y271" i="55"/>
  <c r="Z271" i="55" s="1"/>
  <c r="Y272" i="55"/>
  <c r="Z272" i="55" s="1"/>
  <c r="Y273" i="55"/>
  <c r="Z273" i="55" s="1"/>
  <c r="Y274" i="55"/>
  <c r="Z274" i="55" s="1"/>
  <c r="Y275" i="55"/>
  <c r="Z275" i="55" s="1"/>
  <c r="Y276" i="55"/>
  <c r="Z276" i="55" s="1"/>
  <c r="Y277" i="55"/>
  <c r="Z277" i="55" s="1"/>
  <c r="Y278" i="55"/>
  <c r="Z278" i="55" s="1"/>
  <c r="Y279" i="55"/>
  <c r="Z279" i="55" s="1"/>
  <c r="Y280" i="55"/>
  <c r="Z280" i="55" s="1"/>
  <c r="Y281" i="55"/>
  <c r="Z281" i="55" s="1"/>
  <c r="Y282" i="55"/>
  <c r="Z282" i="55" s="1"/>
  <c r="Y283" i="55"/>
  <c r="Z283" i="55" s="1"/>
  <c r="Y284" i="55"/>
  <c r="Z284" i="55" s="1"/>
  <c r="Y285" i="55"/>
  <c r="Z285" i="55" s="1"/>
  <c r="Y286" i="55"/>
  <c r="Z286" i="55" s="1"/>
  <c r="Y287" i="55"/>
  <c r="Z287" i="55" s="1"/>
  <c r="Y288" i="55"/>
  <c r="Z288" i="55" s="1"/>
  <c r="Y289" i="55"/>
  <c r="Z289" i="55" s="1"/>
  <c r="Y290" i="55"/>
  <c r="Z290" i="55" s="1"/>
  <c r="Y291" i="55"/>
  <c r="Z291" i="55" s="1"/>
  <c r="Y292" i="55"/>
  <c r="Z292" i="55" s="1"/>
  <c r="Y293" i="55"/>
  <c r="Z293" i="55" s="1"/>
  <c r="Y294" i="55"/>
  <c r="Z294" i="55" s="1"/>
  <c r="Y295" i="55"/>
  <c r="Z295" i="55" s="1"/>
  <c r="Y296" i="55"/>
  <c r="Z296" i="55" s="1"/>
  <c r="Y297" i="55"/>
  <c r="Z297" i="55" s="1"/>
  <c r="Y298" i="55"/>
  <c r="Z298" i="55" s="1"/>
  <c r="Y299" i="55"/>
  <c r="Z299" i="55" s="1"/>
  <c r="Y300" i="55"/>
  <c r="Z300" i="55" s="1"/>
  <c r="Y301" i="55"/>
  <c r="Z301" i="55" s="1"/>
  <c r="Y302" i="55"/>
  <c r="Z302" i="55" s="1"/>
  <c r="Y303" i="55"/>
  <c r="Z303" i="55" s="1"/>
  <c r="Y304" i="55"/>
  <c r="Z304" i="55" s="1"/>
  <c r="Y305" i="55"/>
  <c r="Z305" i="55" s="1"/>
  <c r="Y306" i="55"/>
  <c r="Z306" i="55" s="1"/>
  <c r="Y307" i="55"/>
  <c r="Z307" i="55" s="1"/>
  <c r="Y308" i="55"/>
  <c r="Z308" i="55" s="1"/>
  <c r="Y309" i="55"/>
  <c r="Z309" i="55" s="1"/>
  <c r="Y310" i="55"/>
  <c r="Z310" i="55" s="1"/>
  <c r="Y311" i="55"/>
  <c r="Z311" i="55" s="1"/>
  <c r="Y312" i="55"/>
  <c r="Z312" i="55" s="1"/>
  <c r="Y313" i="55"/>
  <c r="Z313" i="55" s="1"/>
  <c r="Y314" i="55"/>
  <c r="Z314" i="55" s="1"/>
  <c r="Y315" i="55"/>
  <c r="Z315" i="55" s="1"/>
  <c r="Y316" i="55"/>
  <c r="Z316" i="55" s="1"/>
  <c r="Y317" i="55"/>
  <c r="Z317" i="55" s="1"/>
  <c r="Y318" i="55"/>
  <c r="Z318" i="55" s="1"/>
  <c r="Y319" i="55"/>
  <c r="Z319" i="55" s="1"/>
  <c r="Y320" i="55"/>
  <c r="Z320" i="55" s="1"/>
  <c r="Y321" i="55"/>
  <c r="Z321" i="55" s="1"/>
  <c r="Y322" i="55"/>
  <c r="Z322" i="55" s="1"/>
  <c r="Y323" i="55"/>
  <c r="Z323" i="55" s="1"/>
  <c r="Y324" i="55"/>
  <c r="Z324" i="55" s="1"/>
  <c r="Y325" i="55"/>
  <c r="Z325" i="55" s="1"/>
  <c r="Y326" i="55"/>
  <c r="Z326" i="55" s="1"/>
  <c r="Y327" i="55"/>
  <c r="Z327" i="55" s="1"/>
  <c r="Y328" i="55"/>
  <c r="Z328" i="55" s="1"/>
  <c r="Y329" i="55"/>
  <c r="Z329" i="55" s="1"/>
  <c r="Y330" i="55"/>
  <c r="Z330" i="55" s="1"/>
  <c r="Y331" i="55"/>
  <c r="Z331" i="55" s="1"/>
  <c r="Y332" i="55"/>
  <c r="Z332" i="55" s="1"/>
  <c r="Y333" i="55"/>
  <c r="Z333" i="55" s="1"/>
  <c r="Y334" i="55"/>
  <c r="Z334" i="55" s="1"/>
  <c r="Y335" i="55"/>
  <c r="Z335" i="55" s="1"/>
  <c r="Y336" i="55"/>
  <c r="Z336" i="55" s="1"/>
  <c r="Y337" i="55"/>
  <c r="Z337" i="55" s="1"/>
  <c r="Y338" i="55"/>
  <c r="Z338" i="55" s="1"/>
  <c r="Y339" i="55"/>
  <c r="Z339" i="55" s="1"/>
  <c r="Y340" i="55"/>
  <c r="Z340" i="55" s="1"/>
  <c r="Y341" i="55"/>
  <c r="Z341" i="55" s="1"/>
  <c r="Y342" i="55"/>
  <c r="Z342" i="55" s="1"/>
  <c r="Y343" i="55"/>
  <c r="Z343" i="55" s="1"/>
  <c r="Y344" i="55"/>
  <c r="Z344" i="55" s="1"/>
  <c r="Y345" i="55"/>
  <c r="Z345" i="55" s="1"/>
  <c r="Y346" i="55"/>
  <c r="Z346" i="55" s="1"/>
  <c r="Y347" i="55"/>
  <c r="Z347" i="55" s="1"/>
  <c r="Y348" i="55"/>
  <c r="Z348" i="55" s="1"/>
  <c r="Y349" i="55"/>
  <c r="Z349" i="55" s="1"/>
  <c r="Y350" i="55"/>
  <c r="Z350" i="55" s="1"/>
  <c r="Y351" i="55"/>
  <c r="Z351" i="55" s="1"/>
  <c r="Y352" i="55"/>
  <c r="Z352" i="55" s="1"/>
  <c r="Y353" i="55"/>
  <c r="Z353" i="55" s="1"/>
  <c r="Y354" i="55"/>
  <c r="Z354" i="55" s="1"/>
  <c r="Y355" i="55"/>
  <c r="Z355" i="55" s="1"/>
  <c r="Y356" i="55"/>
  <c r="Z356" i="55" s="1"/>
  <c r="Y357" i="55"/>
  <c r="Z357" i="55" s="1"/>
  <c r="Y358" i="55"/>
  <c r="Z358" i="55" s="1"/>
  <c r="Y359" i="55"/>
  <c r="Z359" i="55" s="1"/>
  <c r="Y360" i="55"/>
  <c r="Z360" i="55" s="1"/>
  <c r="Y361" i="55"/>
  <c r="Z361" i="55" s="1"/>
  <c r="Y362" i="55"/>
  <c r="Z362" i="55" s="1"/>
  <c r="Y363" i="55"/>
  <c r="Z363" i="55" s="1"/>
  <c r="Y364" i="55"/>
  <c r="Z364" i="55" s="1"/>
  <c r="Y365" i="55"/>
  <c r="Z365" i="55" s="1"/>
  <c r="Y366" i="55"/>
  <c r="Z366" i="55" s="1"/>
  <c r="Y367" i="55"/>
  <c r="Z367" i="55" s="1"/>
  <c r="Y368" i="55"/>
  <c r="Z368" i="55" s="1"/>
  <c r="Y369" i="55"/>
  <c r="Z369" i="55" s="1"/>
  <c r="Y370" i="55"/>
  <c r="Z370" i="55" s="1"/>
  <c r="Y371" i="55"/>
  <c r="Z371" i="55" s="1"/>
  <c r="Y372" i="55"/>
  <c r="Z372" i="55" s="1"/>
  <c r="Y373" i="55"/>
  <c r="Z373" i="55" s="1"/>
  <c r="Y374" i="55"/>
  <c r="Z374" i="55" s="1"/>
  <c r="Y375" i="55"/>
  <c r="Z375" i="55" s="1"/>
  <c r="Y376" i="55"/>
  <c r="Z376" i="55" s="1"/>
  <c r="Y377" i="55"/>
  <c r="Z377" i="55" s="1"/>
  <c r="Y378" i="55"/>
  <c r="Z378" i="55" s="1"/>
  <c r="Y379" i="55"/>
  <c r="Z379" i="55" s="1"/>
  <c r="Y380" i="55"/>
  <c r="Z380" i="55" s="1"/>
  <c r="Y381" i="55"/>
  <c r="Z381" i="55" s="1"/>
  <c r="Y382" i="55"/>
  <c r="Z382" i="55" s="1"/>
  <c r="Y383" i="55"/>
  <c r="Z383" i="55" s="1"/>
  <c r="Y384" i="55"/>
  <c r="Z384" i="55" s="1"/>
  <c r="Y385" i="55"/>
  <c r="Z385" i="55" s="1"/>
  <c r="Y386" i="55"/>
  <c r="Z386" i="55" s="1"/>
  <c r="Y387" i="55"/>
  <c r="Z387" i="55" s="1"/>
  <c r="Y388" i="55"/>
  <c r="Z388" i="55" s="1"/>
  <c r="Y389" i="55"/>
  <c r="Z389" i="55" s="1"/>
  <c r="Y390" i="55"/>
  <c r="Z390" i="55" s="1"/>
  <c r="Y391" i="55"/>
  <c r="Z391" i="55" s="1"/>
  <c r="Y392" i="55"/>
  <c r="Z392" i="55" s="1"/>
  <c r="Y393" i="55"/>
  <c r="Z393" i="55" s="1"/>
  <c r="Y394" i="55"/>
  <c r="Z394" i="55" s="1"/>
  <c r="Y395" i="55"/>
  <c r="Z395" i="55" s="1"/>
  <c r="Y396" i="55"/>
  <c r="Z396" i="55" s="1"/>
  <c r="Y397" i="55"/>
  <c r="Z397" i="55" s="1"/>
  <c r="Y398" i="55"/>
  <c r="Z398" i="55" s="1"/>
  <c r="Y399" i="55"/>
  <c r="Z399" i="55" s="1"/>
  <c r="Y400" i="55"/>
  <c r="Z400" i="55" s="1"/>
  <c r="Y401" i="55"/>
  <c r="Z401" i="55" s="1"/>
  <c r="Y402" i="55"/>
  <c r="Z402" i="55" s="1"/>
  <c r="Y403" i="55"/>
  <c r="Z403" i="55" s="1"/>
  <c r="Y404" i="55"/>
  <c r="Z404" i="55" s="1"/>
  <c r="Y405" i="55"/>
  <c r="Z405" i="55" s="1"/>
  <c r="Y406" i="55"/>
  <c r="Z406" i="55" s="1"/>
  <c r="Y407" i="55"/>
  <c r="Z407" i="55" s="1"/>
  <c r="Y408" i="55"/>
  <c r="Z408" i="55" s="1"/>
  <c r="Y409" i="55"/>
  <c r="Z409" i="55" s="1"/>
  <c r="Y410" i="55"/>
  <c r="Z410" i="55" s="1"/>
  <c r="Y411" i="55"/>
  <c r="Z411" i="55" s="1"/>
  <c r="Y412" i="55"/>
  <c r="Z412" i="55" s="1"/>
  <c r="Y413" i="55"/>
  <c r="Z413" i="55" s="1"/>
  <c r="Y414" i="55"/>
  <c r="Z414" i="55" s="1"/>
  <c r="Y415" i="55"/>
  <c r="Z415" i="55" s="1"/>
  <c r="Y416" i="55"/>
  <c r="Z416" i="55" s="1"/>
  <c r="Y417" i="55"/>
  <c r="Z417" i="55" s="1"/>
  <c r="Y418" i="55"/>
  <c r="Z418" i="55" s="1"/>
  <c r="Y419" i="55"/>
  <c r="Z419" i="55" s="1"/>
  <c r="Y420" i="55"/>
  <c r="Z420" i="55" s="1"/>
  <c r="Y421" i="55"/>
  <c r="Z421" i="55" s="1"/>
  <c r="Y422" i="55"/>
  <c r="Z422" i="55" s="1"/>
  <c r="Y423" i="55"/>
  <c r="Z423" i="55" s="1"/>
  <c r="Y424" i="55"/>
  <c r="Z424" i="55" s="1"/>
  <c r="Y425" i="55"/>
  <c r="Z425" i="55" s="1"/>
  <c r="Y426" i="55"/>
  <c r="Z426" i="55" s="1"/>
  <c r="Y427" i="55"/>
  <c r="Z427" i="55" s="1"/>
  <c r="Y428" i="55"/>
  <c r="Z428" i="55" s="1"/>
  <c r="Y429" i="55"/>
  <c r="Z429" i="55" s="1"/>
  <c r="Y430" i="55"/>
  <c r="Z430" i="55" s="1"/>
  <c r="Y431" i="55"/>
  <c r="Z431" i="55" s="1"/>
  <c r="Y432" i="55"/>
  <c r="Z432" i="55" s="1"/>
  <c r="Y433" i="55"/>
  <c r="Z433" i="55" s="1"/>
  <c r="Y434" i="55"/>
  <c r="Z434" i="55" s="1"/>
  <c r="Y435" i="55"/>
  <c r="Z435" i="55" s="1"/>
  <c r="Y436" i="55"/>
  <c r="Z436" i="55" s="1"/>
  <c r="Y437" i="55"/>
  <c r="Z437" i="55" s="1"/>
  <c r="Y438" i="55"/>
  <c r="Z438" i="55" s="1"/>
  <c r="Y439" i="55"/>
  <c r="Z439" i="55" s="1"/>
  <c r="Y440" i="55"/>
  <c r="Z440" i="55" s="1"/>
  <c r="Y441" i="55"/>
  <c r="Z441" i="55" s="1"/>
  <c r="Y442" i="55"/>
  <c r="Z442" i="55" s="1"/>
  <c r="Y443" i="55"/>
  <c r="Z443" i="55" s="1"/>
  <c r="Y444" i="55"/>
  <c r="Z444" i="55" s="1"/>
  <c r="Y445" i="55"/>
  <c r="Z445" i="55" s="1"/>
  <c r="Y446" i="55"/>
  <c r="Z446" i="55" s="1"/>
  <c r="Y447" i="55"/>
  <c r="Z447" i="55" s="1"/>
  <c r="Y448" i="55"/>
  <c r="Z448" i="55" s="1"/>
  <c r="Y449" i="55"/>
  <c r="Z449" i="55" s="1"/>
  <c r="Y450" i="55"/>
  <c r="Z450" i="55" s="1"/>
  <c r="Y451" i="55"/>
  <c r="Z451" i="55" s="1"/>
  <c r="Y452" i="55"/>
  <c r="Z452" i="55" s="1"/>
  <c r="Y453" i="55"/>
  <c r="Z453" i="55" s="1"/>
  <c r="Y454" i="55"/>
  <c r="Z454" i="55" s="1"/>
  <c r="Y455" i="55"/>
  <c r="Z455" i="55" s="1"/>
  <c r="Y456" i="55"/>
  <c r="Z456" i="55" s="1"/>
  <c r="Y457" i="55"/>
  <c r="Z457" i="55" s="1"/>
  <c r="Y458" i="55"/>
  <c r="Z458" i="55" s="1"/>
  <c r="Y459" i="55"/>
  <c r="Z459" i="55" s="1"/>
  <c r="Y460" i="55"/>
  <c r="Z460" i="55" s="1"/>
  <c r="Y461" i="55"/>
  <c r="Z461" i="55" s="1"/>
  <c r="Y462" i="55"/>
  <c r="Z462" i="55" s="1"/>
  <c r="Y463" i="55"/>
  <c r="Z463" i="55" s="1"/>
  <c r="Y464" i="55"/>
  <c r="Z464" i="55" s="1"/>
  <c r="Y465" i="55"/>
  <c r="Z465" i="55" s="1"/>
  <c r="Y466" i="55"/>
  <c r="Z466" i="55" s="1"/>
  <c r="Y467" i="55"/>
  <c r="Z467" i="55" s="1"/>
  <c r="Y468" i="55"/>
  <c r="Z468" i="55" s="1"/>
  <c r="Y469" i="55"/>
  <c r="Z469" i="55" s="1"/>
  <c r="Y470" i="55"/>
  <c r="Z470" i="55" s="1"/>
  <c r="Y471" i="55"/>
  <c r="Z471" i="55" s="1"/>
  <c r="Y472" i="55"/>
  <c r="Z472" i="55" s="1"/>
  <c r="Y473" i="55"/>
  <c r="Z473" i="55" s="1"/>
  <c r="Y474" i="55"/>
  <c r="Z474" i="55" s="1"/>
  <c r="Y475" i="55"/>
  <c r="Z475" i="55" s="1"/>
  <c r="Y476" i="55"/>
  <c r="Z476" i="55" s="1"/>
  <c r="Y477" i="55"/>
  <c r="Z477" i="55" s="1"/>
  <c r="Y478" i="55"/>
  <c r="Z478" i="55" s="1"/>
  <c r="Y479" i="55"/>
  <c r="Z479" i="55" s="1"/>
  <c r="Y480" i="55"/>
  <c r="Z480" i="55" s="1"/>
  <c r="Y481" i="55"/>
  <c r="Z481" i="55" s="1"/>
  <c r="Y482" i="55"/>
  <c r="Z482" i="55" s="1"/>
  <c r="Y483" i="55"/>
  <c r="Z483" i="55" s="1"/>
  <c r="Y484" i="55"/>
  <c r="Z484" i="55" s="1"/>
  <c r="Y485" i="55"/>
  <c r="Z485" i="55" s="1"/>
  <c r="Y486" i="55"/>
  <c r="Z486" i="55" s="1"/>
  <c r="Y487" i="55"/>
  <c r="Z487" i="55" s="1"/>
  <c r="Y488" i="55"/>
  <c r="Z488" i="55" s="1"/>
  <c r="Y489" i="55"/>
  <c r="Z489" i="55" s="1"/>
  <c r="Y490" i="55"/>
  <c r="Z490" i="55" s="1"/>
  <c r="Y491" i="55"/>
  <c r="Z491" i="55" s="1"/>
  <c r="Y492" i="55"/>
  <c r="Z492" i="55" s="1"/>
  <c r="Y493" i="55"/>
  <c r="Z493" i="55" s="1"/>
  <c r="Y494" i="55"/>
  <c r="Z494" i="55" s="1"/>
  <c r="Y495" i="55"/>
  <c r="Z495" i="55" s="1"/>
  <c r="Y496" i="55"/>
  <c r="Z496" i="55" s="1"/>
  <c r="Y497" i="55"/>
  <c r="Z497" i="55" s="1"/>
  <c r="Y498" i="55"/>
  <c r="Z498" i="55" s="1"/>
  <c r="Y499" i="55"/>
  <c r="Z499" i="55" s="1"/>
  <c r="Y500" i="55"/>
  <c r="Z500" i="55" s="1"/>
  <c r="Y501" i="55"/>
  <c r="Z501" i="55" s="1"/>
  <c r="Y502" i="55"/>
  <c r="Z502" i="55" s="1"/>
  <c r="Y503" i="55"/>
  <c r="Z503" i="55" s="1"/>
  <c r="Y504" i="55"/>
  <c r="Z504" i="55" s="1"/>
  <c r="Y505" i="55"/>
  <c r="Z505" i="55" s="1"/>
  <c r="Y506" i="55"/>
  <c r="Z506" i="55" s="1"/>
  <c r="Y507" i="55"/>
  <c r="Z507" i="55" s="1"/>
  <c r="Y508" i="55"/>
  <c r="Z508" i="55" s="1"/>
  <c r="Y509" i="55"/>
  <c r="Z509" i="55" s="1"/>
  <c r="Y510" i="55"/>
  <c r="Z510" i="55" s="1"/>
  <c r="Y511" i="55"/>
  <c r="Z511" i="55" s="1"/>
  <c r="Y512" i="55"/>
  <c r="Z512" i="55" s="1"/>
  <c r="Y513" i="55"/>
  <c r="Z513" i="55" s="1"/>
  <c r="Y514" i="55"/>
  <c r="Z514" i="55" s="1"/>
  <c r="Y515" i="55"/>
  <c r="Z515" i="55" s="1"/>
  <c r="Y516" i="55"/>
  <c r="Z516" i="55" s="1"/>
  <c r="Y517" i="55"/>
  <c r="Z517" i="55" s="1"/>
  <c r="Y518" i="55"/>
  <c r="Z518" i="55" s="1"/>
  <c r="Y519" i="55"/>
  <c r="Z519" i="55" s="1"/>
  <c r="Y520" i="55"/>
  <c r="Z520" i="55" s="1"/>
  <c r="Y521" i="55"/>
  <c r="Z521" i="55" s="1"/>
  <c r="Y522" i="55"/>
  <c r="Z522" i="55" s="1"/>
  <c r="Y523" i="55"/>
  <c r="Z523" i="55" s="1"/>
  <c r="Y524" i="55"/>
  <c r="Z524" i="55" s="1"/>
  <c r="Y525" i="55"/>
  <c r="Z525" i="55" s="1"/>
  <c r="Y526" i="55"/>
  <c r="Z526" i="55" s="1"/>
  <c r="Y527" i="55"/>
  <c r="Z527" i="55" s="1"/>
  <c r="Y528" i="55"/>
  <c r="Z528" i="55" s="1"/>
  <c r="Y529" i="55"/>
  <c r="Z529" i="55" s="1"/>
  <c r="Y530" i="55"/>
  <c r="Z530" i="55" s="1"/>
  <c r="Y531" i="55"/>
  <c r="Z531" i="55" s="1"/>
  <c r="Y532" i="55"/>
  <c r="Z532" i="55" s="1"/>
  <c r="Y533" i="55"/>
  <c r="Z533" i="55" s="1"/>
  <c r="Y534" i="55"/>
  <c r="Z534" i="55" s="1"/>
  <c r="Y535" i="55"/>
  <c r="Z535" i="55" s="1"/>
  <c r="Y536" i="55"/>
  <c r="Z536" i="55" s="1"/>
  <c r="Y537" i="55"/>
  <c r="Z537" i="55" s="1"/>
  <c r="Y538" i="55"/>
  <c r="Z538" i="55" s="1"/>
  <c r="Y539" i="55"/>
  <c r="Z539" i="55" s="1"/>
  <c r="Y540" i="55"/>
  <c r="Z540" i="55" s="1"/>
  <c r="Y541" i="55"/>
  <c r="Z541" i="55" s="1"/>
  <c r="Y542" i="55"/>
  <c r="Z542" i="55" s="1"/>
  <c r="Y543" i="55"/>
  <c r="Z543" i="55" s="1"/>
  <c r="Y544" i="55"/>
  <c r="Z544" i="55" s="1"/>
  <c r="Y545" i="55"/>
  <c r="Z545" i="55" s="1"/>
  <c r="Y546" i="55"/>
  <c r="Z546" i="55" s="1"/>
  <c r="Y547" i="55"/>
  <c r="Z547" i="55" s="1"/>
  <c r="Y548" i="55"/>
  <c r="Z548" i="55" s="1"/>
  <c r="Y549" i="55"/>
  <c r="Z549" i="55" s="1"/>
  <c r="Y550" i="55"/>
  <c r="Z550" i="55" s="1"/>
  <c r="Y551" i="55"/>
  <c r="Z551" i="55" s="1"/>
  <c r="Y552" i="55"/>
  <c r="Z552" i="55" s="1"/>
  <c r="Y553" i="55"/>
  <c r="Z553" i="55" s="1"/>
  <c r="Y554" i="55"/>
  <c r="Z554" i="55" s="1"/>
  <c r="Y555" i="55"/>
  <c r="Z555" i="55" s="1"/>
  <c r="Y556" i="55"/>
  <c r="Z556" i="55" s="1"/>
  <c r="Y557" i="55"/>
  <c r="Z557" i="55" s="1"/>
  <c r="Y558" i="55"/>
  <c r="Z558" i="55" s="1"/>
  <c r="Y559" i="55"/>
  <c r="Z559" i="55" s="1"/>
  <c r="Y560" i="55"/>
  <c r="Z560" i="55" s="1"/>
  <c r="Y561" i="55"/>
  <c r="Z561" i="55" s="1"/>
  <c r="Y562" i="55"/>
  <c r="Z562" i="55" s="1"/>
  <c r="Y563" i="55"/>
  <c r="Z563" i="55" s="1"/>
  <c r="Y564" i="55"/>
  <c r="Z564" i="55" s="1"/>
  <c r="Y565" i="55"/>
  <c r="Z565" i="55" s="1"/>
  <c r="Y566" i="55"/>
  <c r="Z566" i="55" s="1"/>
  <c r="Y567" i="55"/>
  <c r="Z567" i="55" s="1"/>
  <c r="Y568" i="55"/>
  <c r="Z568" i="55" s="1"/>
  <c r="Y569" i="55"/>
  <c r="Z569" i="55" s="1"/>
  <c r="Y570" i="55"/>
  <c r="Z570" i="55" s="1"/>
  <c r="Y571" i="55"/>
  <c r="Z571" i="55" s="1"/>
  <c r="Y572" i="55"/>
  <c r="Z572" i="55" s="1"/>
  <c r="Y573" i="55"/>
  <c r="Z573" i="55" s="1"/>
  <c r="Y574" i="55"/>
  <c r="Z574" i="55" s="1"/>
  <c r="Y575" i="55"/>
  <c r="Z575" i="55" s="1"/>
  <c r="Y576" i="55"/>
  <c r="Z576" i="55" s="1"/>
  <c r="Y577" i="55"/>
  <c r="Z577" i="55" s="1"/>
  <c r="Y578" i="55"/>
  <c r="Z578" i="55" s="1"/>
  <c r="Y579" i="55"/>
  <c r="Z579" i="55" s="1"/>
  <c r="Y580" i="55"/>
  <c r="Z580" i="55" s="1"/>
  <c r="Y581" i="55"/>
  <c r="Z581" i="55" s="1"/>
  <c r="Y582" i="55"/>
  <c r="Z582" i="55" s="1"/>
  <c r="Y583" i="55"/>
  <c r="Z583" i="55" s="1"/>
  <c r="Y584" i="55"/>
  <c r="Z584" i="55" s="1"/>
  <c r="Y585" i="55"/>
  <c r="Z585" i="55" s="1"/>
  <c r="Y586" i="55"/>
  <c r="Z586" i="55" s="1"/>
  <c r="Y587" i="55"/>
  <c r="Z587" i="55" s="1"/>
  <c r="Y588" i="55"/>
  <c r="Z588" i="55" s="1"/>
  <c r="Y589" i="55"/>
  <c r="Z589" i="55" s="1"/>
  <c r="Y590" i="55"/>
  <c r="Z590" i="55" s="1"/>
  <c r="Y591" i="55"/>
  <c r="Z591" i="55" s="1"/>
  <c r="Y592" i="55"/>
  <c r="Z592" i="55" s="1"/>
  <c r="Y593" i="55"/>
  <c r="Z593" i="55" s="1"/>
  <c r="Y594" i="55"/>
  <c r="Z594" i="55" s="1"/>
  <c r="Y595" i="55"/>
  <c r="Z595" i="55" s="1"/>
  <c r="Y596" i="55"/>
  <c r="Z596" i="55" s="1"/>
  <c r="Y597" i="55"/>
  <c r="Z597" i="55" s="1"/>
  <c r="Y598" i="55"/>
  <c r="Z598" i="55" s="1"/>
  <c r="Y599" i="55"/>
  <c r="Z599" i="55" s="1"/>
  <c r="Y600" i="55"/>
  <c r="Z600" i="55" s="1"/>
  <c r="Y601" i="55"/>
  <c r="Z601" i="55" s="1"/>
  <c r="Y602" i="55"/>
  <c r="Z602" i="55" s="1"/>
  <c r="Y603" i="55"/>
  <c r="Z603" i="55" s="1"/>
  <c r="Y604" i="55"/>
  <c r="Z604" i="55" s="1"/>
  <c r="Y605" i="55"/>
  <c r="Z605" i="55" s="1"/>
  <c r="Y606" i="55"/>
  <c r="Z606" i="55" s="1"/>
  <c r="Y607" i="55"/>
  <c r="Z607" i="55" s="1"/>
  <c r="Y608" i="55"/>
  <c r="Z608" i="55" s="1"/>
  <c r="Y609" i="55"/>
  <c r="Z609" i="55" s="1"/>
  <c r="Y610" i="55"/>
  <c r="Z610" i="55" s="1"/>
  <c r="Y611" i="55"/>
  <c r="Z611" i="55" s="1"/>
  <c r="Y612" i="55"/>
  <c r="Z612" i="55" s="1"/>
  <c r="Y613" i="55"/>
  <c r="Z613" i="55" s="1"/>
  <c r="Y614" i="55"/>
  <c r="Z614" i="55" s="1"/>
  <c r="Y615" i="55"/>
  <c r="Z615" i="55" s="1"/>
  <c r="Y616" i="55"/>
  <c r="Z616" i="55" s="1"/>
  <c r="Y617" i="55"/>
  <c r="Z617" i="55" s="1"/>
  <c r="Y618" i="55"/>
  <c r="Z618" i="55" s="1"/>
  <c r="Y619" i="55"/>
  <c r="Z619" i="55" s="1"/>
  <c r="Y620" i="55"/>
  <c r="Z620" i="55" s="1"/>
  <c r="Y621" i="55"/>
  <c r="Z621" i="55" s="1"/>
  <c r="Y622" i="55"/>
  <c r="Z622" i="55" s="1"/>
  <c r="Y623" i="55"/>
  <c r="Z623" i="55" s="1"/>
  <c r="Y624" i="55"/>
  <c r="Z624" i="55" s="1"/>
  <c r="Y625" i="55"/>
  <c r="Z625" i="55" s="1"/>
  <c r="Y626" i="55"/>
  <c r="Z626" i="55" s="1"/>
  <c r="Y627" i="55"/>
  <c r="Z627" i="55" s="1"/>
  <c r="Y628" i="55"/>
  <c r="Z628" i="55" s="1"/>
  <c r="Y629" i="55"/>
  <c r="Z629" i="55" s="1"/>
  <c r="Y630" i="55"/>
  <c r="Z630" i="55" s="1"/>
  <c r="Y631" i="55"/>
  <c r="Z631" i="55" s="1"/>
  <c r="Y632" i="55"/>
  <c r="Z632" i="55" s="1"/>
  <c r="Y633" i="55"/>
  <c r="Z633" i="55" s="1"/>
  <c r="Y634" i="55"/>
  <c r="Z634" i="55" s="1"/>
  <c r="Y635" i="55"/>
  <c r="Z635" i="55" s="1"/>
  <c r="Y636" i="55"/>
  <c r="Z636" i="55" s="1"/>
  <c r="Y637" i="55"/>
  <c r="Z637" i="55" s="1"/>
  <c r="Y638" i="55"/>
  <c r="Z638" i="55" s="1"/>
  <c r="Y639" i="55"/>
  <c r="Z639" i="55" s="1"/>
  <c r="Y640" i="55"/>
  <c r="Z640" i="55" s="1"/>
  <c r="Y641" i="55"/>
  <c r="Z641" i="55" s="1"/>
  <c r="Y642" i="55"/>
  <c r="Z642" i="55" s="1"/>
  <c r="Y643" i="55"/>
  <c r="Z643" i="55" s="1"/>
  <c r="Y644" i="55"/>
  <c r="Z644" i="55" s="1"/>
  <c r="Y645" i="55"/>
  <c r="Z645" i="55" s="1"/>
  <c r="Y646" i="55"/>
  <c r="Y647" i="55"/>
  <c r="Z647" i="55" s="1"/>
  <c r="Y648" i="55"/>
  <c r="Z648" i="55" s="1"/>
  <c r="Y649" i="55"/>
  <c r="Z649" i="55" s="1"/>
  <c r="Y650" i="55"/>
  <c r="Z650" i="55" s="1"/>
  <c r="Y651" i="55"/>
  <c r="Z651" i="55" s="1"/>
  <c r="Y652" i="55"/>
  <c r="Z652" i="55" s="1"/>
  <c r="Y653" i="55"/>
  <c r="Z653" i="55" s="1"/>
  <c r="Y654" i="55"/>
  <c r="Z654" i="55" s="1"/>
  <c r="Y655" i="55"/>
  <c r="Z655" i="55" s="1"/>
  <c r="Y656" i="55"/>
  <c r="Z656" i="55" s="1"/>
  <c r="Y657" i="55"/>
  <c r="Z657" i="55" s="1"/>
  <c r="Y658" i="55"/>
  <c r="Z658" i="55" s="1"/>
  <c r="Y659" i="55"/>
  <c r="Z659" i="55" s="1"/>
  <c r="Y660" i="55"/>
  <c r="Z660" i="55" s="1"/>
  <c r="Y661" i="55"/>
  <c r="Z661" i="55" s="1"/>
  <c r="Y662" i="55"/>
  <c r="Z662" i="55" s="1"/>
  <c r="Y663" i="55"/>
  <c r="Z663" i="55" s="1"/>
  <c r="Y664" i="55"/>
  <c r="Z664" i="55" s="1"/>
  <c r="Y665" i="55"/>
  <c r="Z665" i="55" s="1"/>
  <c r="Y666" i="55"/>
  <c r="Z666" i="55" s="1"/>
  <c r="Y667" i="55"/>
  <c r="Z667" i="55" s="1"/>
  <c r="Y668" i="55"/>
  <c r="Z668" i="55" s="1"/>
  <c r="Y669" i="55"/>
  <c r="Z669" i="55" s="1"/>
  <c r="Y670" i="55"/>
  <c r="Z670" i="55" s="1"/>
  <c r="Y671" i="55"/>
  <c r="Z671" i="55" s="1"/>
  <c r="Y672" i="55"/>
  <c r="Z672" i="55" s="1"/>
  <c r="Y673" i="55"/>
  <c r="Z673" i="55" s="1"/>
  <c r="Y674" i="55"/>
  <c r="Z674" i="55" s="1"/>
  <c r="Y675" i="55"/>
  <c r="Z675" i="55" s="1"/>
  <c r="Y676" i="55"/>
  <c r="Z676" i="55" s="1"/>
  <c r="Y677" i="55"/>
  <c r="Z677" i="55" s="1"/>
  <c r="Y678" i="55"/>
  <c r="Z678" i="55" s="1"/>
  <c r="Y679" i="55"/>
  <c r="Z679" i="55" s="1"/>
  <c r="Y680" i="55"/>
  <c r="Z680" i="55" s="1"/>
  <c r="Y681" i="55"/>
  <c r="Z681" i="55" s="1"/>
  <c r="Y682" i="55"/>
  <c r="Z682" i="55" s="1"/>
  <c r="Y683" i="55"/>
  <c r="Z683" i="55" s="1"/>
  <c r="Y684" i="55"/>
  <c r="Z684" i="55" s="1"/>
  <c r="Y685" i="55"/>
  <c r="Z685" i="55" s="1"/>
  <c r="Y686" i="55"/>
  <c r="Z686" i="55" s="1"/>
  <c r="Y687" i="55"/>
  <c r="Z687" i="55" s="1"/>
  <c r="Y688" i="55"/>
  <c r="Z688" i="55" s="1"/>
  <c r="Y689" i="55"/>
  <c r="Z689" i="55" s="1"/>
  <c r="Y690" i="55"/>
  <c r="Z690" i="55" s="1"/>
  <c r="Y691" i="55"/>
  <c r="Z691" i="55" s="1"/>
  <c r="Y692" i="55"/>
  <c r="Z692" i="55" s="1"/>
  <c r="Y693" i="55"/>
  <c r="Z693" i="55" s="1"/>
  <c r="Y694" i="55"/>
  <c r="Z694" i="55" s="1"/>
  <c r="Y695" i="55"/>
  <c r="Z695" i="55" s="1"/>
  <c r="Y696" i="55"/>
  <c r="Z696" i="55" s="1"/>
  <c r="Y697" i="55"/>
  <c r="Z697" i="55" s="1"/>
  <c r="Y698" i="55"/>
  <c r="Z698" i="55" s="1"/>
  <c r="Y699" i="55"/>
  <c r="Z699" i="55" s="1"/>
  <c r="Y700" i="55"/>
  <c r="Z700" i="55" s="1"/>
  <c r="Y701" i="55"/>
  <c r="Z701" i="55" s="1"/>
  <c r="Y702" i="55"/>
  <c r="Z702" i="55" s="1"/>
  <c r="Y703" i="55"/>
  <c r="Z703" i="55" s="1"/>
  <c r="Y704" i="55"/>
  <c r="Z704" i="55" s="1"/>
  <c r="Y705" i="55"/>
  <c r="Z705" i="55" s="1"/>
  <c r="Y706" i="55"/>
  <c r="Z706" i="55" s="1"/>
  <c r="Y707" i="55"/>
  <c r="Z707" i="55" s="1"/>
  <c r="Y708" i="55"/>
  <c r="Z708" i="55" s="1"/>
  <c r="Y709" i="55"/>
  <c r="Z709" i="55" s="1"/>
  <c r="Y710" i="55"/>
  <c r="Z710" i="55" s="1"/>
  <c r="Y711" i="55"/>
  <c r="Z711" i="55" s="1"/>
  <c r="Y712" i="55"/>
  <c r="Z712" i="55" s="1"/>
  <c r="Y713" i="55"/>
  <c r="Z713" i="55" s="1"/>
  <c r="Y714" i="55"/>
  <c r="Z714" i="55" s="1"/>
  <c r="Y715" i="55"/>
  <c r="Z715" i="55" s="1"/>
  <c r="Y716" i="55"/>
  <c r="Z716" i="55" s="1"/>
  <c r="Y717" i="55"/>
  <c r="Z717" i="55" s="1"/>
  <c r="Y718" i="55"/>
  <c r="Z718" i="55" s="1"/>
  <c r="Y719" i="55"/>
  <c r="Z719" i="55" s="1"/>
  <c r="Y720" i="55"/>
  <c r="Z720" i="55" s="1"/>
  <c r="Y721" i="55"/>
  <c r="Z721" i="55" s="1"/>
  <c r="Y722" i="55"/>
  <c r="Z722" i="55" s="1"/>
  <c r="Y723" i="55"/>
  <c r="Z723" i="55" s="1"/>
  <c r="Y724" i="55"/>
  <c r="Z724" i="55" s="1"/>
  <c r="Y725" i="55"/>
  <c r="Z725" i="55" s="1"/>
  <c r="Y726" i="55"/>
  <c r="Z726" i="55" s="1"/>
  <c r="Y727" i="55"/>
  <c r="Z727" i="55" s="1"/>
  <c r="Y728" i="55"/>
  <c r="Z728" i="55" s="1"/>
  <c r="Y729" i="55"/>
  <c r="Z729" i="55" s="1"/>
  <c r="Y730" i="55"/>
  <c r="Z730" i="55" s="1"/>
  <c r="Y731" i="55"/>
  <c r="Z731" i="55" s="1"/>
  <c r="Y732" i="55"/>
  <c r="Z732" i="55" s="1"/>
  <c r="Y733" i="55"/>
  <c r="Z733" i="55" s="1"/>
  <c r="Y734" i="55"/>
  <c r="Z734" i="55" s="1"/>
  <c r="Y735" i="55"/>
  <c r="Z735" i="55" s="1"/>
  <c r="Y736" i="55"/>
  <c r="Z736" i="55" s="1"/>
  <c r="Y737" i="55"/>
  <c r="Z737" i="55" s="1"/>
  <c r="Y738" i="55"/>
  <c r="Z738" i="55" s="1"/>
  <c r="Y739" i="55"/>
  <c r="Z739" i="55" s="1"/>
  <c r="Y740" i="55"/>
  <c r="Z740" i="55" s="1"/>
  <c r="Y741" i="55"/>
  <c r="Z741" i="55" s="1"/>
  <c r="Y742" i="55"/>
  <c r="Z742" i="55" s="1"/>
  <c r="Y743" i="55"/>
  <c r="Z743" i="55" s="1"/>
  <c r="Y744" i="55"/>
  <c r="Z744" i="55" s="1"/>
  <c r="Y745" i="55"/>
  <c r="Z745" i="55" s="1"/>
  <c r="Y746" i="55"/>
  <c r="Z746" i="55" s="1"/>
  <c r="Y747" i="55"/>
  <c r="Z747" i="55" s="1"/>
  <c r="Y748" i="55"/>
  <c r="Z748" i="55" s="1"/>
  <c r="Y749" i="55"/>
  <c r="Z749" i="55" s="1"/>
  <c r="Y750" i="55"/>
  <c r="Z750" i="55" s="1"/>
  <c r="Y751" i="55"/>
  <c r="Z751" i="55" s="1"/>
  <c r="Y752" i="55"/>
  <c r="Z752" i="55" s="1"/>
  <c r="Y753" i="55"/>
  <c r="Z753" i="55" s="1"/>
  <c r="Y754" i="55"/>
  <c r="Z754" i="55" s="1"/>
  <c r="Y755" i="55"/>
  <c r="Z755" i="55" s="1"/>
  <c r="Y756" i="55"/>
  <c r="Z756" i="55" s="1"/>
  <c r="Y757" i="55"/>
  <c r="Z757" i="55" s="1"/>
  <c r="Y758" i="55"/>
  <c r="Z758" i="55" s="1"/>
  <c r="Y759" i="55"/>
  <c r="Z759" i="55" s="1"/>
  <c r="Y760" i="55"/>
  <c r="Z760" i="55" s="1"/>
  <c r="Y761" i="55"/>
  <c r="Z761" i="55" s="1"/>
  <c r="Y762" i="55"/>
  <c r="Z762" i="55" s="1"/>
  <c r="Y763" i="55"/>
  <c r="Z763" i="55" s="1"/>
  <c r="Y764" i="55"/>
  <c r="Z764" i="55" s="1"/>
  <c r="Y765" i="55"/>
  <c r="Z765" i="55" s="1"/>
  <c r="Y766" i="55"/>
  <c r="Z766" i="55" s="1"/>
  <c r="Y767" i="55"/>
  <c r="Z767" i="55" s="1"/>
  <c r="Y768" i="55"/>
  <c r="Z768" i="55" s="1"/>
  <c r="Y769" i="55"/>
  <c r="Z769" i="55" s="1"/>
  <c r="Y770" i="55"/>
  <c r="Z770" i="55" s="1"/>
  <c r="Y771" i="55"/>
  <c r="Z771" i="55" s="1"/>
  <c r="Y772" i="55"/>
  <c r="Z772" i="55" s="1"/>
  <c r="Y773" i="55"/>
  <c r="Z773" i="55" s="1"/>
  <c r="Y774" i="55"/>
  <c r="Z774" i="55" s="1"/>
  <c r="Y775" i="55"/>
  <c r="Z775" i="55" s="1"/>
  <c r="Y776" i="55"/>
  <c r="Z776" i="55" s="1"/>
  <c r="Y777" i="55"/>
  <c r="Z777" i="55" s="1"/>
  <c r="Y778" i="55"/>
  <c r="Z778" i="55" s="1"/>
  <c r="Y779" i="55"/>
  <c r="Z779" i="55" s="1"/>
  <c r="Y780" i="55"/>
  <c r="Z780" i="55" s="1"/>
  <c r="Y781" i="55"/>
  <c r="Z781" i="55" s="1"/>
  <c r="Y782" i="55"/>
  <c r="Z782" i="55" s="1"/>
  <c r="Y783" i="55"/>
  <c r="Z783" i="55" s="1"/>
  <c r="Y784" i="55"/>
  <c r="Z784" i="55" s="1"/>
  <c r="Y785" i="55"/>
  <c r="Z785" i="55" s="1"/>
  <c r="Y786" i="55"/>
  <c r="Z786" i="55" s="1"/>
  <c r="Y787" i="55"/>
  <c r="Z787" i="55" s="1"/>
  <c r="Y788" i="55"/>
  <c r="Z788" i="55" s="1"/>
  <c r="Y789" i="55"/>
  <c r="Z789" i="55" s="1"/>
  <c r="Y790" i="55"/>
  <c r="Z790" i="55" s="1"/>
  <c r="Y791" i="55"/>
  <c r="Z791" i="55" s="1"/>
  <c r="Y792" i="55"/>
  <c r="Z792" i="55" s="1"/>
  <c r="Y793" i="55"/>
  <c r="Z793" i="55" s="1"/>
  <c r="Y794" i="55"/>
  <c r="Z794" i="55" s="1"/>
  <c r="Y795" i="55"/>
  <c r="Z795" i="55" s="1"/>
  <c r="Y796" i="55"/>
  <c r="Z796" i="55" s="1"/>
  <c r="Y797" i="55"/>
  <c r="Z797" i="55" s="1"/>
  <c r="Y798" i="55"/>
  <c r="Z798" i="55" s="1"/>
  <c r="Y799" i="55"/>
  <c r="Z799" i="55" s="1"/>
  <c r="Y800" i="55"/>
  <c r="Z800" i="55" s="1"/>
  <c r="Y801" i="55"/>
  <c r="Z801" i="55" s="1"/>
  <c r="Y802" i="55"/>
  <c r="Z802" i="55" s="1"/>
  <c r="Y803" i="55"/>
  <c r="Z803" i="55" s="1"/>
  <c r="Y804" i="55"/>
  <c r="Z804" i="55" s="1"/>
  <c r="Y805" i="55"/>
  <c r="Z805" i="55" s="1"/>
  <c r="Y806" i="55"/>
  <c r="Z806" i="55" s="1"/>
  <c r="Y807" i="55"/>
  <c r="Z807" i="55" s="1"/>
  <c r="Y808" i="55"/>
  <c r="Z808" i="55" s="1"/>
  <c r="Y809" i="55"/>
  <c r="Z809" i="55" s="1"/>
  <c r="Y810" i="55"/>
  <c r="Z810" i="55" s="1"/>
  <c r="Y811" i="55"/>
  <c r="Z811" i="55" s="1"/>
  <c r="Y812" i="55"/>
  <c r="Z812" i="55" s="1"/>
  <c r="Y813" i="55"/>
  <c r="Z813" i="55" s="1"/>
  <c r="Y814" i="55"/>
  <c r="Z814" i="55" s="1"/>
  <c r="Y815" i="55"/>
  <c r="Z815" i="55" s="1"/>
  <c r="Y816" i="55"/>
  <c r="Z816" i="55" s="1"/>
  <c r="Y817" i="55"/>
  <c r="Z817" i="55" s="1"/>
  <c r="Y818" i="55"/>
  <c r="Z818" i="55" s="1"/>
  <c r="Y819" i="55"/>
  <c r="Z819" i="55" s="1"/>
  <c r="Y820" i="55"/>
  <c r="Z820" i="55" s="1"/>
  <c r="Y821" i="55"/>
  <c r="Z821" i="55" s="1"/>
  <c r="Y822" i="55"/>
  <c r="Z822" i="55" s="1"/>
  <c r="Y823" i="55"/>
  <c r="Z823" i="55" s="1"/>
  <c r="Y824" i="55"/>
  <c r="Z824" i="55" s="1"/>
  <c r="Y825" i="55"/>
  <c r="Z825" i="55" s="1"/>
  <c r="Y826" i="55"/>
  <c r="Z826" i="55" s="1"/>
  <c r="Y827" i="55"/>
  <c r="Z827" i="55" s="1"/>
  <c r="Y828" i="55"/>
  <c r="Z828" i="55" s="1"/>
  <c r="Y829" i="55"/>
  <c r="Z829" i="55" s="1"/>
  <c r="Y830" i="55"/>
  <c r="Z830" i="55" s="1"/>
  <c r="Y831" i="55"/>
  <c r="Z831" i="55" s="1"/>
  <c r="Y832" i="55"/>
  <c r="Z832" i="55" s="1"/>
  <c r="Y833" i="55"/>
  <c r="Z833" i="55" s="1"/>
  <c r="Y834" i="55"/>
  <c r="Z834" i="55" s="1"/>
  <c r="Y835" i="55"/>
  <c r="Z835" i="55" s="1"/>
  <c r="Y836" i="55"/>
  <c r="Z836" i="55" s="1"/>
  <c r="Y837" i="55"/>
  <c r="Z837" i="55" s="1"/>
  <c r="Y838" i="55"/>
  <c r="Z838" i="55" s="1"/>
  <c r="Y839" i="55"/>
  <c r="Z839" i="55" s="1"/>
  <c r="Y840" i="55"/>
  <c r="Z840" i="55" s="1"/>
  <c r="Y841" i="55"/>
  <c r="Z841" i="55" s="1"/>
  <c r="Y842" i="55"/>
  <c r="Z842" i="55" s="1"/>
  <c r="Y843" i="55"/>
  <c r="Z843" i="55" s="1"/>
  <c r="Y844" i="55"/>
  <c r="Z844" i="55" s="1"/>
  <c r="Y845" i="55"/>
  <c r="Z845" i="55" s="1"/>
  <c r="Y846" i="55"/>
  <c r="Z846" i="55" s="1"/>
  <c r="Y847" i="55"/>
  <c r="Z847" i="55" s="1"/>
  <c r="Y848" i="55"/>
  <c r="Z848" i="55" s="1"/>
  <c r="Y849" i="55"/>
  <c r="Z849" i="55" s="1"/>
  <c r="Y850" i="55"/>
  <c r="Z850" i="55" s="1"/>
  <c r="Y851" i="55"/>
  <c r="Z851" i="55" s="1"/>
  <c r="Y852" i="55"/>
  <c r="Z852" i="55" s="1"/>
  <c r="Y853" i="55"/>
  <c r="Z853" i="55" s="1"/>
  <c r="Y854" i="55"/>
  <c r="Z854" i="55" s="1"/>
  <c r="Y855" i="55"/>
  <c r="Z855" i="55" s="1"/>
  <c r="Y856" i="55"/>
  <c r="Z856" i="55" s="1"/>
  <c r="Y857" i="55"/>
  <c r="Z857" i="55" s="1"/>
  <c r="Y858" i="55"/>
  <c r="Z858" i="55" s="1"/>
  <c r="Y859" i="55"/>
  <c r="Z859" i="55" s="1"/>
  <c r="Y860" i="55"/>
  <c r="Z860" i="55" s="1"/>
  <c r="Y861" i="55"/>
  <c r="Z861" i="55" s="1"/>
  <c r="Y862" i="55"/>
  <c r="Z862" i="55" s="1"/>
  <c r="Y863" i="55"/>
  <c r="Z863" i="55" s="1"/>
  <c r="Y864" i="55"/>
  <c r="Z864" i="55" s="1"/>
  <c r="Y865" i="55"/>
  <c r="Z865" i="55" s="1"/>
  <c r="Y866" i="55"/>
  <c r="Z866" i="55" s="1"/>
  <c r="Y867" i="55"/>
  <c r="Z867" i="55" s="1"/>
  <c r="Y868" i="55"/>
  <c r="Z868" i="55" s="1"/>
  <c r="Y869" i="55"/>
  <c r="Z869" i="55" s="1"/>
  <c r="Y870" i="55"/>
  <c r="Z870" i="55" s="1"/>
  <c r="Y871" i="55"/>
  <c r="Z871" i="55" s="1"/>
  <c r="Y872" i="55"/>
  <c r="Z872" i="55" s="1"/>
  <c r="Y873" i="55"/>
  <c r="Z873" i="55" s="1"/>
  <c r="Y874" i="55"/>
  <c r="Z874" i="55" s="1"/>
  <c r="Y875" i="55"/>
  <c r="Z875" i="55" s="1"/>
  <c r="Y876" i="55"/>
  <c r="Z876" i="55" s="1"/>
  <c r="Y877" i="55"/>
  <c r="Z877" i="55" s="1"/>
  <c r="Y878" i="55"/>
  <c r="Z878" i="55" s="1"/>
  <c r="Y879" i="55"/>
  <c r="Z879" i="55" s="1"/>
  <c r="Y880" i="55"/>
  <c r="Z880" i="55" s="1"/>
  <c r="Y881" i="55"/>
  <c r="Z881" i="55" s="1"/>
  <c r="Y882" i="55"/>
  <c r="Z882" i="55" s="1"/>
  <c r="Y883" i="55"/>
  <c r="Z883" i="55" s="1"/>
  <c r="Y884" i="55"/>
  <c r="Z884" i="55" s="1"/>
  <c r="Y885" i="55"/>
  <c r="Z885" i="55" s="1"/>
  <c r="Y886" i="55"/>
  <c r="Z886" i="55" s="1"/>
  <c r="Y887" i="55"/>
  <c r="Z887" i="55" s="1"/>
  <c r="Y888" i="55"/>
  <c r="Z888" i="55" s="1"/>
  <c r="Y889" i="55"/>
  <c r="Z889" i="55" s="1"/>
  <c r="Y890" i="55"/>
  <c r="Z890" i="55" s="1"/>
  <c r="Y891" i="55"/>
  <c r="Z891" i="55" s="1"/>
  <c r="Y892" i="55"/>
  <c r="Z892" i="55" s="1"/>
  <c r="Y893" i="55"/>
  <c r="Z893" i="55" s="1"/>
  <c r="Y894" i="55"/>
  <c r="Z894" i="55" s="1"/>
  <c r="Y895" i="55"/>
  <c r="Z895" i="55" s="1"/>
  <c r="Y896" i="55"/>
  <c r="Z896" i="55" s="1"/>
  <c r="Y897" i="55"/>
  <c r="Z897" i="55" s="1"/>
  <c r="Y898" i="55"/>
  <c r="Z898" i="55" s="1"/>
  <c r="Y899" i="55"/>
  <c r="Z899" i="55" s="1"/>
  <c r="Y900" i="55"/>
  <c r="Z900" i="55" s="1"/>
  <c r="Y901" i="55"/>
  <c r="Z901" i="55" s="1"/>
  <c r="Y902" i="55"/>
  <c r="Z902" i="55" s="1"/>
  <c r="Y903" i="55"/>
  <c r="Z903" i="55" s="1"/>
  <c r="Y904" i="55"/>
  <c r="Z904" i="55" s="1"/>
  <c r="Y905" i="55"/>
  <c r="Z905" i="55" s="1"/>
  <c r="Y906" i="55"/>
  <c r="Z906" i="55" s="1"/>
  <c r="Y907" i="55"/>
  <c r="Z907" i="55" s="1"/>
  <c r="Y908" i="55"/>
  <c r="Z908" i="55" s="1"/>
  <c r="Y909" i="55"/>
  <c r="Z909" i="55" s="1"/>
  <c r="Y910" i="55"/>
  <c r="Z910" i="55" s="1"/>
  <c r="Y911" i="55"/>
  <c r="Z911" i="55" s="1"/>
  <c r="Y912" i="55"/>
  <c r="Z912" i="55" s="1"/>
  <c r="Y913" i="55"/>
  <c r="Z913" i="55" s="1"/>
  <c r="Y914" i="55"/>
  <c r="Z914" i="55" s="1"/>
  <c r="Y915" i="55"/>
  <c r="Z915" i="55" s="1"/>
  <c r="Y916" i="55"/>
  <c r="Z916" i="55" s="1"/>
  <c r="Y917" i="55"/>
  <c r="Z917" i="55" s="1"/>
  <c r="Y918" i="55"/>
  <c r="Z918" i="55" s="1"/>
  <c r="Y919" i="55"/>
  <c r="Z919" i="55" s="1"/>
  <c r="Y920" i="55"/>
  <c r="Z920" i="55" s="1"/>
  <c r="Y921" i="55"/>
  <c r="Z921" i="55" s="1"/>
  <c r="Y922" i="55"/>
  <c r="Z922" i="55" s="1"/>
  <c r="Y923" i="55"/>
  <c r="Z923" i="55" s="1"/>
  <c r="Y924" i="55"/>
  <c r="Z924" i="55" s="1"/>
  <c r="Y925" i="55"/>
  <c r="Z925" i="55" s="1"/>
  <c r="Y926" i="55"/>
  <c r="Z926" i="55" s="1"/>
  <c r="Y927" i="55"/>
  <c r="Z927" i="55" s="1"/>
  <c r="Y928" i="55"/>
  <c r="Z928" i="55" s="1"/>
  <c r="Y929" i="55"/>
  <c r="Z929" i="55" s="1"/>
  <c r="Y930" i="55"/>
  <c r="Z930" i="55" s="1"/>
  <c r="Y931" i="55"/>
  <c r="Z931" i="55" s="1"/>
  <c r="Y932" i="55"/>
  <c r="Z932" i="55" s="1"/>
  <c r="Y933" i="55"/>
  <c r="Z933" i="55" s="1"/>
  <c r="Y934" i="55"/>
  <c r="Z934" i="55" s="1"/>
  <c r="Y935" i="55"/>
  <c r="Z935" i="55" s="1"/>
  <c r="Y936" i="55"/>
  <c r="Z936" i="55" s="1"/>
  <c r="Y937" i="55"/>
  <c r="Z937" i="55" s="1"/>
  <c r="Y38" i="55"/>
  <c r="Z38" i="55" s="1"/>
  <c r="X28" i="55" l="1"/>
  <c r="X20" i="55"/>
  <c r="X12" i="55"/>
  <c r="X33" i="55"/>
  <c r="X25" i="55"/>
  <c r="X17" i="55"/>
  <c r="X9" i="55"/>
  <c r="X32" i="55"/>
  <c r="X24" i="55"/>
  <c r="X16" i="55"/>
  <c r="X8" i="55"/>
  <c r="X29" i="55"/>
  <c r="X21" i="55"/>
  <c r="X13" i="55"/>
  <c r="X5" i="55"/>
  <c r="X31" i="55"/>
  <c r="X27" i="55"/>
  <c r="X23" i="55"/>
  <c r="X19" i="55"/>
  <c r="X15" i="55"/>
  <c r="X11" i="55"/>
  <c r="X7" i="55"/>
  <c r="X4" i="55"/>
  <c r="X30" i="55"/>
  <c r="X26" i="55"/>
  <c r="X22" i="55"/>
  <c r="X18" i="55"/>
  <c r="X14" i="55"/>
  <c r="X10" i="55"/>
  <c r="F4" i="55"/>
  <c r="F10" i="55" s="1"/>
  <c r="G4" i="55"/>
  <c r="G11" i="55" s="1"/>
  <c r="E4" i="55"/>
  <c r="E11" i="55" s="1"/>
  <c r="K13" i="55"/>
  <c r="L21" i="55" s="1"/>
  <c r="B13" i="55"/>
  <c r="C18" i="55" s="1"/>
  <c r="L18" i="55" l="1"/>
  <c r="C17" i="55"/>
  <c r="C21" i="55"/>
  <c r="L22" i="55"/>
  <c r="C20" i="55"/>
  <c r="L19" i="55"/>
  <c r="C16" i="55"/>
  <c r="C19" i="55"/>
  <c r="L16" i="55"/>
  <c r="L20" i="55"/>
  <c r="C22" i="55"/>
  <c r="L17" i="55"/>
  <c r="E10" i="55"/>
  <c r="F9" i="55"/>
  <c r="E9" i="55"/>
  <c r="F11" i="55"/>
  <c r="G10" i="55"/>
  <c r="G9" i="55"/>
  <c r="E55" i="53"/>
  <c r="B4" i="55" s="1"/>
  <c r="O16" i="55" l="1"/>
  <c r="N16" i="55"/>
  <c r="N19" i="55"/>
  <c r="B9" i="55"/>
  <c r="B10" i="55"/>
  <c r="B11" i="55"/>
  <c r="M17" i="55"/>
  <c r="M21" i="55"/>
  <c r="M20" i="55"/>
  <c r="M22" i="55"/>
  <c r="M16" i="55"/>
  <c r="O37" i="55" s="1"/>
  <c r="O18" i="55"/>
  <c r="O22" i="55"/>
  <c r="O21" i="55"/>
  <c r="O20" i="55"/>
  <c r="N17" i="55"/>
  <c r="N22" i="55"/>
  <c r="N21" i="55"/>
  <c r="N20" i="55"/>
  <c r="N18" i="55"/>
  <c r="M18" i="55"/>
  <c r="O17" i="55"/>
  <c r="M19" i="55"/>
  <c r="O19" i="55"/>
  <c r="Q29" i="55"/>
  <c r="Q33" i="55"/>
  <c r="Q37" i="55"/>
  <c r="Q41" i="55"/>
  <c r="Q45" i="55"/>
  <c r="Q49" i="55"/>
  <c r="Q53" i="55"/>
  <c r="Q27" i="55"/>
  <c r="Q30" i="55"/>
  <c r="Q34" i="55"/>
  <c r="Q38" i="55"/>
  <c r="Q42" i="55"/>
  <c r="Q46" i="55"/>
  <c r="Q50" i="55"/>
  <c r="Q54" i="55"/>
  <c r="Q31" i="55"/>
  <c r="Q35" i="55"/>
  <c r="Q39" i="55"/>
  <c r="Q43" i="55"/>
  <c r="Q47" i="55"/>
  <c r="Q51" i="55"/>
  <c r="Q55" i="55"/>
  <c r="Q28" i="55"/>
  <c r="Q32" i="55"/>
  <c r="Q36" i="55"/>
  <c r="Q40" i="55"/>
  <c r="Q44" i="55"/>
  <c r="Q48" i="55"/>
  <c r="Q52" i="55"/>
  <c r="Q56" i="55"/>
  <c r="O29" i="55"/>
  <c r="O33" i="55"/>
  <c r="O45" i="55"/>
  <c r="O49" i="55"/>
  <c r="O44" i="55"/>
  <c r="O56" i="55"/>
  <c r="O38" i="55"/>
  <c r="O42" i="55"/>
  <c r="O54" i="55"/>
  <c r="O27" i="55"/>
  <c r="O48" i="55"/>
  <c r="O31" i="55"/>
  <c r="O43" i="55"/>
  <c r="O47" i="55"/>
  <c r="O40" i="55"/>
  <c r="O52" i="55"/>
  <c r="W16" i="54"/>
  <c r="W17" i="54"/>
  <c r="W22" i="54"/>
  <c r="W25" i="54"/>
  <c r="W26" i="54"/>
  <c r="W28" i="54"/>
  <c r="W30" i="54"/>
  <c r="W33" i="54"/>
  <c r="W52" i="54"/>
  <c r="W53" i="54"/>
  <c r="W54" i="54"/>
  <c r="W58" i="54"/>
  <c r="W60" i="54"/>
  <c r="W62" i="54"/>
  <c r="W64" i="54"/>
  <c r="W65" i="54"/>
  <c r="W69" i="54"/>
  <c r="W86" i="54"/>
  <c r="W89" i="54"/>
  <c r="W90" i="54"/>
  <c r="W94" i="54"/>
  <c r="W96" i="54"/>
  <c r="W97" i="54"/>
  <c r="W100" i="54"/>
  <c r="W101" i="54"/>
  <c r="W102" i="54"/>
  <c r="W105" i="54"/>
  <c r="W122" i="54"/>
  <c r="W124" i="54"/>
  <c r="W126" i="54"/>
  <c r="W129" i="54"/>
  <c r="W132" i="54"/>
  <c r="W133" i="54"/>
  <c r="W134" i="54"/>
  <c r="W137" i="54"/>
  <c r="W138" i="54"/>
  <c r="W140" i="54"/>
  <c r="W158" i="54"/>
  <c r="W160" i="54"/>
  <c r="W161" i="54"/>
  <c r="W165" i="54"/>
  <c r="W166" i="54"/>
  <c r="W169" i="54"/>
  <c r="W170" i="54"/>
  <c r="W172" i="54"/>
  <c r="W174" i="54"/>
  <c r="W176" i="54"/>
  <c r="W182" i="54"/>
  <c r="W193" i="54"/>
  <c r="W196" i="54"/>
  <c r="W197" i="54"/>
  <c r="W201" i="54"/>
  <c r="W202" i="54"/>
  <c r="W204" i="54"/>
  <c r="W206" i="54"/>
  <c r="W208" i="54"/>
  <c r="W209" i="54"/>
  <c r="W212" i="54"/>
  <c r="W218" i="54"/>
  <c r="W229" i="54"/>
  <c r="W230" i="54"/>
  <c r="W233" i="54"/>
  <c r="W236" i="54"/>
  <c r="W238" i="54"/>
  <c r="W240" i="54"/>
  <c r="W241" i="54"/>
  <c r="W244" i="54"/>
  <c r="W245" i="54"/>
  <c r="W246" i="54"/>
  <c r="W254" i="54"/>
  <c r="W265" i="54"/>
  <c r="W266" i="54"/>
  <c r="W268" i="54"/>
  <c r="W272" i="54"/>
  <c r="W273" i="54"/>
  <c r="W276" i="54"/>
  <c r="W277" i="54"/>
  <c r="W278" i="54"/>
  <c r="W281" i="54"/>
  <c r="W282" i="54"/>
  <c r="W289" i="54"/>
  <c r="W302" i="54"/>
  <c r="W304" i="54"/>
  <c r="W308" i="54"/>
  <c r="W309" i="54"/>
  <c r="W310" i="54"/>
  <c r="W313" i="54"/>
  <c r="W314" i="54"/>
  <c r="W316" i="54"/>
  <c r="W318" i="54"/>
  <c r="W325" i="54"/>
  <c r="U13" i="54"/>
  <c r="U14" i="54"/>
  <c r="U17" i="54"/>
  <c r="U19" i="54"/>
  <c r="U22" i="54"/>
  <c r="U23" i="54"/>
  <c r="U24" i="54"/>
  <c r="U26" i="54"/>
  <c r="U27" i="54"/>
  <c r="U28" i="54"/>
  <c r="U30" i="54"/>
  <c r="U34" i="54"/>
  <c r="U39" i="54"/>
  <c r="U50" i="54"/>
  <c r="U52" i="54"/>
  <c r="U54" i="54"/>
  <c r="U55" i="54"/>
  <c r="U58" i="54"/>
  <c r="U59" i="54"/>
  <c r="U60" i="54"/>
  <c r="U62" i="54"/>
  <c r="U63" i="54"/>
  <c r="U64" i="54"/>
  <c r="U66" i="54"/>
  <c r="U71" i="54"/>
  <c r="U86" i="54"/>
  <c r="U87" i="54"/>
  <c r="U90" i="54"/>
  <c r="U91" i="54"/>
  <c r="U92" i="54"/>
  <c r="U94" i="54"/>
  <c r="U95" i="54"/>
  <c r="U96" i="54"/>
  <c r="U98" i="54"/>
  <c r="U99" i="54"/>
  <c r="U100" i="54"/>
  <c r="U102" i="54"/>
  <c r="U103" i="54"/>
  <c r="U108" i="54"/>
  <c r="U122" i="54"/>
  <c r="U123" i="54"/>
  <c r="U124" i="54"/>
  <c r="U127" i="54"/>
  <c r="U128" i="54"/>
  <c r="U130" i="54"/>
  <c r="U131" i="54"/>
  <c r="U132" i="54"/>
  <c r="U134" i="54"/>
  <c r="U135" i="54"/>
  <c r="U136" i="54"/>
  <c r="U138" i="54"/>
  <c r="U140" i="54"/>
  <c r="U146" i="54"/>
  <c r="U159" i="54"/>
  <c r="U160" i="54"/>
  <c r="U162" i="54"/>
  <c r="U164" i="54"/>
  <c r="U166" i="54"/>
  <c r="U167" i="54"/>
  <c r="U168" i="54"/>
  <c r="U170" i="54"/>
  <c r="U171" i="54"/>
  <c r="U172" i="54"/>
  <c r="U174" i="54"/>
  <c r="U178" i="54"/>
  <c r="U183" i="54"/>
  <c r="U194" i="54"/>
  <c r="U196" i="54"/>
  <c r="U198" i="54"/>
  <c r="U199" i="54"/>
  <c r="U202" i="54"/>
  <c r="U203" i="54"/>
  <c r="U204" i="54"/>
  <c r="U206" i="54"/>
  <c r="U207" i="54"/>
  <c r="U208" i="54"/>
  <c r="U210" i="54"/>
  <c r="U215" i="54"/>
  <c r="U230" i="54"/>
  <c r="U231" i="54"/>
  <c r="U234" i="54"/>
  <c r="U235" i="54"/>
  <c r="U236" i="54"/>
  <c r="U238" i="54"/>
  <c r="U239" i="54"/>
  <c r="U240" i="54"/>
  <c r="U242" i="54"/>
  <c r="U243" i="54"/>
  <c r="U244" i="54"/>
  <c r="U246" i="54"/>
  <c r="U247" i="54"/>
  <c r="U252" i="54"/>
  <c r="U266" i="54"/>
  <c r="U267" i="54"/>
  <c r="U268" i="54"/>
  <c r="U271" i="54"/>
  <c r="U272" i="54"/>
  <c r="U274" i="54"/>
  <c r="U275" i="54"/>
  <c r="U276" i="54"/>
  <c r="U278" i="54"/>
  <c r="U279" i="54"/>
  <c r="U280" i="54"/>
  <c r="U282" i="54"/>
  <c r="U284" i="54"/>
  <c r="U290" i="54"/>
  <c r="U303" i="54"/>
  <c r="U304" i="54"/>
  <c r="U306" i="54"/>
  <c r="U308" i="54"/>
  <c r="U310" i="54"/>
  <c r="U311" i="54"/>
  <c r="U312" i="54"/>
  <c r="U314" i="54"/>
  <c r="U315" i="54"/>
  <c r="U316" i="54"/>
  <c r="U318" i="54"/>
  <c r="U322" i="54"/>
  <c r="U327" i="54"/>
  <c r="S13" i="54"/>
  <c r="S15" i="54"/>
  <c r="S17" i="54"/>
  <c r="Q14" i="54"/>
  <c r="Q15" i="54"/>
  <c r="Q17" i="54"/>
  <c r="O13" i="54"/>
  <c r="O16" i="54"/>
  <c r="O17" i="54"/>
  <c r="M13" i="54"/>
  <c r="M14" i="54"/>
  <c r="M15" i="54"/>
  <c r="M18" i="54"/>
  <c r="M22" i="54"/>
  <c r="M40" i="54"/>
  <c r="M58" i="54"/>
  <c r="M85" i="54"/>
  <c r="M94" i="54"/>
  <c r="M121" i="54"/>
  <c r="M130" i="54"/>
  <c r="M157" i="54"/>
  <c r="M166" i="54"/>
  <c r="M184" i="54"/>
  <c r="M202" i="54"/>
  <c r="M229" i="54"/>
  <c r="M238" i="54"/>
  <c r="M265" i="54"/>
  <c r="M274" i="54"/>
  <c r="M301" i="54"/>
  <c r="M310" i="54"/>
  <c r="W4" i="54"/>
  <c r="K327" i="54"/>
  <c r="K5" i="54"/>
  <c r="K6" i="54"/>
  <c r="K7" i="54"/>
  <c r="K8" i="54"/>
  <c r="K9" i="54"/>
  <c r="K10" i="54"/>
  <c r="K11" i="54"/>
  <c r="K12" i="54"/>
  <c r="K13" i="54"/>
  <c r="K14" i="54"/>
  <c r="K15" i="54"/>
  <c r="K16" i="54"/>
  <c r="K17" i="54"/>
  <c r="K18" i="54"/>
  <c r="K19" i="54"/>
  <c r="K20" i="54"/>
  <c r="K21" i="54"/>
  <c r="K22" i="54"/>
  <c r="K23" i="54"/>
  <c r="K24" i="54"/>
  <c r="K25" i="54"/>
  <c r="K26" i="54"/>
  <c r="K27" i="54"/>
  <c r="K28" i="54"/>
  <c r="K29" i="54"/>
  <c r="K30" i="54"/>
  <c r="K31" i="54"/>
  <c r="K32" i="54"/>
  <c r="K33" i="54"/>
  <c r="K34" i="54"/>
  <c r="K35" i="54"/>
  <c r="K36" i="54"/>
  <c r="K37" i="54"/>
  <c r="K38" i="54"/>
  <c r="K39" i="54"/>
  <c r="K40" i="54"/>
  <c r="K41" i="54"/>
  <c r="K42" i="54"/>
  <c r="K43" i="54"/>
  <c r="K44" i="54"/>
  <c r="K45" i="54"/>
  <c r="K46" i="54"/>
  <c r="K47" i="54"/>
  <c r="K48" i="54"/>
  <c r="K49" i="54"/>
  <c r="K50" i="54"/>
  <c r="K51" i="54"/>
  <c r="K52" i="54"/>
  <c r="K53" i="54"/>
  <c r="K54" i="54"/>
  <c r="K55" i="54"/>
  <c r="K56" i="54"/>
  <c r="K57" i="54"/>
  <c r="K58" i="54"/>
  <c r="K59" i="54"/>
  <c r="K60" i="54"/>
  <c r="K61" i="54"/>
  <c r="K62" i="54"/>
  <c r="K63" i="54"/>
  <c r="K64" i="54"/>
  <c r="K65" i="54"/>
  <c r="K66" i="54"/>
  <c r="K67" i="54"/>
  <c r="K68" i="54"/>
  <c r="K69" i="54"/>
  <c r="K70" i="54"/>
  <c r="K71" i="54"/>
  <c r="K72" i="54"/>
  <c r="K73" i="54"/>
  <c r="K74" i="54"/>
  <c r="K75" i="54"/>
  <c r="K76" i="54"/>
  <c r="K77" i="54"/>
  <c r="K78" i="54"/>
  <c r="K79" i="54"/>
  <c r="K80" i="54"/>
  <c r="K81" i="54"/>
  <c r="K82" i="54"/>
  <c r="K83" i="54"/>
  <c r="K84" i="54"/>
  <c r="K85" i="54"/>
  <c r="K86" i="54"/>
  <c r="K87" i="54"/>
  <c r="K88" i="54"/>
  <c r="K89" i="54"/>
  <c r="K90" i="54"/>
  <c r="K91" i="54"/>
  <c r="K92" i="54"/>
  <c r="K93" i="54"/>
  <c r="K94" i="54"/>
  <c r="K95" i="54"/>
  <c r="K96" i="54"/>
  <c r="K97" i="54"/>
  <c r="K98" i="54"/>
  <c r="K99" i="54"/>
  <c r="K100" i="54"/>
  <c r="K101" i="54"/>
  <c r="K102" i="54"/>
  <c r="K103" i="54"/>
  <c r="K104" i="54"/>
  <c r="K105" i="54"/>
  <c r="K106" i="54"/>
  <c r="K107" i="54"/>
  <c r="K108" i="54"/>
  <c r="K109" i="54"/>
  <c r="K110" i="54"/>
  <c r="K111" i="54"/>
  <c r="K112" i="54"/>
  <c r="K113" i="54"/>
  <c r="K114" i="54"/>
  <c r="K115" i="54"/>
  <c r="K116" i="54"/>
  <c r="K117" i="54"/>
  <c r="K118" i="54"/>
  <c r="K119" i="54"/>
  <c r="K120" i="54"/>
  <c r="K121" i="54"/>
  <c r="K122" i="54"/>
  <c r="K123" i="54"/>
  <c r="K124" i="54"/>
  <c r="K125" i="54"/>
  <c r="K126" i="54"/>
  <c r="K127" i="54"/>
  <c r="K128" i="54"/>
  <c r="K129" i="54"/>
  <c r="K130" i="54"/>
  <c r="K131" i="54"/>
  <c r="K132" i="54"/>
  <c r="K133" i="54"/>
  <c r="K134" i="54"/>
  <c r="K135" i="54"/>
  <c r="K136" i="54"/>
  <c r="K137" i="54"/>
  <c r="K138" i="54"/>
  <c r="K139" i="54"/>
  <c r="K140" i="54"/>
  <c r="K141" i="54"/>
  <c r="K142" i="54"/>
  <c r="K143" i="54"/>
  <c r="K144" i="54"/>
  <c r="K145" i="54"/>
  <c r="K146" i="54"/>
  <c r="K147" i="54"/>
  <c r="K148" i="54"/>
  <c r="K149" i="54"/>
  <c r="K150" i="54"/>
  <c r="K151" i="54"/>
  <c r="K152" i="54"/>
  <c r="K153" i="54"/>
  <c r="K154" i="54"/>
  <c r="K155" i="54"/>
  <c r="K156" i="54"/>
  <c r="K157" i="54"/>
  <c r="K158" i="54"/>
  <c r="K159" i="54"/>
  <c r="K160" i="54"/>
  <c r="K161" i="54"/>
  <c r="K162" i="54"/>
  <c r="K163" i="54"/>
  <c r="K164" i="54"/>
  <c r="K165" i="54"/>
  <c r="K166" i="54"/>
  <c r="K167" i="54"/>
  <c r="K168" i="54"/>
  <c r="K169" i="54"/>
  <c r="K170" i="54"/>
  <c r="K171" i="54"/>
  <c r="K172" i="54"/>
  <c r="K173" i="54"/>
  <c r="K174" i="54"/>
  <c r="K175" i="54"/>
  <c r="K176" i="54"/>
  <c r="K177" i="54"/>
  <c r="K178" i="54"/>
  <c r="K179" i="54"/>
  <c r="K180" i="54"/>
  <c r="K181" i="54"/>
  <c r="K182" i="54"/>
  <c r="K183" i="54"/>
  <c r="K184" i="54"/>
  <c r="K185" i="54"/>
  <c r="K186" i="54"/>
  <c r="K187" i="54"/>
  <c r="K188" i="54"/>
  <c r="K189" i="54"/>
  <c r="K190" i="54"/>
  <c r="K191" i="54"/>
  <c r="K192" i="54"/>
  <c r="K193" i="54"/>
  <c r="K194" i="54"/>
  <c r="K195" i="54"/>
  <c r="K196" i="54"/>
  <c r="K197" i="54"/>
  <c r="K198" i="54"/>
  <c r="K199" i="54"/>
  <c r="K200" i="54"/>
  <c r="K201" i="54"/>
  <c r="K202" i="54"/>
  <c r="K203" i="54"/>
  <c r="K204" i="54"/>
  <c r="K205" i="54"/>
  <c r="K206" i="54"/>
  <c r="K207" i="54"/>
  <c r="K208" i="54"/>
  <c r="K209" i="54"/>
  <c r="K210" i="54"/>
  <c r="K211" i="54"/>
  <c r="K212" i="54"/>
  <c r="K213" i="54"/>
  <c r="K214" i="54"/>
  <c r="K215" i="54"/>
  <c r="K216" i="54"/>
  <c r="K217" i="54"/>
  <c r="K218" i="54"/>
  <c r="K219" i="54"/>
  <c r="K220" i="54"/>
  <c r="K221" i="54"/>
  <c r="K222" i="54"/>
  <c r="K223" i="54"/>
  <c r="K224" i="54"/>
  <c r="K225" i="54"/>
  <c r="K226" i="54"/>
  <c r="K227" i="54"/>
  <c r="K228" i="54"/>
  <c r="K229" i="54"/>
  <c r="K230" i="54"/>
  <c r="K231" i="54"/>
  <c r="K232" i="54"/>
  <c r="K233" i="54"/>
  <c r="K234" i="54"/>
  <c r="K235" i="54"/>
  <c r="K236" i="54"/>
  <c r="K237" i="54"/>
  <c r="K238" i="54"/>
  <c r="K239" i="54"/>
  <c r="K240" i="54"/>
  <c r="K241" i="54"/>
  <c r="K242" i="54"/>
  <c r="K243" i="54"/>
  <c r="K244" i="54"/>
  <c r="K245" i="54"/>
  <c r="K246" i="54"/>
  <c r="K247" i="54"/>
  <c r="K248" i="54"/>
  <c r="K249" i="54"/>
  <c r="K250" i="54"/>
  <c r="K251" i="54"/>
  <c r="K252" i="54"/>
  <c r="K253" i="54"/>
  <c r="K254" i="54"/>
  <c r="K255" i="54"/>
  <c r="K256" i="54"/>
  <c r="K257" i="54"/>
  <c r="K258" i="54"/>
  <c r="K259" i="54"/>
  <c r="K260" i="54"/>
  <c r="K261" i="54"/>
  <c r="K262" i="54"/>
  <c r="K263" i="54"/>
  <c r="K264" i="54"/>
  <c r="K265" i="54"/>
  <c r="K266" i="54"/>
  <c r="K267" i="54"/>
  <c r="K268" i="54"/>
  <c r="K269" i="54"/>
  <c r="K270" i="54"/>
  <c r="K271" i="54"/>
  <c r="K272" i="54"/>
  <c r="K273" i="54"/>
  <c r="K274" i="54"/>
  <c r="K275" i="54"/>
  <c r="K276" i="54"/>
  <c r="K277" i="54"/>
  <c r="K278" i="54"/>
  <c r="K279" i="54"/>
  <c r="K280" i="54"/>
  <c r="K281" i="54"/>
  <c r="K282" i="54"/>
  <c r="K283" i="54"/>
  <c r="K284" i="54"/>
  <c r="K285" i="54"/>
  <c r="K286" i="54"/>
  <c r="K287" i="54"/>
  <c r="K288" i="54"/>
  <c r="K289" i="54"/>
  <c r="K290" i="54"/>
  <c r="K291" i="54"/>
  <c r="K292" i="54"/>
  <c r="K293" i="54"/>
  <c r="K294" i="54"/>
  <c r="K295" i="54"/>
  <c r="K296" i="54"/>
  <c r="K297" i="54"/>
  <c r="K298" i="54"/>
  <c r="K299" i="54"/>
  <c r="K300" i="54"/>
  <c r="K301" i="54"/>
  <c r="K302" i="54"/>
  <c r="K303" i="54"/>
  <c r="K304" i="54"/>
  <c r="K305" i="54"/>
  <c r="K306" i="54"/>
  <c r="K307" i="54"/>
  <c r="K308" i="54"/>
  <c r="K309" i="54"/>
  <c r="K310" i="54"/>
  <c r="K311" i="54"/>
  <c r="K312" i="54"/>
  <c r="K313" i="54"/>
  <c r="K314" i="54"/>
  <c r="K315" i="54"/>
  <c r="K316" i="54"/>
  <c r="K317" i="54"/>
  <c r="K318" i="54"/>
  <c r="K319" i="54"/>
  <c r="K320" i="54"/>
  <c r="K321" i="54"/>
  <c r="K322" i="54"/>
  <c r="K323" i="54"/>
  <c r="K324" i="54"/>
  <c r="K325" i="54"/>
  <c r="K326" i="54"/>
  <c r="K4" i="54"/>
  <c r="J21" i="54"/>
  <c r="J22" i="54"/>
  <c r="J23" i="54"/>
  <c r="J24" i="54"/>
  <c r="J25" i="54"/>
  <c r="J26" i="54"/>
  <c r="J27" i="54"/>
  <c r="J28" i="54"/>
  <c r="J29" i="54"/>
  <c r="J30" i="54"/>
  <c r="J31" i="54"/>
  <c r="J32" i="54"/>
  <c r="J33" i="54"/>
  <c r="J34" i="54"/>
  <c r="J35" i="54"/>
  <c r="J36" i="54"/>
  <c r="J37" i="54"/>
  <c r="J38" i="54"/>
  <c r="J39" i="54"/>
  <c r="J40" i="54"/>
  <c r="J41" i="54"/>
  <c r="J42" i="54"/>
  <c r="J43" i="54"/>
  <c r="J44" i="54"/>
  <c r="J45" i="54"/>
  <c r="J46" i="54"/>
  <c r="J47" i="54"/>
  <c r="J48" i="54"/>
  <c r="J49" i="54"/>
  <c r="J50" i="54"/>
  <c r="J51" i="54"/>
  <c r="J52" i="54"/>
  <c r="J53" i="54"/>
  <c r="J54" i="54"/>
  <c r="J55" i="54"/>
  <c r="J56" i="54"/>
  <c r="J57" i="54"/>
  <c r="J58" i="54"/>
  <c r="J59" i="54"/>
  <c r="J60" i="54"/>
  <c r="J61" i="54"/>
  <c r="J62" i="54"/>
  <c r="J63" i="54"/>
  <c r="J64" i="54"/>
  <c r="J65" i="54"/>
  <c r="J66" i="54"/>
  <c r="J67" i="54"/>
  <c r="J68" i="54"/>
  <c r="J69" i="54"/>
  <c r="J70" i="54"/>
  <c r="J71" i="54"/>
  <c r="J72" i="54"/>
  <c r="J73" i="54"/>
  <c r="J74" i="54"/>
  <c r="J75" i="54"/>
  <c r="J76" i="54"/>
  <c r="J77" i="54"/>
  <c r="J78" i="54"/>
  <c r="J79" i="54"/>
  <c r="J80" i="54"/>
  <c r="J81" i="54"/>
  <c r="J82" i="54"/>
  <c r="J83" i="54"/>
  <c r="J84" i="54"/>
  <c r="J85" i="54"/>
  <c r="J86" i="54"/>
  <c r="J87" i="54"/>
  <c r="J88" i="54"/>
  <c r="J89" i="54"/>
  <c r="J90" i="54"/>
  <c r="J91" i="54"/>
  <c r="J92" i="54"/>
  <c r="J93" i="54"/>
  <c r="J94" i="54"/>
  <c r="J95" i="54"/>
  <c r="J96" i="54"/>
  <c r="J97" i="54"/>
  <c r="J98" i="54"/>
  <c r="J99" i="54"/>
  <c r="J100" i="54"/>
  <c r="J101" i="54"/>
  <c r="J102" i="54"/>
  <c r="J103" i="54"/>
  <c r="J104" i="54"/>
  <c r="J105" i="54"/>
  <c r="J106" i="54"/>
  <c r="J107" i="54"/>
  <c r="J108" i="54"/>
  <c r="J109" i="54"/>
  <c r="J110" i="54"/>
  <c r="J111" i="54"/>
  <c r="J112" i="54"/>
  <c r="J113" i="54"/>
  <c r="J114" i="54"/>
  <c r="J115" i="54"/>
  <c r="J116" i="54"/>
  <c r="J117" i="54"/>
  <c r="J118" i="54"/>
  <c r="J119" i="54"/>
  <c r="J120" i="54"/>
  <c r="J121" i="54"/>
  <c r="J122" i="54"/>
  <c r="J123" i="54"/>
  <c r="J124" i="54"/>
  <c r="J125" i="54"/>
  <c r="J126" i="54"/>
  <c r="J127" i="54"/>
  <c r="J128" i="54"/>
  <c r="J129" i="54"/>
  <c r="J130" i="54"/>
  <c r="J131" i="54"/>
  <c r="J132" i="54"/>
  <c r="J133" i="54"/>
  <c r="J134" i="54"/>
  <c r="J135" i="54"/>
  <c r="J136" i="54"/>
  <c r="J137" i="54"/>
  <c r="J138" i="54"/>
  <c r="J139" i="54"/>
  <c r="J140" i="54"/>
  <c r="J141" i="54"/>
  <c r="J142" i="54"/>
  <c r="J143" i="54"/>
  <c r="J144" i="54"/>
  <c r="J145" i="54"/>
  <c r="J146" i="54"/>
  <c r="J147" i="54"/>
  <c r="J148" i="54"/>
  <c r="J149" i="54"/>
  <c r="J150" i="54"/>
  <c r="J151" i="54"/>
  <c r="J152" i="54"/>
  <c r="J153" i="54"/>
  <c r="J154" i="54"/>
  <c r="J155" i="54"/>
  <c r="J156" i="54"/>
  <c r="J157" i="54"/>
  <c r="J158" i="54"/>
  <c r="J159" i="54"/>
  <c r="J160" i="54"/>
  <c r="J161" i="54"/>
  <c r="J162" i="54"/>
  <c r="J163" i="54"/>
  <c r="J164" i="54"/>
  <c r="J165" i="54"/>
  <c r="J166" i="54"/>
  <c r="J167" i="54"/>
  <c r="J168" i="54"/>
  <c r="J169" i="54"/>
  <c r="J170" i="54"/>
  <c r="J171" i="54"/>
  <c r="J172" i="54"/>
  <c r="J173" i="54"/>
  <c r="J174" i="54"/>
  <c r="J175" i="54"/>
  <c r="J176" i="54"/>
  <c r="J177" i="54"/>
  <c r="J178" i="54"/>
  <c r="J179" i="54"/>
  <c r="J180" i="54"/>
  <c r="J181" i="54"/>
  <c r="J182" i="54"/>
  <c r="J183" i="54"/>
  <c r="J184" i="54"/>
  <c r="J185" i="54"/>
  <c r="J186" i="54"/>
  <c r="J187" i="54"/>
  <c r="J188" i="54"/>
  <c r="J189" i="54"/>
  <c r="J190" i="54"/>
  <c r="J191" i="54"/>
  <c r="J192" i="54"/>
  <c r="J193" i="54"/>
  <c r="J194" i="54"/>
  <c r="J195" i="54"/>
  <c r="J196" i="54"/>
  <c r="J197" i="54"/>
  <c r="J198" i="54"/>
  <c r="J199" i="54"/>
  <c r="J200" i="54"/>
  <c r="J201" i="54"/>
  <c r="J202" i="54"/>
  <c r="J203" i="54"/>
  <c r="J204" i="54"/>
  <c r="J205" i="54"/>
  <c r="J206" i="54"/>
  <c r="J207" i="54"/>
  <c r="J208" i="54"/>
  <c r="J209" i="54"/>
  <c r="J210" i="54"/>
  <c r="J211" i="54"/>
  <c r="J212" i="54"/>
  <c r="J213" i="54"/>
  <c r="J214" i="54"/>
  <c r="J215" i="54"/>
  <c r="J216" i="54"/>
  <c r="J217" i="54"/>
  <c r="J218" i="54"/>
  <c r="J219" i="54"/>
  <c r="J220" i="54"/>
  <c r="J221" i="54"/>
  <c r="J222" i="54"/>
  <c r="J223" i="54"/>
  <c r="J224" i="54"/>
  <c r="J225" i="54"/>
  <c r="J226" i="54"/>
  <c r="J227" i="54"/>
  <c r="J228" i="54"/>
  <c r="J229" i="54"/>
  <c r="J230" i="54"/>
  <c r="J231" i="54"/>
  <c r="J232" i="54"/>
  <c r="J233" i="54"/>
  <c r="J234" i="54"/>
  <c r="J235" i="54"/>
  <c r="J236" i="54"/>
  <c r="J237" i="54"/>
  <c r="J238" i="54"/>
  <c r="J239" i="54"/>
  <c r="J240" i="54"/>
  <c r="J241" i="54"/>
  <c r="J242" i="54"/>
  <c r="J243" i="54"/>
  <c r="J244" i="54"/>
  <c r="J245" i="54"/>
  <c r="J246" i="54"/>
  <c r="J247" i="54"/>
  <c r="J248" i="54"/>
  <c r="J249" i="54"/>
  <c r="J250" i="54"/>
  <c r="J251" i="54"/>
  <c r="J252" i="54"/>
  <c r="J253" i="54"/>
  <c r="J254" i="54"/>
  <c r="J255" i="54"/>
  <c r="J256" i="54"/>
  <c r="J257" i="54"/>
  <c r="J258" i="54"/>
  <c r="J259" i="54"/>
  <c r="J260" i="54"/>
  <c r="J261" i="54"/>
  <c r="J262" i="54"/>
  <c r="J263" i="54"/>
  <c r="J264" i="54"/>
  <c r="J265" i="54"/>
  <c r="J266" i="54"/>
  <c r="J267" i="54"/>
  <c r="J268" i="54"/>
  <c r="J269" i="54"/>
  <c r="J270" i="54"/>
  <c r="J271" i="54"/>
  <c r="J272" i="54"/>
  <c r="J273" i="54"/>
  <c r="J274" i="54"/>
  <c r="J275" i="54"/>
  <c r="J276" i="54"/>
  <c r="J277" i="54"/>
  <c r="J278" i="54"/>
  <c r="J279" i="54"/>
  <c r="J280" i="54"/>
  <c r="J281" i="54"/>
  <c r="J282" i="54"/>
  <c r="J283" i="54"/>
  <c r="J284" i="54"/>
  <c r="J285" i="54"/>
  <c r="J286" i="54"/>
  <c r="J287" i="54"/>
  <c r="J288" i="54"/>
  <c r="J289" i="54"/>
  <c r="J290" i="54"/>
  <c r="J291" i="54"/>
  <c r="J292" i="54"/>
  <c r="J293" i="54"/>
  <c r="J294" i="54"/>
  <c r="J295" i="54"/>
  <c r="J296" i="54"/>
  <c r="J297" i="54"/>
  <c r="J298" i="54"/>
  <c r="J299" i="54"/>
  <c r="J300" i="54"/>
  <c r="J301" i="54"/>
  <c r="J302" i="54"/>
  <c r="J303" i="54"/>
  <c r="J304" i="54"/>
  <c r="J305" i="54"/>
  <c r="J306" i="54"/>
  <c r="J307" i="54"/>
  <c r="J308" i="54"/>
  <c r="J309" i="54"/>
  <c r="J310" i="54"/>
  <c r="J311" i="54"/>
  <c r="J312" i="54"/>
  <c r="J313" i="54"/>
  <c r="J314" i="54"/>
  <c r="J315" i="54"/>
  <c r="J316" i="54"/>
  <c r="J317" i="54"/>
  <c r="J318" i="54"/>
  <c r="J319" i="54"/>
  <c r="J320" i="54"/>
  <c r="J321" i="54"/>
  <c r="J322" i="54"/>
  <c r="J323" i="54"/>
  <c r="J324" i="54"/>
  <c r="J325" i="54"/>
  <c r="J326" i="54"/>
  <c r="J327" i="54"/>
  <c r="J6" i="54"/>
  <c r="J7" i="54"/>
  <c r="J8" i="54"/>
  <c r="J9" i="54"/>
  <c r="J10" i="54"/>
  <c r="J11" i="54"/>
  <c r="J12" i="54"/>
  <c r="J13" i="54"/>
  <c r="J14" i="54"/>
  <c r="J15" i="54"/>
  <c r="J16" i="54"/>
  <c r="J17" i="54"/>
  <c r="J18" i="54"/>
  <c r="J19" i="54"/>
  <c r="J20" i="54"/>
  <c r="J4" i="54"/>
  <c r="J5" i="54"/>
  <c r="E5" i="54"/>
  <c r="E6" i="54"/>
  <c r="E7" i="54"/>
  <c r="W37" i="54" s="1"/>
  <c r="E8" i="54"/>
  <c r="E9" i="54"/>
  <c r="E10" i="54"/>
  <c r="E11" i="54"/>
  <c r="W73" i="54" s="1"/>
  <c r="E12" i="54"/>
  <c r="E13" i="54"/>
  <c r="E14" i="54"/>
  <c r="E15" i="54"/>
  <c r="W108" i="54" s="1"/>
  <c r="E16" i="54"/>
  <c r="E17" i="54"/>
  <c r="E18" i="54"/>
  <c r="E19" i="54"/>
  <c r="W145" i="54" s="1"/>
  <c r="E20" i="54"/>
  <c r="E21" i="54"/>
  <c r="E22" i="54"/>
  <c r="E23" i="54"/>
  <c r="U180" i="54" s="1"/>
  <c r="E24" i="54"/>
  <c r="E25" i="54"/>
  <c r="E26" i="54"/>
  <c r="E27" i="54"/>
  <c r="W214" i="54" s="1"/>
  <c r="E28" i="54"/>
  <c r="E29" i="54"/>
  <c r="E30" i="54"/>
  <c r="E31" i="54"/>
  <c r="U255" i="54" s="1"/>
  <c r="E32" i="54"/>
  <c r="E33" i="54"/>
  <c r="E34" i="54"/>
  <c r="E35" i="54"/>
  <c r="W286" i="54" s="1"/>
  <c r="E36" i="54"/>
  <c r="E37" i="54"/>
  <c r="E38" i="54"/>
  <c r="E39" i="54"/>
  <c r="U324" i="54" s="1"/>
  <c r="E4" i="54"/>
  <c r="M10" i="54" s="1"/>
  <c r="W7" i="54" l="1"/>
  <c r="W11" i="54"/>
  <c r="U8" i="54"/>
  <c r="U12" i="54"/>
  <c r="W8" i="54"/>
  <c r="U10" i="54"/>
  <c r="S6" i="54"/>
  <c r="S10" i="54"/>
  <c r="Q8" i="54"/>
  <c r="Q12" i="54"/>
  <c r="O6" i="54"/>
  <c r="O10" i="54"/>
  <c r="M8" i="54"/>
  <c r="M12" i="54"/>
  <c r="W9" i="54"/>
  <c r="W10" i="54"/>
  <c r="U11" i="54"/>
  <c r="S11" i="54"/>
  <c r="Q7" i="54"/>
  <c r="O9" i="54"/>
  <c r="M6" i="54"/>
  <c r="M11" i="54"/>
  <c r="U6" i="54"/>
  <c r="S7" i="54"/>
  <c r="O11" i="54"/>
  <c r="M7" i="54"/>
  <c r="S8" i="54"/>
  <c r="O12" i="54"/>
  <c r="M9" i="54"/>
  <c r="W6" i="54"/>
  <c r="W12" i="54"/>
  <c r="S12" i="54"/>
  <c r="Q9" i="54"/>
  <c r="U7" i="54"/>
  <c r="Q10" i="54"/>
  <c r="O7" i="54"/>
  <c r="U9" i="54"/>
  <c r="S9" i="54"/>
  <c r="Q6" i="54"/>
  <c r="Q11" i="54"/>
  <c r="O8" i="54"/>
  <c r="W295" i="54"/>
  <c r="W299" i="54"/>
  <c r="W296" i="54"/>
  <c r="U293" i="54"/>
  <c r="U297" i="54"/>
  <c r="W292" i="54"/>
  <c r="W298" i="54"/>
  <c r="U296" i="54"/>
  <c r="M292" i="54"/>
  <c r="W293" i="54"/>
  <c r="U292" i="54"/>
  <c r="W294" i="54"/>
  <c r="U299" i="54"/>
  <c r="W297" i="54"/>
  <c r="U295" i="54"/>
  <c r="W300" i="54"/>
  <c r="U298" i="54"/>
  <c r="U294" i="54"/>
  <c r="U300" i="54"/>
  <c r="W259" i="54"/>
  <c r="W263" i="54"/>
  <c r="W258" i="54"/>
  <c r="W264" i="54"/>
  <c r="U257" i="54"/>
  <c r="U261" i="54"/>
  <c r="W256" i="54"/>
  <c r="W262" i="54"/>
  <c r="U259" i="54"/>
  <c r="U264" i="54"/>
  <c r="U260" i="54"/>
  <c r="U256" i="54"/>
  <c r="W261" i="54"/>
  <c r="U263" i="54"/>
  <c r="W257" i="54"/>
  <c r="M256" i="54"/>
  <c r="W260" i="54"/>
  <c r="U262" i="54"/>
  <c r="U258" i="54"/>
  <c r="W223" i="54"/>
  <c r="W227" i="54"/>
  <c r="W221" i="54"/>
  <c r="W226" i="54"/>
  <c r="U221" i="54"/>
  <c r="U225" i="54"/>
  <c r="W220" i="54"/>
  <c r="W228" i="54"/>
  <c r="U222" i="54"/>
  <c r="U227" i="54"/>
  <c r="W222" i="54"/>
  <c r="U228" i="54"/>
  <c r="M220" i="54"/>
  <c r="U220" i="54"/>
  <c r="U223" i="54"/>
  <c r="W224" i="54"/>
  <c r="U224" i="54"/>
  <c r="W225" i="54"/>
  <c r="U226" i="54"/>
  <c r="W187" i="54"/>
  <c r="W191" i="54"/>
  <c r="W184" i="54"/>
  <c r="W189" i="54"/>
  <c r="U185" i="54"/>
  <c r="U189" i="54"/>
  <c r="W185" i="54"/>
  <c r="W192" i="54"/>
  <c r="U184" i="54"/>
  <c r="U190" i="54"/>
  <c r="U186" i="54"/>
  <c r="W188" i="54"/>
  <c r="U187" i="54"/>
  <c r="W190" i="54"/>
  <c r="U188" i="54"/>
  <c r="W186" i="54"/>
  <c r="U191" i="54"/>
  <c r="U192" i="54"/>
  <c r="W151" i="54"/>
  <c r="W155" i="54"/>
  <c r="W152" i="54"/>
  <c r="U149" i="54"/>
  <c r="U153" i="54"/>
  <c r="W149" i="54"/>
  <c r="W156" i="54"/>
  <c r="U152" i="54"/>
  <c r="M148" i="54"/>
  <c r="U154" i="54"/>
  <c r="U155" i="54"/>
  <c r="U156" i="54"/>
  <c r="W150" i="54"/>
  <c r="U148" i="54"/>
  <c r="W153" i="54"/>
  <c r="U150" i="54"/>
  <c r="W148" i="54"/>
  <c r="W154" i="54"/>
  <c r="U151" i="54"/>
  <c r="W115" i="54"/>
  <c r="W119" i="54"/>
  <c r="W114" i="54"/>
  <c r="W120" i="54"/>
  <c r="U113" i="54"/>
  <c r="U117" i="54"/>
  <c r="W113" i="54"/>
  <c r="U115" i="54"/>
  <c r="U120" i="54"/>
  <c r="W116" i="54"/>
  <c r="M112" i="54"/>
  <c r="U118" i="54"/>
  <c r="U114" i="54"/>
  <c r="U116" i="54"/>
  <c r="W117" i="54"/>
  <c r="U112" i="54"/>
  <c r="W112" i="54"/>
  <c r="W118" i="54"/>
  <c r="U119" i="54"/>
  <c r="W79" i="54"/>
  <c r="W83" i="54"/>
  <c r="W77" i="54"/>
  <c r="W82" i="54"/>
  <c r="U77" i="54"/>
  <c r="U81" i="54"/>
  <c r="W78" i="54"/>
  <c r="U78" i="54"/>
  <c r="U83" i="54"/>
  <c r="W81" i="54"/>
  <c r="U80" i="54"/>
  <c r="W76" i="54"/>
  <c r="U82" i="54"/>
  <c r="W80" i="54"/>
  <c r="U79" i="54"/>
  <c r="U84" i="54"/>
  <c r="M76" i="54"/>
  <c r="W84" i="54"/>
  <c r="U76" i="54"/>
  <c r="W43" i="54"/>
  <c r="W47" i="54"/>
  <c r="W40" i="54"/>
  <c r="W45" i="54"/>
  <c r="U41" i="54"/>
  <c r="U45" i="54"/>
  <c r="W42" i="54"/>
  <c r="U40" i="54"/>
  <c r="U46" i="54"/>
  <c r="W44" i="54"/>
  <c r="U42" i="54"/>
  <c r="W46" i="54"/>
  <c r="U48" i="54"/>
  <c r="W48" i="54"/>
  <c r="U47" i="54"/>
  <c r="U43" i="54"/>
  <c r="W41" i="54"/>
  <c r="U44" i="54"/>
  <c r="U5" i="54"/>
  <c r="S5" i="54"/>
  <c r="Q5" i="54"/>
  <c r="O5" i="54"/>
  <c r="W5" i="54"/>
  <c r="M5" i="54"/>
  <c r="U4" i="54"/>
  <c r="Q4" i="54"/>
  <c r="S4" i="54"/>
  <c r="U326" i="54"/>
  <c r="U283" i="54"/>
  <c r="U251" i="54"/>
  <c r="U214" i="54"/>
  <c r="U182" i="54"/>
  <c r="U139" i="54"/>
  <c r="U75" i="54"/>
  <c r="U32" i="54"/>
  <c r="W288" i="54"/>
  <c r="W252" i="54"/>
  <c r="W181" i="54"/>
  <c r="W74" i="54"/>
  <c r="W68" i="54"/>
  <c r="W38" i="54"/>
  <c r="O4" i="54"/>
  <c r="U287" i="54"/>
  <c r="U212" i="54"/>
  <c r="U106" i="54"/>
  <c r="U68" i="54"/>
  <c r="U36" i="54"/>
  <c r="W319" i="54"/>
  <c r="W323" i="54"/>
  <c r="W327" i="54"/>
  <c r="W322" i="54"/>
  <c r="U321" i="54"/>
  <c r="U325" i="54"/>
  <c r="M319" i="54"/>
  <c r="W283" i="54"/>
  <c r="W287" i="54"/>
  <c r="W291" i="54"/>
  <c r="W285" i="54"/>
  <c r="W290" i="54"/>
  <c r="U285" i="54"/>
  <c r="U289" i="54"/>
  <c r="M283" i="54"/>
  <c r="W247" i="54"/>
  <c r="W251" i="54"/>
  <c r="W255" i="54"/>
  <c r="W248" i="54"/>
  <c r="W253" i="54"/>
  <c r="U249" i="54"/>
  <c r="U253" i="54"/>
  <c r="M247" i="54"/>
  <c r="W211" i="54"/>
  <c r="W215" i="54"/>
  <c r="W219" i="54"/>
  <c r="W216" i="54"/>
  <c r="U213" i="54"/>
  <c r="U217" i="54"/>
  <c r="M211" i="54"/>
  <c r="W175" i="54"/>
  <c r="W179" i="54"/>
  <c r="W183" i="54"/>
  <c r="W178" i="54"/>
  <c r="U177" i="54"/>
  <c r="U181" i="54"/>
  <c r="M175" i="54"/>
  <c r="W139" i="54"/>
  <c r="W143" i="54"/>
  <c r="W147" i="54"/>
  <c r="W141" i="54"/>
  <c r="W146" i="54"/>
  <c r="U141" i="54"/>
  <c r="U145" i="54"/>
  <c r="M139" i="54"/>
  <c r="W103" i="54"/>
  <c r="W107" i="54"/>
  <c r="W111" i="54"/>
  <c r="W104" i="54"/>
  <c r="W109" i="54"/>
  <c r="U105" i="54"/>
  <c r="U109" i="54"/>
  <c r="M103" i="54"/>
  <c r="W67" i="54"/>
  <c r="W71" i="54"/>
  <c r="W75" i="54"/>
  <c r="W72" i="54"/>
  <c r="U69" i="54"/>
  <c r="U73" i="54"/>
  <c r="M67" i="54"/>
  <c r="W31" i="54"/>
  <c r="W35" i="54"/>
  <c r="W39" i="54"/>
  <c r="W34" i="54"/>
  <c r="U33" i="54"/>
  <c r="U37" i="54"/>
  <c r="M31" i="54"/>
  <c r="U320" i="54"/>
  <c r="U288" i="54"/>
  <c r="U219" i="54"/>
  <c r="U176" i="54"/>
  <c r="U144" i="54"/>
  <c r="U107" i="54"/>
  <c r="U70" i="54"/>
  <c r="U38" i="54"/>
  <c r="W324" i="54"/>
  <c r="W217" i="54"/>
  <c r="W110" i="54"/>
  <c r="W32" i="54"/>
  <c r="U319" i="54"/>
  <c r="U250" i="54"/>
  <c r="U218" i="54"/>
  <c r="U175" i="54"/>
  <c r="U143" i="54"/>
  <c r="U111" i="54"/>
  <c r="U74" i="54"/>
  <c r="U31" i="54"/>
  <c r="W321" i="54"/>
  <c r="W250" i="54"/>
  <c r="W180" i="54"/>
  <c r="W144" i="54"/>
  <c r="W303" i="54"/>
  <c r="W307" i="54"/>
  <c r="W301" i="54"/>
  <c r="W306" i="54"/>
  <c r="U301" i="54"/>
  <c r="U305" i="54"/>
  <c r="U309" i="54"/>
  <c r="W267" i="54"/>
  <c r="W271" i="54"/>
  <c r="W269" i="54"/>
  <c r="U265" i="54"/>
  <c r="U269" i="54"/>
  <c r="U273" i="54"/>
  <c r="W231" i="54"/>
  <c r="W235" i="54"/>
  <c r="W232" i="54"/>
  <c r="W237" i="54"/>
  <c r="U229" i="54"/>
  <c r="U233" i="54"/>
  <c r="U237" i="54"/>
  <c r="W195" i="54"/>
  <c r="W199" i="54"/>
  <c r="W194" i="54"/>
  <c r="W200" i="54"/>
  <c r="U193" i="54"/>
  <c r="U197" i="54"/>
  <c r="U201" i="54"/>
  <c r="W159" i="54"/>
  <c r="W163" i="54"/>
  <c r="W157" i="54"/>
  <c r="W162" i="54"/>
  <c r="U157" i="54"/>
  <c r="U161" i="54"/>
  <c r="U165" i="54"/>
  <c r="W123" i="54"/>
  <c r="W127" i="54"/>
  <c r="W125" i="54"/>
  <c r="U121" i="54"/>
  <c r="U125" i="54"/>
  <c r="U129" i="54"/>
  <c r="W87" i="54"/>
  <c r="W91" i="54"/>
  <c r="W88" i="54"/>
  <c r="W93" i="54"/>
  <c r="U85" i="54"/>
  <c r="U89" i="54"/>
  <c r="U93" i="54"/>
  <c r="W51" i="54"/>
  <c r="W55" i="54"/>
  <c r="W50" i="54"/>
  <c r="W56" i="54"/>
  <c r="U49" i="54"/>
  <c r="U53" i="54"/>
  <c r="U57" i="54"/>
  <c r="W15" i="54"/>
  <c r="W19" i="54"/>
  <c r="U16" i="54"/>
  <c r="U20" i="54"/>
  <c r="W13" i="54"/>
  <c r="W18" i="54"/>
  <c r="U15" i="54"/>
  <c r="U21" i="54"/>
  <c r="S14" i="54"/>
  <c r="S18" i="54"/>
  <c r="Q16" i="54"/>
  <c r="O14" i="54"/>
  <c r="O18" i="54"/>
  <c r="M16" i="54"/>
  <c r="W14" i="54"/>
  <c r="W20" i="54"/>
  <c r="M4" i="54"/>
  <c r="M193" i="54"/>
  <c r="M49" i="54"/>
  <c r="M17" i="54"/>
  <c r="O15" i="54"/>
  <c r="Q18" i="54"/>
  <c r="Q13" i="54"/>
  <c r="S16" i="54"/>
  <c r="U323" i="54"/>
  <c r="U307" i="54"/>
  <c r="U302" i="54"/>
  <c r="U291" i="54"/>
  <c r="U286" i="54"/>
  <c r="U270" i="54"/>
  <c r="U254" i="54"/>
  <c r="U248" i="54"/>
  <c r="U232" i="54"/>
  <c r="U216" i="54"/>
  <c r="U211" i="54"/>
  <c r="U200" i="54"/>
  <c r="U195" i="54"/>
  <c r="U179" i="54"/>
  <c r="U163" i="54"/>
  <c r="U158" i="54"/>
  <c r="U147" i="54"/>
  <c r="U142" i="54"/>
  <c r="U126" i="54"/>
  <c r="U110" i="54"/>
  <c r="U104" i="54"/>
  <c r="U88" i="54"/>
  <c r="U72" i="54"/>
  <c r="U67" i="54"/>
  <c r="U56" i="54"/>
  <c r="U51" i="54"/>
  <c r="U35" i="54"/>
  <c r="U18" i="54"/>
  <c r="W326" i="54"/>
  <c r="W320" i="54"/>
  <c r="W305" i="54"/>
  <c r="W284" i="54"/>
  <c r="W270" i="54"/>
  <c r="W249" i="54"/>
  <c r="W234" i="54"/>
  <c r="W213" i="54"/>
  <c r="W198" i="54"/>
  <c r="W177" i="54"/>
  <c r="W164" i="54"/>
  <c r="W142" i="54"/>
  <c r="W128" i="54"/>
  <c r="W121" i="54"/>
  <c r="W106" i="54"/>
  <c r="W92" i="54"/>
  <c r="W85" i="54"/>
  <c r="W70" i="54"/>
  <c r="W57" i="54"/>
  <c r="W49" i="54"/>
  <c r="W36" i="54"/>
  <c r="W21" i="54"/>
  <c r="W311" i="54"/>
  <c r="W315" i="54"/>
  <c r="W275" i="54"/>
  <c r="W279" i="54"/>
  <c r="W239" i="54"/>
  <c r="W243" i="54"/>
  <c r="W203" i="54"/>
  <c r="W207" i="54"/>
  <c r="W167" i="54"/>
  <c r="W171" i="54"/>
  <c r="W131" i="54"/>
  <c r="W135" i="54"/>
  <c r="W95" i="54"/>
  <c r="W99" i="54"/>
  <c r="W59" i="54"/>
  <c r="W63" i="54"/>
  <c r="W23" i="54"/>
  <c r="W27" i="54"/>
  <c r="U317" i="54"/>
  <c r="U313" i="54"/>
  <c r="U281" i="54"/>
  <c r="U277" i="54"/>
  <c r="U245" i="54"/>
  <c r="U241" i="54"/>
  <c r="U209" i="54"/>
  <c r="U205" i="54"/>
  <c r="U173" i="54"/>
  <c r="U169" i="54"/>
  <c r="U137" i="54"/>
  <c r="U133" i="54"/>
  <c r="U101" i="54"/>
  <c r="U97" i="54"/>
  <c r="U65" i="54"/>
  <c r="U61" i="54"/>
  <c r="U29" i="54"/>
  <c r="U25" i="54"/>
  <c r="W317" i="54"/>
  <c r="W312" i="54"/>
  <c r="W280" i="54"/>
  <c r="W274" i="54"/>
  <c r="W242" i="54"/>
  <c r="W210" i="54"/>
  <c r="W205" i="54"/>
  <c r="W173" i="54"/>
  <c r="W168" i="54"/>
  <c r="W136" i="54"/>
  <c r="W130" i="54"/>
  <c r="W98" i="54"/>
  <c r="W66" i="54"/>
  <c r="W61" i="54"/>
  <c r="W29" i="54"/>
  <c r="W24" i="54"/>
  <c r="O55" i="55"/>
  <c r="O39" i="55"/>
  <c r="O36" i="55"/>
  <c r="O50" i="55"/>
  <c r="O34" i="55"/>
  <c r="O32" i="55"/>
  <c r="O41" i="55"/>
  <c r="O51" i="55"/>
  <c r="O35" i="55"/>
  <c r="O28" i="55"/>
  <c r="O46" i="55"/>
  <c r="O30" i="55"/>
  <c r="O53" i="55"/>
  <c r="O118" i="55"/>
  <c r="O120" i="55"/>
  <c r="O122" i="55"/>
  <c r="O124" i="55"/>
  <c r="O119" i="55"/>
  <c r="O126" i="55"/>
  <c r="O130" i="55"/>
  <c r="O134" i="55"/>
  <c r="O138" i="55"/>
  <c r="O142" i="55"/>
  <c r="O146" i="55"/>
  <c r="O123" i="55"/>
  <c r="O132" i="55"/>
  <c r="O144" i="55"/>
  <c r="O125" i="55"/>
  <c r="O129" i="55"/>
  <c r="O137" i="55"/>
  <c r="O145" i="55"/>
  <c r="O121" i="55"/>
  <c r="O127" i="55"/>
  <c r="O131" i="55"/>
  <c r="O135" i="55"/>
  <c r="O139" i="55"/>
  <c r="O143" i="55"/>
  <c r="O117" i="55"/>
  <c r="O128" i="55"/>
  <c r="O136" i="55"/>
  <c r="O140" i="55"/>
  <c r="O133" i="55"/>
  <c r="O141" i="55"/>
  <c r="Q150" i="55"/>
  <c r="Q151" i="55"/>
  <c r="Q157" i="55"/>
  <c r="Q171" i="55"/>
  <c r="Q176" i="55"/>
  <c r="Q163" i="55"/>
  <c r="Q168" i="55"/>
  <c r="Q175" i="55"/>
  <c r="Q148" i="55"/>
  <c r="Q161" i="55"/>
  <c r="Q167" i="55"/>
  <c r="Q172" i="55"/>
  <c r="Q158" i="55"/>
  <c r="Q154" i="55"/>
  <c r="Q164" i="55"/>
  <c r="Q160" i="55"/>
  <c r="Q147" i="55"/>
  <c r="Q169" i="55"/>
  <c r="Q152" i="55"/>
  <c r="Q166" i="55"/>
  <c r="Q165" i="55"/>
  <c r="Q149" i="55"/>
  <c r="Q159" i="55"/>
  <c r="Q162" i="55"/>
  <c r="Q174" i="55"/>
  <c r="Q156" i="55"/>
  <c r="Q173" i="55"/>
  <c r="Q155" i="55"/>
  <c r="Q170" i="55"/>
  <c r="Q153" i="55"/>
  <c r="S154" i="55"/>
  <c r="S155" i="55"/>
  <c r="S158" i="55"/>
  <c r="S160" i="55"/>
  <c r="S162" i="55"/>
  <c r="S164" i="55"/>
  <c r="S166" i="55"/>
  <c r="S169" i="55"/>
  <c r="S149" i="55"/>
  <c r="S151" i="55"/>
  <c r="S153" i="55"/>
  <c r="S157" i="55"/>
  <c r="S159" i="55"/>
  <c r="S173" i="55"/>
  <c r="S176" i="55"/>
  <c r="S156" i="55"/>
  <c r="S165" i="55"/>
  <c r="S168" i="55"/>
  <c r="S170" i="55"/>
  <c r="S175" i="55"/>
  <c r="S147" i="55"/>
  <c r="S150" i="55"/>
  <c r="S172" i="55"/>
  <c r="S148" i="55"/>
  <c r="S152" i="55"/>
  <c r="S167" i="55"/>
  <c r="S174" i="55"/>
  <c r="S171" i="55"/>
  <c r="S163" i="55"/>
  <c r="S161" i="55"/>
  <c r="O61" i="55"/>
  <c r="O65" i="55"/>
  <c r="O69" i="55"/>
  <c r="O73" i="55"/>
  <c r="O77" i="55"/>
  <c r="O81" i="55"/>
  <c r="O85" i="55"/>
  <c r="O67" i="55"/>
  <c r="O75" i="55"/>
  <c r="O83" i="55"/>
  <c r="O60" i="55"/>
  <c r="O68" i="55"/>
  <c r="O76" i="55"/>
  <c r="O84" i="55"/>
  <c r="O58" i="55"/>
  <c r="O62" i="55"/>
  <c r="O66" i="55"/>
  <c r="O70" i="55"/>
  <c r="O74" i="55"/>
  <c r="O78" i="55"/>
  <c r="O82" i="55"/>
  <c r="O86" i="55"/>
  <c r="O59" i="55"/>
  <c r="O63" i="55"/>
  <c r="O71" i="55"/>
  <c r="O79" i="55"/>
  <c r="O57" i="55"/>
  <c r="O64" i="55"/>
  <c r="O72" i="55"/>
  <c r="O80" i="55"/>
  <c r="Q58" i="55"/>
  <c r="Q62" i="55"/>
  <c r="Q66" i="55"/>
  <c r="Q70" i="55"/>
  <c r="Q74" i="55"/>
  <c r="Q78" i="55"/>
  <c r="Q82" i="55"/>
  <c r="Q86" i="55"/>
  <c r="Q60" i="55"/>
  <c r="Q68" i="55"/>
  <c r="Q76" i="55"/>
  <c r="Q84" i="55"/>
  <c r="Q57" i="55"/>
  <c r="Q65" i="55"/>
  <c r="Q73" i="55"/>
  <c r="Q81" i="55"/>
  <c r="Q59" i="55"/>
  <c r="Q63" i="55"/>
  <c r="Q67" i="55"/>
  <c r="Q71" i="55"/>
  <c r="Q75" i="55"/>
  <c r="Q79" i="55"/>
  <c r="Q83" i="55"/>
  <c r="Q64" i="55"/>
  <c r="Q72" i="55"/>
  <c r="Q80" i="55"/>
  <c r="Q61" i="55"/>
  <c r="Q69" i="55"/>
  <c r="Q77" i="55"/>
  <c r="Q85" i="55"/>
  <c r="Q180" i="55"/>
  <c r="Q184" i="55"/>
  <c r="Q188" i="55"/>
  <c r="Q192" i="55"/>
  <c r="Q196" i="55"/>
  <c r="Q200" i="55"/>
  <c r="Q204" i="55"/>
  <c r="Q179" i="55"/>
  <c r="Q183" i="55"/>
  <c r="Q187" i="55"/>
  <c r="Q191" i="55"/>
  <c r="Q195" i="55"/>
  <c r="Q199" i="55"/>
  <c r="Q203" i="55"/>
  <c r="Q178" i="55"/>
  <c r="Q182" i="55"/>
  <c r="Q186" i="55"/>
  <c r="Q190" i="55"/>
  <c r="Q194" i="55"/>
  <c r="Q198" i="55"/>
  <c r="Q202" i="55"/>
  <c r="Q206" i="55"/>
  <c r="Q185" i="55"/>
  <c r="Q201" i="55"/>
  <c r="Q177" i="55"/>
  <c r="Q189" i="55"/>
  <c r="Q181" i="55"/>
  <c r="Q197" i="55"/>
  <c r="Q193" i="55"/>
  <c r="Q205" i="55"/>
  <c r="S177" i="55"/>
  <c r="S181" i="55"/>
  <c r="S185" i="55"/>
  <c r="S189" i="55"/>
  <c r="S193" i="55"/>
  <c r="S197" i="55"/>
  <c r="S201" i="55"/>
  <c r="S205" i="55"/>
  <c r="S180" i="55"/>
  <c r="S184" i="55"/>
  <c r="S188" i="55"/>
  <c r="S192" i="55"/>
  <c r="S196" i="55"/>
  <c r="S200" i="55"/>
  <c r="S204" i="55"/>
  <c r="S179" i="55"/>
  <c r="S183" i="55"/>
  <c r="S187" i="55"/>
  <c r="S191" i="55"/>
  <c r="S195" i="55"/>
  <c r="S199" i="55"/>
  <c r="S203" i="55"/>
  <c r="S190" i="55"/>
  <c r="S206" i="55"/>
  <c r="S198" i="55"/>
  <c r="S178" i="55"/>
  <c r="S186" i="55"/>
  <c r="S202" i="55"/>
  <c r="S182" i="55"/>
  <c r="S194" i="55"/>
  <c r="O207" i="55"/>
  <c r="O211" i="55"/>
  <c r="O215" i="55"/>
  <c r="O219" i="55"/>
  <c r="O223" i="55"/>
  <c r="O227" i="55"/>
  <c r="O231" i="55"/>
  <c r="O235" i="55"/>
  <c r="O210" i="55"/>
  <c r="O214" i="55"/>
  <c r="O218" i="55"/>
  <c r="O222" i="55"/>
  <c r="O226" i="55"/>
  <c r="O230" i="55"/>
  <c r="O234" i="55"/>
  <c r="O209" i="55"/>
  <c r="O213" i="55"/>
  <c r="O217" i="55"/>
  <c r="O221" i="55"/>
  <c r="O225" i="55"/>
  <c r="O229" i="55"/>
  <c r="O233" i="55"/>
  <c r="O208" i="55"/>
  <c r="O224" i="55"/>
  <c r="O216" i="55"/>
  <c r="O212" i="55"/>
  <c r="O228" i="55"/>
  <c r="O220" i="55"/>
  <c r="O236" i="55"/>
  <c r="O232" i="55"/>
  <c r="O90" i="55"/>
  <c r="O94" i="55"/>
  <c r="O98" i="55"/>
  <c r="O92" i="55"/>
  <c r="O93" i="55"/>
  <c r="O100" i="55"/>
  <c r="O104" i="55"/>
  <c r="O108" i="55"/>
  <c r="O114" i="55"/>
  <c r="O91" i="55"/>
  <c r="O95" i="55"/>
  <c r="O99" i="55"/>
  <c r="O101" i="55"/>
  <c r="O103" i="55"/>
  <c r="O105" i="55"/>
  <c r="O107" i="55"/>
  <c r="O109" i="55"/>
  <c r="O111" i="55"/>
  <c r="O113" i="55"/>
  <c r="O115" i="55"/>
  <c r="O88" i="55"/>
  <c r="O96" i="55"/>
  <c r="O87" i="55"/>
  <c r="O89" i="55"/>
  <c r="O97" i="55"/>
  <c r="O102" i="55"/>
  <c r="O106" i="55"/>
  <c r="O110" i="55"/>
  <c r="O112" i="55"/>
  <c r="O116" i="55"/>
  <c r="Q208" i="55"/>
  <c r="Q212" i="55"/>
  <c r="Q216" i="55"/>
  <c r="Q220" i="55"/>
  <c r="Q224" i="55"/>
  <c r="Q228" i="55"/>
  <c r="Q232" i="55"/>
  <c r="Q236" i="55"/>
  <c r="Q207" i="55"/>
  <c r="Q211" i="55"/>
  <c r="Q215" i="55"/>
  <c r="Q219" i="55"/>
  <c r="Q223" i="55"/>
  <c r="Q227" i="55"/>
  <c r="Q231" i="55"/>
  <c r="Q235" i="55"/>
  <c r="Q210" i="55"/>
  <c r="Q214" i="55"/>
  <c r="Q218" i="55"/>
  <c r="Q222" i="55"/>
  <c r="Q226" i="55"/>
  <c r="Q230" i="55"/>
  <c r="Q234" i="55"/>
  <c r="Q213" i="55"/>
  <c r="Q229" i="55"/>
  <c r="Q209" i="55"/>
  <c r="Q225" i="55"/>
  <c r="Q221" i="55"/>
  <c r="Q217" i="55"/>
  <c r="Q233" i="55"/>
  <c r="S209" i="55"/>
  <c r="S213" i="55"/>
  <c r="S217" i="55"/>
  <c r="S221" i="55"/>
  <c r="S225" i="55"/>
  <c r="S229" i="55"/>
  <c r="S233" i="55"/>
  <c r="S208" i="55"/>
  <c r="S212" i="55"/>
  <c r="S216" i="55"/>
  <c r="S220" i="55"/>
  <c r="S224" i="55"/>
  <c r="S228" i="55"/>
  <c r="S232" i="55"/>
  <c r="S236" i="55"/>
  <c r="S207" i="55"/>
  <c r="S211" i="55"/>
  <c r="S215" i="55"/>
  <c r="S219" i="55"/>
  <c r="S223" i="55"/>
  <c r="S227" i="55"/>
  <c r="S231" i="55"/>
  <c r="S235" i="55"/>
  <c r="S218" i="55"/>
  <c r="S234" i="55"/>
  <c r="S226" i="55"/>
  <c r="S222" i="55"/>
  <c r="S214" i="55"/>
  <c r="S230" i="55"/>
  <c r="S210" i="55"/>
  <c r="O151" i="55"/>
  <c r="O149" i="55"/>
  <c r="O153" i="55"/>
  <c r="O168" i="55"/>
  <c r="O173" i="55"/>
  <c r="O175" i="55"/>
  <c r="O147" i="55"/>
  <c r="O148" i="55"/>
  <c r="O156" i="55"/>
  <c r="O161" i="55"/>
  <c r="O165" i="55"/>
  <c r="O167" i="55"/>
  <c r="O170" i="55"/>
  <c r="O172" i="55"/>
  <c r="O150" i="55"/>
  <c r="O152" i="55"/>
  <c r="O154" i="55"/>
  <c r="O158" i="55"/>
  <c r="O160" i="55"/>
  <c r="O164" i="55"/>
  <c r="O174" i="55"/>
  <c r="O166" i="55"/>
  <c r="O169" i="55"/>
  <c r="O162" i="55"/>
  <c r="O176" i="55"/>
  <c r="O157" i="55"/>
  <c r="O171" i="55"/>
  <c r="O163" i="55"/>
  <c r="O159" i="55"/>
  <c r="O155" i="55"/>
  <c r="D20" i="55"/>
  <c r="D19" i="55"/>
  <c r="D18" i="55"/>
  <c r="D22" i="55"/>
  <c r="D17" i="55"/>
  <c r="D21" i="55"/>
  <c r="D16" i="55"/>
  <c r="Q119" i="55"/>
  <c r="Q121" i="55"/>
  <c r="Q123" i="55"/>
  <c r="Q125" i="55"/>
  <c r="Q127" i="55"/>
  <c r="Q129" i="55"/>
  <c r="Q131" i="55"/>
  <c r="Q133" i="55"/>
  <c r="Q135" i="55"/>
  <c r="Q137" i="55"/>
  <c r="Q139" i="55"/>
  <c r="Q141" i="55"/>
  <c r="Q143" i="55"/>
  <c r="Q145" i="55"/>
  <c r="Q117" i="55"/>
  <c r="Q118" i="55"/>
  <c r="Q120" i="55"/>
  <c r="Q122" i="55"/>
  <c r="Q124" i="55"/>
  <c r="Q126" i="55"/>
  <c r="Q128" i="55"/>
  <c r="Q130" i="55"/>
  <c r="Q132" i="55"/>
  <c r="Q134" i="55"/>
  <c r="Q136" i="55"/>
  <c r="Q138" i="55"/>
  <c r="Q140" i="55"/>
  <c r="Q142" i="55"/>
  <c r="Q144" i="55"/>
  <c r="Q146" i="55"/>
  <c r="Q89" i="55"/>
  <c r="Q91" i="55"/>
  <c r="Q93" i="55"/>
  <c r="Q95" i="55"/>
  <c r="Q97" i="55"/>
  <c r="Q88" i="55"/>
  <c r="Q90" i="55"/>
  <c r="Q92" i="55"/>
  <c r="Q94" i="55"/>
  <c r="Q96" i="55"/>
  <c r="Q98" i="55"/>
  <c r="Q100" i="55"/>
  <c r="Q102" i="55"/>
  <c r="Q104" i="55"/>
  <c r="Q106" i="55"/>
  <c r="Q108" i="55"/>
  <c r="Q110" i="55"/>
  <c r="Q112" i="55"/>
  <c r="Q114" i="55"/>
  <c r="Q116" i="55"/>
  <c r="Q99" i="55"/>
  <c r="Q103" i="55"/>
  <c r="Q107" i="55"/>
  <c r="Q111" i="55"/>
  <c r="Q115" i="55"/>
  <c r="Q87" i="55"/>
  <c r="Q101" i="55"/>
  <c r="Q105" i="55"/>
  <c r="Q109" i="55"/>
  <c r="Q113" i="55"/>
  <c r="O179" i="55"/>
  <c r="O183" i="55"/>
  <c r="O187" i="55"/>
  <c r="O191" i="55"/>
  <c r="O195" i="55"/>
  <c r="O199" i="55"/>
  <c r="O203" i="55"/>
  <c r="O178" i="55"/>
  <c r="O182" i="55"/>
  <c r="O186" i="55"/>
  <c r="O190" i="55"/>
  <c r="O194" i="55"/>
  <c r="O198" i="55"/>
  <c r="O202" i="55"/>
  <c r="O206" i="55"/>
  <c r="O177" i="55"/>
  <c r="O181" i="55"/>
  <c r="O185" i="55"/>
  <c r="O189" i="55"/>
  <c r="O193" i="55"/>
  <c r="O197" i="55"/>
  <c r="O201" i="55"/>
  <c r="O205" i="55"/>
  <c r="O180" i="55"/>
  <c r="O196" i="55"/>
  <c r="O188" i="55"/>
  <c r="O200" i="55"/>
  <c r="O192" i="55"/>
  <c r="O204" i="55"/>
  <c r="O184" i="55"/>
  <c r="E54" i="53"/>
  <c r="F54" i="53"/>
  <c r="G54" i="53"/>
  <c r="F55" i="53"/>
  <c r="C4" i="55" s="1"/>
  <c r="G55" i="53"/>
  <c r="D4" i="55" s="1"/>
  <c r="F53" i="53"/>
  <c r="G53" i="53"/>
  <c r="E53" i="53"/>
  <c r="E65" i="55" l="1"/>
  <c r="E63" i="55"/>
  <c r="E29" i="55"/>
  <c r="E27" i="55"/>
  <c r="E41" i="55"/>
  <c r="E39" i="55"/>
  <c r="D9" i="55"/>
  <c r="D10" i="55"/>
  <c r="D11" i="55"/>
  <c r="E57" i="55"/>
  <c r="E59" i="55"/>
  <c r="E45" i="55"/>
  <c r="E47" i="55"/>
  <c r="C9" i="55"/>
  <c r="C10" i="55"/>
  <c r="C11" i="55"/>
  <c r="E33" i="55"/>
  <c r="E35" i="55"/>
  <c r="E53" i="55"/>
  <c r="E51" i="55"/>
  <c r="K28" i="53"/>
  <c r="J28" i="53"/>
  <c r="I28" i="53"/>
  <c r="D29" i="53"/>
  <c r="D30" i="53"/>
  <c r="D31" i="53"/>
  <c r="D32" i="53"/>
  <c r="D33" i="53"/>
  <c r="D34" i="53"/>
  <c r="G34" i="53" s="1"/>
  <c r="D35" i="53"/>
  <c r="G35" i="53" s="1"/>
  <c r="D36" i="53"/>
  <c r="G36" i="53" s="1"/>
  <c r="D28" i="53"/>
  <c r="G30" i="53"/>
  <c r="G31" i="53"/>
  <c r="G32" i="53"/>
  <c r="G33" i="53"/>
  <c r="I14" i="53"/>
  <c r="J14" i="53"/>
  <c r="G29" i="53"/>
  <c r="O49" i="54" l="1"/>
  <c r="O85" i="54"/>
  <c r="O121" i="54"/>
  <c r="O157" i="54"/>
  <c r="O193" i="54"/>
  <c r="O229" i="54"/>
  <c r="O265" i="54"/>
  <c r="O301" i="54"/>
  <c r="O31" i="54"/>
  <c r="O22" i="54"/>
  <c r="O58" i="54"/>
  <c r="O94" i="54"/>
  <c r="O130" i="54"/>
  <c r="O166" i="54"/>
  <c r="O202" i="54"/>
  <c r="O238" i="54"/>
  <c r="O274" i="54"/>
  <c r="O310" i="54"/>
  <c r="O40" i="54"/>
  <c r="O76" i="54"/>
  <c r="O148" i="54"/>
  <c r="O220" i="54"/>
  <c r="O292" i="54"/>
  <c r="O103" i="54"/>
  <c r="O175" i="54"/>
  <c r="O247" i="54"/>
  <c r="O319" i="54"/>
  <c r="O112" i="54"/>
  <c r="O256" i="54"/>
  <c r="O67" i="54"/>
  <c r="O211" i="54"/>
  <c r="O184" i="54"/>
  <c r="O139" i="54"/>
  <c r="O283" i="54"/>
  <c r="Q31" i="54"/>
  <c r="Q67" i="54"/>
  <c r="Q103" i="54"/>
  <c r="Q139" i="54"/>
  <c r="Q175" i="54"/>
  <c r="Q211" i="54"/>
  <c r="Q247" i="54"/>
  <c r="Q283" i="54"/>
  <c r="Q319" i="54"/>
  <c r="Q40" i="54"/>
  <c r="Q76" i="54"/>
  <c r="Q112" i="54"/>
  <c r="Q148" i="54"/>
  <c r="Q184" i="54"/>
  <c r="Q220" i="54"/>
  <c r="Q256" i="54"/>
  <c r="Q292" i="54"/>
  <c r="Q49" i="54"/>
  <c r="Q85" i="54"/>
  <c r="Q121" i="54"/>
  <c r="Q157" i="54"/>
  <c r="Q193" i="54"/>
  <c r="Q229" i="54"/>
  <c r="Q265" i="54"/>
  <c r="Q301" i="54"/>
  <c r="Q22" i="54"/>
  <c r="Q58" i="54"/>
  <c r="Q94" i="54"/>
  <c r="Q166" i="54"/>
  <c r="Q238" i="54"/>
  <c r="Q130" i="54"/>
  <c r="Q274" i="54"/>
  <c r="Q310" i="54"/>
  <c r="Q202" i="54"/>
  <c r="F18" i="55"/>
  <c r="F22" i="55"/>
  <c r="F17" i="55"/>
  <c r="F21" i="55"/>
  <c r="F20" i="55"/>
  <c r="F16" i="55"/>
  <c r="F19" i="55"/>
  <c r="E17" i="55"/>
  <c r="E21" i="55"/>
  <c r="E20" i="55"/>
  <c r="E16" i="55"/>
  <c r="E19" i="55"/>
  <c r="E18" i="55"/>
  <c r="E22" i="55"/>
  <c r="J29" i="53"/>
  <c r="G22" i="53"/>
  <c r="C22" i="53"/>
  <c r="G21" i="53"/>
  <c r="C21" i="53"/>
  <c r="G20" i="53"/>
  <c r="C20" i="53"/>
  <c r="E34" i="53" s="1"/>
  <c r="G19" i="53"/>
  <c r="C19" i="53"/>
  <c r="E33" i="53" s="1"/>
  <c r="G18" i="53"/>
  <c r="C18" i="53"/>
  <c r="E32" i="53" s="1"/>
  <c r="G17" i="53"/>
  <c r="C17" i="53"/>
  <c r="G16" i="53"/>
  <c r="C16" i="53"/>
  <c r="E30" i="53" s="1"/>
  <c r="G15" i="53"/>
  <c r="J15" i="53" s="1"/>
  <c r="C15" i="53"/>
  <c r="E29" i="53" s="1"/>
  <c r="K14" i="53"/>
  <c r="C14" i="53"/>
  <c r="H2" i="53"/>
  <c r="J30" i="53" l="1"/>
  <c r="O41" i="54"/>
  <c r="O77" i="54"/>
  <c r="O113" i="54"/>
  <c r="O149" i="54"/>
  <c r="O185" i="54"/>
  <c r="O221" i="54"/>
  <c r="O257" i="54"/>
  <c r="O293" i="54"/>
  <c r="O50" i="54"/>
  <c r="O86" i="54"/>
  <c r="O122" i="54"/>
  <c r="O158" i="54"/>
  <c r="O194" i="54"/>
  <c r="O230" i="54"/>
  <c r="O266" i="54"/>
  <c r="O302" i="54"/>
  <c r="O23" i="54"/>
  <c r="O59" i="54"/>
  <c r="O68" i="54"/>
  <c r="O140" i="54"/>
  <c r="O212" i="54"/>
  <c r="O284" i="54"/>
  <c r="O95" i="54"/>
  <c r="O167" i="54"/>
  <c r="O239" i="54"/>
  <c r="O311" i="54"/>
  <c r="O32" i="54"/>
  <c r="O104" i="54"/>
  <c r="O176" i="54"/>
  <c r="O320" i="54"/>
  <c r="O131" i="54"/>
  <c r="O275" i="54"/>
  <c r="O203" i="54"/>
  <c r="O248" i="54"/>
  <c r="E67" i="55"/>
  <c r="G65" i="55"/>
  <c r="E49" i="55"/>
  <c r="G47" i="55"/>
  <c r="E37" i="55"/>
  <c r="G35" i="55"/>
  <c r="G61" i="55"/>
  <c r="G57" i="55"/>
  <c r="E31" i="55"/>
  <c r="G29" i="55"/>
  <c r="G49" i="55"/>
  <c r="G45" i="55"/>
  <c r="G37" i="55"/>
  <c r="G33" i="55"/>
  <c r="E55" i="55"/>
  <c r="G53" i="55"/>
  <c r="G31" i="55"/>
  <c r="G27" i="55"/>
  <c r="G67" i="55"/>
  <c r="G63" i="55"/>
  <c r="E43" i="55"/>
  <c r="G41" i="55"/>
  <c r="E61" i="55"/>
  <c r="G59" i="55"/>
  <c r="G55" i="55"/>
  <c r="G51" i="55"/>
  <c r="G43" i="55"/>
  <c r="G39" i="55"/>
  <c r="J16" i="53"/>
  <c r="N15" i="53"/>
  <c r="L14" i="53"/>
  <c r="M14" i="53" s="1"/>
  <c r="E14" i="53"/>
  <c r="C28" i="53"/>
  <c r="E28" i="53"/>
  <c r="F22" i="53"/>
  <c r="E36" i="53"/>
  <c r="H36" i="53" s="1"/>
  <c r="F17" i="53"/>
  <c r="E31" i="53"/>
  <c r="F21" i="53"/>
  <c r="E35" i="53"/>
  <c r="F19" i="53"/>
  <c r="E19" i="53"/>
  <c r="H19" i="53" s="1"/>
  <c r="C33" i="53"/>
  <c r="H33" i="53"/>
  <c r="H32" i="53"/>
  <c r="E18" i="53"/>
  <c r="H18" i="53" s="1"/>
  <c r="C32" i="53"/>
  <c r="E20" i="53"/>
  <c r="H20" i="53" s="1"/>
  <c r="C34" i="53"/>
  <c r="H34" i="53"/>
  <c r="F18" i="53"/>
  <c r="H35" i="53"/>
  <c r="E21" i="53"/>
  <c r="H21" i="53" s="1"/>
  <c r="C35" i="53"/>
  <c r="E22" i="53"/>
  <c r="H22" i="53" s="1"/>
  <c r="C36" i="53"/>
  <c r="C31" i="53"/>
  <c r="E17" i="53"/>
  <c r="H17" i="53" s="1"/>
  <c r="H31" i="53"/>
  <c r="H30" i="53"/>
  <c r="E16" i="53"/>
  <c r="H16" i="53" s="1"/>
  <c r="C30" i="53"/>
  <c r="E15" i="53"/>
  <c r="H15" i="53" s="1"/>
  <c r="H29" i="53"/>
  <c r="C29" i="53"/>
  <c r="F16" i="53"/>
  <c r="F20" i="53"/>
  <c r="F15" i="53"/>
  <c r="I15" i="53" s="1"/>
  <c r="J31" i="53" l="1"/>
  <c r="O33" i="54"/>
  <c r="O69" i="54"/>
  <c r="O105" i="54"/>
  <c r="O141" i="54"/>
  <c r="O177" i="54"/>
  <c r="O213" i="54"/>
  <c r="O249" i="54"/>
  <c r="O285" i="54"/>
  <c r="O321" i="54"/>
  <c r="O42" i="54"/>
  <c r="O78" i="54"/>
  <c r="O114" i="54"/>
  <c r="O150" i="54"/>
  <c r="O186" i="54"/>
  <c r="O222" i="54"/>
  <c r="O258" i="54"/>
  <c r="O294" i="54"/>
  <c r="O51" i="54"/>
  <c r="O24" i="54"/>
  <c r="O132" i="54"/>
  <c r="O204" i="54"/>
  <c r="O276" i="54"/>
  <c r="O60" i="54"/>
  <c r="O87" i="54"/>
  <c r="O159" i="54"/>
  <c r="O231" i="54"/>
  <c r="O303" i="54"/>
  <c r="O96" i="54"/>
  <c r="O123" i="54"/>
  <c r="O195" i="54"/>
  <c r="O267" i="54"/>
  <c r="O168" i="54"/>
  <c r="O312" i="54"/>
  <c r="O240" i="54"/>
  <c r="F36" i="53"/>
  <c r="S21" i="54"/>
  <c r="S57" i="54"/>
  <c r="S93" i="54"/>
  <c r="S129" i="54"/>
  <c r="S165" i="54"/>
  <c r="S201" i="54"/>
  <c r="S237" i="54"/>
  <c r="S273" i="54"/>
  <c r="S309" i="54"/>
  <c r="S30" i="54"/>
  <c r="S66" i="54"/>
  <c r="S102" i="54"/>
  <c r="S138" i="54"/>
  <c r="S174" i="54"/>
  <c r="S210" i="54"/>
  <c r="S246" i="54"/>
  <c r="S282" i="54"/>
  <c r="S318" i="54"/>
  <c r="S39" i="54"/>
  <c r="S75" i="54"/>
  <c r="S111" i="54"/>
  <c r="S147" i="54"/>
  <c r="S183" i="54"/>
  <c r="S219" i="54"/>
  <c r="S255" i="54"/>
  <c r="S291" i="54"/>
  <c r="S48" i="54"/>
  <c r="S156" i="54"/>
  <c r="S300" i="54"/>
  <c r="S192" i="54"/>
  <c r="S327" i="54"/>
  <c r="S84" i="54"/>
  <c r="S228" i="54"/>
  <c r="S120" i="54"/>
  <c r="S264" i="54"/>
  <c r="F33" i="53"/>
  <c r="S45" i="54"/>
  <c r="S81" i="54"/>
  <c r="S117" i="54"/>
  <c r="S153" i="54"/>
  <c r="S189" i="54"/>
  <c r="S225" i="54"/>
  <c r="S261" i="54"/>
  <c r="S297" i="54"/>
  <c r="S54" i="54"/>
  <c r="S90" i="54"/>
  <c r="S126" i="54"/>
  <c r="S162" i="54"/>
  <c r="S198" i="54"/>
  <c r="S234" i="54"/>
  <c r="S270" i="54"/>
  <c r="S306" i="54"/>
  <c r="S27" i="54"/>
  <c r="S63" i="54"/>
  <c r="S99" i="54"/>
  <c r="S135" i="54"/>
  <c r="S171" i="54"/>
  <c r="S207" i="54"/>
  <c r="S243" i="54"/>
  <c r="S279" i="54"/>
  <c r="S315" i="54"/>
  <c r="S36" i="54"/>
  <c r="S108" i="54"/>
  <c r="S252" i="54"/>
  <c r="S324" i="54"/>
  <c r="S144" i="54"/>
  <c r="S288" i="54"/>
  <c r="S180" i="54"/>
  <c r="S72" i="54"/>
  <c r="S216" i="54"/>
  <c r="F30" i="53"/>
  <c r="S33" i="54"/>
  <c r="S69" i="54"/>
  <c r="S105" i="54"/>
  <c r="S141" i="54"/>
  <c r="S177" i="54"/>
  <c r="S213" i="54"/>
  <c r="S249" i="54"/>
  <c r="S285" i="54"/>
  <c r="S321" i="54"/>
  <c r="S42" i="54"/>
  <c r="S78" i="54"/>
  <c r="S114" i="54"/>
  <c r="S150" i="54"/>
  <c r="S186" i="54"/>
  <c r="S222" i="54"/>
  <c r="S258" i="54"/>
  <c r="S294" i="54"/>
  <c r="S51" i="54"/>
  <c r="S87" i="54"/>
  <c r="S123" i="54"/>
  <c r="S159" i="54"/>
  <c r="S195" i="54"/>
  <c r="S231" i="54"/>
  <c r="S267" i="54"/>
  <c r="S303" i="54"/>
  <c r="S24" i="54"/>
  <c r="S60" i="54"/>
  <c r="S204" i="54"/>
  <c r="S96" i="54"/>
  <c r="S240" i="54"/>
  <c r="S132" i="54"/>
  <c r="S276" i="54"/>
  <c r="S168" i="54"/>
  <c r="S312" i="54"/>
  <c r="F35" i="53"/>
  <c r="S29" i="54"/>
  <c r="S65" i="54"/>
  <c r="S101" i="54"/>
  <c r="S137" i="54"/>
  <c r="S173" i="54"/>
  <c r="S209" i="54"/>
  <c r="S245" i="54"/>
  <c r="S281" i="54"/>
  <c r="S317" i="54"/>
  <c r="S38" i="54"/>
  <c r="S74" i="54"/>
  <c r="S110" i="54"/>
  <c r="S146" i="54"/>
  <c r="S182" i="54"/>
  <c r="S218" i="54"/>
  <c r="S254" i="54"/>
  <c r="S290" i="54"/>
  <c r="S326" i="54"/>
  <c r="S47" i="54"/>
  <c r="S83" i="54"/>
  <c r="S119" i="54"/>
  <c r="S155" i="54"/>
  <c r="S191" i="54"/>
  <c r="S227" i="54"/>
  <c r="S263" i="54"/>
  <c r="S299" i="54"/>
  <c r="S20" i="54"/>
  <c r="S56" i="54"/>
  <c r="S92" i="54"/>
  <c r="S236" i="54"/>
  <c r="S128" i="54"/>
  <c r="S272" i="54"/>
  <c r="S164" i="54"/>
  <c r="S308" i="54"/>
  <c r="S200" i="54"/>
  <c r="F32" i="53"/>
  <c r="S53" i="54"/>
  <c r="S89" i="54"/>
  <c r="S125" i="54"/>
  <c r="S161" i="54"/>
  <c r="S197" i="54"/>
  <c r="S233" i="54"/>
  <c r="S269" i="54"/>
  <c r="S305" i="54"/>
  <c r="S26" i="54"/>
  <c r="S62" i="54"/>
  <c r="S98" i="54"/>
  <c r="S134" i="54"/>
  <c r="S170" i="54"/>
  <c r="S206" i="54"/>
  <c r="S242" i="54"/>
  <c r="S278" i="54"/>
  <c r="S314" i="54"/>
  <c r="S35" i="54"/>
  <c r="S71" i="54"/>
  <c r="S107" i="54"/>
  <c r="S143" i="54"/>
  <c r="S179" i="54"/>
  <c r="S215" i="54"/>
  <c r="S251" i="54"/>
  <c r="S287" i="54"/>
  <c r="S44" i="54"/>
  <c r="S188" i="54"/>
  <c r="S80" i="54"/>
  <c r="S224" i="54"/>
  <c r="S116" i="54"/>
  <c r="S260" i="54"/>
  <c r="S152" i="54"/>
  <c r="S296" i="54"/>
  <c r="S323" i="54"/>
  <c r="S41" i="54"/>
  <c r="S77" i="54"/>
  <c r="S113" i="54"/>
  <c r="S149" i="54"/>
  <c r="S185" i="54"/>
  <c r="S221" i="54"/>
  <c r="S257" i="54"/>
  <c r="S293" i="54"/>
  <c r="S50" i="54"/>
  <c r="S86" i="54"/>
  <c r="S122" i="54"/>
  <c r="S158" i="54"/>
  <c r="S194" i="54"/>
  <c r="S230" i="54"/>
  <c r="S266" i="54"/>
  <c r="S302" i="54"/>
  <c r="S23" i="54"/>
  <c r="S59" i="54"/>
  <c r="S95" i="54"/>
  <c r="S131" i="54"/>
  <c r="S167" i="54"/>
  <c r="S203" i="54"/>
  <c r="S239" i="54"/>
  <c r="S275" i="54"/>
  <c r="S311" i="54"/>
  <c r="S32" i="54"/>
  <c r="S140" i="54"/>
  <c r="S284" i="54"/>
  <c r="S176" i="54"/>
  <c r="S68" i="54"/>
  <c r="S212" i="54"/>
  <c r="S320" i="54"/>
  <c r="S104" i="54"/>
  <c r="S248" i="54"/>
  <c r="F31" i="53"/>
  <c r="S25" i="54"/>
  <c r="S61" i="54"/>
  <c r="S97" i="54"/>
  <c r="S133" i="54"/>
  <c r="S169" i="54"/>
  <c r="S205" i="54"/>
  <c r="S241" i="54"/>
  <c r="S277" i="54"/>
  <c r="S313" i="54"/>
  <c r="S34" i="54"/>
  <c r="S70" i="54"/>
  <c r="S106" i="54"/>
  <c r="S142" i="54"/>
  <c r="S178" i="54"/>
  <c r="S214" i="54"/>
  <c r="S250" i="54"/>
  <c r="S286" i="54"/>
  <c r="S322" i="54"/>
  <c r="S43" i="54"/>
  <c r="S79" i="54"/>
  <c r="S115" i="54"/>
  <c r="S151" i="54"/>
  <c r="S187" i="54"/>
  <c r="S223" i="54"/>
  <c r="S259" i="54"/>
  <c r="S295" i="54"/>
  <c r="S52" i="54"/>
  <c r="S124" i="54"/>
  <c r="S268" i="54"/>
  <c r="S160" i="54"/>
  <c r="S304" i="54"/>
  <c r="S196" i="54"/>
  <c r="S88" i="54"/>
  <c r="S232" i="54"/>
  <c r="F34" i="53"/>
  <c r="S37" i="54"/>
  <c r="S73" i="54"/>
  <c r="S109" i="54"/>
  <c r="S145" i="54"/>
  <c r="S181" i="54"/>
  <c r="S217" i="54"/>
  <c r="S253" i="54"/>
  <c r="S289" i="54"/>
  <c r="S325" i="54"/>
  <c r="S46" i="54"/>
  <c r="S82" i="54"/>
  <c r="S118" i="54"/>
  <c r="S154" i="54"/>
  <c r="S190" i="54"/>
  <c r="S226" i="54"/>
  <c r="S262" i="54"/>
  <c r="S298" i="54"/>
  <c r="S19" i="54"/>
  <c r="S55" i="54"/>
  <c r="S91" i="54"/>
  <c r="S127" i="54"/>
  <c r="S163" i="54"/>
  <c r="S199" i="54"/>
  <c r="S235" i="54"/>
  <c r="S271" i="54"/>
  <c r="S307" i="54"/>
  <c r="S28" i="54"/>
  <c r="S64" i="54"/>
  <c r="S172" i="54"/>
  <c r="S316" i="54"/>
  <c r="S208" i="54"/>
  <c r="S100" i="54"/>
  <c r="S244" i="54"/>
  <c r="S136" i="54"/>
  <c r="S280" i="54"/>
  <c r="S49" i="54"/>
  <c r="S85" i="54"/>
  <c r="S121" i="54"/>
  <c r="S157" i="54"/>
  <c r="S193" i="54"/>
  <c r="S229" i="54"/>
  <c r="S265" i="54"/>
  <c r="S301" i="54"/>
  <c r="S22" i="54"/>
  <c r="S58" i="54"/>
  <c r="S94" i="54"/>
  <c r="S130" i="54"/>
  <c r="S166" i="54"/>
  <c r="S202" i="54"/>
  <c r="S238" i="54"/>
  <c r="S274" i="54"/>
  <c r="S310" i="54"/>
  <c r="S31" i="54"/>
  <c r="S67" i="54"/>
  <c r="S103" i="54"/>
  <c r="S139" i="54"/>
  <c r="S175" i="54"/>
  <c r="S211" i="54"/>
  <c r="S247" i="54"/>
  <c r="S283" i="54"/>
  <c r="S40" i="54"/>
  <c r="S76" i="54"/>
  <c r="S220" i="54"/>
  <c r="S112" i="54"/>
  <c r="S256" i="54"/>
  <c r="S319" i="54"/>
  <c r="S148" i="54"/>
  <c r="S292" i="54"/>
  <c r="S184" i="54"/>
  <c r="K15" i="53"/>
  <c r="K16" i="53" s="1"/>
  <c r="K17" i="53"/>
  <c r="K18" i="53" s="1"/>
  <c r="K19" i="53" s="1"/>
  <c r="K20" i="53" s="1"/>
  <c r="K21" i="53" s="1"/>
  <c r="K22" i="53" s="1"/>
  <c r="K23" i="53" s="1"/>
  <c r="L28" i="53"/>
  <c r="M28" i="53" s="1"/>
  <c r="I16" i="53"/>
  <c r="I17" i="53" s="1"/>
  <c r="I18" i="53" s="1"/>
  <c r="I19" i="53" s="1"/>
  <c r="I20" i="53" s="1"/>
  <c r="I21" i="53" s="1"/>
  <c r="I22" i="53" s="1"/>
  <c r="K29" i="53"/>
  <c r="N16" i="53"/>
  <c r="J17" i="53"/>
  <c r="F29" i="53"/>
  <c r="I29" i="53" s="1"/>
  <c r="L15" i="53"/>
  <c r="M15" i="53" s="1"/>
  <c r="J32" i="53" l="1"/>
  <c r="O25" i="54"/>
  <c r="O61" i="54"/>
  <c r="O97" i="54"/>
  <c r="O133" i="54"/>
  <c r="O169" i="54"/>
  <c r="O205" i="54"/>
  <c r="O241" i="54"/>
  <c r="O277" i="54"/>
  <c r="O313" i="54"/>
  <c r="O34" i="54"/>
  <c r="O70" i="54"/>
  <c r="O106" i="54"/>
  <c r="O142" i="54"/>
  <c r="O178" i="54"/>
  <c r="O214" i="54"/>
  <c r="O250" i="54"/>
  <c r="O286" i="54"/>
  <c r="O322" i="54"/>
  <c r="O43" i="54"/>
  <c r="O124" i="54"/>
  <c r="O196" i="54"/>
  <c r="O268" i="54"/>
  <c r="O79" i="54"/>
  <c r="O151" i="54"/>
  <c r="O223" i="54"/>
  <c r="O295" i="54"/>
  <c r="O88" i="54"/>
  <c r="O52" i="54"/>
  <c r="O160" i="54"/>
  <c r="O304" i="54"/>
  <c r="O259" i="54"/>
  <c r="O232" i="54"/>
  <c r="O115" i="54"/>
  <c r="O187" i="54"/>
  <c r="K30" i="53"/>
  <c r="Q23" i="54"/>
  <c r="Q59" i="54"/>
  <c r="Q95" i="54"/>
  <c r="Q131" i="54"/>
  <c r="Q167" i="54"/>
  <c r="Q203" i="54"/>
  <c r="Q239" i="54"/>
  <c r="Q275" i="54"/>
  <c r="Q311" i="54"/>
  <c r="Q32" i="54"/>
  <c r="Q68" i="54"/>
  <c r="Q104" i="54"/>
  <c r="Q140" i="54"/>
  <c r="Q176" i="54"/>
  <c r="Q212" i="54"/>
  <c r="Q248" i="54"/>
  <c r="Q284" i="54"/>
  <c r="Q320" i="54"/>
  <c r="Q86" i="54"/>
  <c r="Q41" i="54"/>
  <c r="Q77" i="54"/>
  <c r="Q113" i="54"/>
  <c r="Q149" i="54"/>
  <c r="Q185" i="54"/>
  <c r="Q221" i="54"/>
  <c r="Q257" i="54"/>
  <c r="Q293" i="54"/>
  <c r="Q50" i="54"/>
  <c r="Q230" i="54"/>
  <c r="Q122" i="54"/>
  <c r="Q266" i="54"/>
  <c r="Q158" i="54"/>
  <c r="Q302" i="54"/>
  <c r="Q194" i="54"/>
  <c r="M32" i="54"/>
  <c r="M77" i="54"/>
  <c r="M113" i="54"/>
  <c r="M149" i="54"/>
  <c r="M185" i="54"/>
  <c r="M221" i="54"/>
  <c r="M257" i="54"/>
  <c r="M293" i="54"/>
  <c r="M23" i="54"/>
  <c r="M86" i="54"/>
  <c r="M122" i="54"/>
  <c r="M158" i="54"/>
  <c r="M194" i="54"/>
  <c r="M230" i="54"/>
  <c r="M266" i="54"/>
  <c r="M302" i="54"/>
  <c r="M50" i="54"/>
  <c r="M59" i="54"/>
  <c r="M95" i="54"/>
  <c r="M131" i="54"/>
  <c r="M167" i="54"/>
  <c r="M203" i="54"/>
  <c r="M239" i="54"/>
  <c r="M275" i="54"/>
  <c r="M311" i="54"/>
  <c r="M41" i="54"/>
  <c r="M68" i="54"/>
  <c r="M104" i="54"/>
  <c r="M140" i="54"/>
  <c r="M176" i="54"/>
  <c r="M212" i="54"/>
  <c r="M248" i="54"/>
  <c r="M284" i="54"/>
  <c r="M320" i="54"/>
  <c r="D43" i="53"/>
  <c r="I30" i="53"/>
  <c r="L29" i="53"/>
  <c r="M29" i="53" s="1"/>
  <c r="J18" i="53"/>
  <c r="N17" i="53"/>
  <c r="L16" i="53"/>
  <c r="M16" i="53" s="1"/>
  <c r="J33" i="53" l="1"/>
  <c r="O53" i="54"/>
  <c r="O89" i="54"/>
  <c r="O125" i="54"/>
  <c r="O161" i="54"/>
  <c r="O197" i="54"/>
  <c r="O233" i="54"/>
  <c r="O269" i="54"/>
  <c r="O305" i="54"/>
  <c r="O35" i="54"/>
  <c r="O26" i="54"/>
  <c r="O62" i="54"/>
  <c r="O98" i="54"/>
  <c r="O134" i="54"/>
  <c r="O170" i="54"/>
  <c r="O206" i="54"/>
  <c r="O242" i="54"/>
  <c r="O278" i="54"/>
  <c r="O314" i="54"/>
  <c r="O116" i="54"/>
  <c r="O188" i="54"/>
  <c r="O260" i="54"/>
  <c r="O44" i="54"/>
  <c r="O71" i="54"/>
  <c r="O143" i="54"/>
  <c r="O215" i="54"/>
  <c r="O287" i="54"/>
  <c r="O80" i="54"/>
  <c r="O179" i="54"/>
  <c r="O323" i="54"/>
  <c r="O224" i="54"/>
  <c r="O107" i="54"/>
  <c r="O152" i="54"/>
  <c r="O296" i="54"/>
  <c r="O251" i="54"/>
  <c r="K31" i="53"/>
  <c r="Q51" i="54"/>
  <c r="Q87" i="54"/>
  <c r="Q123" i="54"/>
  <c r="Q159" i="54"/>
  <c r="Q195" i="54"/>
  <c r="Q231" i="54"/>
  <c r="Q267" i="54"/>
  <c r="Q303" i="54"/>
  <c r="Q78" i="54"/>
  <c r="Q24" i="54"/>
  <c r="Q60" i="54"/>
  <c r="Q96" i="54"/>
  <c r="Q132" i="54"/>
  <c r="Q168" i="54"/>
  <c r="Q204" i="54"/>
  <c r="Q240" i="54"/>
  <c r="Q276" i="54"/>
  <c r="Q312" i="54"/>
  <c r="Q42" i="54"/>
  <c r="Q33" i="54"/>
  <c r="Q69" i="54"/>
  <c r="Q105" i="54"/>
  <c r="Q141" i="54"/>
  <c r="Q177" i="54"/>
  <c r="Q213" i="54"/>
  <c r="Q249" i="54"/>
  <c r="Q285" i="54"/>
  <c r="Q321" i="54"/>
  <c r="Q150" i="54"/>
  <c r="Q294" i="54"/>
  <c r="Q186" i="54"/>
  <c r="Q222" i="54"/>
  <c r="Q114" i="54"/>
  <c r="Q258" i="54"/>
  <c r="M24" i="54"/>
  <c r="M33" i="54"/>
  <c r="M42" i="54"/>
  <c r="M69" i="54"/>
  <c r="M105" i="54"/>
  <c r="M141" i="54"/>
  <c r="M177" i="54"/>
  <c r="M213" i="54"/>
  <c r="M249" i="54"/>
  <c r="M285" i="54"/>
  <c r="M321" i="54"/>
  <c r="M78" i="54"/>
  <c r="M114" i="54"/>
  <c r="M150" i="54"/>
  <c r="M186" i="54"/>
  <c r="M222" i="54"/>
  <c r="M258" i="54"/>
  <c r="M294" i="54"/>
  <c r="M87" i="54"/>
  <c r="M123" i="54"/>
  <c r="M159" i="54"/>
  <c r="M195" i="54"/>
  <c r="M231" i="54"/>
  <c r="M267" i="54"/>
  <c r="M303" i="54"/>
  <c r="M51" i="54"/>
  <c r="M60" i="54"/>
  <c r="M96" i="54"/>
  <c r="M132" i="54"/>
  <c r="M168" i="54"/>
  <c r="M204" i="54"/>
  <c r="M240" i="54"/>
  <c r="M276" i="54"/>
  <c r="M312" i="54"/>
  <c r="D53" i="53"/>
  <c r="P55" i="53"/>
  <c r="J43" i="53"/>
  <c r="J19" i="53"/>
  <c r="N18" i="53"/>
  <c r="I31" i="53"/>
  <c r="L30" i="53"/>
  <c r="M30" i="53" s="1"/>
  <c r="L17" i="53"/>
  <c r="M17" i="53" s="1"/>
  <c r="J34" i="53" l="1"/>
  <c r="O45" i="54"/>
  <c r="O81" i="54"/>
  <c r="O117" i="54"/>
  <c r="O153" i="54"/>
  <c r="O189" i="54"/>
  <c r="O225" i="54"/>
  <c r="O261" i="54"/>
  <c r="O297" i="54"/>
  <c r="O27" i="54"/>
  <c r="O54" i="54"/>
  <c r="O90" i="54"/>
  <c r="O126" i="54"/>
  <c r="O162" i="54"/>
  <c r="O198" i="54"/>
  <c r="O234" i="54"/>
  <c r="O270" i="54"/>
  <c r="O306" i="54"/>
  <c r="O63" i="54"/>
  <c r="O108" i="54"/>
  <c r="O180" i="54"/>
  <c r="O252" i="54"/>
  <c r="O324" i="54"/>
  <c r="O135" i="54"/>
  <c r="O207" i="54"/>
  <c r="O279" i="54"/>
  <c r="O72" i="54"/>
  <c r="O144" i="54"/>
  <c r="O288" i="54"/>
  <c r="O99" i="54"/>
  <c r="O243" i="54"/>
  <c r="O171" i="54"/>
  <c r="O216" i="54"/>
  <c r="O36" i="54"/>
  <c r="O315" i="54"/>
  <c r="K32" i="53"/>
  <c r="Q43" i="54"/>
  <c r="Q79" i="54"/>
  <c r="Q115" i="54"/>
  <c r="Q151" i="54"/>
  <c r="Q187" i="54"/>
  <c r="Q223" i="54"/>
  <c r="Q259" i="54"/>
  <c r="Q295" i="54"/>
  <c r="Q34" i="54"/>
  <c r="Q52" i="54"/>
  <c r="Q88" i="54"/>
  <c r="Q124" i="54"/>
  <c r="Q160" i="54"/>
  <c r="Q196" i="54"/>
  <c r="Q232" i="54"/>
  <c r="Q268" i="54"/>
  <c r="Q304" i="54"/>
  <c r="Q25" i="54"/>
  <c r="Q61" i="54"/>
  <c r="Q97" i="54"/>
  <c r="Q133" i="54"/>
  <c r="Q169" i="54"/>
  <c r="Q205" i="54"/>
  <c r="Q241" i="54"/>
  <c r="Q277" i="54"/>
  <c r="Q313" i="54"/>
  <c r="Q70" i="54"/>
  <c r="Q214" i="54"/>
  <c r="Q106" i="54"/>
  <c r="Q250" i="54"/>
  <c r="Q142" i="54"/>
  <c r="Q286" i="54"/>
  <c r="Q178" i="54"/>
  <c r="Q322" i="54"/>
  <c r="M52" i="54"/>
  <c r="M61" i="54"/>
  <c r="M97" i="54"/>
  <c r="M133" i="54"/>
  <c r="M169" i="54"/>
  <c r="M205" i="54"/>
  <c r="M241" i="54"/>
  <c r="M277" i="54"/>
  <c r="M313" i="54"/>
  <c r="M34" i="54"/>
  <c r="M43" i="54"/>
  <c r="M70" i="54"/>
  <c r="M106" i="54"/>
  <c r="M142" i="54"/>
  <c r="M178" i="54"/>
  <c r="M214" i="54"/>
  <c r="M250" i="54"/>
  <c r="M286" i="54"/>
  <c r="M322" i="54"/>
  <c r="M25" i="54"/>
  <c r="M79" i="54"/>
  <c r="M115" i="54"/>
  <c r="M151" i="54"/>
  <c r="M187" i="54"/>
  <c r="M223" i="54"/>
  <c r="M259" i="54"/>
  <c r="M295" i="54"/>
  <c r="M88" i="54"/>
  <c r="M124" i="54"/>
  <c r="M160" i="54"/>
  <c r="M196" i="54"/>
  <c r="M232" i="54"/>
  <c r="M268" i="54"/>
  <c r="M304" i="54"/>
  <c r="J55" i="53"/>
  <c r="J54" i="53"/>
  <c r="L31" i="53"/>
  <c r="M31" i="53" s="1"/>
  <c r="I32" i="53"/>
  <c r="J20" i="53"/>
  <c r="N19" i="53"/>
  <c r="L18" i="53"/>
  <c r="M18" i="53" s="1"/>
  <c r="J35" i="53" l="1"/>
  <c r="O37" i="54"/>
  <c r="O73" i="54"/>
  <c r="O109" i="54"/>
  <c r="O145" i="54"/>
  <c r="O181" i="54"/>
  <c r="O217" i="54"/>
  <c r="O253" i="54"/>
  <c r="O289" i="54"/>
  <c r="O325" i="54"/>
  <c r="O19" i="54"/>
  <c r="O46" i="54"/>
  <c r="O82" i="54"/>
  <c r="O118" i="54"/>
  <c r="O154" i="54"/>
  <c r="O190" i="54"/>
  <c r="O226" i="54"/>
  <c r="O262" i="54"/>
  <c r="O298" i="54"/>
  <c r="O55" i="54"/>
  <c r="O100" i="54"/>
  <c r="O172" i="54"/>
  <c r="O244" i="54"/>
  <c r="O316" i="54"/>
  <c r="O28" i="54"/>
  <c r="O127" i="54"/>
  <c r="O199" i="54"/>
  <c r="O271" i="54"/>
  <c r="O64" i="54"/>
  <c r="O91" i="54"/>
  <c r="O208" i="54"/>
  <c r="O163" i="54"/>
  <c r="O307" i="54"/>
  <c r="O235" i="54"/>
  <c r="O136" i="54"/>
  <c r="O280" i="54"/>
  <c r="K33" i="53"/>
  <c r="Q35" i="54"/>
  <c r="Q71" i="54"/>
  <c r="Q107" i="54"/>
  <c r="Q143" i="54"/>
  <c r="Q179" i="54"/>
  <c r="Q215" i="54"/>
  <c r="Q251" i="54"/>
  <c r="Q287" i="54"/>
  <c r="Q323" i="54"/>
  <c r="Q26" i="54"/>
  <c r="Q44" i="54"/>
  <c r="Q80" i="54"/>
  <c r="Q116" i="54"/>
  <c r="Q152" i="54"/>
  <c r="Q188" i="54"/>
  <c r="Q224" i="54"/>
  <c r="Q260" i="54"/>
  <c r="Q296" i="54"/>
  <c r="Q62" i="54"/>
  <c r="Q98" i="54"/>
  <c r="Q53" i="54"/>
  <c r="Q89" i="54"/>
  <c r="Q125" i="54"/>
  <c r="Q161" i="54"/>
  <c r="Q197" i="54"/>
  <c r="Q233" i="54"/>
  <c r="Q269" i="54"/>
  <c r="Q305" i="54"/>
  <c r="Q134" i="54"/>
  <c r="Q278" i="54"/>
  <c r="Q170" i="54"/>
  <c r="Q314" i="54"/>
  <c r="Q206" i="54"/>
  <c r="Q242" i="54"/>
  <c r="M44" i="54"/>
  <c r="M53" i="54"/>
  <c r="M89" i="54"/>
  <c r="M125" i="54"/>
  <c r="M161" i="54"/>
  <c r="M197" i="54"/>
  <c r="M233" i="54"/>
  <c r="M269" i="54"/>
  <c r="M305" i="54"/>
  <c r="M62" i="54"/>
  <c r="M98" i="54"/>
  <c r="M134" i="54"/>
  <c r="M170" i="54"/>
  <c r="M206" i="54"/>
  <c r="M242" i="54"/>
  <c r="M278" i="54"/>
  <c r="M314" i="54"/>
  <c r="M35" i="54"/>
  <c r="M71" i="54"/>
  <c r="M107" i="54"/>
  <c r="M143" i="54"/>
  <c r="M179" i="54"/>
  <c r="M215" i="54"/>
  <c r="M251" i="54"/>
  <c r="M287" i="54"/>
  <c r="M323" i="54"/>
  <c r="M26" i="54"/>
  <c r="M80" i="54"/>
  <c r="M116" i="54"/>
  <c r="M152" i="54"/>
  <c r="M188" i="54"/>
  <c r="M224" i="54"/>
  <c r="M260" i="54"/>
  <c r="M296" i="54"/>
  <c r="J21" i="53"/>
  <c r="N20" i="53"/>
  <c r="L32" i="53"/>
  <c r="M32" i="53" s="1"/>
  <c r="I33" i="53"/>
  <c r="L19" i="53"/>
  <c r="M19" i="53" s="1"/>
  <c r="J36" i="53" l="1"/>
  <c r="O29" i="54"/>
  <c r="O65" i="54"/>
  <c r="O101" i="54"/>
  <c r="O137" i="54"/>
  <c r="O173" i="54"/>
  <c r="O209" i="54"/>
  <c r="O245" i="54"/>
  <c r="O281" i="54"/>
  <c r="O317" i="54"/>
  <c r="O326" i="54"/>
  <c r="O38" i="54"/>
  <c r="O74" i="54"/>
  <c r="O110" i="54"/>
  <c r="O146" i="54"/>
  <c r="O182" i="54"/>
  <c r="O218" i="54"/>
  <c r="O254" i="54"/>
  <c r="O290" i="54"/>
  <c r="O47" i="54"/>
  <c r="O56" i="54"/>
  <c r="O92" i="54"/>
  <c r="O164" i="54"/>
  <c r="O236" i="54"/>
  <c r="O308" i="54"/>
  <c r="O119" i="54"/>
  <c r="O191" i="54"/>
  <c r="O263" i="54"/>
  <c r="O128" i="54"/>
  <c r="O272" i="54"/>
  <c r="O227" i="54"/>
  <c r="O83" i="54"/>
  <c r="O299" i="54"/>
  <c r="O20" i="54"/>
  <c r="O200" i="54"/>
  <c r="O155" i="54"/>
  <c r="K34" i="53"/>
  <c r="Q27" i="54"/>
  <c r="Q63" i="54"/>
  <c r="Q99" i="54"/>
  <c r="Q135" i="54"/>
  <c r="Q171" i="54"/>
  <c r="Q207" i="54"/>
  <c r="Q243" i="54"/>
  <c r="Q279" i="54"/>
  <c r="Q315" i="54"/>
  <c r="Q54" i="54"/>
  <c r="Q90" i="54"/>
  <c r="Q36" i="54"/>
  <c r="Q72" i="54"/>
  <c r="Q108" i="54"/>
  <c r="Q144" i="54"/>
  <c r="Q180" i="54"/>
  <c r="Q216" i="54"/>
  <c r="Q252" i="54"/>
  <c r="Q288" i="54"/>
  <c r="Q324" i="54"/>
  <c r="Q45" i="54"/>
  <c r="Q81" i="54"/>
  <c r="Q117" i="54"/>
  <c r="Q153" i="54"/>
  <c r="Q189" i="54"/>
  <c r="Q225" i="54"/>
  <c r="Q261" i="54"/>
  <c r="Q297" i="54"/>
  <c r="Q198" i="54"/>
  <c r="Q234" i="54"/>
  <c r="Q126" i="54"/>
  <c r="Q270" i="54"/>
  <c r="Q162" i="54"/>
  <c r="Q306" i="54"/>
  <c r="M36" i="54"/>
  <c r="M27" i="54"/>
  <c r="M81" i="54"/>
  <c r="M117" i="54"/>
  <c r="M153" i="54"/>
  <c r="M189" i="54"/>
  <c r="M225" i="54"/>
  <c r="M261" i="54"/>
  <c r="M297" i="54"/>
  <c r="M54" i="54"/>
  <c r="M90" i="54"/>
  <c r="M126" i="54"/>
  <c r="M162" i="54"/>
  <c r="M198" i="54"/>
  <c r="M234" i="54"/>
  <c r="M270" i="54"/>
  <c r="M306" i="54"/>
  <c r="M45" i="54"/>
  <c r="M63" i="54"/>
  <c r="M99" i="54"/>
  <c r="M135" i="54"/>
  <c r="M171" i="54"/>
  <c r="M207" i="54"/>
  <c r="M243" i="54"/>
  <c r="M279" i="54"/>
  <c r="M315" i="54"/>
  <c r="M72" i="54"/>
  <c r="M108" i="54"/>
  <c r="M144" i="54"/>
  <c r="M180" i="54"/>
  <c r="M216" i="54"/>
  <c r="M252" i="54"/>
  <c r="M288" i="54"/>
  <c r="M324" i="54"/>
  <c r="I34" i="53"/>
  <c r="L33" i="53"/>
  <c r="M33" i="53" s="1"/>
  <c r="J22" i="53"/>
  <c r="N22" i="53" s="1"/>
  <c r="N21" i="53"/>
  <c r="L20" i="53"/>
  <c r="M20" i="53" s="1"/>
  <c r="J37" i="53" l="1"/>
  <c r="O43" i="53" s="1"/>
  <c r="O21" i="54"/>
  <c r="O57" i="54"/>
  <c r="O93" i="54"/>
  <c r="O129" i="54"/>
  <c r="O165" i="54"/>
  <c r="O201" i="54"/>
  <c r="O237" i="54"/>
  <c r="O273" i="54"/>
  <c r="O309" i="54"/>
  <c r="O30" i="54"/>
  <c r="O66" i="54"/>
  <c r="O102" i="54"/>
  <c r="O138" i="54"/>
  <c r="O174" i="54"/>
  <c r="O210" i="54"/>
  <c r="O246" i="54"/>
  <c r="O282" i="54"/>
  <c r="O318" i="54"/>
  <c r="O39" i="54"/>
  <c r="O84" i="54"/>
  <c r="O156" i="54"/>
  <c r="O228" i="54"/>
  <c r="O300" i="54"/>
  <c r="O111" i="54"/>
  <c r="O183" i="54"/>
  <c r="O255" i="54"/>
  <c r="O327" i="54"/>
  <c r="O48" i="54"/>
  <c r="O120" i="54"/>
  <c r="O192" i="54"/>
  <c r="O147" i="54"/>
  <c r="O291" i="54"/>
  <c r="O75" i="54"/>
  <c r="O264" i="54"/>
  <c r="O219" i="54"/>
  <c r="K35" i="53"/>
  <c r="Q19" i="54"/>
  <c r="Q55" i="54"/>
  <c r="Q91" i="54"/>
  <c r="Q127" i="54"/>
  <c r="Q163" i="54"/>
  <c r="Q199" i="54"/>
  <c r="Q235" i="54"/>
  <c r="Q271" i="54"/>
  <c r="Q307" i="54"/>
  <c r="Q46" i="54"/>
  <c r="Q28" i="54"/>
  <c r="Q64" i="54"/>
  <c r="Q100" i="54"/>
  <c r="Q136" i="54"/>
  <c r="Q172" i="54"/>
  <c r="Q208" i="54"/>
  <c r="Q244" i="54"/>
  <c r="Q280" i="54"/>
  <c r="Q316" i="54"/>
  <c r="Q37" i="54"/>
  <c r="Q73" i="54"/>
  <c r="Q109" i="54"/>
  <c r="Q145" i="54"/>
  <c r="Q181" i="54"/>
  <c r="Q217" i="54"/>
  <c r="Q253" i="54"/>
  <c r="Q289" i="54"/>
  <c r="Q325" i="54"/>
  <c r="Q82" i="54"/>
  <c r="Q118" i="54"/>
  <c r="Q262" i="54"/>
  <c r="Q154" i="54"/>
  <c r="Q298" i="54"/>
  <c r="Q190" i="54"/>
  <c r="Q226" i="54"/>
  <c r="M28" i="54"/>
  <c r="M73" i="54"/>
  <c r="M109" i="54"/>
  <c r="M145" i="54"/>
  <c r="M181" i="54"/>
  <c r="M217" i="54"/>
  <c r="M253" i="54"/>
  <c r="M289" i="54"/>
  <c r="M325" i="54"/>
  <c r="M82" i="54"/>
  <c r="M118" i="54"/>
  <c r="M154" i="54"/>
  <c r="M190" i="54"/>
  <c r="M226" i="54"/>
  <c r="M262" i="54"/>
  <c r="M298" i="54"/>
  <c r="M19" i="54"/>
  <c r="M55" i="54"/>
  <c r="M91" i="54"/>
  <c r="M127" i="54"/>
  <c r="M163" i="54"/>
  <c r="M199" i="54"/>
  <c r="M235" i="54"/>
  <c r="M271" i="54"/>
  <c r="M307" i="54"/>
  <c r="M37" i="54"/>
  <c r="M46" i="54"/>
  <c r="M64" i="54"/>
  <c r="M100" i="54"/>
  <c r="M136" i="54"/>
  <c r="M172" i="54"/>
  <c r="M208" i="54"/>
  <c r="M244" i="54"/>
  <c r="M280" i="54"/>
  <c r="M316" i="54"/>
  <c r="I35" i="53"/>
  <c r="L34" i="53"/>
  <c r="M34" i="53" s="1"/>
  <c r="L21" i="53"/>
  <c r="M21" i="53" s="1"/>
  <c r="J23" i="53"/>
  <c r="C43" i="53" s="1"/>
  <c r="U43" i="53" l="1"/>
  <c r="U54" i="53" s="1"/>
  <c r="O53" i="53"/>
  <c r="K36" i="53"/>
  <c r="Q47" i="54"/>
  <c r="Q83" i="54"/>
  <c r="Q119" i="54"/>
  <c r="Q155" i="54"/>
  <c r="Q191" i="54"/>
  <c r="Q227" i="54"/>
  <c r="Q263" i="54"/>
  <c r="Q299" i="54"/>
  <c r="Q20" i="54"/>
  <c r="Q56" i="54"/>
  <c r="Q92" i="54"/>
  <c r="Q128" i="54"/>
  <c r="Q164" i="54"/>
  <c r="Q200" i="54"/>
  <c r="Q236" i="54"/>
  <c r="Q272" i="54"/>
  <c r="Q308" i="54"/>
  <c r="Q74" i="54"/>
  <c r="Q29" i="54"/>
  <c r="Q65" i="54"/>
  <c r="Q101" i="54"/>
  <c r="Q137" i="54"/>
  <c r="Q173" i="54"/>
  <c r="Q209" i="54"/>
  <c r="Q245" i="54"/>
  <c r="Q281" i="54"/>
  <c r="Q317" i="54"/>
  <c r="Q38" i="54"/>
  <c r="Q218" i="54"/>
  <c r="Q110" i="54"/>
  <c r="Q254" i="54"/>
  <c r="Q146" i="54"/>
  <c r="Q290" i="54"/>
  <c r="Q182" i="54"/>
  <c r="Q326" i="54"/>
  <c r="M20" i="54"/>
  <c r="M38" i="54"/>
  <c r="M47" i="54"/>
  <c r="M65" i="54"/>
  <c r="M101" i="54"/>
  <c r="M137" i="54"/>
  <c r="M173" i="54"/>
  <c r="M209" i="54"/>
  <c r="M245" i="54"/>
  <c r="M281" i="54"/>
  <c r="M317" i="54"/>
  <c r="M29" i="54"/>
  <c r="M74" i="54"/>
  <c r="M110" i="54"/>
  <c r="M146" i="54"/>
  <c r="M182" i="54"/>
  <c r="M218" i="54"/>
  <c r="M254" i="54"/>
  <c r="M290" i="54"/>
  <c r="M83" i="54"/>
  <c r="M119" i="54"/>
  <c r="M155" i="54"/>
  <c r="M191" i="54"/>
  <c r="M227" i="54"/>
  <c r="M263" i="54"/>
  <c r="M299" i="54"/>
  <c r="M56" i="54"/>
  <c r="M92" i="54"/>
  <c r="M128" i="54"/>
  <c r="M164" i="54"/>
  <c r="M200" i="54"/>
  <c r="M236" i="54"/>
  <c r="M272" i="54"/>
  <c r="M308" i="54"/>
  <c r="M326" i="54"/>
  <c r="C53" i="53"/>
  <c r="I43" i="53"/>
  <c r="O55" i="53"/>
  <c r="N23" i="53"/>
  <c r="I36" i="53"/>
  <c r="L35" i="53"/>
  <c r="M35" i="53" s="1"/>
  <c r="I23" i="53"/>
  <c r="L22" i="53"/>
  <c r="M22" i="53" s="1"/>
  <c r="K37" i="53" l="1"/>
  <c r="P43" i="53" s="1"/>
  <c r="Q39" i="54"/>
  <c r="Q75" i="54"/>
  <c r="Q111" i="54"/>
  <c r="Q147" i="54"/>
  <c r="Q183" i="54"/>
  <c r="Q219" i="54"/>
  <c r="Q255" i="54"/>
  <c r="Q291" i="54"/>
  <c r="Q327" i="54"/>
  <c r="Q66" i="54"/>
  <c r="Q48" i="54"/>
  <c r="Q84" i="54"/>
  <c r="Q120" i="54"/>
  <c r="Q156" i="54"/>
  <c r="Q192" i="54"/>
  <c r="Q228" i="54"/>
  <c r="Q264" i="54"/>
  <c r="Q300" i="54"/>
  <c r="Q30" i="54"/>
  <c r="Q21" i="54"/>
  <c r="Q57" i="54"/>
  <c r="Q93" i="54"/>
  <c r="Q129" i="54"/>
  <c r="Q165" i="54"/>
  <c r="Q201" i="54"/>
  <c r="Q237" i="54"/>
  <c r="Q273" i="54"/>
  <c r="Q309" i="54"/>
  <c r="Q102" i="54"/>
  <c r="Q246" i="54"/>
  <c r="Q138" i="54"/>
  <c r="Q282" i="54"/>
  <c r="Q174" i="54"/>
  <c r="Q318" i="54"/>
  <c r="Q210" i="54"/>
  <c r="M48" i="54"/>
  <c r="M57" i="54"/>
  <c r="M93" i="54"/>
  <c r="M129" i="54"/>
  <c r="M165" i="54"/>
  <c r="M201" i="54"/>
  <c r="M237" i="54"/>
  <c r="M273" i="54"/>
  <c r="M309" i="54"/>
  <c r="M39" i="54"/>
  <c r="M66" i="54"/>
  <c r="M102" i="54"/>
  <c r="M138" i="54"/>
  <c r="M174" i="54"/>
  <c r="M210" i="54"/>
  <c r="M246" i="54"/>
  <c r="M282" i="54"/>
  <c r="M318" i="54"/>
  <c r="M30" i="54"/>
  <c r="M75" i="54"/>
  <c r="M111" i="54"/>
  <c r="M147" i="54"/>
  <c r="M183" i="54"/>
  <c r="M219" i="54"/>
  <c r="M255" i="54"/>
  <c r="M291" i="54"/>
  <c r="M327" i="54"/>
  <c r="M21" i="54"/>
  <c r="M84" i="54"/>
  <c r="M120" i="54"/>
  <c r="M156" i="54"/>
  <c r="M192" i="54"/>
  <c r="M228" i="54"/>
  <c r="M264" i="54"/>
  <c r="M300" i="54"/>
  <c r="I55" i="53"/>
  <c r="I54" i="53"/>
  <c r="B43" i="53"/>
  <c r="L36" i="53"/>
  <c r="M36" i="53" s="1"/>
  <c r="I37" i="53"/>
  <c r="N43" i="53" s="1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P53" i="53" l="1"/>
  <c r="V43" i="53"/>
  <c r="V54" i="53" s="1"/>
  <c r="T43" i="53"/>
  <c r="T54" i="53" s="1"/>
  <c r="A4" i="57" s="1"/>
  <c r="N53" i="53"/>
  <c r="B53" i="53"/>
  <c r="N55" i="53"/>
  <c r="H43" i="53"/>
  <c r="H55" i="53" s="1"/>
  <c r="M10" i="57" l="1"/>
  <c r="M14" i="57"/>
  <c r="M18" i="57"/>
  <c r="M22" i="57"/>
  <c r="M26" i="57"/>
  <c r="M9" i="57"/>
  <c r="K13" i="57"/>
  <c r="K17" i="57"/>
  <c r="K21" i="57"/>
  <c r="K25" i="57"/>
  <c r="K29" i="57"/>
  <c r="I12" i="57"/>
  <c r="I16" i="57"/>
  <c r="I20" i="57"/>
  <c r="I24" i="57"/>
  <c r="I28" i="57"/>
  <c r="M11" i="57"/>
  <c r="M15" i="57"/>
  <c r="M19" i="57"/>
  <c r="M23" i="57"/>
  <c r="M27" i="57"/>
  <c r="K10" i="57"/>
  <c r="K14" i="57"/>
  <c r="K18" i="57"/>
  <c r="K22" i="57"/>
  <c r="K26" i="57"/>
  <c r="K9" i="57"/>
  <c r="I13" i="57"/>
  <c r="I17" i="57"/>
  <c r="I21" i="57"/>
  <c r="I25" i="57"/>
  <c r="I29" i="57"/>
  <c r="M13" i="57"/>
  <c r="M21" i="57"/>
  <c r="M25" i="57"/>
  <c r="K12" i="57"/>
  <c r="K20" i="57"/>
  <c r="K28" i="57"/>
  <c r="I15" i="57"/>
  <c r="I23" i="57"/>
  <c r="M12" i="57"/>
  <c r="M16" i="57"/>
  <c r="M20" i="57"/>
  <c r="M24" i="57"/>
  <c r="M28" i="57"/>
  <c r="K11" i="57"/>
  <c r="K15" i="57"/>
  <c r="K19" i="57"/>
  <c r="K23" i="57"/>
  <c r="K27" i="57"/>
  <c r="I10" i="57"/>
  <c r="I14" i="57"/>
  <c r="I18" i="57"/>
  <c r="I22" i="57"/>
  <c r="I26" i="57"/>
  <c r="I9" i="57"/>
  <c r="M17" i="57"/>
  <c r="M29" i="57"/>
  <c r="K16" i="57"/>
  <c r="K24" i="57"/>
  <c r="I11" i="57"/>
  <c r="I19" i="57"/>
  <c r="I27" i="57"/>
  <c r="H54" i="53"/>
</calcChain>
</file>

<file path=xl/sharedStrings.xml><?xml version="1.0" encoding="utf-8"?>
<sst xmlns="http://schemas.openxmlformats.org/spreadsheetml/2006/main" count="4867" uniqueCount="679">
  <si>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</si>
  <si>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</si>
  <si>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</si>
  <si>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</si>
  <si>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</si>
  <si>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</si>
  <si>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</si>
  <si>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</si>
  <si>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</si>
  <si>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</si>
  <si>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</si>
  <si>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</si>
  <si>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</si>
  <si>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</si>
  <si>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</si>
  <si>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</si>
  <si>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</si>
  <si>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</si>
  <si>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</si>
  <si>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</si>
  <si>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</si>
  <si>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</si>
  <si>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</si>
  <si>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</si>
  <si>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</si>
  <si>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</si>
  <si>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Atk.base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</si>
  <si>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</si>
  <si>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</si>
  <si>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</si>
  <si>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</si>
  <si>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</si>
  <si>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</si>
  <si>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</si>
  <si>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</si>
  <si>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</si>
  <si>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</si>
  <si>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</si>
  <si>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</si>
  <si>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</si>
  <si>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</si>
  <si>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</si>
  <si>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</si>
  <si>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</si>
  <si>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</si>
  <si>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</si>
  <si>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</si>
  <si>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</si>
  <si>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</si>
  <si>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</si>
  <si>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</si>
  <si>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</si>
  <si>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</si>
  <si>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</si>
  <si>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</si>
  <si>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</si>
  <si>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</si>
  <si>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</si>
  <si>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</si>
  <si>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</si>
  <si>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</si>
  <si>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</si>
  <si>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</si>
  <si>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</si>
  <si>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</si>
  <si>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</si>
  <si>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</si>
  <si>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</si>
  <si>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</si>
  <si>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</si>
  <si>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</si>
  <si>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</si>
  <si>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</si>
  <si>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</si>
  <si>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</si>
  <si>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</si>
  <si>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</si>
  <si>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</si>
  <si>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</si>
  <si>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</si>
  <si>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</si>
  <si>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</si>
  <si>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</si>
  <si>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</si>
  <si>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</si>
  <si>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</si>
  <si>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</si>
  <si>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</si>
  <si>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</si>
  <si>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</si>
  <si>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</si>
  <si>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</si>
  <si>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</si>
  <si>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</si>
  <si>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</si>
  <si>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</si>
  <si>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</si>
  <si>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</si>
  <si>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</si>
  <si>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</si>
  <si>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</si>
  <si>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</si>
  <si>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</si>
  <si>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</si>
  <si>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</si>
  <si>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</si>
  <si>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</si>
  <si>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</si>
  <si>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</si>
  <si>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</si>
  <si>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</si>
  <si>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</si>
  <si>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lv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</si>
  <si>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</si>
  <si>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</si>
  <si>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</si>
  <si>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Def.base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</si>
  <si>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</si>
  <si>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</si>
  <si>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</si>
  <si>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</si>
  <si>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</si>
  <si>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</si>
  <si>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</si>
  <si>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</si>
  <si>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</si>
  <si>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</si>
  <si>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</si>
  <si>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</si>
  <si>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</si>
  <si>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</si>
  <si>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</si>
  <si>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</si>
  <si>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</si>
  <si>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</si>
  <si>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</si>
  <si>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</si>
  <si>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</si>
  <si>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</si>
  <si>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</si>
  <si>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</si>
  <si>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</si>
  <si>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</si>
  <si>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</si>
  <si>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</si>
  <si>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</si>
  <si>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</si>
  <si>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</si>
  <si>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</si>
  <si>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</si>
  <si>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</si>
  <si>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</si>
  <si>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</si>
  <si>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</si>
  <si>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</si>
  <si>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</si>
  <si>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</si>
  <si>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</si>
  <si>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</si>
  <si>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</si>
  <si>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</si>
  <si>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</si>
  <si>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</si>
  <si>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</si>
  <si>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</si>
  <si>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</si>
  <si>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</si>
  <si>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</si>
  <si>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</si>
  <si>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</si>
  <si>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</si>
  <si>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</si>
  <si>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</si>
  <si>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</si>
  <si>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</si>
  <si>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</si>
  <si>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</si>
  <si>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</si>
  <si>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</si>
  <si>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</si>
  <si>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</si>
  <si>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</si>
  <si>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</si>
  <si>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</si>
  <si>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</si>
  <si>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</si>
  <si>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</si>
  <si>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</si>
  <si>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</si>
  <si>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</si>
  <si>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</si>
  <si>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</si>
  <si>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</si>
  <si>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</si>
  <si>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</si>
  <si>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</si>
  <si>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</si>
  <si>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</si>
  <si>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</si>
  <si>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</si>
  <si>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</si>
  <si>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</si>
  <si>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</si>
  <si>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</si>
  <si>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初级2</t>
  </si>
  <si>
    <t>初级2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</si>
  <si>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</si>
  <si>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</si>
  <si>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</si>
  <si>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</si>
  <si>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</si>
  <si>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</si>
  <si>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</si>
  <si>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</si>
  <si>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</si>
  <si>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</si>
  <si>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</si>
  <si>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</si>
  <si>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</si>
  <si>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</si>
  <si>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</si>
  <si>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</si>
  <si>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</si>
  <si>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神器效果</t>
    <phoneticPr fontId="2" type="noConversion"/>
  </si>
  <si>
    <t>神器升级填表</t>
    <phoneticPr fontId="2" type="noConversion"/>
  </si>
  <si>
    <t>神器阶段升级</t>
    <phoneticPr fontId="2" type="noConversion"/>
  </si>
  <si>
    <t>神器阶段升级填表</t>
    <phoneticPr fontId="2" type="noConversion"/>
  </si>
  <si>
    <t>比例</t>
    <phoneticPr fontId="2" type="noConversion"/>
  </si>
  <si>
    <t>Prop.Id</t>
    <phoneticPr fontId="2" type="noConversion"/>
  </si>
  <si>
    <t>Prop.Id</t>
    <phoneticPr fontId="2" type="noConversion"/>
  </si>
  <si>
    <t>Prop.Id</t>
    <phoneticPr fontId="2" type="noConversion"/>
  </si>
  <si>
    <t>Prop.Val</t>
    <phoneticPr fontId="2" type="noConversion"/>
  </si>
  <si>
    <t>Prop.Val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</si>
  <si>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</si>
  <si>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</si>
  <si>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</si>
  <si>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</si>
  <si>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中级1</t>
    <phoneticPr fontId="2" type="noConversion"/>
  </si>
  <si>
    <t>中级2</t>
  </si>
  <si>
    <t>高级1</t>
    <phoneticPr fontId="2" type="noConversion"/>
  </si>
  <si>
    <t>AtkExt</t>
    <phoneticPr fontId="2" type="noConversion"/>
  </si>
  <si>
    <t>神器效果</t>
    <phoneticPr fontId="2" type="noConversion"/>
  </si>
  <si>
    <t>神器碎片</t>
    <phoneticPr fontId="2" type="noConversion"/>
  </si>
  <si>
    <t>碎片位</t>
    <phoneticPr fontId="2" type="noConversion"/>
  </si>
  <si>
    <t>等级</t>
    <phoneticPr fontId="2" type="noConversion"/>
  </si>
  <si>
    <t>RowId</t>
    <phoneticPr fontId="2" type="noConversion"/>
  </si>
  <si>
    <t>位置1</t>
    <phoneticPr fontId="2" type="noConversion"/>
  </si>
  <si>
    <t>位置2</t>
  </si>
  <si>
    <t>Id</t>
    <phoneticPr fontId="2" type="noConversion"/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</si>
  <si>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</si>
  <si>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</si>
  <si>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</si>
  <si>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</si>
  <si>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</si>
  <si>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</si>
  <si>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</si>
  <si>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</si>
  <si>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</si>
  <si>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</si>
  <si>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</si>
  <si>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</si>
  <si>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</si>
  <si>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</si>
  <si>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</si>
  <si>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</si>
  <si>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</si>
  <si>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</si>
  <si>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</si>
  <si>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</si>
  <si>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</si>
  <si>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</si>
  <si>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</si>
  <si>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</si>
  <si>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</si>
  <si>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</si>
  <si>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</si>
  <si>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</si>
  <si>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</si>
  <si>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</si>
  <si>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</si>
  <si>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</si>
  <si>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</si>
  <si>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</si>
  <si>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</si>
  <si>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</si>
  <si>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</si>
  <si>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</si>
  <si>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</si>
  <si>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</si>
  <si>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</si>
  <si>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</si>
  <si>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</si>
  <si>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</si>
  <si>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</si>
  <si>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</si>
  <si>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</si>
  <si>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</si>
  <si>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</si>
  <si>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</si>
  <si>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</si>
  <si>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</si>
  <si>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</si>
  <si>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</si>
  <si>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核心</t>
  </si>
  <si>
    <t>名称</t>
  </si>
  <si>
    <t>寄灵人</t>
  </si>
  <si>
    <t>品质</t>
  </si>
  <si>
    <t>颜色</t>
  </si>
  <si>
    <t>强势时期</t>
  </si>
  <si>
    <t>技能类型</t>
  </si>
  <si>
    <t>寄灵人技能效果</t>
  </si>
  <si>
    <t>技能名</t>
  </si>
  <si>
    <t>基础技能效果</t>
  </si>
  <si>
    <t>基础</t>
  </si>
  <si>
    <t>R</t>
  </si>
  <si>
    <t>黄色</t>
  </si>
  <si>
    <t>阎王炮</t>
  </si>
  <si>
    <t>狂影急刃</t>
  </si>
  <si>
    <t>自带技能</t>
  </si>
  <si>
    <t>困龙火柱</t>
  </si>
  <si>
    <t>插槽技能</t>
  </si>
  <si>
    <t>红色</t>
  </si>
  <si>
    <t>雷光刃</t>
  </si>
  <si>
    <t>暴雨梨花</t>
  </si>
  <si>
    <t>雷光钻</t>
  </si>
  <si>
    <t>SR</t>
  </si>
  <si>
    <t>蓝色</t>
  </si>
  <si>
    <t>中期</t>
  </si>
  <si>
    <t>天音符录</t>
  </si>
  <si>
    <t>攻击敌方全体造成攻击30%伤害
生成1个蓝色水晶</t>
    <phoneticPr fontId="2" type="noConversion"/>
  </si>
  <si>
    <t>无量清风</t>
  </si>
  <si>
    <t>四象擒灵光</t>
  </si>
  <si>
    <t>高效率输出</t>
  </si>
  <si>
    <t>影月斩</t>
  </si>
  <si>
    <t>对敌方单体目标造成攻击100%伤害，并对该单位施加风神印记</t>
    <phoneticPr fontId="2" type="noConversion"/>
  </si>
  <si>
    <t>疾风斩</t>
  </si>
  <si>
    <t>羿神</t>
  </si>
  <si>
    <t>每回合对每个目标50%概率施加风神印记</t>
    <phoneticPr fontId="2" type="noConversion"/>
  </si>
  <si>
    <t>土豪顶级红色卡</t>
    <phoneticPr fontId="2" type="noConversion"/>
  </si>
  <si>
    <t>大焱裂空锤</t>
  </si>
  <si>
    <t>镜池刀山</t>
  </si>
  <si>
    <r>
      <t xml:space="preserve">释放猛烈的气息攻击敌方单体，造成当前攻击300%的伤害，并附加目标已损失生命值5%的伤害
</t>
    </r>
    <r>
      <rPr>
        <sz val="11"/>
        <color rgb="FFFF0000"/>
        <rFont val="微软雅黑"/>
        <family val="2"/>
        <charset val="134"/>
      </rPr>
      <t>该技能可以触发连击效果</t>
    </r>
    <phoneticPr fontId="2" type="noConversion"/>
  </si>
  <si>
    <t>无相火皇</t>
  </si>
  <si>
    <t>土豪顶级黄色卡</t>
    <phoneticPr fontId="2" type="noConversion"/>
  </si>
  <si>
    <t>能力累积与溢出伤害利用</t>
  </si>
  <si>
    <t>SSR</t>
  </si>
  <si>
    <t>后期</t>
  </si>
  <si>
    <t>王者之戟</t>
  </si>
  <si>
    <t>天煌霸斩</t>
  </si>
  <si>
    <t>破釜沉舟</t>
  </si>
  <si>
    <t>充值送的貌似很厉害的卡</t>
    <phoneticPr fontId="2" type="noConversion"/>
  </si>
  <si>
    <t>神机妙算</t>
  </si>
  <si>
    <t>青龙偃月</t>
  </si>
  <si>
    <t>匡扶之志</t>
  </si>
  <si>
    <t>技能1</t>
  </si>
  <si>
    <t>暗夜娑伽罗</t>
  </si>
  <si>
    <t>技能2</t>
  </si>
  <si>
    <t>白龙护体</t>
  </si>
  <si>
    <t>召唤血魔</t>
  </si>
  <si>
    <t>铁处女之吻</t>
  </si>
  <si>
    <t>血池</t>
  </si>
  <si>
    <t>护盾</t>
  </si>
  <si>
    <t>熊虎之盾</t>
  </si>
  <si>
    <t>为身旁队友施加当前生命值20%的伤害吸收护盾，持续到下次行动结束</t>
    <phoneticPr fontId="2" type="noConversion"/>
  </si>
  <si>
    <t>魍魉乱舞</t>
  </si>
  <si>
    <t>前期</t>
  </si>
  <si>
    <t>吕氏余烈</t>
  </si>
  <si>
    <t>幽冥陷阵弑</t>
  </si>
  <si>
    <t>威慑</t>
  </si>
  <si>
    <t>为己方生命值最低的单位回复攻击20%的生命</t>
    <phoneticPr fontId="2" type="noConversion"/>
  </si>
  <si>
    <t>厚土双臂</t>
  </si>
  <si>
    <t>对敌方单位进行攻击造成攻击力200%的伤害
获得1个红色水晶</t>
    <phoneticPr fontId="2" type="noConversion"/>
  </si>
  <si>
    <t>崩星乱舞</t>
  </si>
  <si>
    <t>荒土</t>
  </si>
  <si>
    <t>混沌弑神击</t>
  </si>
  <si>
    <t>火炎轮</t>
  </si>
  <si>
    <t>召唤</t>
  </si>
  <si>
    <t>破风刃</t>
  </si>
  <si>
    <t>烈风绝杀</t>
  </si>
  <si>
    <t>同仇</t>
  </si>
  <si>
    <t>攻击随时间增长</t>
  </si>
  <si>
    <t>利爪</t>
  </si>
  <si>
    <t>地狱喷射</t>
  </si>
  <si>
    <t>烈焰</t>
  </si>
  <si>
    <t>痛击</t>
  </si>
  <si>
    <t>吞天噬地</t>
  </si>
  <si>
    <t>忍负</t>
  </si>
  <si>
    <t>狩猎</t>
  </si>
  <si>
    <t>食火蜥之护</t>
  </si>
  <si>
    <t>融合中枢</t>
  </si>
  <si>
    <t>擒龙手</t>
  </si>
  <si>
    <t>灭世狂龙闪</t>
  </si>
  <si>
    <t>龙王之怒</t>
  </si>
  <si>
    <t>未命名守护灵1</t>
  </si>
  <si>
    <t>标记敌方单体，强制其成为下一个单体技能的目标</t>
  </si>
  <si>
    <t>未命名守护灵2</t>
  </si>
  <si>
    <t>未命名守护灵3</t>
  </si>
  <si>
    <t>未命名守护灵4</t>
  </si>
  <si>
    <t>未命名守护灵5</t>
  </si>
  <si>
    <t>未命名守护灵6</t>
  </si>
  <si>
    <t>未命名守护灵7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</si>
  <si>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</si>
  <si>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</si>
  <si>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</si>
  <si>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卡牌定位</t>
    <phoneticPr fontId="2" type="noConversion"/>
  </si>
  <si>
    <t>特性属性</t>
    <phoneticPr fontId="2" type="noConversion"/>
  </si>
  <si>
    <t>专属武器效果</t>
    <phoneticPr fontId="2" type="noConversion"/>
  </si>
  <si>
    <t>初始投放</t>
    <phoneticPr fontId="2" type="noConversion"/>
  </si>
  <si>
    <t>中期</t>
    <phoneticPr fontId="2" type="noConversion"/>
  </si>
  <si>
    <t>攻击</t>
    <phoneticPr fontId="2" type="noConversion"/>
  </si>
  <si>
    <t>攻击敌方单体1次，造成攻击100%伤害
获得1个黄色水晶</t>
    <phoneticPr fontId="2" type="noConversion"/>
  </si>
  <si>
    <t>攻击敌方单体造成攻击50%伤害
50%几率减少对方1个红色水晶
CD1回合</t>
    <phoneticPr fontId="2" type="noConversion"/>
  </si>
  <si>
    <t>初始投放</t>
    <phoneticPr fontId="2" type="noConversion"/>
  </si>
  <si>
    <t>中期</t>
    <phoneticPr fontId="2" type="noConversion"/>
  </si>
  <si>
    <t>攻击敌方单体造成攻击100%伤害
获得1个红色水晶</t>
    <phoneticPr fontId="2" type="noConversion"/>
  </si>
  <si>
    <t>对敌方单体造成攻击力200%的伤害
该技能可以触发连击效果</t>
    <phoneticPr fontId="2" type="noConversion"/>
  </si>
  <si>
    <t>攻击敌方单体造成攻击100%伤害，并对目标身旁敌人造成30%伤害</t>
    <phoneticPr fontId="2" type="noConversion"/>
  </si>
  <si>
    <t>获得水晶数量+2</t>
    <phoneticPr fontId="2" type="noConversion"/>
  </si>
  <si>
    <t>每回合有50%几率额外生成1个蓝色水晶</t>
  </si>
  <si>
    <t>平民稀有核心卡</t>
    <phoneticPr fontId="2" type="noConversion"/>
  </si>
  <si>
    <t>暴击</t>
    <phoneticPr fontId="2" type="noConversion"/>
  </si>
  <si>
    <t>主动效果：对场上所有带有风神标记的敌方单位造成1段伤害。</t>
    <phoneticPr fontId="2" type="noConversion"/>
  </si>
  <si>
    <t>当1技能杀死一个敌人时，自动再次释放1次1技能</t>
    <phoneticPr fontId="2" type="noConversion"/>
  </si>
  <si>
    <t>SSR</t>
    <phoneticPr fontId="2" type="noConversion"/>
  </si>
  <si>
    <t>后期</t>
    <phoneticPr fontId="2" type="noConversion"/>
  </si>
  <si>
    <t>穿透</t>
    <phoneticPr fontId="2" type="noConversion"/>
  </si>
  <si>
    <t>攻击敌方单体造成攻击100%伤害并20%（+效果命中）概率使目标眩晕1回合</t>
    <phoneticPr fontId="2" type="noConversion"/>
  </si>
  <si>
    <t>穿透伤害额外提升50%</t>
    <phoneticPr fontId="2" type="noConversion"/>
  </si>
  <si>
    <t>对敌方全部单位造成攻击100%伤害
立即获得1个红色水晶</t>
    <phoneticPr fontId="2" type="noConversion"/>
  </si>
  <si>
    <t>暴击/爆伤</t>
    <phoneticPr fontId="2" type="noConversion"/>
  </si>
  <si>
    <t>攻击敌方单体造成1点伤害，并回复伤害值一半的生命</t>
  </si>
  <si>
    <t>蓄力1回合，获得1枚印记，项羽或者其守护灵的下一次攻击将会消耗全部印记，每一枚增加20%点伤害，印记最多同时拥有5枚</t>
    <phoneticPr fontId="2" type="noConversion"/>
  </si>
  <si>
    <t>攻击</t>
    <phoneticPr fontId="2" type="noConversion"/>
  </si>
  <si>
    <t>提升守护灵10%攻击力，可叠加3层
回复1个黄色水晶</t>
    <phoneticPr fontId="2" type="noConversion"/>
  </si>
  <si>
    <t>50%概率额外造成攻击力100%的伤害</t>
    <phoneticPr fontId="2" type="noConversion"/>
  </si>
  <si>
    <t>刘羽禅的守护灵攻击可以额外造成刘羽禅攻击力100%的伤害</t>
    <phoneticPr fontId="2" type="noConversion"/>
  </si>
  <si>
    <t>顶级红色功能卡</t>
    <phoneticPr fontId="2" type="noConversion"/>
  </si>
  <si>
    <t>后期</t>
    <phoneticPr fontId="2" type="noConversion"/>
  </si>
  <si>
    <t>效果命中</t>
    <phoneticPr fontId="2" type="noConversion"/>
  </si>
  <si>
    <r>
      <t xml:space="preserve">召唤地狱蛇随机缠绕敌方前排2目标，降低目标减伤x%，使其随机陷入禁锢、主动封印(不能释放主动技能)、被动封印（被动技能失效）状态中的一种，持续2回合
</t>
    </r>
    <r>
      <rPr>
        <sz val="11"/>
        <color rgb="FFFF0000"/>
        <rFont val="微软雅黑"/>
        <family val="2"/>
        <charset val="134"/>
      </rPr>
      <t>该技能可以触发连击效果</t>
    </r>
    <phoneticPr fontId="2" type="noConversion"/>
  </si>
  <si>
    <t>减伤降低+x%</t>
    <phoneticPr fontId="2" type="noConversion"/>
  </si>
  <si>
    <t>玩家最先接触的功能卡</t>
    <phoneticPr fontId="2" type="noConversion"/>
  </si>
  <si>
    <t>格挡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</si>
  <si>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</si>
  <si>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</si>
  <si>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普通红色功能卡</t>
    <phoneticPr fontId="2" type="noConversion"/>
  </si>
  <si>
    <t>后期</t>
    <phoneticPr fontId="2" type="noConversion"/>
  </si>
  <si>
    <t>形成一个血魔印记，最多同时存在3个
削减敌方随机颜色水晶一个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</si>
  <si>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  <phoneticPr fontId="2" type="noConversion"/>
  </si>
  <si>
    <t>禁锢时每回合50%（+效果命中）概率永久降低目标10%攻击力</t>
    <phoneticPr fontId="2" type="noConversion"/>
  </si>
  <si>
    <t>消耗所有血魔印记，每一个印记恢复红莲缇娜25%最大生命值</t>
  </si>
  <si>
    <t>进阶玩法功能卡</t>
    <phoneticPr fontId="2" type="noConversion"/>
  </si>
  <si>
    <t>护盾额外为目标提供20%格挡</t>
    <phoneticPr fontId="2" type="noConversion"/>
  </si>
  <si>
    <t>进阶蓝色资源卡</t>
    <phoneticPr fontId="2" type="noConversion"/>
  </si>
  <si>
    <t>效果命中</t>
    <phoneticPr fontId="2" type="noConversion"/>
  </si>
  <si>
    <t>看似好用的普通卡</t>
    <phoneticPr fontId="2" type="noConversion"/>
  </si>
  <si>
    <t>爆伤</t>
    <phoneticPr fontId="2" type="noConversion"/>
  </si>
  <si>
    <t>攻击敌方单体造成攻击100%伤害，禁止敌方单体释放技能，持续1回合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</si>
  <si>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</si>
  <si>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若本次攻击击杀了目标，则对另一名生命值比例最低的目标追加一次50%伤害的攻击</t>
    <phoneticPr fontId="2" type="noConversion"/>
  </si>
  <si>
    <t>看似好用的普通卡</t>
    <phoneticPr fontId="2" type="noConversion"/>
  </si>
  <si>
    <t>石灵明</t>
    <phoneticPr fontId="2" type="noConversion"/>
  </si>
  <si>
    <t>自己与守护灵攻击有50%概率获得1枚随机颜色的水晶</t>
    <phoneticPr fontId="2" type="noConversion"/>
  </si>
  <si>
    <t>替换于禁的普通卡</t>
    <phoneticPr fontId="2" type="noConversion"/>
  </si>
  <si>
    <t>暴击</t>
    <phoneticPr fontId="2" type="noConversion"/>
  </si>
  <si>
    <t>看似好用的普通卡</t>
    <phoneticPr fontId="2" type="noConversion"/>
  </si>
  <si>
    <t>对敌方单体造成攻击力200%的伤害
该技能可以触发连击效果</t>
    <phoneticPr fontId="2" type="noConversion"/>
  </si>
  <si>
    <t>有可能有用的低级卡</t>
    <phoneticPr fontId="2" type="noConversion"/>
  </si>
  <si>
    <t>后期</t>
    <phoneticPr fontId="2" type="noConversion"/>
  </si>
  <si>
    <t>攻击敌方单体造成攻击50%伤害
获得1个黄色水晶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</si>
  <si>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</si>
  <si>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</si>
  <si>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受到伤害时回复损失生命值等量的红色水晶（受伤致死不生效）</t>
  </si>
  <si>
    <t>有可能有用的低级卡</t>
    <phoneticPr fontId="2" type="noConversion"/>
  </si>
  <si>
    <t>攻击敌方1次，造成1点伤害
获得1个黄色水晶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</si>
  <si>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</si>
  <si>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</si>
  <si>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自己和寄灵人的每次攻击有50%（+效果命中）几率额外造成20%伤害</t>
    <phoneticPr fontId="2" type="noConversion"/>
  </si>
  <si>
    <t>有可能有用的低级卡</t>
    <phoneticPr fontId="2" type="noConversion"/>
  </si>
  <si>
    <t>攻击敌方单体造成攻击50%的伤害
50%几率随机偷取对方1个水晶</t>
    <phoneticPr fontId="2" type="noConversion"/>
  </si>
  <si>
    <t>被召唤出场时立即释放1次本技能</t>
    <phoneticPr fontId="2" type="noConversion"/>
  </si>
  <si>
    <t>守护灵每回合回复最大值5%生命</t>
    <phoneticPr fontId="2" type="noConversion"/>
  </si>
  <si>
    <t>中期</t>
    <phoneticPr fontId="2" type="noConversion"/>
  </si>
  <si>
    <t>攻击敌方前排全体造成攻击100%的伤害
随机削减敌方2个水晶</t>
    <phoneticPr fontId="2" type="noConversion"/>
  </si>
  <si>
    <t>为当前生命百分比最低的单位生成护盾，持续到下次行动开始</t>
  </si>
  <si>
    <t>将敌方2个红色水晶变为蓝色</t>
    <phoneticPr fontId="2" type="noConversion"/>
  </si>
  <si>
    <t>需要修改</t>
    <phoneticPr fontId="2" type="noConversion"/>
  </si>
  <si>
    <t>高效率输出</t>
    <phoneticPr fontId="2" type="noConversion"/>
  </si>
  <si>
    <t>攻击敌方单体，造成攻击100%伤害
获得1个蓝色水晶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</si>
  <si>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</si>
  <si>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水晶每有一个受到敌方影响（偷取、削减）为自身生成1个印记，每1枚印记可代替1个盖文召唤守护灵的水晶</t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</si>
  <si>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</si>
  <si>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</si>
  <si>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</si>
  <si>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</si>
  <si>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</si>
  <si>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</si>
  <si>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</si>
  <si>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</si>
  <si>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</si>
  <si>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</si>
  <si>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</si>
  <si>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</si>
  <si>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</si>
  <si>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</si>
  <si>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</si>
  <si>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</si>
  <si>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</si>
  <si>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</si>
  <si>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</si>
  <si>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</si>
  <si>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</si>
  <si>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</si>
  <si>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</si>
  <si>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</si>
  <si>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</si>
  <si>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</si>
  <si>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</si>
  <si>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</si>
  <si>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</si>
  <si>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</si>
  <si>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</si>
  <si>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</si>
  <si>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</si>
  <si>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攻击敌人造成攻击力200%伤害，若攻击暴击，目标眩晕1回合
该技能可以触发连击效果</t>
    <phoneticPr fontId="2" type="noConversion"/>
  </si>
  <si>
    <t>该技能暴击率提升30%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</si>
  <si>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</si>
  <si>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</si>
  <si>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</si>
  <si>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</si>
  <si>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</si>
  <si>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</si>
  <si>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</si>
  <si>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</si>
  <si>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</si>
  <si>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专属武器升级总投放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</si>
  <si>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</si>
  <si>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</si>
  <si>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</si>
  <si>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</si>
  <si>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</si>
  <si>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</si>
  <si>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</si>
  <si>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</si>
  <si>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</si>
  <si>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</si>
  <si>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</si>
  <si>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</si>
  <si>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</si>
  <si>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</si>
  <si>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卡牌ID</t>
    <phoneticPr fontId="2" type="noConversion"/>
  </si>
  <si>
    <t>卡牌名</t>
    <phoneticPr fontId="2" type="noConversion"/>
  </si>
  <si>
    <t>专属ID</t>
    <phoneticPr fontId="2" type="noConversion"/>
  </si>
  <si>
    <t>AtkExt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</si>
  <si>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</si>
  <si>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</si>
  <si>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</si>
  <si>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</si>
  <si>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HPExt</t>
    <phoneticPr fontId="2" type="noConversion"/>
  </si>
  <si>
    <t>品质系数</t>
    <phoneticPr fontId="2" type="noConversion"/>
  </si>
  <si>
    <t>RowId</t>
    <phoneticPr fontId="2" type="noConversion"/>
  </si>
  <si>
    <t>ID</t>
    <phoneticPr fontId="2" type="noConversion"/>
  </si>
  <si>
    <t>Lv</t>
    <phoneticPr fontId="2" type="noConversion"/>
  </si>
  <si>
    <t>PropFac</t>
    <phoneticPr fontId="2" type="noConversion"/>
  </si>
  <si>
    <t>PropFac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</si>
  <si>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</si>
  <si>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</si>
  <si>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</si>
  <si>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weight</t>
    <phoneticPr fontId="2" type="noConversion"/>
  </si>
  <si>
    <t>低级强化石</t>
    <phoneticPr fontId="2" type="noConversion"/>
  </si>
  <si>
    <t>中级强化石</t>
    <phoneticPr fontId="2" type="noConversion"/>
  </si>
  <si>
    <t>高级强化石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</si>
  <si>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</si>
  <si>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</si>
  <si>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</si>
  <si>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</si>
  <si>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</si>
  <si>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</si>
  <si>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</si>
  <si>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</si>
  <si>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</si>
  <si>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金币</t>
    <phoneticPr fontId="2" type="noConversion"/>
  </si>
  <si>
    <t>专属武器解封</t>
    <phoneticPr fontId="2" type="noConversion"/>
  </si>
  <si>
    <t>专属武器强化</t>
    <phoneticPr fontId="2" type="noConversion"/>
  </si>
  <si>
    <t>Pskill</t>
    <phoneticPr fontId="2" type="noConversion"/>
  </si>
  <si>
    <t>攻击，生命，攻击，防御，攻击，暴击</t>
  </si>
  <si>
    <t>攻击，生命，攻击，防御，攻击，暴击</t>
    <phoneticPr fontId="2" type="noConversion"/>
  </si>
  <si>
    <t>属性倾向</t>
    <phoneticPr fontId="2" type="noConversion"/>
  </si>
  <si>
    <t>血量，攻击，血量，攻击，防御，攻击</t>
  </si>
  <si>
    <t>暴击，攻击，格挡，暴击，防御，生命</t>
  </si>
  <si>
    <t>攻击，暴击，攻击，爆伤，攻击，血量</t>
  </si>
  <si>
    <t>血量，防御，血量，防御，攻击，防御</t>
  </si>
  <si>
    <t>攻击，暴击，生命，爆伤，防御，暴击</t>
  </si>
  <si>
    <t>攻击，效果命中，生命，攻击，效果命中，防御</t>
  </si>
  <si>
    <t>攻击，效果命中，生命，攻击，效果命中，穿透</t>
  </si>
  <si>
    <t>格挡，生命，攻击，防御，格挡，防御</t>
  </si>
  <si>
    <t>攻击，防御，攻击，效果命中，生命，暴击</t>
  </si>
  <si>
    <t>生命，攻击，生命，生命，防御，生命</t>
  </si>
  <si>
    <t>攻击，穿透，防御，攻击，暴击，穿透</t>
  </si>
  <si>
    <t>攻击，暴击，生命，爆伤，防御，攻击</t>
  </si>
  <si>
    <t>攻击，生命，攻击，爆伤，攻击，暴击</t>
  </si>
  <si>
    <t>攻击，生命，攻击，格挡，攻击，防御</t>
  </si>
  <si>
    <t>防御，攻击，防御，生命，防御，效果命中</t>
  </si>
  <si>
    <t>攻击，暴击，生命，暴击，攻击，爆伤</t>
  </si>
  <si>
    <t>暴击，攻击，防御，攻击，暴击，爆伤</t>
  </si>
  <si>
    <t>防御，攻击，生命，防御，生命，格挡</t>
  </si>
  <si>
    <t>攻击，暴击，爆伤，生命，爆伤，攻击</t>
  </si>
  <si>
    <t>攻击，生命，攻击，暴击，防御，攻击</t>
  </si>
  <si>
    <t>属性1</t>
    <phoneticPr fontId="2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</si>
  <si>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</si>
  <si>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</si>
  <si>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</si>
  <si>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</si>
  <si>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</si>
  <si>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</si>
  <si>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</si>
  <si>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</si>
  <si>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</si>
  <si>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</si>
  <si>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</si>
  <si>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</si>
  <si>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</si>
  <si>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</si>
  <si>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AtkExt</t>
    <phoneticPr fontId="2" type="noConversion"/>
  </si>
  <si>
    <t>HPExt</t>
    <phoneticPr fontId="2" type="noConversion"/>
  </si>
  <si>
    <t>AtkRate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</si>
  <si>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</si>
  <si>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</si>
  <si>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</si>
  <si>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AtkRate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</si>
  <si>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</si>
  <si>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</si>
  <si>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</si>
  <si>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HPRate</t>
    <phoneticPr fontId="2" type="noConversion"/>
  </si>
  <si>
    <t>Crit</t>
    <phoneticPr fontId="2" type="noConversion"/>
  </si>
  <si>
    <t>Block</t>
  </si>
  <si>
    <t>Block</t>
    <phoneticPr fontId="2" type="noConversion"/>
  </si>
  <si>
    <t>Crit</t>
    <phoneticPr fontId="2" type="noConversion"/>
  </si>
  <si>
    <t>HPRate</t>
    <phoneticPr fontId="2" type="noConversion"/>
  </si>
  <si>
    <t>CritDmg</t>
  </si>
  <si>
    <t>CritDmg</t>
    <phoneticPr fontId="2" type="noConversion"/>
  </si>
  <si>
    <t>AtkRate</t>
    <phoneticPr fontId="2" type="noConversion"/>
  </si>
  <si>
    <t>DefRate</t>
    <phoneticPr fontId="2" type="noConversion"/>
  </si>
  <si>
    <t>EffectHit</t>
    <phoneticPr fontId="2" type="noConversion"/>
  </si>
  <si>
    <t>AtkRate</t>
    <phoneticPr fontId="2" type="noConversion"/>
  </si>
  <si>
    <t>DefIgnor</t>
  </si>
  <si>
    <t>DefIgnor</t>
    <phoneticPr fontId="2" type="noConversion"/>
  </si>
  <si>
    <t>Block</t>
    <phoneticPr fontId="2" type="noConversion"/>
  </si>
  <si>
    <t>AtkRate</t>
    <phoneticPr fontId="2" type="noConversion"/>
  </si>
  <si>
    <t>Block</t>
    <phoneticPr fontId="2" type="noConversion"/>
  </si>
  <si>
    <t>DefRate</t>
    <phoneticPr fontId="2" type="noConversion"/>
  </si>
  <si>
    <t>DefRate</t>
    <phoneticPr fontId="2" type="noConversion"/>
  </si>
  <si>
    <t>AtkRate</t>
    <phoneticPr fontId="2" type="noConversion"/>
  </si>
  <si>
    <t>HPRate</t>
    <phoneticPr fontId="2" type="noConversion"/>
  </si>
  <si>
    <t>DefIgnor</t>
    <phoneticPr fontId="2" type="noConversion"/>
  </si>
  <si>
    <t>CritDmg</t>
    <phoneticPr fontId="2" type="noConversion"/>
  </si>
  <si>
    <t>HPRate</t>
    <phoneticPr fontId="2" type="noConversion"/>
  </si>
  <si>
    <t>EffectHit</t>
    <phoneticPr fontId="2" type="noConversion"/>
  </si>
  <si>
    <t>Crit</t>
    <phoneticPr fontId="2" type="noConversion"/>
  </si>
  <si>
    <t>HPRate</t>
    <phoneticPr fontId="2" type="noConversion"/>
  </si>
  <si>
    <t>Block</t>
    <phoneticPr fontId="2" type="noConversion"/>
  </si>
  <si>
    <t>HPRate</t>
    <phoneticPr fontId="2" type="noConversion"/>
  </si>
  <si>
    <t>HP</t>
  </si>
  <si>
    <t>EffectResist</t>
  </si>
  <si>
    <t>Skill</t>
    <phoneticPr fontId="2" type="noConversion"/>
  </si>
  <si>
    <t>Cost[1].Id</t>
    <phoneticPr fontId="2" type="noConversion"/>
  </si>
  <si>
    <t>Poro.Id</t>
    <phoneticPr fontId="2" type="noConversion"/>
  </si>
  <si>
    <t>Poro.Val</t>
    <phoneticPr fontId="2" type="noConversion"/>
  </si>
  <si>
    <t>Cost[1].Val</t>
    <phoneticPr fontId="2" type="noConversion"/>
  </si>
  <si>
    <t>Cost[2].Val</t>
    <phoneticPr fontId="2" type="noConversion"/>
  </si>
  <si>
    <t>解封等级</t>
    <phoneticPr fontId="2" type="noConversion"/>
  </si>
  <si>
    <t>女娲石</t>
    <phoneticPr fontId="2" type="noConversion"/>
  </si>
  <si>
    <t>碎片</t>
    <phoneticPr fontId="2" type="noConversion"/>
  </si>
  <si>
    <t>权重</t>
    <phoneticPr fontId="2" type="noConversion"/>
  </si>
  <si>
    <t>专属解封石</t>
    <phoneticPr fontId="2" type="noConversion"/>
  </si>
  <si>
    <t>金币</t>
    <phoneticPr fontId="2" type="noConversion"/>
  </si>
  <si>
    <t>Cost[2].Id</t>
    <phoneticPr fontId="2" type="noConversion"/>
  </si>
  <si>
    <t>Cost[3].Id</t>
    <phoneticPr fontId="2" type="noConversion"/>
  </si>
  <si>
    <t>Cost[3].Val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</si>
</sst>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1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0" borderId="0"/>
    <xf numFmtId="0" fontId="19" fillId="0" borderId="0"/>
  </cellStyleXfs>
  <cellXfs count="163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0" fontId="7" fillId="4" borderId="22" xfId="13" applyFont="1" applyFill="1" applyBorder="1" applyAlignment="1">
      <alignment vertical="center" wrapText="1"/>
    </xf>
    <xf numFmtId="0" fontId="7" fillId="4" borderId="22" xfId="13" applyFont="1" applyFill="1" applyBorder="1" applyAlignment="1">
      <alignment vertical="center"/>
    </xf>
    <xf numFmtId="0" fontId="7" fillId="4" borderId="23" xfId="13" applyFont="1" applyFill="1" applyBorder="1" applyAlignment="1">
      <alignment vertical="center"/>
    </xf>
    <xf numFmtId="0" fontId="7" fillId="4" borderId="0" xfId="13" applyFont="1" applyFill="1" applyAlignment="1">
      <alignment vertical="center"/>
    </xf>
    <xf numFmtId="0" fontId="7" fillId="4" borderId="25" xfId="13" applyFont="1" applyFill="1" applyBorder="1" applyAlignment="1">
      <alignment horizontal="left" vertical="center" wrapText="1"/>
    </xf>
    <xf numFmtId="0" fontId="7" fillId="4" borderId="23" xfId="13" applyFont="1" applyFill="1" applyBorder="1" applyAlignment="1">
      <alignment vertical="center" wrapText="1"/>
    </xf>
    <xf numFmtId="0" fontId="7" fillId="4" borderId="23" xfId="13" applyFont="1" applyFill="1" applyBorder="1" applyAlignment="1">
      <alignment horizontal="center" vertical="center"/>
    </xf>
    <xf numFmtId="0" fontId="7" fillId="2" borderId="0" xfId="13" applyFont="1" applyFill="1" applyAlignment="1">
      <alignment vertical="center"/>
    </xf>
    <xf numFmtId="0" fontId="7" fillId="4" borderId="28" xfId="13" applyFont="1" applyFill="1" applyBorder="1" applyAlignment="1">
      <alignment horizontal="left" vertical="center" wrapText="1"/>
    </xf>
    <xf numFmtId="0" fontId="7" fillId="4" borderId="27" xfId="13" applyFont="1" applyFill="1" applyBorder="1" applyAlignment="1">
      <alignment vertical="center" wrapText="1"/>
    </xf>
    <xf numFmtId="0" fontId="7" fillId="4" borderId="29" xfId="13" applyFont="1" applyFill="1" applyBorder="1" applyAlignment="1">
      <alignment horizontal="left" vertical="center" wrapText="1"/>
    </xf>
    <xf numFmtId="0" fontId="7" fillId="4" borderId="27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vertical="center" wrapText="1"/>
    </xf>
    <xf numFmtId="0" fontId="7" fillId="4" borderId="30" xfId="13" applyFont="1" applyFill="1" applyBorder="1" applyAlignment="1">
      <alignment horizontal="center" vertical="center"/>
    </xf>
    <xf numFmtId="0" fontId="7" fillId="11" borderId="23" xfId="13" applyFont="1" applyFill="1" applyBorder="1" applyAlignment="1">
      <alignment vertical="center" wrapText="1"/>
    </xf>
    <xf numFmtId="0" fontId="7" fillId="11" borderId="25" xfId="13" applyFont="1" applyFill="1" applyBorder="1" applyAlignment="1">
      <alignment horizontal="left" vertical="center" wrapText="1"/>
    </xf>
    <xf numFmtId="0" fontId="7" fillId="11" borderId="23" xfId="13" applyFont="1" applyFill="1" applyBorder="1" applyAlignment="1">
      <alignment horizontal="center" vertical="center"/>
    </xf>
    <xf numFmtId="0" fontId="7" fillId="11" borderId="27" xfId="13" applyFont="1" applyFill="1" applyBorder="1" applyAlignment="1">
      <alignment vertical="center" wrapText="1"/>
    </xf>
    <xf numFmtId="0" fontId="7" fillId="11" borderId="29" xfId="13" applyFont="1" applyFill="1" applyBorder="1" applyAlignment="1">
      <alignment horizontal="left" vertical="center" wrapText="1"/>
    </xf>
    <xf numFmtId="0" fontId="7" fillId="11" borderId="27" xfId="13" applyFont="1" applyFill="1" applyBorder="1" applyAlignment="1">
      <alignment horizontal="center" vertical="center"/>
    </xf>
    <xf numFmtId="0" fontId="7" fillId="11" borderId="30" xfId="13" applyFont="1" applyFill="1" applyBorder="1" applyAlignment="1">
      <alignment vertical="center" wrapText="1"/>
    </xf>
    <xf numFmtId="0" fontId="7" fillId="11" borderId="28" xfId="13" applyFont="1" applyFill="1" applyBorder="1" applyAlignment="1">
      <alignment horizontal="left" vertical="center" wrapText="1"/>
    </xf>
    <xf numFmtId="0" fontId="7" fillId="11" borderId="30" xfId="13" applyFont="1" applyFill="1" applyBorder="1" applyAlignment="1">
      <alignment horizontal="center" vertical="center"/>
    </xf>
    <xf numFmtId="0" fontId="16" fillId="4" borderId="0" xfId="13" applyFont="1" applyFill="1" applyAlignment="1">
      <alignment vertical="center"/>
    </xf>
    <xf numFmtId="0" fontId="7" fillId="4" borderId="4" xfId="13" applyFont="1" applyFill="1" applyBorder="1" applyAlignment="1">
      <alignment horizontal="left" vertical="center" wrapText="1"/>
    </xf>
    <xf numFmtId="0" fontId="7" fillId="12" borderId="23" xfId="13" applyFont="1" applyFill="1" applyBorder="1" applyAlignment="1">
      <alignment vertical="center" wrapText="1"/>
    </xf>
    <xf numFmtId="0" fontId="7" fillId="12" borderId="25" xfId="13" applyFont="1" applyFill="1" applyBorder="1" applyAlignment="1">
      <alignment horizontal="left" vertical="center" wrapText="1"/>
    </xf>
    <xf numFmtId="0" fontId="7" fillId="12" borderId="23" xfId="13" applyFont="1" applyFill="1" applyBorder="1" applyAlignment="1">
      <alignment horizontal="center" vertical="center"/>
    </xf>
    <xf numFmtId="0" fontId="7" fillId="12" borderId="27" xfId="13" applyFont="1" applyFill="1" applyBorder="1" applyAlignment="1">
      <alignment vertical="center" wrapText="1"/>
    </xf>
    <xf numFmtId="0" fontId="7" fillId="12" borderId="29" xfId="13" applyFont="1" applyFill="1" applyBorder="1" applyAlignment="1">
      <alignment horizontal="left" vertical="center" wrapText="1"/>
    </xf>
    <xf numFmtId="0" fontId="7" fillId="12" borderId="27" xfId="13" applyFont="1" applyFill="1" applyBorder="1" applyAlignment="1">
      <alignment horizontal="center" vertical="center"/>
    </xf>
    <xf numFmtId="0" fontId="7" fillId="12" borderId="30" xfId="13" applyFont="1" applyFill="1" applyBorder="1" applyAlignment="1">
      <alignment vertical="center" wrapText="1"/>
    </xf>
    <xf numFmtId="0" fontId="7" fillId="12" borderId="28" xfId="13" applyFont="1" applyFill="1" applyBorder="1" applyAlignment="1">
      <alignment horizontal="left" vertical="center" wrapText="1"/>
    </xf>
    <xf numFmtId="0" fontId="7" fillId="1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vertical="center" wrapText="1"/>
    </xf>
    <xf numFmtId="0" fontId="7" fillId="2" borderId="25" xfId="13" applyFont="1" applyFill="1" applyBorder="1" applyAlignment="1">
      <alignment horizontal="left" vertical="center" wrapText="1"/>
    </xf>
    <xf numFmtId="0" fontId="7" fillId="2" borderId="23" xfId="13" applyFont="1" applyFill="1" applyBorder="1" applyAlignment="1">
      <alignment horizontal="center" vertical="center"/>
    </xf>
    <xf numFmtId="0" fontId="18" fillId="2" borderId="0" xfId="13" applyFont="1" applyFill="1" applyAlignment="1">
      <alignment vertical="center"/>
    </xf>
    <xf numFmtId="0" fontId="7" fillId="2" borderId="27" xfId="13" applyFont="1" applyFill="1" applyBorder="1" applyAlignment="1">
      <alignment vertical="center" wrapText="1"/>
    </xf>
    <xf numFmtId="0" fontId="7" fillId="2" borderId="29" xfId="13" applyFont="1" applyFill="1" applyBorder="1" applyAlignment="1">
      <alignment horizontal="left" vertical="center" wrapText="1"/>
    </xf>
    <xf numFmtId="0" fontId="7" fillId="2" borderId="27" xfId="13" applyFont="1" applyFill="1" applyBorder="1" applyAlignment="1">
      <alignment horizontal="center" vertical="center"/>
    </xf>
    <xf numFmtId="0" fontId="7" fillId="2" borderId="30" xfId="13" applyFont="1" applyFill="1" applyBorder="1" applyAlignment="1">
      <alignment vertical="center" wrapText="1"/>
    </xf>
    <xf numFmtId="0" fontId="7" fillId="2" borderId="28" xfId="13" applyFont="1" applyFill="1" applyBorder="1" applyAlignment="1">
      <alignment horizontal="left" vertical="center" wrapText="1"/>
    </xf>
    <xf numFmtId="0" fontId="7" fillId="2" borderId="30" xfId="13" applyFont="1" applyFill="1" applyBorder="1" applyAlignment="1">
      <alignment horizontal="center" vertical="center"/>
    </xf>
    <xf numFmtId="0" fontId="7" fillId="4" borderId="23" xfId="13" applyFont="1" applyFill="1" applyBorder="1" applyAlignment="1">
      <alignment horizontal="left" vertical="top" wrapText="1"/>
    </xf>
    <xf numFmtId="0" fontId="7" fillId="13" borderId="23" xfId="13" applyFont="1" applyFill="1" applyBorder="1" applyAlignment="1">
      <alignment vertical="center" wrapText="1"/>
    </xf>
    <xf numFmtId="0" fontId="7" fillId="13" borderId="25" xfId="13" applyFont="1" applyFill="1" applyBorder="1" applyAlignment="1">
      <alignment horizontal="left" vertical="center" wrapText="1"/>
    </xf>
    <xf numFmtId="0" fontId="7" fillId="13" borderId="23" xfId="13" applyFont="1" applyFill="1" applyBorder="1" applyAlignment="1">
      <alignment horizontal="center" vertical="center"/>
    </xf>
    <xf numFmtId="0" fontId="7" fillId="13" borderId="27" xfId="13" applyFont="1" applyFill="1" applyBorder="1" applyAlignment="1">
      <alignment vertical="center" wrapText="1"/>
    </xf>
    <xf numFmtId="0" fontId="7" fillId="13" borderId="29" xfId="13" applyFont="1" applyFill="1" applyBorder="1" applyAlignment="1">
      <alignment horizontal="left" vertical="center" wrapText="1"/>
    </xf>
    <xf numFmtId="0" fontId="7" fillId="13" borderId="27" xfId="13" applyFont="1" applyFill="1" applyBorder="1" applyAlignment="1">
      <alignment horizontal="center" vertical="center"/>
    </xf>
    <xf numFmtId="0" fontId="7" fillId="13" borderId="30" xfId="13" applyFont="1" applyFill="1" applyBorder="1" applyAlignment="1">
      <alignment vertical="center" wrapText="1"/>
    </xf>
    <xf numFmtId="0" fontId="7" fillId="13" borderId="28" xfId="13" applyFont="1" applyFill="1" applyBorder="1" applyAlignment="1">
      <alignment horizontal="left" vertical="center" wrapText="1"/>
    </xf>
    <xf numFmtId="0" fontId="7" fillId="13" borderId="30" xfId="13" applyFont="1" applyFill="1" applyBorder="1" applyAlignment="1">
      <alignment horizontal="center" vertical="center"/>
    </xf>
    <xf numFmtId="0" fontId="7" fillId="13" borderId="31" xfId="13" applyFont="1" applyFill="1" applyBorder="1" applyAlignment="1">
      <alignment vertical="center" wrapText="1"/>
    </xf>
    <xf numFmtId="0" fontId="18" fillId="2" borderId="23" xfId="13" applyFont="1" applyFill="1" applyBorder="1" applyAlignment="1">
      <alignment vertical="center" wrapText="1"/>
    </xf>
    <xf numFmtId="0" fontId="18" fillId="2" borderId="25" xfId="13" applyFont="1" applyFill="1" applyBorder="1" applyAlignment="1">
      <alignment horizontal="left" vertical="center" wrapText="1"/>
    </xf>
    <xf numFmtId="0" fontId="18" fillId="2" borderId="23" xfId="13" applyFont="1" applyFill="1" applyBorder="1" applyAlignment="1">
      <alignment horizontal="center" vertical="center"/>
    </xf>
    <xf numFmtId="0" fontId="18" fillId="2" borderId="29" xfId="13" applyFont="1" applyFill="1" applyBorder="1" applyAlignment="1">
      <alignment horizontal="left" vertical="center" wrapText="1"/>
    </xf>
    <xf numFmtId="0" fontId="18" fillId="2" borderId="27" xfId="13" applyFont="1" applyFill="1" applyBorder="1" applyAlignment="1">
      <alignment horizontal="center" vertical="center"/>
    </xf>
    <xf numFmtId="0" fontId="18" fillId="2" borderId="27" xfId="13" applyFont="1" applyFill="1" applyBorder="1" applyAlignment="1">
      <alignment vertical="center" wrapText="1"/>
    </xf>
    <xf numFmtId="0" fontId="18" fillId="2" borderId="30" xfId="13" applyFont="1" applyFill="1" applyBorder="1" applyAlignment="1">
      <alignment vertical="center" wrapText="1"/>
    </xf>
    <xf numFmtId="0" fontId="18" fillId="2" borderId="28" xfId="13" applyFont="1" applyFill="1" applyBorder="1" applyAlignment="1">
      <alignment horizontal="left" vertical="center" wrapText="1"/>
    </xf>
    <xf numFmtId="0" fontId="18" fillId="2" borderId="30" xfId="13" applyFont="1" applyFill="1" applyBorder="1" applyAlignment="1">
      <alignment horizontal="center" vertical="center"/>
    </xf>
    <xf numFmtId="0" fontId="17" fillId="2" borderId="27" xfId="13" applyFont="1" applyFill="1" applyBorder="1" applyAlignment="1">
      <alignment vertical="center" wrapText="1"/>
    </xf>
    <xf numFmtId="0" fontId="18" fillId="2" borderId="29" xfId="13" applyFont="1" applyFill="1" applyBorder="1" applyAlignment="1">
      <alignment vertical="center"/>
    </xf>
    <xf numFmtId="0" fontId="7" fillId="2" borderId="0" xfId="13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  <xf numFmtId="0" fontId="7" fillId="2" borderId="23" xfId="13" applyFont="1" applyFill="1" applyBorder="1" applyAlignment="1">
      <alignment horizontal="center" vertical="center"/>
    </xf>
    <xf numFmtId="0" fontId="7" fillId="2" borderId="27" xfId="13" applyFont="1" applyFill="1" applyBorder="1" applyAlignment="1">
      <alignment horizontal="center" vertical="center"/>
    </xf>
    <xf numFmtId="0" fontId="7" fillId="2" borderId="30" xfId="13" applyFont="1" applyFill="1" applyBorder="1" applyAlignment="1">
      <alignment horizontal="center" vertical="center"/>
    </xf>
    <xf numFmtId="0" fontId="18" fillId="2" borderId="23" xfId="13" applyFont="1" applyFill="1" applyBorder="1" applyAlignment="1">
      <alignment horizontal="center" vertical="center"/>
    </xf>
    <xf numFmtId="0" fontId="18" fillId="2" borderId="27" xfId="13" applyFont="1" applyFill="1" applyBorder="1" applyAlignment="1">
      <alignment horizontal="center" vertical="center"/>
    </xf>
    <xf numFmtId="0" fontId="18" fillId="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horizontal="center" vertical="center" wrapText="1"/>
    </xf>
    <xf numFmtId="0" fontId="7" fillId="2" borderId="27" xfId="13" applyFont="1" applyFill="1" applyBorder="1" applyAlignment="1">
      <alignment horizontal="center" vertical="center" wrapText="1"/>
    </xf>
    <xf numFmtId="0" fontId="18" fillId="2" borderId="23" xfId="13" applyFont="1" applyFill="1" applyBorder="1" applyAlignment="1">
      <alignment horizontal="center" vertical="center" wrapText="1"/>
    </xf>
    <xf numFmtId="0" fontId="18" fillId="2" borderId="27" xfId="13" applyFont="1" applyFill="1" applyBorder="1" applyAlignment="1">
      <alignment horizontal="center" vertical="center" wrapText="1"/>
    </xf>
    <xf numFmtId="0" fontId="18" fillId="2" borderId="30" xfId="13" applyFont="1" applyFill="1" applyBorder="1" applyAlignment="1">
      <alignment horizontal="center" vertical="center" wrapText="1"/>
    </xf>
    <xf numFmtId="0" fontId="7" fillId="13" borderId="23" xfId="13" applyFont="1" applyFill="1" applyBorder="1" applyAlignment="1">
      <alignment horizontal="center" vertical="center"/>
    </xf>
    <xf numFmtId="0" fontId="7" fillId="13" borderId="27" xfId="13" applyFont="1" applyFill="1" applyBorder="1" applyAlignment="1">
      <alignment horizontal="center" vertical="center"/>
    </xf>
    <xf numFmtId="0" fontId="7" fillId="13" borderId="30" xfId="13" applyFont="1" applyFill="1" applyBorder="1" applyAlignment="1">
      <alignment horizontal="center" vertical="center"/>
    </xf>
    <xf numFmtId="0" fontId="7" fillId="13" borderId="23" xfId="13" applyFont="1" applyFill="1" applyBorder="1" applyAlignment="1">
      <alignment horizontal="center" vertical="center" wrapText="1"/>
    </xf>
    <xf numFmtId="0" fontId="7" fillId="13" borderId="27" xfId="13" applyFont="1" applyFill="1" applyBorder="1" applyAlignment="1">
      <alignment horizontal="center" vertical="center" wrapText="1"/>
    </xf>
    <xf numFmtId="0" fontId="7" fillId="13" borderId="24" xfId="13" applyFont="1" applyFill="1" applyBorder="1" applyAlignment="1">
      <alignment horizontal="center" vertical="center"/>
    </xf>
    <xf numFmtId="0" fontId="7" fillId="13" borderId="26" xfId="13" applyFont="1" applyFill="1" applyBorder="1" applyAlignment="1">
      <alignment horizontal="center" vertical="center"/>
    </xf>
    <xf numFmtId="0" fontId="7" fillId="4" borderId="23" xfId="13" applyFont="1" applyFill="1" applyBorder="1" applyAlignment="1">
      <alignment horizontal="center" vertical="center" wrapText="1"/>
    </xf>
    <xf numFmtId="0" fontId="7" fillId="4" borderId="27" xfId="13" applyFont="1" applyFill="1" applyBorder="1" applyAlignment="1">
      <alignment horizontal="center" vertical="center" wrapText="1"/>
    </xf>
    <xf numFmtId="0" fontId="7" fillId="4" borderId="23" xfId="13" applyFont="1" applyFill="1" applyBorder="1" applyAlignment="1">
      <alignment horizontal="center" vertical="center"/>
    </xf>
    <xf numFmtId="0" fontId="7" fillId="4" borderId="27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horizontal="center" vertical="center"/>
    </xf>
    <xf numFmtId="0" fontId="7" fillId="12" borderId="23" xfId="13" applyFont="1" applyFill="1" applyBorder="1" applyAlignment="1">
      <alignment horizontal="center" vertical="center" wrapText="1"/>
    </xf>
    <xf numFmtId="0" fontId="7" fillId="12" borderId="27" xfId="13" applyFont="1" applyFill="1" applyBorder="1" applyAlignment="1">
      <alignment horizontal="center" vertical="center" wrapText="1"/>
    </xf>
    <xf numFmtId="0" fontId="7" fillId="12" borderId="23" xfId="13" applyFont="1" applyFill="1" applyBorder="1" applyAlignment="1">
      <alignment horizontal="center" vertical="center"/>
    </xf>
    <xf numFmtId="0" fontId="7" fillId="12" borderId="27" xfId="13" applyFont="1" applyFill="1" applyBorder="1" applyAlignment="1">
      <alignment horizontal="center" vertical="center"/>
    </xf>
    <xf numFmtId="0" fontId="7" fillId="12" borderId="30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horizontal="center" vertical="center" wrapText="1"/>
    </xf>
    <xf numFmtId="0" fontId="7" fillId="11" borderId="23" xfId="13" applyFont="1" applyFill="1" applyBorder="1" applyAlignment="1">
      <alignment horizontal="center" vertical="center"/>
    </xf>
    <xf numFmtId="0" fontId="7" fillId="11" borderId="27" xfId="13" applyFont="1" applyFill="1" applyBorder="1" applyAlignment="1">
      <alignment horizontal="center" vertical="center"/>
    </xf>
    <xf numFmtId="0" fontId="7" fillId="11" borderId="30" xfId="13" applyFont="1" applyFill="1" applyBorder="1" applyAlignment="1">
      <alignment horizontal="center" vertical="center"/>
    </xf>
    <xf numFmtId="0" fontId="7" fillId="11" borderId="24" xfId="13" applyFont="1" applyFill="1" applyBorder="1" applyAlignment="1">
      <alignment horizontal="center" vertical="center" wrapText="1"/>
    </xf>
    <xf numFmtId="0" fontId="7" fillId="11" borderId="26" xfId="13" applyFont="1" applyFill="1" applyBorder="1" applyAlignment="1">
      <alignment horizontal="center" vertical="center" wrapText="1"/>
    </xf>
    <xf numFmtId="0" fontId="7" fillId="11" borderId="24" xfId="13" applyFont="1" applyFill="1" applyBorder="1" applyAlignment="1">
      <alignment horizontal="center" vertical="center"/>
    </xf>
    <xf numFmtId="0" fontId="7" fillId="11" borderId="26" xfId="13" applyFont="1" applyFill="1" applyBorder="1" applyAlignment="1">
      <alignment horizontal="center" vertical="center"/>
    </xf>
    <xf numFmtId="0" fontId="7" fillId="4" borderId="24" xfId="13" applyFont="1" applyFill="1" applyBorder="1" applyAlignment="1">
      <alignment horizontal="center" vertical="center" wrapText="1"/>
    </xf>
    <xf numFmtId="0" fontId="7" fillId="4" borderId="26" xfId="13" applyFont="1" applyFill="1" applyBorder="1" applyAlignment="1">
      <alignment horizontal="center" vertical="center" wrapText="1"/>
    </xf>
    <xf numFmtId="0" fontId="7" fillId="4" borderId="24" xfId="13" applyFont="1" applyFill="1" applyBorder="1" applyAlignment="1">
      <alignment horizontal="center" vertical="center"/>
    </xf>
    <xf numFmtId="0" fontId="7" fillId="4" borderId="26" xfId="13" applyFont="1" applyFill="1" applyBorder="1" applyAlignment="1">
      <alignment horizontal="center" vertical="center"/>
    </xf>
  </cellXfs>
  <cellStyles count="14">
    <cellStyle name="Grid" xfId="4"/>
    <cellStyle name="Normal" xfId="1"/>
    <cellStyle name="常规" xfId="0" builtinId="0"/>
    <cellStyle name="常规 2" xfId="12"/>
    <cellStyle name="常规 3" xfId="13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08" t="s">
        <v>401</v>
      </c>
      <c r="C2" s="109"/>
      <c r="D2" s="109"/>
      <c r="E2" s="110"/>
    </row>
    <row r="3" spans="2:5" ht="35.1" customHeight="1" x14ac:dyDescent="0.2">
      <c r="B3" s="2" t="s">
        <v>0</v>
      </c>
      <c r="C3" s="3" t="s">
        <v>11</v>
      </c>
      <c r="D3" s="111" t="s">
        <v>1</v>
      </c>
      <c r="E3" s="113" t="s">
        <v>402</v>
      </c>
    </row>
    <row r="4" spans="2:5" ht="35.1" customHeight="1" x14ac:dyDescent="0.2">
      <c r="B4" s="2" t="s">
        <v>2</v>
      </c>
      <c r="C4" s="3" t="s">
        <v>12</v>
      </c>
      <c r="D4" s="112"/>
      <c r="E4" s="114"/>
    </row>
    <row r="5" spans="2:5" ht="35.1" customHeight="1" x14ac:dyDescent="0.2">
      <c r="B5" s="4" t="s">
        <v>3</v>
      </c>
      <c r="C5" s="115" t="s">
        <v>403</v>
      </c>
      <c r="D5" s="116"/>
      <c r="E5" s="117"/>
    </row>
    <row r="6" spans="2:5" ht="18" x14ac:dyDescent="0.2">
      <c r="B6" s="118" t="s">
        <v>4</v>
      </c>
      <c r="C6" s="119"/>
      <c r="D6" s="119"/>
      <c r="E6" s="120"/>
    </row>
    <row r="7" spans="2:5" ht="18" x14ac:dyDescent="0.2">
      <c r="B7" s="5" t="s">
        <v>5</v>
      </c>
      <c r="C7" s="6" t="s">
        <v>6</v>
      </c>
      <c r="D7" s="106" t="s">
        <v>7</v>
      </c>
      <c r="E7" s="107"/>
    </row>
    <row r="8" spans="2:5" x14ac:dyDescent="0.2">
      <c r="B8" s="7">
        <v>43525</v>
      </c>
      <c r="C8" s="8" t="s">
        <v>10</v>
      </c>
      <c r="D8" s="101" t="s">
        <v>8</v>
      </c>
      <c r="E8" s="102"/>
    </row>
    <row r="9" spans="2:5" x14ac:dyDescent="0.2">
      <c r="B9" s="7"/>
      <c r="C9" s="8"/>
      <c r="D9" s="101"/>
      <c r="E9" s="102"/>
    </row>
    <row r="10" spans="2:5" x14ac:dyDescent="0.2">
      <c r="B10" s="9"/>
      <c r="C10" s="8"/>
      <c r="D10" s="101"/>
      <c r="E10" s="102"/>
    </row>
    <row r="11" spans="2:5" x14ac:dyDescent="0.2">
      <c r="B11" s="9"/>
      <c r="C11" s="8"/>
      <c r="D11" s="101"/>
      <c r="E11" s="102"/>
    </row>
    <row r="12" spans="2:5" x14ac:dyDescent="0.2">
      <c r="B12" s="9"/>
      <c r="C12" s="8"/>
      <c r="D12" s="101"/>
      <c r="E12" s="102"/>
    </row>
    <row r="13" spans="2:5" x14ac:dyDescent="0.2">
      <c r="B13" s="9"/>
      <c r="C13" s="8"/>
      <c r="D13" s="101"/>
      <c r="E13" s="102"/>
    </row>
    <row r="14" spans="2:5" x14ac:dyDescent="0.2">
      <c r="B14" s="9"/>
      <c r="C14" s="8"/>
      <c r="D14" s="101"/>
      <c r="E14" s="102"/>
    </row>
    <row r="15" spans="2:5" x14ac:dyDescent="0.2">
      <c r="B15" s="9"/>
      <c r="C15" s="8"/>
      <c r="D15" s="101"/>
      <c r="E15" s="102"/>
    </row>
    <row r="16" spans="2:5" x14ac:dyDescent="0.2">
      <c r="B16" s="9"/>
      <c r="C16" s="8"/>
      <c r="D16" s="101"/>
      <c r="E16" s="102"/>
    </row>
    <row r="17" spans="2:5" x14ac:dyDescent="0.2">
      <c r="B17" s="9"/>
      <c r="C17" s="8"/>
      <c r="D17" s="101"/>
      <c r="E17" s="102"/>
    </row>
    <row r="18" spans="2:5" x14ac:dyDescent="0.2">
      <c r="B18" s="9"/>
      <c r="C18" s="8"/>
      <c r="D18" s="101"/>
      <c r="E18" s="102"/>
    </row>
    <row r="19" spans="2:5" x14ac:dyDescent="0.2">
      <c r="B19" s="9"/>
      <c r="C19" s="8"/>
      <c r="D19" s="101"/>
      <c r="E19" s="102"/>
    </row>
    <row r="20" spans="2:5" x14ac:dyDescent="0.2">
      <c r="B20" s="9"/>
      <c r="C20" s="8"/>
      <c r="D20" s="101"/>
      <c r="E20" s="102"/>
    </row>
    <row r="21" spans="2:5" x14ac:dyDescent="0.2">
      <c r="B21" s="9"/>
      <c r="C21" s="8"/>
      <c r="D21" s="101"/>
      <c r="E21" s="102"/>
    </row>
    <row r="22" spans="2:5" x14ac:dyDescent="0.2">
      <c r="B22" s="9"/>
      <c r="C22" s="8"/>
      <c r="D22" s="101"/>
      <c r="E22" s="102"/>
    </row>
    <row r="23" spans="2:5" x14ac:dyDescent="0.2">
      <c r="B23" s="9"/>
      <c r="C23" s="8"/>
      <c r="D23" s="101"/>
      <c r="E23" s="102"/>
    </row>
    <row r="24" spans="2:5" x14ac:dyDescent="0.2">
      <c r="B24" s="9"/>
      <c r="C24" s="8"/>
      <c r="D24" s="101"/>
      <c r="E24" s="102"/>
    </row>
    <row r="25" spans="2:5" x14ac:dyDescent="0.2">
      <c r="B25" s="9"/>
      <c r="C25" s="8"/>
      <c r="D25" s="101"/>
      <c r="E25" s="102"/>
    </row>
    <row r="26" spans="2:5" x14ac:dyDescent="0.2">
      <c r="B26" s="9"/>
      <c r="C26" s="8"/>
      <c r="D26" s="101"/>
      <c r="E26" s="102"/>
    </row>
    <row r="27" spans="2:5" x14ac:dyDescent="0.2">
      <c r="B27" s="9"/>
      <c r="C27" s="8"/>
      <c r="D27" s="101"/>
      <c r="E27" s="102"/>
    </row>
    <row r="28" spans="2:5" ht="18" thickBot="1" x14ac:dyDescent="0.25">
      <c r="B28" s="10"/>
      <c r="C28" s="11"/>
      <c r="D28" s="103"/>
      <c r="E28" s="104"/>
    </row>
    <row r="30" spans="2:5" x14ac:dyDescent="0.2">
      <c r="B30" s="105" t="s">
        <v>9</v>
      </c>
      <c r="C30" s="105"/>
      <c r="D30" s="105"/>
      <c r="E30" s="105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4" sqref="B4:B19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20" t="s">
        <v>31</v>
      </c>
      <c r="B1" s="20" t="s">
        <v>32</v>
      </c>
      <c r="C1" s="20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21" t="s">
        <v>38</v>
      </c>
    </row>
    <row r="2" spans="1:8" x14ac:dyDescent="0.2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 t="s">
        <v>39</v>
      </c>
      <c r="H2" t="s">
        <v>42</v>
      </c>
    </row>
    <row r="3" spans="1:8" ht="15" x14ac:dyDescent="0.2">
      <c r="A3" s="24" t="s">
        <v>44</v>
      </c>
      <c r="B3" s="24" t="s">
        <v>45</v>
      </c>
      <c r="C3" s="24" t="s">
        <v>46</v>
      </c>
      <c r="D3" s="24" t="s">
        <v>47</v>
      </c>
      <c r="E3" s="24" t="s">
        <v>48</v>
      </c>
      <c r="F3" s="24" t="s">
        <v>49</v>
      </c>
      <c r="G3" s="24" t="s">
        <v>50</v>
      </c>
      <c r="H3" s="24" t="s">
        <v>51</v>
      </c>
    </row>
    <row r="4" spans="1:8" ht="16.5" x14ac:dyDescent="0.2">
      <c r="A4" s="15">
        <v>1</v>
      </c>
      <c r="B4" s="15" t="s">
        <v>52</v>
      </c>
      <c r="C4" s="23" t="s">
        <v>53</v>
      </c>
      <c r="D4" s="23" t="b">
        <v>0</v>
      </c>
      <c r="E4" s="23" t="str">
        <f>C4&amp;" +%d"</f>
        <v>基础攻击 +%d</v>
      </c>
      <c r="F4" s="23">
        <v>1</v>
      </c>
      <c r="G4" s="23">
        <v>10</v>
      </c>
      <c r="H4" s="23" t="s">
        <v>54</v>
      </c>
    </row>
    <row r="5" spans="1:8" ht="16.5" x14ac:dyDescent="0.2">
      <c r="A5" s="15">
        <v>2</v>
      </c>
      <c r="B5" s="15" t="s">
        <v>55</v>
      </c>
      <c r="C5" s="23" t="s">
        <v>56</v>
      </c>
      <c r="D5" s="23" t="b">
        <v>0</v>
      </c>
      <c r="E5" s="23" t="str">
        <f t="shared" ref="E5:E19" si="0">C5&amp;" +%d"</f>
        <v>基础防御 +%d</v>
      </c>
      <c r="F5" s="23">
        <v>1</v>
      </c>
      <c r="G5" s="23">
        <v>20</v>
      </c>
      <c r="H5" s="23" t="s">
        <v>57</v>
      </c>
    </row>
    <row r="6" spans="1:8" ht="16.5" x14ac:dyDescent="0.2">
      <c r="A6" s="15">
        <v>3</v>
      </c>
      <c r="B6" s="23" t="s">
        <v>58</v>
      </c>
      <c r="C6" s="23" t="s">
        <v>59</v>
      </c>
      <c r="D6" s="23" t="b">
        <v>0</v>
      </c>
      <c r="E6" s="23" t="str">
        <f t="shared" si="0"/>
        <v>基础生命 +%d</v>
      </c>
      <c r="F6" s="23">
        <v>1</v>
      </c>
      <c r="G6" s="23">
        <v>1</v>
      </c>
      <c r="H6" s="23" t="s">
        <v>60</v>
      </c>
    </row>
    <row r="7" spans="1:8" ht="16.5" x14ac:dyDescent="0.2">
      <c r="A7" s="15">
        <v>4</v>
      </c>
      <c r="B7" s="15" t="s">
        <v>61</v>
      </c>
      <c r="C7" s="15" t="s">
        <v>62</v>
      </c>
      <c r="D7" s="23" t="b">
        <v>0</v>
      </c>
      <c r="E7" s="23" t="str">
        <f>C7&amp;" +%f%%"</f>
        <v>暴击率 +%f%%</v>
      </c>
      <c r="F7" s="23">
        <v>100</v>
      </c>
      <c r="G7" s="23">
        <v>100000</v>
      </c>
      <c r="H7" s="23" t="s">
        <v>63</v>
      </c>
    </row>
    <row r="8" spans="1:8" ht="16.5" x14ac:dyDescent="0.2">
      <c r="A8" s="15">
        <v>5</v>
      </c>
      <c r="B8" s="23" t="s">
        <v>64</v>
      </c>
      <c r="C8" s="15" t="s">
        <v>65</v>
      </c>
      <c r="D8" s="23" t="b">
        <v>0</v>
      </c>
      <c r="E8" s="23" t="str">
        <f t="shared" ref="E8:E18" si="1">C8&amp;" +%f%%"</f>
        <v>暴击伤害 +%f%%</v>
      </c>
      <c r="F8" s="23">
        <v>100</v>
      </c>
      <c r="G8" s="23">
        <v>50000</v>
      </c>
      <c r="H8" s="23" t="s">
        <v>66</v>
      </c>
    </row>
    <row r="9" spans="1:8" ht="16.5" x14ac:dyDescent="0.2">
      <c r="A9" s="15">
        <v>6</v>
      </c>
      <c r="B9" s="15" t="s">
        <v>67</v>
      </c>
      <c r="C9" s="15" t="s">
        <v>68</v>
      </c>
      <c r="D9" s="23" t="b">
        <v>0</v>
      </c>
      <c r="E9" s="23" t="str">
        <f t="shared" si="1"/>
        <v>效果命中 +%f%%</v>
      </c>
      <c r="F9" s="23">
        <v>100</v>
      </c>
      <c r="G9" s="23">
        <v>75000</v>
      </c>
      <c r="H9" s="23" t="s">
        <v>69</v>
      </c>
    </row>
    <row r="10" spans="1:8" ht="15.75" customHeight="1" x14ac:dyDescent="0.2">
      <c r="A10" s="15">
        <v>7</v>
      </c>
      <c r="B10" s="23" t="s">
        <v>70</v>
      </c>
      <c r="C10" s="15" t="s">
        <v>71</v>
      </c>
      <c r="D10" s="23" t="b">
        <v>0</v>
      </c>
      <c r="E10" s="23" t="str">
        <f t="shared" si="1"/>
        <v>效果抵抗 +%f%%</v>
      </c>
      <c r="F10" s="23">
        <v>100</v>
      </c>
      <c r="G10" s="23">
        <v>75000</v>
      </c>
      <c r="H10" s="23" t="s">
        <v>72</v>
      </c>
    </row>
    <row r="11" spans="1:8" ht="18" customHeight="1" x14ac:dyDescent="0.2">
      <c r="A11" s="15">
        <v>8</v>
      </c>
      <c r="B11" s="15" t="s">
        <v>73</v>
      </c>
      <c r="C11" s="15" t="s">
        <v>74</v>
      </c>
      <c r="D11" s="23" t="b">
        <v>1</v>
      </c>
      <c r="E11" s="23" t="str">
        <f t="shared" si="1"/>
        <v>攻击百分比加成 +%f%%</v>
      </c>
      <c r="F11" s="23">
        <v>100</v>
      </c>
      <c r="G11" s="23">
        <v>0</v>
      </c>
      <c r="H11" s="23" t="s">
        <v>75</v>
      </c>
    </row>
    <row r="12" spans="1:8" ht="18" customHeight="1" x14ac:dyDescent="0.2">
      <c r="A12" s="15">
        <v>9</v>
      </c>
      <c r="B12" s="15" t="s">
        <v>76</v>
      </c>
      <c r="C12" s="15" t="s">
        <v>77</v>
      </c>
      <c r="D12" s="23" t="b">
        <v>1</v>
      </c>
      <c r="E12" s="23" t="str">
        <f t="shared" si="1"/>
        <v>防御百分比加成 +%f%%</v>
      </c>
      <c r="F12" s="23">
        <v>100</v>
      </c>
      <c r="G12" s="23">
        <v>0</v>
      </c>
      <c r="H12" s="23" t="s">
        <v>78</v>
      </c>
    </row>
    <row r="13" spans="1:8" ht="18" customHeight="1" x14ac:dyDescent="0.2">
      <c r="A13" s="15">
        <v>10</v>
      </c>
      <c r="B13" s="15" t="s">
        <v>79</v>
      </c>
      <c r="C13" s="15" t="s">
        <v>80</v>
      </c>
      <c r="D13" s="23" t="b">
        <v>1</v>
      </c>
      <c r="E13" s="23" t="str">
        <f t="shared" si="1"/>
        <v>生命百分比加成 +%f%%</v>
      </c>
      <c r="F13" s="23">
        <v>100</v>
      </c>
      <c r="G13" s="23">
        <v>0</v>
      </c>
      <c r="H13" s="23" t="s">
        <v>81</v>
      </c>
    </row>
    <row r="14" spans="1:8" ht="16.5" x14ac:dyDescent="0.2">
      <c r="A14" s="15">
        <v>11</v>
      </c>
      <c r="B14" s="23" t="s">
        <v>82</v>
      </c>
      <c r="C14" s="23" t="s">
        <v>83</v>
      </c>
      <c r="D14" s="23" t="b">
        <v>1</v>
      </c>
      <c r="E14" s="23" t="str">
        <f t="shared" si="1"/>
        <v>攻击 +%f%%</v>
      </c>
      <c r="F14" s="23">
        <v>100</v>
      </c>
      <c r="G14" s="23">
        <v>0</v>
      </c>
      <c r="H14" s="23" t="s">
        <v>84</v>
      </c>
    </row>
    <row r="15" spans="1:8" ht="16.5" x14ac:dyDescent="0.2">
      <c r="A15" s="15">
        <v>12</v>
      </c>
      <c r="B15" s="23" t="s">
        <v>85</v>
      </c>
      <c r="C15" s="23" t="s">
        <v>86</v>
      </c>
      <c r="D15" s="23" t="b">
        <v>1</v>
      </c>
      <c r="E15" s="23" t="str">
        <f t="shared" si="1"/>
        <v>防御 +%f%%</v>
      </c>
      <c r="F15" s="23">
        <v>100</v>
      </c>
      <c r="G15" s="23">
        <v>0</v>
      </c>
      <c r="H15" s="23" t="s">
        <v>87</v>
      </c>
    </row>
    <row r="16" spans="1:8" ht="16.5" x14ac:dyDescent="0.2">
      <c r="A16" s="15">
        <v>13</v>
      </c>
      <c r="B16" s="23" t="s">
        <v>88</v>
      </c>
      <c r="C16" s="23" t="s">
        <v>89</v>
      </c>
      <c r="D16" s="23" t="b">
        <v>1</v>
      </c>
      <c r="E16" s="23" t="str">
        <f t="shared" si="1"/>
        <v>生命 +%f%%</v>
      </c>
      <c r="F16" s="23">
        <v>100</v>
      </c>
      <c r="G16" s="23">
        <v>0</v>
      </c>
      <c r="H16" s="23" t="s">
        <v>90</v>
      </c>
    </row>
    <row r="17" spans="1:8" ht="16.5" x14ac:dyDescent="0.2">
      <c r="A17" s="15">
        <v>14</v>
      </c>
      <c r="B17" s="23" t="s">
        <v>91</v>
      </c>
      <c r="C17" s="23" t="s">
        <v>92</v>
      </c>
      <c r="D17" s="23" t="b">
        <v>0</v>
      </c>
      <c r="E17" s="23" t="str">
        <f t="shared" si="1"/>
        <v>格挡 +%f%%</v>
      </c>
      <c r="F17" s="23">
        <v>100</v>
      </c>
      <c r="G17" s="23">
        <v>0</v>
      </c>
      <c r="H17" s="23" t="s">
        <v>93</v>
      </c>
    </row>
    <row r="18" spans="1:8" ht="16.5" x14ac:dyDescent="0.2">
      <c r="A18" s="15">
        <v>15</v>
      </c>
      <c r="B18" s="23" t="s">
        <v>94</v>
      </c>
      <c r="C18" s="23" t="s">
        <v>95</v>
      </c>
      <c r="D18" s="23" t="b">
        <v>0</v>
      </c>
      <c r="E18" s="23" t="str">
        <f t="shared" si="1"/>
        <v>穿透 +%f%%</v>
      </c>
      <c r="F18" s="23">
        <v>100</v>
      </c>
      <c r="G18" s="23">
        <v>100000</v>
      </c>
      <c r="H18" s="23" t="s">
        <v>96</v>
      </c>
    </row>
    <row r="19" spans="1:8" ht="16.5" x14ac:dyDescent="0.2">
      <c r="A19" s="15">
        <v>16</v>
      </c>
      <c r="B19" s="15" t="s">
        <v>97</v>
      </c>
      <c r="C19" s="23" t="s">
        <v>98</v>
      </c>
      <c r="D19" s="23" t="b">
        <v>1</v>
      </c>
      <c r="E19" s="23" t="str">
        <f t="shared" si="0"/>
        <v>防御基值 +%d</v>
      </c>
      <c r="F19" s="23">
        <v>1</v>
      </c>
      <c r="G19" s="23">
        <v>0</v>
      </c>
      <c r="H19" s="23" t="s">
        <v>99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5"/>
  <sheetViews>
    <sheetView topLeftCell="A10" workbookViewId="0">
      <selection activeCell="U31" sqref="U31"/>
    </sheetView>
  </sheetViews>
  <sheetFormatPr defaultRowHeight="14.25" x14ac:dyDescent="0.2"/>
  <cols>
    <col min="1" max="2" width="9" style="22" customWidth="1"/>
    <col min="3" max="3" width="9.25" style="22" customWidth="1"/>
    <col min="4" max="4" width="10" style="22" customWidth="1"/>
    <col min="5" max="5" width="11.125" style="22" customWidth="1"/>
    <col min="6" max="6" width="10.625" style="22" customWidth="1"/>
    <col min="7" max="7" width="10.125" style="22" customWidth="1"/>
    <col min="8" max="8" width="10.375" style="22" customWidth="1"/>
    <col min="9" max="9" width="10" style="22" customWidth="1"/>
    <col min="10" max="11" width="9" style="22"/>
    <col min="12" max="12" width="10.625" style="22" customWidth="1"/>
    <col min="13" max="13" width="10.125" style="22" customWidth="1"/>
    <col min="14" max="14" width="9.375" style="22" customWidth="1"/>
    <col min="15" max="15" width="9" style="22"/>
    <col min="16" max="16" width="9.75" style="22" customWidth="1"/>
    <col min="17" max="18" width="9" style="22"/>
    <col min="19" max="19" width="11" style="22" customWidth="1"/>
    <col min="20" max="20" width="11.125" style="22" customWidth="1"/>
    <col min="21" max="21" width="11.375" style="22" customWidth="1"/>
    <col min="22" max="16384" width="9" style="22"/>
  </cols>
  <sheetData>
    <row r="2" spans="1:22" ht="28.5" x14ac:dyDescent="0.2">
      <c r="A2" s="17" t="s">
        <v>100</v>
      </c>
      <c r="B2" s="25">
        <v>0.5</v>
      </c>
      <c r="C2" s="17" t="s">
        <v>101</v>
      </c>
      <c r="D2" s="25">
        <v>1</v>
      </c>
      <c r="E2" s="17" t="s">
        <v>102</v>
      </c>
      <c r="F2" s="25">
        <v>2</v>
      </c>
      <c r="G2" s="17" t="s">
        <v>103</v>
      </c>
      <c r="H2" s="16">
        <f>B2*F2+D2</f>
        <v>2</v>
      </c>
      <c r="I2" s="17" t="s">
        <v>104</v>
      </c>
      <c r="J2" s="25">
        <v>5</v>
      </c>
      <c r="K2" s="17" t="s">
        <v>105</v>
      </c>
      <c r="L2" s="25">
        <v>5</v>
      </c>
    </row>
    <row r="3" spans="1:22" ht="25.5" customHeight="1" x14ac:dyDescent="0.2">
      <c r="E3" s="17" t="s">
        <v>106</v>
      </c>
      <c r="F3" s="25">
        <v>3</v>
      </c>
    </row>
    <row r="4" spans="1:22" ht="20.25" x14ac:dyDescent="0.2">
      <c r="K4" s="121" t="s">
        <v>128</v>
      </c>
      <c r="L4" s="121"/>
      <c r="P4" s="122" t="s">
        <v>127</v>
      </c>
      <c r="Q4" s="122"/>
      <c r="R4" s="122"/>
      <c r="S4" s="122"/>
      <c r="T4" s="122"/>
      <c r="U4" s="122"/>
      <c r="V4" s="122"/>
    </row>
    <row r="5" spans="1:22" ht="17.25" x14ac:dyDescent="0.2">
      <c r="K5" s="13" t="s">
        <v>129</v>
      </c>
      <c r="L5" s="13" t="s">
        <v>126</v>
      </c>
      <c r="P5" s="13" t="s">
        <v>125</v>
      </c>
      <c r="Q5" s="13" t="s">
        <v>126</v>
      </c>
      <c r="R5" s="13" t="s">
        <v>126</v>
      </c>
      <c r="S5" s="13" t="s">
        <v>29</v>
      </c>
      <c r="T5" s="13" t="s">
        <v>147</v>
      </c>
      <c r="U5" s="13" t="s">
        <v>148</v>
      </c>
      <c r="V5" s="13" t="s">
        <v>146</v>
      </c>
    </row>
    <row r="6" spans="1:22" ht="16.5" x14ac:dyDescent="0.2">
      <c r="B6" s="24" t="s">
        <v>107</v>
      </c>
      <c r="C6" s="24" t="s">
        <v>124</v>
      </c>
      <c r="K6" s="15" t="s">
        <v>27</v>
      </c>
      <c r="L6" s="15">
        <v>0.7</v>
      </c>
      <c r="P6" s="15">
        <v>1</v>
      </c>
      <c r="Q6" s="15">
        <v>1</v>
      </c>
      <c r="R6" s="15">
        <v>1</v>
      </c>
      <c r="S6" s="15">
        <v>20</v>
      </c>
      <c r="T6" s="15"/>
      <c r="U6" s="15"/>
      <c r="V6" s="15"/>
    </row>
    <row r="7" spans="1:22" ht="16.5" x14ac:dyDescent="0.2">
      <c r="A7" s="15" t="s">
        <v>108</v>
      </c>
      <c r="B7" s="15">
        <v>1</v>
      </c>
      <c r="C7" s="15">
        <v>7</v>
      </c>
      <c r="K7" s="15" t="s">
        <v>130</v>
      </c>
      <c r="L7" s="15">
        <v>1</v>
      </c>
      <c r="P7" s="15">
        <v>2</v>
      </c>
      <c r="Q7" s="15">
        <v>1.1000000000000001</v>
      </c>
      <c r="R7" s="15">
        <v>1</v>
      </c>
      <c r="S7" s="15">
        <v>30</v>
      </c>
      <c r="T7" s="15"/>
      <c r="U7" s="15"/>
      <c r="V7" s="30">
        <v>0.2</v>
      </c>
    </row>
    <row r="8" spans="1:22" ht="16.5" x14ac:dyDescent="0.2">
      <c r="A8" s="15" t="s">
        <v>109</v>
      </c>
      <c r="B8" s="15">
        <v>1.5</v>
      </c>
      <c r="C8" s="15">
        <v>5</v>
      </c>
      <c r="K8" s="15" t="s">
        <v>30</v>
      </c>
      <c r="L8" s="15">
        <v>1.1000000000000001</v>
      </c>
      <c r="P8" s="15">
        <v>3</v>
      </c>
      <c r="Q8" s="15">
        <v>1.2</v>
      </c>
      <c r="R8" s="15">
        <v>1</v>
      </c>
      <c r="S8" s="15">
        <v>50</v>
      </c>
      <c r="T8" s="30">
        <v>0.2</v>
      </c>
      <c r="U8" s="15"/>
      <c r="V8" s="30">
        <v>0.2</v>
      </c>
    </row>
    <row r="9" spans="1:22" ht="16.5" x14ac:dyDescent="0.2">
      <c r="K9" s="15" t="s">
        <v>131</v>
      </c>
      <c r="L9" s="15">
        <v>1.25</v>
      </c>
      <c r="P9" s="15">
        <v>4</v>
      </c>
      <c r="Q9" s="15">
        <v>1.35</v>
      </c>
      <c r="R9" s="15">
        <v>1</v>
      </c>
      <c r="S9" s="15">
        <v>80</v>
      </c>
      <c r="T9" s="30">
        <v>0.25</v>
      </c>
      <c r="U9" s="30">
        <v>0.25</v>
      </c>
      <c r="V9" s="30">
        <v>0.25</v>
      </c>
    </row>
    <row r="10" spans="1:22" ht="16.5" x14ac:dyDescent="0.2">
      <c r="P10" s="15">
        <v>5</v>
      </c>
      <c r="Q10" s="15">
        <v>1.5</v>
      </c>
      <c r="R10" s="15">
        <v>1</v>
      </c>
      <c r="S10" s="15">
        <v>120</v>
      </c>
      <c r="T10" s="30">
        <v>0.4</v>
      </c>
      <c r="U10" s="30">
        <v>0.4</v>
      </c>
      <c r="V10" s="30">
        <v>0.4</v>
      </c>
    </row>
    <row r="11" spans="1:22" x14ac:dyDescent="0.2">
      <c r="P11" s="18"/>
      <c r="Q11" s="18"/>
      <c r="R11" s="18"/>
      <c r="S11" s="18"/>
    </row>
    <row r="12" spans="1:22" ht="20.25" x14ac:dyDescent="0.2">
      <c r="A12" s="122" t="s">
        <v>110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S12" s="18"/>
    </row>
    <row r="13" spans="1:22" ht="17.25" x14ac:dyDescent="0.2">
      <c r="A13" s="13" t="s">
        <v>111</v>
      </c>
      <c r="B13" s="13" t="s">
        <v>112</v>
      </c>
      <c r="C13" s="13" t="s">
        <v>113</v>
      </c>
      <c r="D13" s="13" t="s">
        <v>114</v>
      </c>
      <c r="E13" s="13" t="s">
        <v>115</v>
      </c>
      <c r="F13" s="13" t="s">
        <v>26</v>
      </c>
      <c r="G13" s="13" t="s">
        <v>116</v>
      </c>
      <c r="H13" s="13" t="s">
        <v>117</v>
      </c>
      <c r="I13" s="13" t="s">
        <v>118</v>
      </c>
      <c r="J13" s="13" t="s">
        <v>119</v>
      </c>
      <c r="K13" s="13" t="s">
        <v>117</v>
      </c>
      <c r="L13" s="13" t="s">
        <v>120</v>
      </c>
      <c r="M13" s="13" t="s">
        <v>121</v>
      </c>
      <c r="N13" s="13" t="s">
        <v>28</v>
      </c>
      <c r="S13" s="18"/>
    </row>
    <row r="14" spans="1:22" ht="16.5" x14ac:dyDescent="0.2">
      <c r="A14" s="15">
        <v>0</v>
      </c>
      <c r="B14" s="15">
        <v>15</v>
      </c>
      <c r="C14" s="16">
        <f>D14*2</f>
        <v>10</v>
      </c>
      <c r="D14" s="15">
        <v>5</v>
      </c>
      <c r="E14" s="16">
        <f>C14*$C$7/2</f>
        <v>35</v>
      </c>
      <c r="F14" s="15">
        <v>20</v>
      </c>
      <c r="G14" s="15">
        <v>0</v>
      </c>
      <c r="H14" s="15">
        <v>140</v>
      </c>
      <c r="I14" s="16">
        <f t="shared" ref="I14:J14" si="0">F14</f>
        <v>20</v>
      </c>
      <c r="J14" s="16">
        <f t="shared" si="0"/>
        <v>0</v>
      </c>
      <c r="K14" s="16">
        <f>H14</f>
        <v>140</v>
      </c>
      <c r="L14" s="19">
        <f t="shared" ref="L14:L22" si="1">C14/I14</f>
        <v>0.5</v>
      </c>
      <c r="M14" s="16">
        <f>(1+L14)*(1+L14)</f>
        <v>2.25</v>
      </c>
      <c r="N14" s="16">
        <v>100</v>
      </c>
      <c r="Q14" s="26"/>
      <c r="S14" s="18"/>
    </row>
    <row r="15" spans="1:22" ht="16.5" x14ac:dyDescent="0.2">
      <c r="A15" s="15">
        <v>1</v>
      </c>
      <c r="B15" s="15">
        <v>30</v>
      </c>
      <c r="C15" s="16">
        <f t="shared" ref="C15:C22" si="2">D15*2</f>
        <v>14</v>
      </c>
      <c r="D15" s="15">
        <v>7</v>
      </c>
      <c r="E15" s="16">
        <f t="shared" ref="E15:E22" si="3">C15*$C$7/2</f>
        <v>49</v>
      </c>
      <c r="F15" s="16">
        <f t="shared" ref="F15:H22" si="4">INT(C15*($B15-$B14)*0.1)</f>
        <v>21</v>
      </c>
      <c r="G15" s="16">
        <f t="shared" si="4"/>
        <v>10</v>
      </c>
      <c r="H15" s="16">
        <f t="shared" si="4"/>
        <v>73</v>
      </c>
      <c r="I15" s="16">
        <f>I14+C14*($B14-1)+F15</f>
        <v>181</v>
      </c>
      <c r="J15" s="16">
        <f>J14+D14*($B14-1)+G15</f>
        <v>80</v>
      </c>
      <c r="K15" s="16">
        <f>K14+E14*($B14-1)+H15</f>
        <v>703</v>
      </c>
      <c r="L15" s="19">
        <f t="shared" si="1"/>
        <v>7.7348066298342538E-2</v>
      </c>
      <c r="M15" s="16">
        <f t="shared" ref="M15:M22" si="5">(1+L15)*(1+L15)</f>
        <v>1.160678855956778</v>
      </c>
      <c r="N15" s="16">
        <f>ROUND((N$14+J15)*1.5/50,0)*50</f>
        <v>250</v>
      </c>
      <c r="Q15" s="26"/>
      <c r="S15" s="18"/>
    </row>
    <row r="16" spans="1:22" ht="16.5" x14ac:dyDescent="0.2">
      <c r="A16" s="15">
        <v>2</v>
      </c>
      <c r="B16" s="15">
        <v>40</v>
      </c>
      <c r="C16" s="16">
        <f t="shared" si="2"/>
        <v>20</v>
      </c>
      <c r="D16" s="15">
        <v>10</v>
      </c>
      <c r="E16" s="16">
        <f t="shared" si="3"/>
        <v>70</v>
      </c>
      <c r="F16" s="16">
        <f t="shared" si="4"/>
        <v>20</v>
      </c>
      <c r="G16" s="16">
        <f t="shared" si="4"/>
        <v>10</v>
      </c>
      <c r="H16" s="16">
        <f t="shared" si="4"/>
        <v>70</v>
      </c>
      <c r="I16" s="16">
        <f>I15+C15*($B15-$B14)+F16</f>
        <v>411</v>
      </c>
      <c r="J16" s="16">
        <f>J15+D15*($B15-$B14)+G16</f>
        <v>195</v>
      </c>
      <c r="K16" s="16">
        <f>K15+E15*($B15-$B14)+H16</f>
        <v>1508</v>
      </c>
      <c r="L16" s="19">
        <f t="shared" si="1"/>
        <v>4.8661800486618008E-2</v>
      </c>
      <c r="M16" s="16">
        <f t="shared" si="5"/>
        <v>1.0996915717998352</v>
      </c>
      <c r="N16" s="16">
        <f t="shared" ref="N16:N23" si="6">ROUND((N$14+J16)*1.5/50,0)*50</f>
        <v>450</v>
      </c>
      <c r="Q16" s="26"/>
      <c r="S16" s="18"/>
    </row>
    <row r="17" spans="1:19" ht="16.5" x14ac:dyDescent="0.2">
      <c r="A17" s="15">
        <v>3</v>
      </c>
      <c r="B17" s="15">
        <v>50</v>
      </c>
      <c r="C17" s="16">
        <f t="shared" si="2"/>
        <v>24</v>
      </c>
      <c r="D17" s="15">
        <v>12</v>
      </c>
      <c r="E17" s="16">
        <f t="shared" si="3"/>
        <v>84</v>
      </c>
      <c r="F17" s="16">
        <f t="shared" si="4"/>
        <v>24</v>
      </c>
      <c r="G17" s="16">
        <f t="shared" si="4"/>
        <v>12</v>
      </c>
      <c r="H17" s="16">
        <f t="shared" si="4"/>
        <v>84</v>
      </c>
      <c r="I17" s="16">
        <f t="shared" ref="I17:I22" si="7">I16+C16*($B16-$B15)+F17</f>
        <v>635</v>
      </c>
      <c r="J17" s="16">
        <f t="shared" ref="J17:J22" si="8">J16+D16*($B16-$B15)+G17</f>
        <v>307</v>
      </c>
      <c r="K17" s="16">
        <f t="shared" ref="K17:K22" si="9">K16+E16*($B16-$B15)+H17</f>
        <v>2292</v>
      </c>
      <c r="L17" s="19">
        <f t="shared" si="1"/>
        <v>3.7795275590551181E-2</v>
      </c>
      <c r="M17" s="16">
        <f t="shared" si="5"/>
        <v>1.0770190340380683</v>
      </c>
      <c r="N17" s="16">
        <f t="shared" si="6"/>
        <v>600</v>
      </c>
      <c r="Q17" s="26"/>
      <c r="S17" s="18"/>
    </row>
    <row r="18" spans="1:19" ht="16.5" x14ac:dyDescent="0.2">
      <c r="A18" s="15">
        <v>4</v>
      </c>
      <c r="B18" s="15">
        <v>60</v>
      </c>
      <c r="C18" s="16">
        <f t="shared" si="2"/>
        <v>30</v>
      </c>
      <c r="D18" s="15">
        <v>15</v>
      </c>
      <c r="E18" s="16">
        <f t="shared" si="3"/>
        <v>105</v>
      </c>
      <c r="F18" s="16">
        <f t="shared" si="4"/>
        <v>30</v>
      </c>
      <c r="G18" s="16">
        <f t="shared" si="4"/>
        <v>15</v>
      </c>
      <c r="H18" s="16">
        <f t="shared" si="4"/>
        <v>105</v>
      </c>
      <c r="I18" s="16">
        <f t="shared" si="7"/>
        <v>905</v>
      </c>
      <c r="J18" s="16">
        <f t="shared" si="8"/>
        <v>442</v>
      </c>
      <c r="K18" s="16">
        <f t="shared" si="9"/>
        <v>3237</v>
      </c>
      <c r="L18" s="19">
        <f t="shared" si="1"/>
        <v>3.3149171270718231E-2</v>
      </c>
      <c r="M18" s="16">
        <f t="shared" si="5"/>
        <v>1.0673972100973717</v>
      </c>
      <c r="N18" s="16">
        <f t="shared" si="6"/>
        <v>800</v>
      </c>
      <c r="Q18" s="26"/>
      <c r="S18" s="18"/>
    </row>
    <row r="19" spans="1:19" ht="16.5" x14ac:dyDescent="0.2">
      <c r="A19" s="15">
        <v>5</v>
      </c>
      <c r="B19" s="15">
        <v>70</v>
      </c>
      <c r="C19" s="16">
        <f t="shared" si="2"/>
        <v>34</v>
      </c>
      <c r="D19" s="15">
        <v>17</v>
      </c>
      <c r="E19" s="16">
        <f t="shared" si="3"/>
        <v>119</v>
      </c>
      <c r="F19" s="16">
        <f t="shared" si="4"/>
        <v>34</v>
      </c>
      <c r="G19" s="16">
        <f t="shared" si="4"/>
        <v>17</v>
      </c>
      <c r="H19" s="16">
        <f t="shared" si="4"/>
        <v>119</v>
      </c>
      <c r="I19" s="16">
        <f t="shared" si="7"/>
        <v>1239</v>
      </c>
      <c r="J19" s="16">
        <f t="shared" si="8"/>
        <v>609</v>
      </c>
      <c r="K19" s="16">
        <f t="shared" si="9"/>
        <v>4406</v>
      </c>
      <c r="L19" s="19">
        <f t="shared" si="1"/>
        <v>2.7441485068603711E-2</v>
      </c>
      <c r="M19" s="16">
        <f t="shared" si="5"/>
        <v>1.055636005239978</v>
      </c>
      <c r="N19" s="16">
        <f t="shared" si="6"/>
        <v>1050</v>
      </c>
      <c r="Q19" s="26"/>
    </row>
    <row r="20" spans="1:19" ht="16.5" x14ac:dyDescent="0.2">
      <c r="A20" s="15">
        <v>6</v>
      </c>
      <c r="B20" s="15">
        <v>80</v>
      </c>
      <c r="C20" s="16">
        <f t="shared" si="2"/>
        <v>40</v>
      </c>
      <c r="D20" s="15">
        <v>20</v>
      </c>
      <c r="E20" s="16">
        <f t="shared" si="3"/>
        <v>140</v>
      </c>
      <c r="F20" s="16">
        <f t="shared" si="4"/>
        <v>40</v>
      </c>
      <c r="G20" s="16">
        <f t="shared" si="4"/>
        <v>20</v>
      </c>
      <c r="H20" s="16">
        <f t="shared" si="4"/>
        <v>140</v>
      </c>
      <c r="I20" s="16">
        <f t="shared" si="7"/>
        <v>1619</v>
      </c>
      <c r="J20" s="16">
        <f t="shared" si="8"/>
        <v>799</v>
      </c>
      <c r="K20" s="16">
        <f t="shared" si="9"/>
        <v>5736</v>
      </c>
      <c r="L20" s="19">
        <f t="shared" si="1"/>
        <v>2.4706609017912291E-2</v>
      </c>
      <c r="M20" s="16">
        <f t="shared" si="5"/>
        <v>1.0500236345649885</v>
      </c>
      <c r="N20" s="16">
        <f t="shared" si="6"/>
        <v>1350</v>
      </c>
      <c r="Q20" s="26"/>
    </row>
    <row r="21" spans="1:19" ht="16.5" x14ac:dyDescent="0.2">
      <c r="A21" s="15">
        <v>7</v>
      </c>
      <c r="B21" s="15">
        <v>90</v>
      </c>
      <c r="C21" s="16">
        <f t="shared" si="2"/>
        <v>50</v>
      </c>
      <c r="D21" s="15">
        <v>25</v>
      </c>
      <c r="E21" s="16">
        <f t="shared" si="3"/>
        <v>175</v>
      </c>
      <c r="F21" s="16">
        <f t="shared" si="4"/>
        <v>50</v>
      </c>
      <c r="G21" s="16">
        <f t="shared" si="4"/>
        <v>25</v>
      </c>
      <c r="H21" s="16">
        <f t="shared" si="4"/>
        <v>175</v>
      </c>
      <c r="I21" s="16">
        <f t="shared" si="7"/>
        <v>2069</v>
      </c>
      <c r="J21" s="16">
        <f t="shared" si="8"/>
        <v>1024</v>
      </c>
      <c r="K21" s="16">
        <f t="shared" si="9"/>
        <v>7311</v>
      </c>
      <c r="L21" s="19">
        <f t="shared" si="1"/>
        <v>2.4166263895601739E-2</v>
      </c>
      <c r="M21" s="16">
        <f t="shared" si="5"/>
        <v>1.0489165361018753</v>
      </c>
      <c r="N21" s="16">
        <f t="shared" si="6"/>
        <v>1700</v>
      </c>
      <c r="Q21" s="26"/>
    </row>
    <row r="22" spans="1:19" ht="16.5" x14ac:dyDescent="0.2">
      <c r="A22" s="15">
        <v>8</v>
      </c>
      <c r="B22" s="15">
        <v>100</v>
      </c>
      <c r="C22" s="16">
        <f t="shared" si="2"/>
        <v>60</v>
      </c>
      <c r="D22" s="15">
        <v>30</v>
      </c>
      <c r="E22" s="16">
        <f t="shared" si="3"/>
        <v>210</v>
      </c>
      <c r="F22" s="16">
        <f t="shared" si="4"/>
        <v>60</v>
      </c>
      <c r="G22" s="16">
        <f t="shared" si="4"/>
        <v>30</v>
      </c>
      <c r="H22" s="16">
        <f t="shared" si="4"/>
        <v>210</v>
      </c>
      <c r="I22" s="16">
        <f t="shared" si="7"/>
        <v>2629</v>
      </c>
      <c r="J22" s="16">
        <f t="shared" si="8"/>
        <v>1304</v>
      </c>
      <c r="K22" s="16">
        <f t="shared" si="9"/>
        <v>9271</v>
      </c>
      <c r="L22" s="19">
        <f t="shared" si="1"/>
        <v>2.2822365918600228E-2</v>
      </c>
      <c r="M22" s="16">
        <f t="shared" si="5"/>
        <v>1.0461655922233228</v>
      </c>
      <c r="N22" s="16">
        <f t="shared" si="6"/>
        <v>2100</v>
      </c>
      <c r="Q22" s="26"/>
    </row>
    <row r="23" spans="1:19" ht="16.5" x14ac:dyDescent="0.2">
      <c r="A23" s="15" t="s">
        <v>122</v>
      </c>
      <c r="B23" s="15"/>
      <c r="C23" s="15"/>
      <c r="D23" s="15"/>
      <c r="E23" s="15"/>
      <c r="F23" s="15"/>
      <c r="G23" s="15"/>
      <c r="H23" s="15"/>
      <c r="I23" s="16">
        <f t="shared" ref="I23:K23" si="10">I22+C22*($A22-$A21)+F23</f>
        <v>2689</v>
      </c>
      <c r="J23" s="16">
        <f t="shared" si="10"/>
        <v>1334</v>
      </c>
      <c r="K23" s="16">
        <f t="shared" si="10"/>
        <v>9481</v>
      </c>
      <c r="L23" s="15"/>
      <c r="M23" s="15"/>
      <c r="N23" s="16">
        <f t="shared" si="6"/>
        <v>2150</v>
      </c>
      <c r="Q23" s="26"/>
    </row>
    <row r="24" spans="1:19" x14ac:dyDescent="0.2">
      <c r="Q24" s="26"/>
    </row>
    <row r="25" spans="1:19" x14ac:dyDescent="0.2">
      <c r="Q25" s="26"/>
    </row>
    <row r="26" spans="1:19" ht="20.25" x14ac:dyDescent="0.2">
      <c r="A26" s="122" t="s">
        <v>123</v>
      </c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Q26" s="26"/>
    </row>
    <row r="27" spans="1:19" ht="17.25" x14ac:dyDescent="0.2">
      <c r="A27" s="13" t="s">
        <v>111</v>
      </c>
      <c r="B27" s="13" t="s">
        <v>112</v>
      </c>
      <c r="C27" s="13" t="s">
        <v>113</v>
      </c>
      <c r="D27" s="13" t="s">
        <v>114</v>
      </c>
      <c r="E27" s="13" t="s">
        <v>115</v>
      </c>
      <c r="F27" s="13" t="s">
        <v>26</v>
      </c>
      <c r="G27" s="13" t="s">
        <v>116</v>
      </c>
      <c r="H27" s="13" t="s">
        <v>117</v>
      </c>
      <c r="I27" s="13" t="s">
        <v>118</v>
      </c>
      <c r="J27" s="13" t="s">
        <v>119</v>
      </c>
      <c r="K27" s="13" t="s">
        <v>117</v>
      </c>
      <c r="L27" s="13" t="s">
        <v>120</v>
      </c>
      <c r="M27" s="13" t="s">
        <v>121</v>
      </c>
      <c r="N27" s="13" t="s">
        <v>28</v>
      </c>
      <c r="Q27" s="26"/>
    </row>
    <row r="28" spans="1:19" ht="16.5" x14ac:dyDescent="0.2">
      <c r="A28" s="15">
        <v>0</v>
      </c>
      <c r="B28" s="15">
        <v>15</v>
      </c>
      <c r="C28" s="16">
        <f>C14*$B$8</f>
        <v>15</v>
      </c>
      <c r="D28" s="16">
        <f>D14</f>
        <v>5</v>
      </c>
      <c r="E28" s="16">
        <f>C14*$C$8/2</f>
        <v>25</v>
      </c>
      <c r="F28" s="15">
        <v>40</v>
      </c>
      <c r="G28" s="15">
        <v>10</v>
      </c>
      <c r="H28" s="15">
        <v>200</v>
      </c>
      <c r="I28" s="16">
        <f t="shared" ref="I28" si="11">F28</f>
        <v>40</v>
      </c>
      <c r="J28" s="16">
        <f t="shared" ref="J28" si="12">G28</f>
        <v>10</v>
      </c>
      <c r="K28" s="16">
        <f>H28</f>
        <v>200</v>
      </c>
      <c r="L28" s="19">
        <f t="shared" ref="L28:L36" si="13">C28/I28</f>
        <v>0.375</v>
      </c>
      <c r="M28" s="16">
        <f>(1+L28)*(1+L28)</f>
        <v>1.890625</v>
      </c>
      <c r="N28" s="15"/>
    </row>
    <row r="29" spans="1:19" ht="16.5" x14ac:dyDescent="0.2">
      <c r="A29" s="15">
        <v>1</v>
      </c>
      <c r="B29" s="15">
        <v>30</v>
      </c>
      <c r="C29" s="16">
        <f t="shared" ref="C29:C36" si="14">C15*$B$8</f>
        <v>21</v>
      </c>
      <c r="D29" s="16">
        <f t="shared" ref="D29:D36" si="15">D15</f>
        <v>7</v>
      </c>
      <c r="E29" s="16">
        <f>C15*$C$8/2</f>
        <v>35</v>
      </c>
      <c r="F29" s="16">
        <f t="shared" ref="F29:F36" si="16">INT(C29*($B29-$B28)*0.1)</f>
        <v>31</v>
      </c>
      <c r="G29" s="16">
        <f t="shared" ref="G29:G36" si="17">INT(D29*($B29-$B28)*0.1)</f>
        <v>10</v>
      </c>
      <c r="H29" s="16">
        <f t="shared" ref="H29:H36" si="18">INT(E29*($B29-$B28)*0.1)</f>
        <v>52</v>
      </c>
      <c r="I29" s="16">
        <f>I28+C28*($B28-1)+F29</f>
        <v>281</v>
      </c>
      <c r="J29" s="16">
        <f>J28+D28*($B28-1)+G29</f>
        <v>90</v>
      </c>
      <c r="K29" s="16">
        <f>K28+E28*($B28-1)+H29</f>
        <v>602</v>
      </c>
      <c r="L29" s="19">
        <f t="shared" si="13"/>
        <v>7.4733096085409248E-2</v>
      </c>
      <c r="M29" s="16">
        <f t="shared" ref="M29:M36" si="19">(1+L29)*(1+L29)</f>
        <v>1.1550512278213296</v>
      </c>
      <c r="N29" s="15"/>
    </row>
    <row r="30" spans="1:19" ht="16.5" x14ac:dyDescent="0.2">
      <c r="A30" s="15">
        <v>2</v>
      </c>
      <c r="B30" s="15">
        <v>40</v>
      </c>
      <c r="C30" s="16">
        <f t="shared" si="14"/>
        <v>30</v>
      </c>
      <c r="D30" s="16">
        <f t="shared" si="15"/>
        <v>10</v>
      </c>
      <c r="E30" s="16">
        <f t="shared" ref="E30:E36" si="20">C16*$C$8/2</f>
        <v>50</v>
      </c>
      <c r="F30" s="16">
        <f t="shared" si="16"/>
        <v>30</v>
      </c>
      <c r="G30" s="16">
        <f t="shared" si="17"/>
        <v>10</v>
      </c>
      <c r="H30" s="16">
        <f t="shared" si="18"/>
        <v>50</v>
      </c>
      <c r="I30" s="16">
        <f>I29+C29*($B29-$B28)+F30</f>
        <v>626</v>
      </c>
      <c r="J30" s="16">
        <f>J29+D29*($B29-$B28)+G30</f>
        <v>205</v>
      </c>
      <c r="K30" s="16">
        <f>K29+E29*($B29-$B28)+H30</f>
        <v>1177</v>
      </c>
      <c r="L30" s="19">
        <f t="shared" si="13"/>
        <v>4.7923322683706068E-2</v>
      </c>
      <c r="M30" s="16">
        <f t="shared" si="19"/>
        <v>1.098143290224459</v>
      </c>
      <c r="N30" s="15"/>
    </row>
    <row r="31" spans="1:19" ht="16.5" x14ac:dyDescent="0.2">
      <c r="A31" s="15">
        <v>3</v>
      </c>
      <c r="B31" s="15">
        <v>50</v>
      </c>
      <c r="C31" s="16">
        <f t="shared" si="14"/>
        <v>36</v>
      </c>
      <c r="D31" s="16">
        <f t="shared" si="15"/>
        <v>12</v>
      </c>
      <c r="E31" s="16">
        <f t="shared" si="20"/>
        <v>60</v>
      </c>
      <c r="F31" s="16">
        <f t="shared" si="16"/>
        <v>36</v>
      </c>
      <c r="G31" s="16">
        <f t="shared" si="17"/>
        <v>12</v>
      </c>
      <c r="H31" s="16">
        <f t="shared" si="18"/>
        <v>60</v>
      </c>
      <c r="I31" s="16">
        <f t="shared" ref="I31:I36" si="21">I30+C30*($B30-$B29)+F31</f>
        <v>962</v>
      </c>
      <c r="J31" s="16">
        <f t="shared" ref="J31:J36" si="22">J30+D30*($B30-$B29)+G31</f>
        <v>317</v>
      </c>
      <c r="K31" s="16">
        <f t="shared" ref="K31:K36" si="23">K30+E30*($B30-$B29)+H31</f>
        <v>1737</v>
      </c>
      <c r="L31" s="19">
        <f t="shared" si="13"/>
        <v>3.7422037422037424E-2</v>
      </c>
      <c r="M31" s="16">
        <f t="shared" si="19"/>
        <v>1.0762444837288909</v>
      </c>
      <c r="N31" s="15"/>
    </row>
    <row r="32" spans="1:19" ht="16.5" x14ac:dyDescent="0.2">
      <c r="A32" s="15">
        <v>4</v>
      </c>
      <c r="B32" s="15">
        <v>60</v>
      </c>
      <c r="C32" s="16">
        <f t="shared" si="14"/>
        <v>45</v>
      </c>
      <c r="D32" s="16">
        <f t="shared" si="15"/>
        <v>15</v>
      </c>
      <c r="E32" s="16">
        <f t="shared" si="20"/>
        <v>75</v>
      </c>
      <c r="F32" s="16">
        <f t="shared" si="16"/>
        <v>45</v>
      </c>
      <c r="G32" s="16">
        <f t="shared" si="17"/>
        <v>15</v>
      </c>
      <c r="H32" s="16">
        <f t="shared" si="18"/>
        <v>75</v>
      </c>
      <c r="I32" s="16">
        <f t="shared" si="21"/>
        <v>1367</v>
      </c>
      <c r="J32" s="16">
        <f t="shared" si="22"/>
        <v>452</v>
      </c>
      <c r="K32" s="16">
        <f t="shared" si="23"/>
        <v>2412</v>
      </c>
      <c r="L32" s="19">
        <f t="shared" si="13"/>
        <v>3.2918800292611558E-2</v>
      </c>
      <c r="M32" s="16">
        <f t="shared" si="19"/>
        <v>1.066921247997928</v>
      </c>
      <c r="N32" s="15"/>
    </row>
    <row r="33" spans="1:22" ht="16.5" x14ac:dyDescent="0.2">
      <c r="A33" s="15">
        <v>5</v>
      </c>
      <c r="B33" s="15">
        <v>70</v>
      </c>
      <c r="C33" s="16">
        <f t="shared" si="14"/>
        <v>51</v>
      </c>
      <c r="D33" s="16">
        <f t="shared" si="15"/>
        <v>17</v>
      </c>
      <c r="E33" s="16">
        <f t="shared" si="20"/>
        <v>85</v>
      </c>
      <c r="F33" s="16">
        <f t="shared" si="16"/>
        <v>51</v>
      </c>
      <c r="G33" s="16">
        <f t="shared" si="17"/>
        <v>17</v>
      </c>
      <c r="H33" s="16">
        <f t="shared" si="18"/>
        <v>85</v>
      </c>
      <c r="I33" s="16">
        <f t="shared" si="21"/>
        <v>1868</v>
      </c>
      <c r="J33" s="16">
        <f t="shared" si="22"/>
        <v>619</v>
      </c>
      <c r="K33" s="16">
        <f t="shared" si="23"/>
        <v>3247</v>
      </c>
      <c r="L33" s="19">
        <f t="shared" si="13"/>
        <v>2.7301927194860815E-2</v>
      </c>
      <c r="M33" s="16">
        <f t="shared" si="19"/>
        <v>1.0553492496182753</v>
      </c>
      <c r="N33" s="15"/>
    </row>
    <row r="34" spans="1:22" ht="16.5" x14ac:dyDescent="0.2">
      <c r="A34" s="15">
        <v>6</v>
      </c>
      <c r="B34" s="15">
        <v>80</v>
      </c>
      <c r="C34" s="16">
        <f t="shared" si="14"/>
        <v>60</v>
      </c>
      <c r="D34" s="16">
        <f t="shared" si="15"/>
        <v>20</v>
      </c>
      <c r="E34" s="16">
        <f t="shared" si="20"/>
        <v>100</v>
      </c>
      <c r="F34" s="16">
        <f t="shared" si="16"/>
        <v>60</v>
      </c>
      <c r="G34" s="16">
        <f t="shared" si="17"/>
        <v>20</v>
      </c>
      <c r="H34" s="16">
        <f t="shared" si="18"/>
        <v>100</v>
      </c>
      <c r="I34" s="16">
        <f t="shared" si="21"/>
        <v>2438</v>
      </c>
      <c r="J34" s="16">
        <f t="shared" si="22"/>
        <v>809</v>
      </c>
      <c r="K34" s="16">
        <f t="shared" si="23"/>
        <v>4197</v>
      </c>
      <c r="L34" s="19">
        <f t="shared" si="13"/>
        <v>2.461033634126333E-2</v>
      </c>
      <c r="M34" s="16">
        <f t="shared" si="19"/>
        <v>1.0498263413373567</v>
      </c>
      <c r="N34" s="15"/>
    </row>
    <row r="35" spans="1:22" ht="16.5" x14ac:dyDescent="0.2">
      <c r="A35" s="15">
        <v>7</v>
      </c>
      <c r="B35" s="15">
        <v>90</v>
      </c>
      <c r="C35" s="16">
        <f t="shared" si="14"/>
        <v>75</v>
      </c>
      <c r="D35" s="16">
        <f t="shared" si="15"/>
        <v>25</v>
      </c>
      <c r="E35" s="16">
        <f t="shared" si="20"/>
        <v>125</v>
      </c>
      <c r="F35" s="16">
        <f t="shared" si="16"/>
        <v>75</v>
      </c>
      <c r="G35" s="16">
        <f t="shared" si="17"/>
        <v>25</v>
      </c>
      <c r="H35" s="16">
        <f t="shared" si="18"/>
        <v>125</v>
      </c>
      <c r="I35" s="16">
        <f t="shared" si="21"/>
        <v>3113</v>
      </c>
      <c r="J35" s="16">
        <f t="shared" si="22"/>
        <v>1034</v>
      </c>
      <c r="K35" s="16">
        <f t="shared" si="23"/>
        <v>5322</v>
      </c>
      <c r="L35" s="19">
        <f t="shared" si="13"/>
        <v>2.4092515258592996E-2</v>
      </c>
      <c r="M35" s="16">
        <f t="shared" si="19"/>
        <v>1.0487654798086714</v>
      </c>
      <c r="N35" s="15"/>
    </row>
    <row r="36" spans="1:22" ht="16.5" x14ac:dyDescent="0.2">
      <c r="A36" s="15">
        <v>8</v>
      </c>
      <c r="B36" s="15">
        <v>100</v>
      </c>
      <c r="C36" s="16">
        <f t="shared" si="14"/>
        <v>90</v>
      </c>
      <c r="D36" s="16">
        <f t="shared" si="15"/>
        <v>30</v>
      </c>
      <c r="E36" s="16">
        <f t="shared" si="20"/>
        <v>150</v>
      </c>
      <c r="F36" s="16">
        <f t="shared" si="16"/>
        <v>90</v>
      </c>
      <c r="G36" s="16">
        <f t="shared" si="17"/>
        <v>30</v>
      </c>
      <c r="H36" s="16">
        <f t="shared" si="18"/>
        <v>150</v>
      </c>
      <c r="I36" s="16">
        <f t="shared" si="21"/>
        <v>3953</v>
      </c>
      <c r="J36" s="16">
        <f t="shared" si="22"/>
        <v>1314</v>
      </c>
      <c r="K36" s="16">
        <f t="shared" si="23"/>
        <v>6722</v>
      </c>
      <c r="L36" s="19">
        <f t="shared" si="13"/>
        <v>2.2767518340500885E-2</v>
      </c>
      <c r="M36" s="16">
        <f t="shared" si="19"/>
        <v>1.0460533965723871</v>
      </c>
      <c r="N36" s="15"/>
    </row>
    <row r="37" spans="1:22" ht="16.5" x14ac:dyDescent="0.2">
      <c r="A37" s="15"/>
      <c r="B37" s="15"/>
      <c r="C37" s="15"/>
      <c r="D37" s="15"/>
      <c r="E37" s="15"/>
      <c r="F37" s="15"/>
      <c r="G37" s="15"/>
      <c r="H37" s="15"/>
      <c r="I37" s="16">
        <f t="shared" ref="I37" si="24">I36+C36*($A36-$A35)+F37</f>
        <v>4043</v>
      </c>
      <c r="J37" s="16">
        <f t="shared" ref="J37" si="25">J36+D36*($A36-$A35)+G37</f>
        <v>1344</v>
      </c>
      <c r="K37" s="16">
        <f t="shared" ref="K37" si="26">K36+E36*($A36-$A35)+H37</f>
        <v>6872</v>
      </c>
      <c r="L37" s="15"/>
      <c r="M37" s="15"/>
      <c r="N37" s="16"/>
    </row>
    <row r="38" spans="1:22" ht="17.25" customHeight="1" x14ac:dyDescent="0.2"/>
    <row r="39" spans="1:22" ht="17.25" customHeight="1" x14ac:dyDescent="0.2"/>
    <row r="40" spans="1:22" ht="20.25" x14ac:dyDescent="0.2">
      <c r="A40" s="122" t="s">
        <v>132</v>
      </c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</row>
    <row r="41" spans="1:22" ht="21" customHeight="1" x14ac:dyDescent="0.2">
      <c r="A41" s="27"/>
      <c r="B41" s="122" t="s">
        <v>108</v>
      </c>
      <c r="C41" s="122"/>
      <c r="D41" s="122"/>
      <c r="E41" s="122"/>
      <c r="F41" s="122"/>
      <c r="G41" s="122"/>
      <c r="H41" s="122"/>
      <c r="I41" s="122"/>
      <c r="J41" s="122"/>
      <c r="L41" s="18"/>
      <c r="M41" s="18"/>
      <c r="N41" s="122" t="s">
        <v>135</v>
      </c>
      <c r="O41" s="122"/>
      <c r="P41" s="122"/>
      <c r="Q41" s="122"/>
      <c r="R41" s="122"/>
      <c r="S41" s="122"/>
      <c r="T41" s="122"/>
      <c r="U41" s="122"/>
      <c r="V41" s="122"/>
    </row>
    <row r="42" spans="1:22" ht="20.25" customHeight="1" x14ac:dyDescent="0.2">
      <c r="B42" s="13" t="s">
        <v>52</v>
      </c>
      <c r="C42" s="13" t="s">
        <v>55</v>
      </c>
      <c r="D42" s="13" t="s">
        <v>58</v>
      </c>
      <c r="E42" s="13" t="s">
        <v>141</v>
      </c>
      <c r="F42" s="13" t="s">
        <v>142</v>
      </c>
      <c r="G42" s="13" t="s">
        <v>79</v>
      </c>
      <c r="H42" s="13" t="s">
        <v>133</v>
      </c>
      <c r="I42" s="13" t="s">
        <v>134</v>
      </c>
      <c r="J42" s="13" t="s">
        <v>88</v>
      </c>
      <c r="M42" s="18"/>
      <c r="N42" s="13" t="s">
        <v>52</v>
      </c>
      <c r="O42" s="13" t="s">
        <v>55</v>
      </c>
      <c r="P42" s="13" t="s">
        <v>58</v>
      </c>
      <c r="Q42" s="13" t="s">
        <v>141</v>
      </c>
      <c r="R42" s="13" t="s">
        <v>142</v>
      </c>
      <c r="S42" s="13" t="s">
        <v>79</v>
      </c>
      <c r="T42" s="13" t="s">
        <v>133</v>
      </c>
      <c r="U42" s="13" t="s">
        <v>134</v>
      </c>
      <c r="V42" s="13" t="s">
        <v>88</v>
      </c>
    </row>
    <row r="43" spans="1:22" ht="24.75" customHeight="1" x14ac:dyDescent="0.2">
      <c r="A43" s="17" t="s">
        <v>136</v>
      </c>
      <c r="B43" s="16">
        <f>INT(I23*$Q$10*$L$9)</f>
        <v>5041</v>
      </c>
      <c r="C43" s="16">
        <f>INT(J23*$Q$10*$L$9)</f>
        <v>2501</v>
      </c>
      <c r="D43" s="16">
        <f>INT(K23*$Q$10*$L$9)</f>
        <v>17776</v>
      </c>
      <c r="E43" s="28">
        <v>1</v>
      </c>
      <c r="F43" s="28">
        <v>1</v>
      </c>
      <c r="G43" s="28">
        <v>1</v>
      </c>
      <c r="H43" s="16">
        <f>INT(B43/$Q$10)</f>
        <v>3360</v>
      </c>
      <c r="I43" s="16">
        <f t="shared" ref="I43:J43" si="27">INT(C43/$Q$10)</f>
        <v>1667</v>
      </c>
      <c r="J43" s="16">
        <f t="shared" si="27"/>
        <v>11850</v>
      </c>
      <c r="M43" s="17" t="s">
        <v>136</v>
      </c>
      <c r="N43" s="16">
        <f>I37</f>
        <v>4043</v>
      </c>
      <c r="O43" s="16">
        <f>J37</f>
        <v>1344</v>
      </c>
      <c r="P43" s="16">
        <f>K37</f>
        <v>6872</v>
      </c>
      <c r="Q43" s="16"/>
      <c r="R43" s="16"/>
      <c r="S43" s="16"/>
      <c r="T43" s="16">
        <f>(N43)</f>
        <v>4043</v>
      </c>
      <c r="U43" s="16">
        <f t="shared" ref="U43:V43" si="28">(O43)</f>
        <v>1344</v>
      </c>
      <c r="V43" s="16">
        <f t="shared" si="28"/>
        <v>6872</v>
      </c>
    </row>
    <row r="44" spans="1:22" ht="24.75" customHeight="1" x14ac:dyDescent="0.2"/>
    <row r="45" spans="1:22" ht="30" customHeight="1" x14ac:dyDescent="0.2">
      <c r="A45" s="17" t="s">
        <v>143</v>
      </c>
      <c r="B45" s="28">
        <v>1</v>
      </c>
      <c r="C45" s="28">
        <v>1</v>
      </c>
      <c r="D45" s="28">
        <v>1</v>
      </c>
      <c r="E45" s="16"/>
      <c r="F45" s="16"/>
      <c r="G45" s="16"/>
      <c r="H45" s="16"/>
      <c r="I45" s="16"/>
      <c r="J45" s="16"/>
      <c r="M45" s="17" t="s">
        <v>143</v>
      </c>
      <c r="N45" s="28">
        <v>1</v>
      </c>
      <c r="O45" s="28">
        <v>1</v>
      </c>
      <c r="P45" s="28">
        <v>1</v>
      </c>
      <c r="Q45" s="16"/>
      <c r="R45" s="16"/>
      <c r="S45" s="16"/>
      <c r="T45" s="16"/>
      <c r="U45" s="16"/>
      <c r="V45" s="16"/>
    </row>
    <row r="46" spans="1:22" ht="25.5" customHeight="1" x14ac:dyDescent="0.2">
      <c r="A46" s="17" t="s">
        <v>137</v>
      </c>
      <c r="B46" s="28">
        <v>0.35</v>
      </c>
      <c r="C46" s="28">
        <v>0.35</v>
      </c>
      <c r="D46" s="28">
        <v>0.35</v>
      </c>
      <c r="E46" s="28">
        <v>0.35</v>
      </c>
      <c r="F46" s="28">
        <v>0.35</v>
      </c>
      <c r="G46" s="28">
        <v>0.35</v>
      </c>
      <c r="H46" s="28"/>
      <c r="I46" s="28"/>
      <c r="J46" s="28"/>
      <c r="M46" s="17" t="s">
        <v>137</v>
      </c>
      <c r="N46" s="19">
        <v>0.35</v>
      </c>
      <c r="O46" s="19">
        <v>0.35</v>
      </c>
      <c r="P46" s="19">
        <v>0.35</v>
      </c>
      <c r="Q46" s="28"/>
      <c r="R46" s="28"/>
      <c r="S46" s="28"/>
      <c r="T46" s="16"/>
      <c r="U46" s="16"/>
      <c r="V46" s="16"/>
    </row>
    <row r="47" spans="1:22" ht="25.5" customHeight="1" x14ac:dyDescent="0.2">
      <c r="A47" s="17" t="s">
        <v>138</v>
      </c>
      <c r="B47" s="16"/>
      <c r="C47" s="16"/>
      <c r="D47" s="16"/>
      <c r="E47" s="28">
        <v>0.6</v>
      </c>
      <c r="F47" s="28">
        <v>0.6</v>
      </c>
      <c r="G47" s="28">
        <v>0.6</v>
      </c>
      <c r="H47" s="28"/>
      <c r="I47" s="28"/>
      <c r="J47" s="28"/>
      <c r="M47" s="17" t="s">
        <v>139</v>
      </c>
      <c r="N47" s="16"/>
      <c r="O47" s="16"/>
      <c r="P47" s="16"/>
      <c r="Q47" s="16"/>
      <c r="R47" s="16"/>
      <c r="S47" s="16"/>
      <c r="T47" s="28">
        <v>1</v>
      </c>
      <c r="U47" s="28">
        <v>1</v>
      </c>
      <c r="V47" s="28">
        <v>1</v>
      </c>
    </row>
    <row r="48" spans="1:22" ht="27" customHeight="1" x14ac:dyDescent="0.2">
      <c r="A48" s="17" t="s">
        <v>140</v>
      </c>
      <c r="B48" s="16"/>
      <c r="C48" s="16"/>
      <c r="D48" s="16"/>
      <c r="E48" s="28">
        <v>0.25</v>
      </c>
      <c r="F48" s="28">
        <v>0.25</v>
      </c>
      <c r="G48" s="28">
        <v>0.25</v>
      </c>
      <c r="H48" s="28">
        <v>1</v>
      </c>
      <c r="I48" s="28">
        <v>1</v>
      </c>
      <c r="J48" s="28">
        <v>1</v>
      </c>
      <c r="M48" s="17" t="s">
        <v>138</v>
      </c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30" customHeight="1" x14ac:dyDescent="0.2">
      <c r="M49" s="17" t="s">
        <v>140</v>
      </c>
      <c r="N49" s="16"/>
      <c r="O49" s="16"/>
      <c r="P49" s="16"/>
      <c r="Q49" s="28"/>
      <c r="R49" s="28"/>
      <c r="S49" s="28"/>
      <c r="T49" s="16"/>
      <c r="U49" s="16"/>
      <c r="V49" s="16"/>
    </row>
    <row r="50" spans="1:22" ht="25.5" customHeight="1" x14ac:dyDescent="0.2"/>
    <row r="51" spans="1:22" ht="25.5" customHeight="1" x14ac:dyDescent="0.2">
      <c r="A51" s="122" t="s">
        <v>144</v>
      </c>
      <c r="B51" s="122"/>
      <c r="C51" s="122"/>
      <c r="D51" s="122"/>
      <c r="E51" s="122"/>
      <c r="F51" s="122"/>
      <c r="G51" s="122"/>
      <c r="H51" s="122"/>
      <c r="I51" s="122"/>
      <c r="J51" s="122"/>
      <c r="M51" s="122" t="s">
        <v>144</v>
      </c>
      <c r="N51" s="122"/>
      <c r="O51" s="122"/>
      <c r="P51" s="122"/>
      <c r="Q51" s="122"/>
      <c r="R51" s="122"/>
      <c r="S51" s="122"/>
      <c r="T51" s="122"/>
      <c r="U51" s="122"/>
      <c r="V51" s="122"/>
    </row>
    <row r="52" spans="1:22" ht="17.25" x14ac:dyDescent="0.2">
      <c r="B52" s="13" t="s">
        <v>52</v>
      </c>
      <c r="C52" s="13" t="s">
        <v>55</v>
      </c>
      <c r="D52" s="13" t="s">
        <v>58</v>
      </c>
      <c r="E52" s="13" t="s">
        <v>141</v>
      </c>
      <c r="F52" s="13" t="s">
        <v>142</v>
      </c>
      <c r="G52" s="13" t="s">
        <v>79</v>
      </c>
      <c r="H52" s="13" t="s">
        <v>82</v>
      </c>
      <c r="I52" s="13" t="s">
        <v>134</v>
      </c>
      <c r="J52" s="13" t="s">
        <v>88</v>
      </c>
      <c r="N52" s="13" t="s">
        <v>52</v>
      </c>
      <c r="O52" s="13" t="s">
        <v>55</v>
      </c>
      <c r="P52" s="13" t="s">
        <v>58</v>
      </c>
      <c r="Q52" s="13" t="s">
        <v>141</v>
      </c>
      <c r="R52" s="13" t="s">
        <v>142</v>
      </c>
      <c r="S52" s="13" t="s">
        <v>79</v>
      </c>
      <c r="T52" s="13" t="s">
        <v>82</v>
      </c>
      <c r="U52" s="13" t="s">
        <v>134</v>
      </c>
      <c r="V52" s="13" t="s">
        <v>88</v>
      </c>
    </row>
    <row r="53" spans="1:22" ht="31.5" customHeight="1" x14ac:dyDescent="0.2">
      <c r="A53" s="17" t="s">
        <v>137</v>
      </c>
      <c r="B53" s="16">
        <f>INT(B43*B46)</f>
        <v>1764</v>
      </c>
      <c r="C53" s="16">
        <f t="shared" ref="C53:D53" si="29">INT(C43*C46)</f>
        <v>875</v>
      </c>
      <c r="D53" s="16">
        <f t="shared" si="29"/>
        <v>6221</v>
      </c>
      <c r="E53" s="19">
        <f>E$43*E46</f>
        <v>0.35</v>
      </c>
      <c r="F53" s="19">
        <f t="shared" ref="F53:G53" si="30">F$43*F46</f>
        <v>0.35</v>
      </c>
      <c r="G53" s="19">
        <f t="shared" si="30"/>
        <v>0.35</v>
      </c>
      <c r="H53" s="15"/>
      <c r="I53" s="15"/>
      <c r="J53" s="15"/>
      <c r="M53" s="17" t="s">
        <v>137</v>
      </c>
      <c r="N53" s="16">
        <f>INT(N43*N46)</f>
        <v>1415</v>
      </c>
      <c r="O53" s="16">
        <f t="shared" ref="O53:P53" si="31">INT(O43*O46)</f>
        <v>470</v>
      </c>
      <c r="P53" s="16">
        <f t="shared" si="31"/>
        <v>2405</v>
      </c>
      <c r="Q53" s="16"/>
      <c r="R53" s="16"/>
      <c r="S53" s="16"/>
      <c r="T53" s="16"/>
      <c r="U53" s="16"/>
      <c r="V53" s="16"/>
    </row>
    <row r="54" spans="1:22" ht="29.25" customHeight="1" x14ac:dyDescent="0.2">
      <c r="A54" s="17" t="s">
        <v>138</v>
      </c>
      <c r="B54" s="16"/>
      <c r="C54" s="16"/>
      <c r="D54" s="16"/>
      <c r="E54" s="19">
        <f t="shared" ref="E54:G54" si="32">E$43*E47</f>
        <v>0.6</v>
      </c>
      <c r="F54" s="19">
        <f t="shared" si="32"/>
        <v>0.6</v>
      </c>
      <c r="G54" s="19">
        <f t="shared" si="32"/>
        <v>0.6</v>
      </c>
      <c r="H54" s="29">
        <f>INT(H$43*H47)</f>
        <v>0</v>
      </c>
      <c r="I54" s="29">
        <f t="shared" ref="I54:J55" si="33">INT(I$43*I47)</f>
        <v>0</v>
      </c>
      <c r="J54" s="29">
        <f t="shared" si="33"/>
        <v>0</v>
      </c>
      <c r="M54" s="17" t="s">
        <v>139</v>
      </c>
      <c r="N54" s="16"/>
      <c r="O54" s="16"/>
      <c r="P54" s="16"/>
      <c r="Q54" s="28">
        <v>0.5</v>
      </c>
      <c r="R54" s="28">
        <v>0.5</v>
      </c>
      <c r="S54" s="28">
        <v>0.5</v>
      </c>
      <c r="T54" s="16">
        <f>T43*T47</f>
        <v>4043</v>
      </c>
      <c r="U54" s="16">
        <f t="shared" ref="U54:V54" si="34">U43*U47</f>
        <v>1344</v>
      </c>
      <c r="V54" s="16">
        <f t="shared" si="34"/>
        <v>6872</v>
      </c>
    </row>
    <row r="55" spans="1:22" ht="27.75" customHeight="1" x14ac:dyDescent="0.2">
      <c r="A55" s="17" t="s">
        <v>140</v>
      </c>
      <c r="B55" s="16"/>
      <c r="C55" s="16"/>
      <c r="D55" s="16"/>
      <c r="E55" s="19">
        <f>E$43*E48</f>
        <v>0.25</v>
      </c>
      <c r="F55" s="19">
        <f t="shared" ref="F55:G55" si="35">F$43*F48</f>
        <v>0.25</v>
      </c>
      <c r="G55" s="19">
        <f t="shared" si="35"/>
        <v>0.25</v>
      </c>
      <c r="H55" s="29">
        <f>INT(H$43*H48)</f>
        <v>3360</v>
      </c>
      <c r="I55" s="29">
        <f t="shared" si="33"/>
        <v>1667</v>
      </c>
      <c r="J55" s="29">
        <f t="shared" si="33"/>
        <v>11850</v>
      </c>
      <c r="M55" s="17" t="s">
        <v>145</v>
      </c>
      <c r="N55" s="16">
        <f>INT(B43*T10)</f>
        <v>2016</v>
      </c>
      <c r="O55" s="16">
        <f>INT(C43*U10)</f>
        <v>1000</v>
      </c>
      <c r="P55" s="16">
        <f>INT(D43*V10)</f>
        <v>7110</v>
      </c>
      <c r="Q55" s="16"/>
      <c r="R55" s="16"/>
      <c r="S55" s="16"/>
      <c r="T55" s="16"/>
      <c r="U55" s="16"/>
      <c r="V55" s="16"/>
    </row>
  </sheetData>
  <mergeCells count="9">
    <mergeCell ref="K4:L4"/>
    <mergeCell ref="P4:V4"/>
    <mergeCell ref="A51:J51"/>
    <mergeCell ref="B41:J41"/>
    <mergeCell ref="N41:V41"/>
    <mergeCell ref="A40:V40"/>
    <mergeCell ref="A12:N12"/>
    <mergeCell ref="A26:N26"/>
    <mergeCell ref="M51:V5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opLeftCell="A40" zoomScale="85" zoomScaleNormal="85" workbookViewId="0">
      <pane xSplit="4" topLeftCell="K1" activePane="topRight" state="frozen"/>
      <selection pane="topRight" activeCell="M56" sqref="M56"/>
    </sheetView>
  </sheetViews>
  <sheetFormatPr defaultColWidth="9" defaultRowHeight="16.5" x14ac:dyDescent="0.2"/>
  <cols>
    <col min="1" max="1" width="14.625" style="100" customWidth="1"/>
    <col min="2" max="2" width="13.375" style="41" customWidth="1"/>
    <col min="3" max="3" width="14.5" style="41" customWidth="1"/>
    <col min="4" max="4" width="11" style="41" customWidth="1"/>
    <col min="5" max="5" width="9" style="41"/>
    <col min="6" max="6" width="8.875" style="41" customWidth="1"/>
    <col min="7" max="8" width="13.875" style="41" customWidth="1"/>
    <col min="9" max="9" width="9.25" style="41" customWidth="1"/>
    <col min="10" max="10" width="56.125" style="41" customWidth="1"/>
    <col min="11" max="11" width="14.5" style="41" customWidth="1"/>
    <col min="12" max="12" width="13.875" style="41" customWidth="1"/>
    <col min="13" max="14" width="81.5" style="41" customWidth="1"/>
    <col min="15" max="16384" width="9" style="41"/>
  </cols>
  <sheetData>
    <row r="1" spans="1:14" s="37" customFormat="1" ht="17.25" thickBot="1" x14ac:dyDescent="0.25">
      <c r="A1" s="34" t="s">
        <v>404</v>
      </c>
      <c r="B1" s="35" t="s">
        <v>303</v>
      </c>
      <c r="C1" s="35" t="s">
        <v>304</v>
      </c>
      <c r="D1" s="35" t="s">
        <v>305</v>
      </c>
      <c r="E1" s="35" t="s">
        <v>306</v>
      </c>
      <c r="F1" s="35" t="s">
        <v>307</v>
      </c>
      <c r="G1" s="35" t="s">
        <v>308</v>
      </c>
      <c r="H1" s="35" t="s">
        <v>405</v>
      </c>
      <c r="I1" s="35" t="s">
        <v>309</v>
      </c>
      <c r="J1" s="35" t="s">
        <v>310</v>
      </c>
      <c r="K1" s="36" t="s">
        <v>311</v>
      </c>
      <c r="L1" s="35" t="s">
        <v>309</v>
      </c>
      <c r="M1" s="35" t="s">
        <v>312</v>
      </c>
      <c r="N1" s="35" t="s">
        <v>406</v>
      </c>
    </row>
    <row r="2" spans="1:14" ht="33" x14ac:dyDescent="0.2">
      <c r="A2" s="159" t="s">
        <v>407</v>
      </c>
      <c r="B2" s="161" t="s">
        <v>313</v>
      </c>
      <c r="C2" s="143" t="s">
        <v>179</v>
      </c>
      <c r="D2" s="143" t="s">
        <v>150</v>
      </c>
      <c r="E2" s="143" t="s">
        <v>314</v>
      </c>
      <c r="F2" s="143" t="s">
        <v>315</v>
      </c>
      <c r="G2" s="143" t="s">
        <v>408</v>
      </c>
      <c r="H2" s="143" t="s">
        <v>409</v>
      </c>
      <c r="I2" s="38" t="s">
        <v>316</v>
      </c>
      <c r="J2" s="39" t="s">
        <v>410</v>
      </c>
      <c r="K2" s="38" t="s">
        <v>317</v>
      </c>
      <c r="L2" s="40" t="s">
        <v>318</v>
      </c>
      <c r="M2" s="39" t="s">
        <v>251</v>
      </c>
      <c r="N2" s="39" t="s">
        <v>252</v>
      </c>
    </row>
    <row r="3" spans="1:14" ht="50.25" thickBot="1" x14ac:dyDescent="0.25">
      <c r="A3" s="160"/>
      <c r="B3" s="162"/>
      <c r="C3" s="144"/>
      <c r="D3" s="144"/>
      <c r="E3" s="144"/>
      <c r="F3" s="144"/>
      <c r="G3" s="144"/>
      <c r="H3" s="144"/>
      <c r="I3" s="42" t="s">
        <v>319</v>
      </c>
      <c r="J3" s="43" t="s">
        <v>411</v>
      </c>
      <c r="K3" s="44"/>
      <c r="L3" s="45" t="s">
        <v>320</v>
      </c>
      <c r="M3" s="43"/>
      <c r="N3" s="43"/>
    </row>
    <row r="4" spans="1:14" ht="17.25" thickBot="1" x14ac:dyDescent="0.25">
      <c r="A4" s="160"/>
      <c r="B4" s="162"/>
      <c r="C4" s="145"/>
      <c r="D4" s="145"/>
      <c r="E4" s="145"/>
      <c r="F4" s="145"/>
      <c r="G4" s="145"/>
      <c r="H4" s="145"/>
      <c r="I4" s="46"/>
      <c r="J4" s="46"/>
      <c r="K4" s="42"/>
      <c r="L4" s="47" t="s">
        <v>320</v>
      </c>
      <c r="M4" s="46"/>
      <c r="N4" s="46"/>
    </row>
    <row r="5" spans="1:14" ht="33" x14ac:dyDescent="0.2">
      <c r="A5" s="159" t="s">
        <v>412</v>
      </c>
      <c r="B5" s="161" t="s">
        <v>313</v>
      </c>
      <c r="C5" s="143" t="s">
        <v>168</v>
      </c>
      <c r="D5" s="143" t="s">
        <v>151</v>
      </c>
      <c r="E5" s="143" t="s">
        <v>314</v>
      </c>
      <c r="F5" s="143" t="s">
        <v>321</v>
      </c>
      <c r="G5" s="143" t="s">
        <v>413</v>
      </c>
      <c r="H5" s="143" t="s">
        <v>409</v>
      </c>
      <c r="I5" s="38" t="s">
        <v>322</v>
      </c>
      <c r="J5" s="39" t="s">
        <v>414</v>
      </c>
      <c r="K5" s="38" t="s">
        <v>323</v>
      </c>
      <c r="L5" s="40" t="s">
        <v>318</v>
      </c>
      <c r="M5" s="39" t="s">
        <v>415</v>
      </c>
      <c r="N5" s="39" t="s">
        <v>256</v>
      </c>
    </row>
    <row r="6" spans="1:14" ht="33.75" thickBot="1" x14ac:dyDescent="0.25">
      <c r="A6" s="160"/>
      <c r="B6" s="162"/>
      <c r="C6" s="144"/>
      <c r="D6" s="144"/>
      <c r="E6" s="144"/>
      <c r="F6" s="144"/>
      <c r="G6" s="144"/>
      <c r="H6" s="144"/>
      <c r="I6" s="42" t="s">
        <v>324</v>
      </c>
      <c r="J6" s="43" t="s">
        <v>416</v>
      </c>
      <c r="K6" s="44"/>
      <c r="L6" s="45" t="s">
        <v>320</v>
      </c>
      <c r="M6" s="43"/>
      <c r="N6" s="43"/>
    </row>
    <row r="7" spans="1:14" ht="17.25" thickBot="1" x14ac:dyDescent="0.25">
      <c r="A7" s="160"/>
      <c r="B7" s="162"/>
      <c r="C7" s="145"/>
      <c r="D7" s="145"/>
      <c r="E7" s="145"/>
      <c r="F7" s="145"/>
      <c r="G7" s="145"/>
      <c r="H7" s="145"/>
      <c r="I7" s="46"/>
      <c r="J7" s="46"/>
      <c r="K7" s="42"/>
      <c r="L7" s="47" t="s">
        <v>320</v>
      </c>
      <c r="M7" s="46"/>
      <c r="N7" s="46"/>
    </row>
    <row r="8" spans="1:14" ht="34.5" customHeight="1" x14ac:dyDescent="0.2">
      <c r="A8" s="155" t="s">
        <v>412</v>
      </c>
      <c r="B8" s="157" t="s">
        <v>313</v>
      </c>
      <c r="C8" s="152" t="s">
        <v>169</v>
      </c>
      <c r="D8" s="152" t="s">
        <v>152</v>
      </c>
      <c r="E8" s="152" t="s">
        <v>325</v>
      </c>
      <c r="F8" s="152" t="s">
        <v>326</v>
      </c>
      <c r="G8" s="152" t="s">
        <v>327</v>
      </c>
      <c r="H8" s="152" t="s">
        <v>86</v>
      </c>
      <c r="I8" s="48" t="s">
        <v>328</v>
      </c>
      <c r="J8" s="48" t="s">
        <v>329</v>
      </c>
      <c r="K8" s="49" t="s">
        <v>330</v>
      </c>
      <c r="L8" s="50" t="s">
        <v>318</v>
      </c>
      <c r="M8" s="48" t="s">
        <v>259</v>
      </c>
      <c r="N8" s="48" t="s">
        <v>417</v>
      </c>
    </row>
    <row r="9" spans="1:14" ht="39" customHeight="1" x14ac:dyDescent="0.2">
      <c r="A9" s="156"/>
      <c r="B9" s="158"/>
      <c r="C9" s="153"/>
      <c r="D9" s="153"/>
      <c r="E9" s="153"/>
      <c r="F9" s="153"/>
      <c r="G9" s="153"/>
      <c r="H9" s="153"/>
      <c r="I9" s="51" t="s">
        <v>331</v>
      </c>
      <c r="J9" s="51" t="s">
        <v>418</v>
      </c>
      <c r="K9" s="52"/>
      <c r="L9" s="53" t="s">
        <v>320</v>
      </c>
      <c r="M9" s="51"/>
      <c r="N9" s="51"/>
    </row>
    <row r="10" spans="1:14" ht="17.25" thickBot="1" x14ac:dyDescent="0.25">
      <c r="A10" s="156"/>
      <c r="B10" s="158"/>
      <c r="C10" s="154"/>
      <c r="D10" s="154"/>
      <c r="E10" s="154"/>
      <c r="F10" s="154"/>
      <c r="G10" s="154"/>
      <c r="H10" s="154"/>
      <c r="I10" s="54"/>
      <c r="J10" s="54"/>
      <c r="K10" s="55"/>
      <c r="L10" s="56" t="s">
        <v>320</v>
      </c>
      <c r="M10" s="54"/>
      <c r="N10" s="54"/>
    </row>
    <row r="11" spans="1:14" x14ac:dyDescent="0.2">
      <c r="A11" s="141" t="s">
        <v>419</v>
      </c>
      <c r="B11" s="143" t="s">
        <v>332</v>
      </c>
      <c r="C11" s="143" t="s">
        <v>181</v>
      </c>
      <c r="D11" s="143" t="s">
        <v>160</v>
      </c>
      <c r="E11" s="143" t="s">
        <v>325</v>
      </c>
      <c r="F11" s="143" t="s">
        <v>315</v>
      </c>
      <c r="G11" s="143" t="s">
        <v>413</v>
      </c>
      <c r="H11" s="143" t="s">
        <v>420</v>
      </c>
      <c r="I11" s="57" t="s">
        <v>333</v>
      </c>
      <c r="J11" s="39" t="s">
        <v>334</v>
      </c>
      <c r="K11" s="38" t="s">
        <v>335</v>
      </c>
      <c r="L11" s="40" t="s">
        <v>318</v>
      </c>
      <c r="M11" s="39" t="s">
        <v>421</v>
      </c>
      <c r="N11" s="39" t="s">
        <v>422</v>
      </c>
    </row>
    <row r="12" spans="1:14" ht="17.25" thickBot="1" x14ac:dyDescent="0.25">
      <c r="A12" s="142"/>
      <c r="B12" s="144"/>
      <c r="C12" s="144"/>
      <c r="D12" s="144"/>
      <c r="E12" s="144"/>
      <c r="F12" s="144"/>
      <c r="G12" s="144"/>
      <c r="H12" s="144"/>
      <c r="I12" s="42" t="s">
        <v>336</v>
      </c>
      <c r="J12" s="43" t="s">
        <v>337</v>
      </c>
      <c r="K12" s="44"/>
      <c r="L12" s="45" t="s">
        <v>320</v>
      </c>
      <c r="M12" s="43"/>
      <c r="N12" s="43"/>
    </row>
    <row r="13" spans="1:14" ht="17.25" thickBot="1" x14ac:dyDescent="0.25">
      <c r="A13" s="142"/>
      <c r="B13" s="144"/>
      <c r="C13" s="145"/>
      <c r="D13" s="145"/>
      <c r="E13" s="145"/>
      <c r="F13" s="145"/>
      <c r="G13" s="145"/>
      <c r="H13" s="145"/>
      <c r="I13" s="46"/>
      <c r="J13" s="46"/>
      <c r="K13" s="42"/>
      <c r="L13" s="47" t="s">
        <v>320</v>
      </c>
      <c r="M13" s="46"/>
      <c r="N13" s="46"/>
    </row>
    <row r="14" spans="1:14" ht="33" x14ac:dyDescent="0.2">
      <c r="A14" s="141" t="s">
        <v>338</v>
      </c>
      <c r="B14" s="143" t="s">
        <v>332</v>
      </c>
      <c r="C14" s="143" t="s">
        <v>176</v>
      </c>
      <c r="D14" s="143" t="s">
        <v>156</v>
      </c>
      <c r="E14" s="141" t="s">
        <v>423</v>
      </c>
      <c r="F14" s="143" t="s">
        <v>321</v>
      </c>
      <c r="G14" s="143" t="s">
        <v>424</v>
      </c>
      <c r="H14" s="143" t="s">
        <v>425</v>
      </c>
      <c r="I14" s="39" t="s">
        <v>339</v>
      </c>
      <c r="J14" s="39" t="s">
        <v>426</v>
      </c>
      <c r="K14" s="58" t="s">
        <v>340</v>
      </c>
      <c r="L14" s="40" t="s">
        <v>318</v>
      </c>
      <c r="M14" s="39" t="s">
        <v>341</v>
      </c>
      <c r="N14" s="39" t="s">
        <v>427</v>
      </c>
    </row>
    <row r="15" spans="1:14" ht="33" x14ac:dyDescent="0.2">
      <c r="A15" s="142"/>
      <c r="B15" s="144"/>
      <c r="C15" s="144"/>
      <c r="D15" s="144"/>
      <c r="E15" s="142"/>
      <c r="F15" s="144"/>
      <c r="G15" s="144"/>
      <c r="H15" s="144"/>
      <c r="I15" s="43" t="s">
        <v>342</v>
      </c>
      <c r="J15" s="43" t="s">
        <v>428</v>
      </c>
      <c r="K15" s="44"/>
      <c r="L15" s="45" t="s">
        <v>320</v>
      </c>
      <c r="M15" s="43"/>
      <c r="N15" s="43"/>
    </row>
    <row r="16" spans="1:14" ht="17.25" thickBot="1" x14ac:dyDescent="0.25">
      <c r="A16" s="142"/>
      <c r="B16" s="144"/>
      <c r="C16" s="145"/>
      <c r="D16" s="145"/>
      <c r="E16" s="151"/>
      <c r="F16" s="145"/>
      <c r="G16" s="145"/>
      <c r="H16" s="145"/>
      <c r="I16" s="46"/>
      <c r="J16" s="46"/>
      <c r="K16" s="42"/>
      <c r="L16" s="47" t="s">
        <v>320</v>
      </c>
      <c r="M16" s="46"/>
      <c r="N16" s="46"/>
    </row>
    <row r="17" spans="1:14" ht="34.5" customHeight="1" thickBot="1" x14ac:dyDescent="0.25">
      <c r="A17" s="141" t="s">
        <v>343</v>
      </c>
      <c r="B17" s="141" t="s">
        <v>344</v>
      </c>
      <c r="C17" s="143" t="s">
        <v>170</v>
      </c>
      <c r="D17" s="143" t="s">
        <v>153</v>
      </c>
      <c r="E17" s="143" t="s">
        <v>345</v>
      </c>
      <c r="F17" s="143" t="s">
        <v>315</v>
      </c>
      <c r="G17" s="143" t="s">
        <v>346</v>
      </c>
      <c r="H17" s="143" t="s">
        <v>429</v>
      </c>
      <c r="I17" s="39" t="s">
        <v>347</v>
      </c>
      <c r="J17" s="39" t="s">
        <v>430</v>
      </c>
      <c r="K17" s="42" t="s">
        <v>348</v>
      </c>
      <c r="L17" s="40" t="s">
        <v>318</v>
      </c>
      <c r="M17" s="39" t="s">
        <v>267</v>
      </c>
      <c r="N17" s="39" t="s">
        <v>268</v>
      </c>
    </row>
    <row r="18" spans="1:14" ht="33" x14ac:dyDescent="0.2">
      <c r="A18" s="142"/>
      <c r="B18" s="142"/>
      <c r="C18" s="144"/>
      <c r="D18" s="144"/>
      <c r="E18" s="144"/>
      <c r="F18" s="144"/>
      <c r="G18" s="144"/>
      <c r="H18" s="144"/>
      <c r="I18" s="43" t="s">
        <v>349</v>
      </c>
      <c r="J18" s="43" t="s">
        <v>431</v>
      </c>
      <c r="K18" s="44"/>
      <c r="L18" s="45" t="s">
        <v>320</v>
      </c>
      <c r="M18" s="43"/>
      <c r="N18" s="43"/>
    </row>
    <row r="19" spans="1:14" ht="17.25" thickBot="1" x14ac:dyDescent="0.25">
      <c r="A19" s="142"/>
      <c r="B19" s="142"/>
      <c r="C19" s="145"/>
      <c r="D19" s="145"/>
      <c r="E19" s="145"/>
      <c r="F19" s="145"/>
      <c r="G19" s="145"/>
      <c r="H19" s="145"/>
      <c r="I19" s="46"/>
      <c r="J19" s="46"/>
      <c r="K19" s="42"/>
      <c r="L19" s="47" t="s">
        <v>320</v>
      </c>
      <c r="M19" s="46"/>
      <c r="N19" s="46"/>
    </row>
    <row r="20" spans="1:14" ht="33.75" thickBot="1" x14ac:dyDescent="0.25">
      <c r="A20" s="141" t="s">
        <v>350</v>
      </c>
      <c r="B20" s="143" t="s">
        <v>332</v>
      </c>
      <c r="C20" s="143" t="s">
        <v>165</v>
      </c>
      <c r="D20" s="143" t="s">
        <v>154</v>
      </c>
      <c r="E20" s="143" t="s">
        <v>345</v>
      </c>
      <c r="F20" s="143" t="s">
        <v>321</v>
      </c>
      <c r="G20" s="143" t="s">
        <v>327</v>
      </c>
      <c r="H20" s="143" t="s">
        <v>432</v>
      </c>
      <c r="I20" s="38" t="s">
        <v>351</v>
      </c>
      <c r="J20" s="39" t="s">
        <v>433</v>
      </c>
      <c r="K20" s="38" t="s">
        <v>352</v>
      </c>
      <c r="L20" s="40" t="s">
        <v>318</v>
      </c>
      <c r="M20" s="39" t="s">
        <v>275</v>
      </c>
      <c r="N20" s="39" t="s">
        <v>434</v>
      </c>
    </row>
    <row r="21" spans="1:14" x14ac:dyDescent="0.2">
      <c r="A21" s="142"/>
      <c r="B21" s="144"/>
      <c r="C21" s="144"/>
      <c r="D21" s="144"/>
      <c r="E21" s="144"/>
      <c r="F21" s="144"/>
      <c r="G21" s="144"/>
      <c r="H21" s="144"/>
      <c r="I21" s="38" t="s">
        <v>353</v>
      </c>
      <c r="J21" s="43" t="s">
        <v>435</v>
      </c>
      <c r="K21" s="44"/>
      <c r="L21" s="45" t="s">
        <v>320</v>
      </c>
      <c r="M21" s="43"/>
      <c r="N21" s="43"/>
    </row>
    <row r="22" spans="1:14" ht="17.25" thickBot="1" x14ac:dyDescent="0.25">
      <c r="A22" s="142"/>
      <c r="B22" s="144"/>
      <c r="C22" s="145"/>
      <c r="D22" s="145"/>
      <c r="E22" s="145"/>
      <c r="F22" s="145"/>
      <c r="G22" s="145"/>
      <c r="H22" s="145"/>
      <c r="I22" s="46"/>
      <c r="J22" s="46"/>
      <c r="K22" s="42"/>
      <c r="L22" s="47" t="s">
        <v>320</v>
      </c>
      <c r="M22" s="46"/>
      <c r="N22" s="46"/>
    </row>
    <row r="23" spans="1:14" ht="49.5" x14ac:dyDescent="0.2">
      <c r="A23" s="146" t="s">
        <v>436</v>
      </c>
      <c r="B23" s="148" t="s">
        <v>332</v>
      </c>
      <c r="C23" s="148" t="s">
        <v>172</v>
      </c>
      <c r="D23" s="148" t="s">
        <v>156</v>
      </c>
      <c r="E23" s="148" t="s">
        <v>345</v>
      </c>
      <c r="F23" s="148" t="s">
        <v>321</v>
      </c>
      <c r="G23" s="148" t="s">
        <v>437</v>
      </c>
      <c r="H23" s="148" t="s">
        <v>438</v>
      </c>
      <c r="I23" s="59" t="s">
        <v>354</v>
      </c>
      <c r="J23" s="59"/>
      <c r="K23" s="60" t="s">
        <v>355</v>
      </c>
      <c r="L23" s="61" t="s">
        <v>318</v>
      </c>
      <c r="M23" s="59" t="s">
        <v>439</v>
      </c>
      <c r="N23" s="59" t="s">
        <v>440</v>
      </c>
    </row>
    <row r="24" spans="1:14" x14ac:dyDescent="0.2">
      <c r="A24" s="147"/>
      <c r="B24" s="149"/>
      <c r="C24" s="149"/>
      <c r="D24" s="149"/>
      <c r="E24" s="149"/>
      <c r="F24" s="149"/>
      <c r="G24" s="149"/>
      <c r="H24" s="149"/>
      <c r="I24" s="62" t="s">
        <v>356</v>
      </c>
      <c r="J24" s="62"/>
      <c r="K24" s="63"/>
      <c r="L24" s="64" t="s">
        <v>320</v>
      </c>
      <c r="M24" s="62"/>
      <c r="N24" s="62"/>
    </row>
    <row r="25" spans="1:14" ht="17.25" thickBot="1" x14ac:dyDescent="0.25">
      <c r="A25" s="147"/>
      <c r="B25" s="149"/>
      <c r="C25" s="150"/>
      <c r="D25" s="150"/>
      <c r="E25" s="150"/>
      <c r="F25" s="150"/>
      <c r="G25" s="150"/>
      <c r="H25" s="150"/>
      <c r="I25" s="65"/>
      <c r="J25" s="65"/>
      <c r="K25" s="66"/>
      <c r="L25" s="67" t="s">
        <v>320</v>
      </c>
      <c r="M25" s="65"/>
      <c r="N25" s="65"/>
    </row>
    <row r="26" spans="1:14" x14ac:dyDescent="0.2">
      <c r="A26" s="141" t="s">
        <v>441</v>
      </c>
      <c r="B26" s="143" t="s">
        <v>332</v>
      </c>
      <c r="C26" s="143" t="s">
        <v>173</v>
      </c>
      <c r="D26" s="143" t="s">
        <v>156</v>
      </c>
      <c r="E26" s="143" t="s">
        <v>325</v>
      </c>
      <c r="F26" s="143" t="s">
        <v>315</v>
      </c>
      <c r="G26" s="143" t="s">
        <v>327</v>
      </c>
      <c r="H26" s="143" t="s">
        <v>442</v>
      </c>
      <c r="I26" s="39" t="s">
        <v>354</v>
      </c>
      <c r="J26" s="39"/>
      <c r="K26" s="38" t="s">
        <v>357</v>
      </c>
      <c r="L26" s="40" t="s">
        <v>318</v>
      </c>
      <c r="M26" s="39" t="s">
        <v>443</v>
      </c>
      <c r="N26" s="39" t="s">
        <v>444</v>
      </c>
    </row>
    <row r="27" spans="1:14" x14ac:dyDescent="0.2">
      <c r="A27" s="142"/>
      <c r="B27" s="144"/>
      <c r="C27" s="144"/>
      <c r="D27" s="144"/>
      <c r="E27" s="144"/>
      <c r="F27" s="144"/>
      <c r="G27" s="144"/>
      <c r="H27" s="144"/>
      <c r="I27" s="43" t="s">
        <v>356</v>
      </c>
      <c r="J27" s="43"/>
      <c r="K27" s="44"/>
      <c r="L27" s="45" t="s">
        <v>320</v>
      </c>
      <c r="M27" s="43"/>
      <c r="N27" s="43"/>
    </row>
    <row r="28" spans="1:14" ht="17.25" thickBot="1" x14ac:dyDescent="0.25">
      <c r="A28" s="142"/>
      <c r="B28" s="144"/>
      <c r="C28" s="145"/>
      <c r="D28" s="145"/>
      <c r="E28" s="145"/>
      <c r="F28" s="145"/>
      <c r="G28" s="145"/>
      <c r="H28" s="145"/>
      <c r="I28" s="46"/>
      <c r="J28" s="46"/>
      <c r="K28" s="42"/>
      <c r="L28" s="47" t="s">
        <v>320</v>
      </c>
      <c r="M28" s="46"/>
      <c r="N28" s="46"/>
    </row>
    <row r="29" spans="1:14" ht="66" x14ac:dyDescent="0.2">
      <c r="A29" s="141" t="s">
        <v>445</v>
      </c>
      <c r="B29" s="141" t="s">
        <v>344</v>
      </c>
      <c r="C29" s="143" t="s">
        <v>171</v>
      </c>
      <c r="D29" s="143" t="s">
        <v>155</v>
      </c>
      <c r="E29" s="143" t="s">
        <v>325</v>
      </c>
      <c r="F29" s="143" t="s">
        <v>321</v>
      </c>
      <c r="G29" s="143" t="s">
        <v>446</v>
      </c>
      <c r="H29" s="143" t="s">
        <v>438</v>
      </c>
      <c r="I29" s="39" t="s">
        <v>358</v>
      </c>
      <c r="J29" s="39" t="s">
        <v>447</v>
      </c>
      <c r="K29" s="38" t="s">
        <v>359</v>
      </c>
      <c r="L29" s="40" t="s">
        <v>318</v>
      </c>
      <c r="M29" s="39" t="s">
        <v>448</v>
      </c>
      <c r="N29" s="39" t="s">
        <v>449</v>
      </c>
    </row>
    <row r="30" spans="1:14" x14ac:dyDescent="0.2">
      <c r="A30" s="142"/>
      <c r="B30" s="142"/>
      <c r="C30" s="144"/>
      <c r="D30" s="144"/>
      <c r="E30" s="144"/>
      <c r="F30" s="144"/>
      <c r="G30" s="144"/>
      <c r="H30" s="144"/>
      <c r="I30" s="43" t="s">
        <v>360</v>
      </c>
      <c r="J30" s="43" t="s">
        <v>450</v>
      </c>
      <c r="K30" s="44"/>
      <c r="L30" s="45" t="s">
        <v>320</v>
      </c>
      <c r="M30" s="43"/>
      <c r="N30" s="43"/>
    </row>
    <row r="31" spans="1:14" ht="17.25" thickBot="1" x14ac:dyDescent="0.25">
      <c r="A31" s="142"/>
      <c r="B31" s="142"/>
      <c r="C31" s="145"/>
      <c r="D31" s="145"/>
      <c r="E31" s="145"/>
      <c r="F31" s="145"/>
      <c r="G31" s="145"/>
      <c r="H31" s="145"/>
      <c r="I31" s="46"/>
      <c r="J31" s="46"/>
      <c r="K31" s="42"/>
      <c r="L31" s="47" t="s">
        <v>320</v>
      </c>
      <c r="M31" s="46"/>
      <c r="N31" s="46"/>
    </row>
    <row r="32" spans="1:14" s="71" customFormat="1" ht="16.5" customHeight="1" x14ac:dyDescent="0.2">
      <c r="A32" s="129" t="s">
        <v>451</v>
      </c>
      <c r="B32" s="123" t="s">
        <v>361</v>
      </c>
      <c r="C32" s="123" t="s">
        <v>175</v>
      </c>
      <c r="D32" s="123" t="s">
        <v>154</v>
      </c>
      <c r="E32" s="123" t="s">
        <v>345</v>
      </c>
      <c r="F32" s="123" t="s">
        <v>315</v>
      </c>
      <c r="G32" s="123" t="s">
        <v>327</v>
      </c>
      <c r="H32" s="123" t="s">
        <v>89</v>
      </c>
      <c r="I32" s="68"/>
      <c r="J32" s="68"/>
      <c r="K32" s="69" t="s">
        <v>362</v>
      </c>
      <c r="L32" s="70" t="s">
        <v>318</v>
      </c>
      <c r="M32" s="68" t="s">
        <v>363</v>
      </c>
      <c r="N32" s="68" t="s">
        <v>452</v>
      </c>
    </row>
    <row r="33" spans="1:14" s="71" customFormat="1" x14ac:dyDescent="0.2">
      <c r="A33" s="130"/>
      <c r="B33" s="124"/>
      <c r="C33" s="124"/>
      <c r="D33" s="124"/>
      <c r="E33" s="124"/>
      <c r="F33" s="124"/>
      <c r="G33" s="124"/>
      <c r="H33" s="124"/>
      <c r="I33" s="72"/>
      <c r="J33" s="72"/>
      <c r="K33" s="73"/>
      <c r="L33" s="74" t="s">
        <v>320</v>
      </c>
      <c r="M33" s="72"/>
      <c r="N33" s="72"/>
    </row>
    <row r="34" spans="1:14" s="71" customFormat="1" ht="17.25" thickBot="1" x14ac:dyDescent="0.25">
      <c r="A34" s="130"/>
      <c r="B34" s="124"/>
      <c r="C34" s="125"/>
      <c r="D34" s="125"/>
      <c r="E34" s="125"/>
      <c r="F34" s="125"/>
      <c r="G34" s="125"/>
      <c r="H34" s="125"/>
      <c r="I34" s="75"/>
      <c r="J34" s="75"/>
      <c r="K34" s="76"/>
      <c r="L34" s="77" t="s">
        <v>320</v>
      </c>
      <c r="M34" s="75"/>
      <c r="N34" s="75"/>
    </row>
    <row r="35" spans="1:14" ht="33" x14ac:dyDescent="0.2">
      <c r="A35" s="141" t="s">
        <v>453</v>
      </c>
      <c r="B35" s="143" t="s">
        <v>332</v>
      </c>
      <c r="C35" s="143" t="s">
        <v>174</v>
      </c>
      <c r="D35" s="143" t="s">
        <v>156</v>
      </c>
      <c r="E35" s="143" t="s">
        <v>345</v>
      </c>
      <c r="F35" s="143" t="s">
        <v>326</v>
      </c>
      <c r="G35" s="143" t="s">
        <v>424</v>
      </c>
      <c r="H35" s="143" t="s">
        <v>454</v>
      </c>
      <c r="I35" s="39" t="s">
        <v>354</v>
      </c>
      <c r="J35" s="39"/>
      <c r="K35" s="38" t="s">
        <v>364</v>
      </c>
      <c r="L35" s="40" t="s">
        <v>318</v>
      </c>
      <c r="M35" s="78" t="s">
        <v>516</v>
      </c>
      <c r="N35" s="78" t="s">
        <v>518</v>
      </c>
    </row>
    <row r="36" spans="1:14" x14ac:dyDescent="0.2">
      <c r="A36" s="142"/>
      <c r="B36" s="144"/>
      <c r="C36" s="144"/>
      <c r="D36" s="144"/>
      <c r="E36" s="144"/>
      <c r="F36" s="144"/>
      <c r="G36" s="144"/>
      <c r="H36" s="144"/>
      <c r="I36" s="43" t="s">
        <v>356</v>
      </c>
      <c r="J36" s="43"/>
      <c r="K36" s="44"/>
      <c r="L36" s="45" t="s">
        <v>320</v>
      </c>
      <c r="M36" s="43"/>
      <c r="N36" s="43"/>
    </row>
    <row r="37" spans="1:14" ht="17.25" thickBot="1" x14ac:dyDescent="0.25">
      <c r="A37" s="142"/>
      <c r="B37" s="144"/>
      <c r="C37" s="145"/>
      <c r="D37" s="145"/>
      <c r="E37" s="145"/>
      <c r="F37" s="145"/>
      <c r="G37" s="145"/>
      <c r="H37" s="145"/>
      <c r="I37" s="46"/>
      <c r="J37" s="46"/>
      <c r="K37" s="42"/>
      <c r="L37" s="47" t="s">
        <v>320</v>
      </c>
      <c r="M37" s="46"/>
      <c r="N37" s="46"/>
    </row>
    <row r="38" spans="1:14" ht="33" x14ac:dyDescent="0.2">
      <c r="A38" s="137" t="s">
        <v>455</v>
      </c>
      <c r="B38" s="137" t="s">
        <v>344</v>
      </c>
      <c r="C38" s="134" t="s">
        <v>184</v>
      </c>
      <c r="D38" s="134" t="s">
        <v>163</v>
      </c>
      <c r="E38" s="134" t="s">
        <v>325</v>
      </c>
      <c r="F38" s="134" t="s">
        <v>315</v>
      </c>
      <c r="G38" s="134" t="s">
        <v>365</v>
      </c>
      <c r="H38" s="134" t="s">
        <v>456</v>
      </c>
      <c r="I38" s="79" t="s">
        <v>366</v>
      </c>
      <c r="J38" s="79" t="s">
        <v>457</v>
      </c>
      <c r="K38" s="80" t="s">
        <v>367</v>
      </c>
      <c r="L38" s="81" t="s">
        <v>318</v>
      </c>
      <c r="M38" s="79" t="s">
        <v>458</v>
      </c>
      <c r="N38" s="79" t="s">
        <v>459</v>
      </c>
    </row>
    <row r="39" spans="1:14" x14ac:dyDescent="0.2">
      <c r="A39" s="138"/>
      <c r="B39" s="138"/>
      <c r="C39" s="135"/>
      <c r="D39" s="135"/>
      <c r="E39" s="135"/>
      <c r="F39" s="135"/>
      <c r="G39" s="135"/>
      <c r="H39" s="135"/>
      <c r="I39" s="82" t="s">
        <v>368</v>
      </c>
      <c r="J39" s="82" t="s">
        <v>369</v>
      </c>
      <c r="K39" s="83"/>
      <c r="L39" s="84" t="s">
        <v>320</v>
      </c>
      <c r="M39" s="82"/>
      <c r="N39" s="82"/>
    </row>
    <row r="40" spans="1:14" ht="17.25" thickBot="1" x14ac:dyDescent="0.25">
      <c r="A40" s="138"/>
      <c r="B40" s="138"/>
      <c r="C40" s="136"/>
      <c r="D40" s="136"/>
      <c r="E40" s="136"/>
      <c r="F40" s="136"/>
      <c r="G40" s="136"/>
      <c r="H40" s="136"/>
      <c r="I40" s="85"/>
      <c r="J40" s="85"/>
      <c r="K40" s="86"/>
      <c r="L40" s="87" t="s">
        <v>320</v>
      </c>
      <c r="M40" s="85"/>
      <c r="N40" s="85"/>
    </row>
    <row r="41" spans="1:14" ht="33" x14ac:dyDescent="0.2">
      <c r="A41" s="137" t="s">
        <v>460</v>
      </c>
      <c r="B41" s="134" t="s">
        <v>332</v>
      </c>
      <c r="C41" s="134" t="s">
        <v>461</v>
      </c>
      <c r="D41" s="134" t="s">
        <v>158</v>
      </c>
      <c r="E41" s="134" t="s">
        <v>325</v>
      </c>
      <c r="F41" s="134" t="s">
        <v>321</v>
      </c>
      <c r="G41" s="134" t="s">
        <v>327</v>
      </c>
      <c r="H41" s="134" t="s">
        <v>83</v>
      </c>
      <c r="I41" s="79" t="s">
        <v>370</v>
      </c>
      <c r="J41" s="79" t="s">
        <v>371</v>
      </c>
      <c r="K41" s="80" t="s">
        <v>372</v>
      </c>
      <c r="L41" s="81" t="s">
        <v>318</v>
      </c>
      <c r="M41" s="79" t="s">
        <v>524</v>
      </c>
      <c r="N41" s="79" t="s">
        <v>525</v>
      </c>
    </row>
    <row r="42" spans="1:14" x14ac:dyDescent="0.2">
      <c r="A42" s="138"/>
      <c r="B42" s="135"/>
      <c r="C42" s="135"/>
      <c r="D42" s="135"/>
      <c r="E42" s="135"/>
      <c r="F42" s="135"/>
      <c r="G42" s="135"/>
      <c r="H42" s="135"/>
      <c r="I42" s="82" t="s">
        <v>373</v>
      </c>
      <c r="J42" s="82" t="s">
        <v>462</v>
      </c>
      <c r="K42" s="83"/>
      <c r="L42" s="84" t="s">
        <v>320</v>
      </c>
      <c r="M42" s="82"/>
      <c r="N42" s="82"/>
    </row>
    <row r="43" spans="1:14" ht="17.25" thickBot="1" x14ac:dyDescent="0.25">
      <c r="A43" s="138"/>
      <c r="B43" s="135"/>
      <c r="C43" s="136"/>
      <c r="D43" s="136"/>
      <c r="E43" s="136"/>
      <c r="F43" s="136"/>
      <c r="G43" s="136"/>
      <c r="H43" s="136"/>
      <c r="I43" s="85"/>
      <c r="J43" s="85"/>
      <c r="K43" s="86"/>
      <c r="L43" s="87" t="s">
        <v>320</v>
      </c>
      <c r="M43" s="85"/>
      <c r="N43" s="85"/>
    </row>
    <row r="44" spans="1:14" x14ac:dyDescent="0.2">
      <c r="A44" s="137" t="s">
        <v>463</v>
      </c>
      <c r="B44" s="134" t="s">
        <v>332</v>
      </c>
      <c r="C44" s="134" t="s">
        <v>167</v>
      </c>
      <c r="D44" s="134" t="s">
        <v>150</v>
      </c>
      <c r="E44" s="134" t="s">
        <v>325</v>
      </c>
      <c r="F44" s="134" t="s">
        <v>315</v>
      </c>
      <c r="G44" s="134" t="s">
        <v>327</v>
      </c>
      <c r="H44" s="134" t="s">
        <v>464</v>
      </c>
      <c r="I44" s="79" t="s">
        <v>354</v>
      </c>
      <c r="J44" s="79"/>
      <c r="K44" s="80" t="s">
        <v>374</v>
      </c>
      <c r="L44" s="81" t="s">
        <v>318</v>
      </c>
      <c r="M44" s="79" t="s">
        <v>294</v>
      </c>
      <c r="N44" s="79" t="s">
        <v>295</v>
      </c>
    </row>
    <row r="45" spans="1:14" x14ac:dyDescent="0.2">
      <c r="A45" s="138"/>
      <c r="B45" s="135"/>
      <c r="C45" s="135"/>
      <c r="D45" s="135"/>
      <c r="E45" s="135"/>
      <c r="F45" s="135"/>
      <c r="G45" s="135"/>
      <c r="H45" s="135"/>
      <c r="I45" s="82" t="s">
        <v>356</v>
      </c>
      <c r="J45" s="82"/>
      <c r="K45" s="83"/>
      <c r="L45" s="84" t="s">
        <v>320</v>
      </c>
      <c r="M45" s="82"/>
      <c r="N45" s="82"/>
    </row>
    <row r="46" spans="1:14" ht="17.25" thickBot="1" x14ac:dyDescent="0.25">
      <c r="A46" s="138"/>
      <c r="B46" s="135"/>
      <c r="C46" s="136"/>
      <c r="D46" s="136"/>
      <c r="E46" s="136"/>
      <c r="F46" s="136"/>
      <c r="G46" s="136"/>
      <c r="H46" s="136"/>
      <c r="I46" s="85"/>
      <c r="J46" s="85"/>
      <c r="K46" s="86"/>
      <c r="L46" s="87" t="s">
        <v>320</v>
      </c>
      <c r="M46" s="85"/>
      <c r="N46" s="85"/>
    </row>
    <row r="47" spans="1:14" ht="33" customHeight="1" x14ac:dyDescent="0.2">
      <c r="A47" s="137" t="s">
        <v>465</v>
      </c>
      <c r="B47" s="139" t="s">
        <v>313</v>
      </c>
      <c r="C47" s="134" t="s">
        <v>166</v>
      </c>
      <c r="D47" s="134" t="s">
        <v>150</v>
      </c>
      <c r="E47" s="134" t="s">
        <v>325</v>
      </c>
      <c r="F47" s="134" t="s">
        <v>321</v>
      </c>
      <c r="G47" s="134" t="s">
        <v>413</v>
      </c>
      <c r="H47" s="134" t="s">
        <v>83</v>
      </c>
      <c r="I47" s="79" t="s">
        <v>354</v>
      </c>
      <c r="J47" s="79"/>
      <c r="K47" s="88" t="s">
        <v>375</v>
      </c>
      <c r="L47" s="81" t="s">
        <v>318</v>
      </c>
      <c r="M47" s="79" t="s">
        <v>466</v>
      </c>
      <c r="N47" s="79" t="s">
        <v>293</v>
      </c>
    </row>
    <row r="48" spans="1:14" x14ac:dyDescent="0.2">
      <c r="A48" s="138"/>
      <c r="B48" s="140"/>
      <c r="C48" s="135"/>
      <c r="D48" s="135"/>
      <c r="E48" s="135"/>
      <c r="F48" s="135"/>
      <c r="G48" s="135"/>
      <c r="H48" s="135"/>
      <c r="I48" s="82" t="s">
        <v>356</v>
      </c>
      <c r="J48" s="82"/>
      <c r="K48" s="83"/>
      <c r="L48" s="84" t="s">
        <v>320</v>
      </c>
      <c r="M48" s="82"/>
      <c r="N48" s="82"/>
    </row>
    <row r="49" spans="1:14" ht="17.25" thickBot="1" x14ac:dyDescent="0.25">
      <c r="A49" s="138"/>
      <c r="B49" s="140"/>
      <c r="C49" s="136"/>
      <c r="D49" s="136"/>
      <c r="E49" s="136"/>
      <c r="F49" s="136"/>
      <c r="G49" s="136"/>
      <c r="H49" s="136"/>
      <c r="I49" s="85"/>
      <c r="J49" s="85"/>
      <c r="K49" s="86"/>
      <c r="L49" s="87" t="s">
        <v>320</v>
      </c>
      <c r="M49" s="85"/>
      <c r="N49" s="85"/>
    </row>
    <row r="50" spans="1:14" ht="33" x14ac:dyDescent="0.2">
      <c r="A50" s="129" t="s">
        <v>467</v>
      </c>
      <c r="B50" s="123" t="s">
        <v>376</v>
      </c>
      <c r="C50" s="126" t="s">
        <v>185</v>
      </c>
      <c r="D50" s="126" t="s">
        <v>164</v>
      </c>
      <c r="E50" s="126" t="s">
        <v>314</v>
      </c>
      <c r="F50" s="126" t="s">
        <v>315</v>
      </c>
      <c r="G50" s="126" t="s">
        <v>468</v>
      </c>
      <c r="H50" s="126" t="s">
        <v>409</v>
      </c>
      <c r="I50" s="68" t="s">
        <v>377</v>
      </c>
      <c r="J50" s="89" t="s">
        <v>469</v>
      </c>
      <c r="K50" s="90" t="s">
        <v>378</v>
      </c>
      <c r="L50" s="91" t="s">
        <v>318</v>
      </c>
      <c r="M50" s="89" t="s">
        <v>470</v>
      </c>
      <c r="N50" s="89" t="s">
        <v>471</v>
      </c>
    </row>
    <row r="51" spans="1:14" x14ac:dyDescent="0.2">
      <c r="A51" s="130"/>
      <c r="B51" s="124"/>
      <c r="C51" s="127"/>
      <c r="D51" s="127"/>
      <c r="E51" s="127"/>
      <c r="F51" s="127"/>
      <c r="G51" s="127"/>
      <c r="H51" s="127"/>
      <c r="I51" s="72" t="s">
        <v>379</v>
      </c>
      <c r="J51" s="72" t="s">
        <v>472</v>
      </c>
      <c r="K51" s="92"/>
      <c r="L51" s="93" t="s">
        <v>320</v>
      </c>
      <c r="M51" s="94"/>
      <c r="N51" s="94"/>
    </row>
    <row r="52" spans="1:14" ht="17.25" thickBot="1" x14ac:dyDescent="0.25">
      <c r="A52" s="130"/>
      <c r="B52" s="124"/>
      <c r="C52" s="128"/>
      <c r="D52" s="128"/>
      <c r="E52" s="128"/>
      <c r="F52" s="128"/>
      <c r="G52" s="128"/>
      <c r="H52" s="128"/>
      <c r="I52" s="75"/>
      <c r="J52" s="95"/>
      <c r="K52" s="96"/>
      <c r="L52" s="97" t="s">
        <v>320</v>
      </c>
      <c r="M52" s="95"/>
      <c r="N52" s="95"/>
    </row>
    <row r="53" spans="1:14" ht="33" x14ac:dyDescent="0.2">
      <c r="A53" s="129" t="s">
        <v>473</v>
      </c>
      <c r="B53" s="131" t="s">
        <v>380</v>
      </c>
      <c r="C53" s="123" t="s">
        <v>177</v>
      </c>
      <c r="D53" s="123" t="s">
        <v>157</v>
      </c>
      <c r="E53" s="123" t="s">
        <v>314</v>
      </c>
      <c r="F53" s="123" t="s">
        <v>315</v>
      </c>
      <c r="G53" s="123" t="s">
        <v>446</v>
      </c>
      <c r="H53" s="123" t="s">
        <v>429</v>
      </c>
      <c r="I53" s="68" t="s">
        <v>381</v>
      </c>
      <c r="J53" s="68" t="s">
        <v>474</v>
      </c>
      <c r="K53" s="69" t="s">
        <v>382</v>
      </c>
      <c r="L53" s="70" t="s">
        <v>318</v>
      </c>
      <c r="M53" s="68" t="s">
        <v>475</v>
      </c>
      <c r="N53" s="68" t="s">
        <v>476</v>
      </c>
    </row>
    <row r="54" spans="1:14" ht="19.5" customHeight="1" x14ac:dyDescent="0.2">
      <c r="A54" s="130"/>
      <c r="B54" s="132"/>
      <c r="C54" s="124"/>
      <c r="D54" s="124"/>
      <c r="E54" s="124"/>
      <c r="F54" s="124"/>
      <c r="G54" s="124"/>
      <c r="H54" s="124"/>
      <c r="I54" s="72" t="s">
        <v>383</v>
      </c>
      <c r="J54" s="72" t="s">
        <v>477</v>
      </c>
      <c r="K54" s="73"/>
      <c r="L54" s="74" t="s">
        <v>320</v>
      </c>
      <c r="M54" s="72"/>
      <c r="N54" s="72"/>
    </row>
    <row r="55" spans="1:14" ht="17.25" thickBot="1" x14ac:dyDescent="0.25">
      <c r="A55" s="130"/>
      <c r="B55" s="133"/>
      <c r="C55" s="125"/>
      <c r="D55" s="125"/>
      <c r="E55" s="125"/>
      <c r="F55" s="125"/>
      <c r="G55" s="125"/>
      <c r="H55" s="125"/>
      <c r="I55" s="75"/>
      <c r="J55" s="75"/>
      <c r="K55" s="76"/>
      <c r="L55" s="77" t="s">
        <v>320</v>
      </c>
      <c r="M55" s="75"/>
      <c r="N55" s="75"/>
    </row>
    <row r="56" spans="1:14" ht="33" x14ac:dyDescent="0.2">
      <c r="A56" s="129" t="s">
        <v>478</v>
      </c>
      <c r="B56" s="123" t="s">
        <v>376</v>
      </c>
      <c r="C56" s="126" t="s">
        <v>182</v>
      </c>
      <c r="D56" s="126" t="s">
        <v>161</v>
      </c>
      <c r="E56" s="126" t="s">
        <v>314</v>
      </c>
      <c r="F56" s="126" t="s">
        <v>315</v>
      </c>
      <c r="G56" s="126" t="s">
        <v>346</v>
      </c>
      <c r="H56" s="126" t="s">
        <v>464</v>
      </c>
      <c r="I56" s="68" t="s">
        <v>384</v>
      </c>
      <c r="J56" s="89" t="s">
        <v>479</v>
      </c>
      <c r="K56" s="90" t="s">
        <v>385</v>
      </c>
      <c r="L56" s="91" t="s">
        <v>318</v>
      </c>
      <c r="M56" s="89" t="s">
        <v>285</v>
      </c>
      <c r="N56" s="89" t="s">
        <v>480</v>
      </c>
    </row>
    <row r="57" spans="1:14" x14ac:dyDescent="0.2">
      <c r="A57" s="130"/>
      <c r="B57" s="124"/>
      <c r="C57" s="127"/>
      <c r="D57" s="127"/>
      <c r="E57" s="127"/>
      <c r="F57" s="127"/>
      <c r="G57" s="127"/>
      <c r="H57" s="127"/>
      <c r="I57" s="72" t="s">
        <v>386</v>
      </c>
      <c r="J57" s="94" t="s">
        <v>481</v>
      </c>
      <c r="K57" s="92"/>
      <c r="L57" s="93" t="s">
        <v>320</v>
      </c>
      <c r="M57" s="94"/>
      <c r="N57" s="94"/>
    </row>
    <row r="58" spans="1:14" ht="17.25" thickBot="1" x14ac:dyDescent="0.25">
      <c r="A58" s="130"/>
      <c r="B58" s="124"/>
      <c r="C58" s="128"/>
      <c r="D58" s="128"/>
      <c r="E58" s="128"/>
      <c r="F58" s="128"/>
      <c r="G58" s="128"/>
      <c r="H58" s="128"/>
      <c r="I58" s="75"/>
      <c r="J58" s="95"/>
      <c r="K58" s="96"/>
      <c r="L58" s="97" t="s">
        <v>320</v>
      </c>
      <c r="M58" s="95"/>
      <c r="N58" s="95"/>
    </row>
    <row r="59" spans="1:14" s="71" customFormat="1" ht="33" x14ac:dyDescent="0.2">
      <c r="A59" s="129" t="s">
        <v>473</v>
      </c>
      <c r="B59" s="126" t="s">
        <v>361</v>
      </c>
      <c r="C59" s="126" t="s">
        <v>183</v>
      </c>
      <c r="D59" s="126" t="s">
        <v>162</v>
      </c>
      <c r="E59" s="126" t="s">
        <v>314</v>
      </c>
      <c r="F59" s="126" t="s">
        <v>315</v>
      </c>
      <c r="G59" s="126" t="s">
        <v>482</v>
      </c>
      <c r="H59" s="126" t="s">
        <v>86</v>
      </c>
      <c r="I59" s="89" t="s">
        <v>387</v>
      </c>
      <c r="J59" s="89" t="s">
        <v>483</v>
      </c>
      <c r="K59" s="90" t="s">
        <v>388</v>
      </c>
      <c r="L59" s="91" t="s">
        <v>318</v>
      </c>
      <c r="M59" s="89" t="s">
        <v>484</v>
      </c>
      <c r="N59" s="89" t="s">
        <v>288</v>
      </c>
    </row>
    <row r="60" spans="1:14" s="71" customFormat="1" x14ac:dyDescent="0.2">
      <c r="A60" s="130"/>
      <c r="B60" s="127"/>
      <c r="C60" s="127"/>
      <c r="D60" s="127"/>
      <c r="E60" s="127"/>
      <c r="F60" s="127"/>
      <c r="G60" s="127"/>
      <c r="H60" s="127"/>
      <c r="I60" s="94" t="s">
        <v>389</v>
      </c>
      <c r="J60" s="98" t="s">
        <v>485</v>
      </c>
      <c r="K60" s="99"/>
      <c r="L60" s="93" t="s">
        <v>320</v>
      </c>
      <c r="M60" s="94"/>
      <c r="N60" s="94"/>
    </row>
    <row r="61" spans="1:14" s="71" customFormat="1" ht="17.25" thickBot="1" x14ac:dyDescent="0.25">
      <c r="A61" s="130"/>
      <c r="B61" s="127"/>
      <c r="C61" s="128"/>
      <c r="D61" s="128"/>
      <c r="E61" s="128"/>
      <c r="F61" s="128"/>
      <c r="G61" s="128"/>
      <c r="H61" s="128"/>
      <c r="I61" s="95"/>
      <c r="J61" s="95"/>
      <c r="K61" s="96"/>
      <c r="L61" s="97" t="s">
        <v>320</v>
      </c>
      <c r="M61" s="95"/>
      <c r="N61" s="95"/>
    </row>
    <row r="62" spans="1:14" ht="35.25" customHeight="1" x14ac:dyDescent="0.2">
      <c r="A62" s="129" t="s">
        <v>486</v>
      </c>
      <c r="B62" s="123" t="s">
        <v>487</v>
      </c>
      <c r="C62" s="126" t="s">
        <v>180</v>
      </c>
      <c r="D62" s="126" t="s">
        <v>159</v>
      </c>
      <c r="E62" s="126" t="s">
        <v>345</v>
      </c>
      <c r="F62" s="126" t="s">
        <v>326</v>
      </c>
      <c r="G62" s="126" t="s">
        <v>346</v>
      </c>
      <c r="H62" s="126" t="s">
        <v>438</v>
      </c>
      <c r="I62" s="68" t="s">
        <v>390</v>
      </c>
      <c r="J62" s="89" t="s">
        <v>488</v>
      </c>
      <c r="K62" s="69" t="s">
        <v>391</v>
      </c>
      <c r="L62" s="91" t="s">
        <v>318</v>
      </c>
      <c r="M62" s="68" t="s">
        <v>489</v>
      </c>
      <c r="N62" s="68" t="s">
        <v>284</v>
      </c>
    </row>
    <row r="63" spans="1:14" ht="33.75" thickBot="1" x14ac:dyDescent="0.25">
      <c r="A63" s="130"/>
      <c r="B63" s="124"/>
      <c r="C63" s="127"/>
      <c r="D63" s="127"/>
      <c r="E63" s="127"/>
      <c r="F63" s="127"/>
      <c r="G63" s="127"/>
      <c r="H63" s="127"/>
      <c r="I63" s="72" t="s">
        <v>392</v>
      </c>
      <c r="J63" s="72" t="s">
        <v>490</v>
      </c>
      <c r="K63" s="96"/>
      <c r="L63" s="93" t="s">
        <v>320</v>
      </c>
      <c r="M63" s="94"/>
      <c r="N63" s="94"/>
    </row>
    <row r="64" spans="1:14" ht="17.25" thickBot="1" x14ac:dyDescent="0.25">
      <c r="A64" s="130"/>
      <c r="B64" s="124"/>
      <c r="C64" s="128"/>
      <c r="D64" s="128"/>
      <c r="E64" s="128"/>
      <c r="F64" s="128"/>
      <c r="G64" s="128"/>
      <c r="H64" s="128"/>
      <c r="I64" s="75"/>
      <c r="J64" s="95"/>
      <c r="K64" s="96"/>
      <c r="L64" s="97" t="s">
        <v>320</v>
      </c>
      <c r="M64" s="95"/>
      <c r="N64" s="95"/>
    </row>
    <row r="65" spans="1:14" ht="16.5" customHeight="1" x14ac:dyDescent="0.2">
      <c r="A65" s="68"/>
      <c r="B65" s="68"/>
      <c r="C65" s="123" t="s">
        <v>393</v>
      </c>
      <c r="D65" s="123"/>
      <c r="E65" s="123"/>
      <c r="F65" s="123" t="s">
        <v>326</v>
      </c>
      <c r="G65" s="123"/>
      <c r="H65" s="123"/>
      <c r="I65" s="68" t="s">
        <v>354</v>
      </c>
      <c r="J65" s="68"/>
      <c r="K65" s="69"/>
      <c r="L65" s="70" t="s">
        <v>318</v>
      </c>
      <c r="M65" s="68" t="s">
        <v>394</v>
      </c>
      <c r="N65" s="68"/>
    </row>
    <row r="66" spans="1:14" x14ac:dyDescent="0.2">
      <c r="A66" s="72"/>
      <c r="B66" s="72"/>
      <c r="C66" s="124"/>
      <c r="D66" s="124"/>
      <c r="E66" s="124"/>
      <c r="F66" s="124"/>
      <c r="G66" s="124"/>
      <c r="H66" s="124"/>
      <c r="I66" s="72" t="s">
        <v>356</v>
      </c>
      <c r="J66" s="72"/>
      <c r="K66" s="73"/>
      <c r="L66" s="74" t="s">
        <v>320</v>
      </c>
      <c r="M66" s="72"/>
      <c r="N66" s="72"/>
    </row>
    <row r="67" spans="1:14" ht="17.25" thickBot="1" x14ac:dyDescent="0.25">
      <c r="A67" s="72"/>
      <c r="B67" s="72"/>
      <c r="C67" s="125"/>
      <c r="D67" s="125"/>
      <c r="E67" s="125"/>
      <c r="F67" s="125"/>
      <c r="G67" s="125"/>
      <c r="H67" s="125"/>
      <c r="I67" s="75"/>
      <c r="J67" s="75"/>
      <c r="K67" s="76"/>
      <c r="L67" s="77" t="s">
        <v>320</v>
      </c>
      <c r="M67" s="75"/>
      <c r="N67" s="75"/>
    </row>
    <row r="68" spans="1:14" x14ac:dyDescent="0.2">
      <c r="A68" s="72"/>
      <c r="B68" s="72"/>
      <c r="C68" s="123" t="s">
        <v>395</v>
      </c>
      <c r="D68" s="123"/>
      <c r="E68" s="123"/>
      <c r="F68" s="123"/>
      <c r="G68" s="123"/>
      <c r="H68" s="123"/>
      <c r="I68" s="68" t="s">
        <v>354</v>
      </c>
      <c r="J68" s="68"/>
      <c r="K68" s="69"/>
      <c r="L68" s="70" t="s">
        <v>318</v>
      </c>
      <c r="M68" s="68"/>
      <c r="N68" s="68"/>
    </row>
    <row r="69" spans="1:14" x14ac:dyDescent="0.2">
      <c r="A69" s="72"/>
      <c r="B69" s="72"/>
      <c r="C69" s="124"/>
      <c r="D69" s="124"/>
      <c r="E69" s="124"/>
      <c r="F69" s="124"/>
      <c r="G69" s="124"/>
      <c r="H69" s="124"/>
      <c r="I69" s="72" t="s">
        <v>356</v>
      </c>
      <c r="J69" s="72"/>
      <c r="K69" s="73"/>
      <c r="L69" s="74" t="s">
        <v>320</v>
      </c>
      <c r="M69" s="72"/>
      <c r="N69" s="72"/>
    </row>
    <row r="70" spans="1:14" ht="17.25" thickBot="1" x14ac:dyDescent="0.25">
      <c r="A70" s="72"/>
      <c r="B70" s="72"/>
      <c r="C70" s="125"/>
      <c r="D70" s="125"/>
      <c r="E70" s="125"/>
      <c r="F70" s="125"/>
      <c r="G70" s="125"/>
      <c r="H70" s="125"/>
      <c r="I70" s="75"/>
      <c r="J70" s="75"/>
      <c r="K70" s="76"/>
      <c r="L70" s="77" t="s">
        <v>320</v>
      </c>
      <c r="M70" s="75"/>
      <c r="N70" s="75"/>
    </row>
    <row r="71" spans="1:14" x14ac:dyDescent="0.2">
      <c r="A71" s="72"/>
      <c r="B71" s="72"/>
      <c r="C71" s="123" t="s">
        <v>396</v>
      </c>
      <c r="D71" s="123"/>
      <c r="E71" s="123"/>
      <c r="F71" s="123"/>
      <c r="G71" s="123"/>
      <c r="H71" s="123"/>
      <c r="I71" s="68" t="s">
        <v>354</v>
      </c>
      <c r="J71" s="68"/>
      <c r="K71" s="69"/>
      <c r="L71" s="70" t="s">
        <v>318</v>
      </c>
      <c r="M71" s="68"/>
      <c r="N71" s="68"/>
    </row>
    <row r="72" spans="1:14" x14ac:dyDescent="0.2">
      <c r="A72" s="72"/>
      <c r="B72" s="72"/>
      <c r="C72" s="124"/>
      <c r="D72" s="124"/>
      <c r="E72" s="124"/>
      <c r="F72" s="124"/>
      <c r="G72" s="124"/>
      <c r="H72" s="124"/>
      <c r="I72" s="72" t="s">
        <v>356</v>
      </c>
      <c r="J72" s="72"/>
      <c r="K72" s="73"/>
      <c r="L72" s="74" t="s">
        <v>320</v>
      </c>
      <c r="M72" s="72"/>
      <c r="N72" s="72"/>
    </row>
    <row r="73" spans="1:14" ht="17.25" thickBot="1" x14ac:dyDescent="0.25">
      <c r="A73" s="72"/>
      <c r="B73" s="72"/>
      <c r="C73" s="125"/>
      <c r="D73" s="125"/>
      <c r="E73" s="125"/>
      <c r="F73" s="125"/>
      <c r="G73" s="125"/>
      <c r="H73" s="125"/>
      <c r="I73" s="75"/>
      <c r="J73" s="75"/>
      <c r="K73" s="76"/>
      <c r="L73" s="77" t="s">
        <v>320</v>
      </c>
      <c r="M73" s="75"/>
      <c r="N73" s="75"/>
    </row>
    <row r="74" spans="1:14" x14ac:dyDescent="0.2">
      <c r="A74" s="72"/>
      <c r="B74" s="72"/>
      <c r="C74" s="123" t="s">
        <v>397</v>
      </c>
      <c r="D74" s="123"/>
      <c r="E74" s="123"/>
      <c r="F74" s="123"/>
      <c r="G74" s="123"/>
      <c r="H74" s="123"/>
      <c r="I74" s="68" t="s">
        <v>354</v>
      </c>
      <c r="J74" s="68"/>
      <c r="K74" s="69"/>
      <c r="L74" s="70" t="s">
        <v>318</v>
      </c>
      <c r="M74" s="68"/>
      <c r="N74" s="68"/>
    </row>
    <row r="75" spans="1:14" x14ac:dyDescent="0.2">
      <c r="A75" s="72"/>
      <c r="B75" s="72"/>
      <c r="C75" s="124"/>
      <c r="D75" s="124"/>
      <c r="E75" s="124"/>
      <c r="F75" s="124"/>
      <c r="G75" s="124"/>
      <c r="H75" s="124"/>
      <c r="I75" s="72" t="s">
        <v>356</v>
      </c>
      <c r="J75" s="72"/>
      <c r="K75" s="73"/>
      <c r="L75" s="74" t="s">
        <v>320</v>
      </c>
      <c r="M75" s="72"/>
      <c r="N75" s="72"/>
    </row>
    <row r="76" spans="1:14" ht="17.25" thickBot="1" x14ac:dyDescent="0.25">
      <c r="A76" s="72"/>
      <c r="B76" s="72"/>
      <c r="C76" s="125"/>
      <c r="D76" s="125"/>
      <c r="E76" s="125"/>
      <c r="F76" s="125"/>
      <c r="G76" s="125"/>
      <c r="H76" s="125"/>
      <c r="I76" s="75"/>
      <c r="J76" s="75"/>
      <c r="K76" s="76"/>
      <c r="L76" s="77" t="s">
        <v>320</v>
      </c>
      <c r="M76" s="75"/>
      <c r="N76" s="75"/>
    </row>
    <row r="77" spans="1:14" x14ac:dyDescent="0.2">
      <c r="A77" s="72"/>
      <c r="B77" s="72"/>
      <c r="C77" s="123" t="s">
        <v>398</v>
      </c>
      <c r="D77" s="123"/>
      <c r="E77" s="123"/>
      <c r="F77" s="123"/>
      <c r="G77" s="123"/>
      <c r="H77" s="123"/>
      <c r="I77" s="68" t="s">
        <v>354</v>
      </c>
      <c r="J77" s="68"/>
      <c r="K77" s="69"/>
      <c r="L77" s="70" t="s">
        <v>318</v>
      </c>
      <c r="M77" s="68"/>
      <c r="N77" s="68"/>
    </row>
    <row r="78" spans="1:14" x14ac:dyDescent="0.2">
      <c r="A78" s="72"/>
      <c r="B78" s="72"/>
      <c r="C78" s="124"/>
      <c r="D78" s="124"/>
      <c r="E78" s="124"/>
      <c r="F78" s="124"/>
      <c r="G78" s="124"/>
      <c r="H78" s="124"/>
      <c r="I78" s="72" t="s">
        <v>356</v>
      </c>
      <c r="J78" s="72"/>
      <c r="K78" s="73"/>
      <c r="L78" s="74" t="s">
        <v>320</v>
      </c>
      <c r="M78" s="72"/>
      <c r="N78" s="72"/>
    </row>
    <row r="79" spans="1:14" ht="17.25" thickBot="1" x14ac:dyDescent="0.25">
      <c r="A79" s="72"/>
      <c r="B79" s="72"/>
      <c r="C79" s="125"/>
      <c r="D79" s="125"/>
      <c r="E79" s="125"/>
      <c r="F79" s="125"/>
      <c r="G79" s="125"/>
      <c r="H79" s="125"/>
      <c r="I79" s="75"/>
      <c r="J79" s="75"/>
      <c r="K79" s="76"/>
      <c r="L79" s="77" t="s">
        <v>320</v>
      </c>
      <c r="M79" s="75"/>
      <c r="N79" s="75"/>
    </row>
    <row r="80" spans="1:14" x14ac:dyDescent="0.2">
      <c r="A80" s="72"/>
      <c r="B80" s="72"/>
      <c r="C80" s="123" t="s">
        <v>399</v>
      </c>
      <c r="D80" s="123"/>
      <c r="E80" s="123"/>
      <c r="F80" s="123"/>
      <c r="G80" s="123"/>
      <c r="H80" s="123"/>
      <c r="I80" s="68" t="s">
        <v>354</v>
      </c>
      <c r="J80" s="68"/>
      <c r="K80" s="69"/>
      <c r="L80" s="70" t="s">
        <v>318</v>
      </c>
      <c r="M80" s="68"/>
      <c r="N80" s="68"/>
    </row>
    <row r="81" spans="1:14" x14ac:dyDescent="0.2">
      <c r="A81" s="72"/>
      <c r="B81" s="72"/>
      <c r="C81" s="124"/>
      <c r="D81" s="124"/>
      <c r="E81" s="124"/>
      <c r="F81" s="124"/>
      <c r="G81" s="124"/>
      <c r="H81" s="124"/>
      <c r="I81" s="72" t="s">
        <v>356</v>
      </c>
      <c r="J81" s="72"/>
      <c r="K81" s="73"/>
      <c r="L81" s="74" t="s">
        <v>320</v>
      </c>
      <c r="M81" s="72"/>
      <c r="N81" s="72"/>
    </row>
    <row r="82" spans="1:14" ht="17.25" thickBot="1" x14ac:dyDescent="0.25">
      <c r="A82" s="72"/>
      <c r="B82" s="72"/>
      <c r="C82" s="125"/>
      <c r="D82" s="125"/>
      <c r="E82" s="125"/>
      <c r="F82" s="125"/>
      <c r="G82" s="125"/>
      <c r="H82" s="125"/>
      <c r="I82" s="75"/>
      <c r="J82" s="75"/>
      <c r="K82" s="76"/>
      <c r="L82" s="77" t="s">
        <v>320</v>
      </c>
      <c r="M82" s="75"/>
      <c r="N82" s="75"/>
    </row>
    <row r="83" spans="1:14" x14ac:dyDescent="0.2">
      <c r="A83" s="72"/>
      <c r="B83" s="72"/>
      <c r="C83" s="123" t="s">
        <v>400</v>
      </c>
      <c r="D83" s="123"/>
      <c r="E83" s="123"/>
      <c r="F83" s="123"/>
      <c r="G83" s="123"/>
      <c r="H83" s="123"/>
      <c r="I83" s="68" t="s">
        <v>354</v>
      </c>
      <c r="J83" s="68"/>
      <c r="K83" s="69"/>
      <c r="L83" s="70" t="s">
        <v>318</v>
      </c>
      <c r="M83" s="68"/>
      <c r="N83" s="68"/>
    </row>
    <row r="84" spans="1:14" x14ac:dyDescent="0.2">
      <c r="A84" s="72"/>
      <c r="B84" s="72"/>
      <c r="C84" s="124"/>
      <c r="D84" s="124"/>
      <c r="E84" s="124"/>
      <c r="F84" s="124"/>
      <c r="G84" s="124"/>
      <c r="H84" s="124"/>
      <c r="I84" s="72" t="s">
        <v>356</v>
      </c>
      <c r="J84" s="72"/>
      <c r="K84" s="73"/>
      <c r="L84" s="74" t="s">
        <v>320</v>
      </c>
      <c r="M84" s="72"/>
      <c r="N84" s="72"/>
    </row>
    <row r="85" spans="1:14" ht="17.25" thickBot="1" x14ac:dyDescent="0.25">
      <c r="A85" s="75"/>
      <c r="B85" s="75"/>
      <c r="C85" s="125"/>
      <c r="D85" s="125"/>
      <c r="E85" s="125"/>
      <c r="F85" s="125"/>
      <c r="G85" s="125"/>
      <c r="H85" s="125"/>
      <c r="I85" s="75"/>
      <c r="J85" s="75"/>
      <c r="K85" s="76"/>
      <c r="L85" s="77" t="s">
        <v>320</v>
      </c>
      <c r="M85" s="75"/>
      <c r="N85" s="75"/>
    </row>
    <row r="86" spans="1:14" x14ac:dyDescent="0.2">
      <c r="C86" s="123"/>
      <c r="D86" s="123"/>
      <c r="E86" s="123"/>
      <c r="F86" s="123"/>
      <c r="G86" s="123"/>
      <c r="H86" s="123"/>
      <c r="I86" s="68"/>
      <c r="J86" s="68"/>
      <c r="K86" s="69"/>
      <c r="L86" s="70"/>
      <c r="M86" s="68"/>
      <c r="N86" s="68"/>
    </row>
    <row r="87" spans="1:14" x14ac:dyDescent="0.2">
      <c r="C87" s="124"/>
      <c r="D87" s="124"/>
      <c r="E87" s="124"/>
      <c r="F87" s="124"/>
      <c r="G87" s="124"/>
      <c r="H87" s="124"/>
      <c r="I87" s="72"/>
      <c r="J87" s="72"/>
      <c r="K87" s="73"/>
      <c r="L87" s="74"/>
      <c r="M87" s="72"/>
      <c r="N87" s="72"/>
    </row>
    <row r="88" spans="1:14" ht="17.25" thickBot="1" x14ac:dyDescent="0.25">
      <c r="C88" s="125"/>
      <c r="D88" s="125"/>
      <c r="E88" s="125"/>
      <c r="F88" s="125"/>
      <c r="G88" s="125"/>
      <c r="H88" s="125"/>
      <c r="I88" s="75"/>
      <c r="J88" s="75"/>
      <c r="K88" s="76"/>
      <c r="L88" s="77"/>
      <c r="M88" s="75"/>
      <c r="N88" s="75"/>
    </row>
    <row r="89" spans="1:14" x14ac:dyDescent="0.2">
      <c r="C89" s="123"/>
      <c r="D89" s="123"/>
      <c r="E89" s="123"/>
      <c r="F89" s="123"/>
      <c r="G89" s="123"/>
      <c r="H89" s="123"/>
      <c r="I89" s="68"/>
      <c r="J89" s="68"/>
      <c r="K89" s="69"/>
      <c r="L89" s="70"/>
      <c r="M89" s="68"/>
      <c r="N89" s="68"/>
    </row>
    <row r="90" spans="1:14" x14ac:dyDescent="0.2">
      <c r="C90" s="124"/>
      <c r="D90" s="124"/>
      <c r="E90" s="124"/>
      <c r="F90" s="124"/>
      <c r="G90" s="124"/>
      <c r="H90" s="124"/>
      <c r="I90" s="72"/>
      <c r="J90" s="72"/>
      <c r="K90" s="73"/>
      <c r="L90" s="74"/>
      <c r="M90" s="72"/>
      <c r="N90" s="72"/>
    </row>
    <row r="91" spans="1:14" ht="17.25" thickBot="1" x14ac:dyDescent="0.25">
      <c r="C91" s="125"/>
      <c r="D91" s="125"/>
      <c r="E91" s="125"/>
      <c r="F91" s="125"/>
      <c r="G91" s="125"/>
      <c r="H91" s="125"/>
      <c r="I91" s="75"/>
      <c r="J91" s="75"/>
      <c r="K91" s="76"/>
      <c r="L91" s="77"/>
      <c r="M91" s="75"/>
      <c r="N91" s="75"/>
    </row>
    <row r="92" spans="1:14" x14ac:dyDescent="0.2">
      <c r="C92" s="123"/>
      <c r="D92" s="123"/>
      <c r="E92" s="123"/>
      <c r="F92" s="123"/>
      <c r="G92" s="123"/>
      <c r="H92" s="123"/>
      <c r="I92" s="68"/>
      <c r="J92" s="68"/>
      <c r="K92" s="69"/>
      <c r="L92" s="70"/>
      <c r="M92" s="68"/>
      <c r="N92" s="68"/>
    </row>
    <row r="93" spans="1:14" x14ac:dyDescent="0.2">
      <c r="C93" s="124"/>
      <c r="D93" s="124"/>
      <c r="E93" s="124"/>
      <c r="F93" s="124"/>
      <c r="G93" s="124"/>
      <c r="H93" s="124"/>
      <c r="I93" s="72"/>
      <c r="J93" s="72"/>
      <c r="K93" s="73"/>
      <c r="L93" s="74"/>
      <c r="M93" s="72"/>
      <c r="N93" s="72"/>
    </row>
    <row r="94" spans="1:14" ht="17.25" thickBot="1" x14ac:dyDescent="0.25">
      <c r="C94" s="125"/>
      <c r="D94" s="125"/>
      <c r="E94" s="125"/>
      <c r="F94" s="125"/>
      <c r="G94" s="125"/>
      <c r="H94" s="125"/>
      <c r="I94" s="75"/>
      <c r="J94" s="75"/>
      <c r="K94" s="76"/>
      <c r="L94" s="77"/>
      <c r="M94" s="75"/>
      <c r="N94" s="75"/>
    </row>
    <row r="95" spans="1:14" x14ac:dyDescent="0.2">
      <c r="C95" s="123"/>
      <c r="D95" s="123"/>
      <c r="E95" s="123"/>
      <c r="F95" s="123"/>
      <c r="G95" s="123"/>
      <c r="H95" s="123"/>
      <c r="I95" s="68"/>
      <c r="J95" s="68"/>
      <c r="K95" s="69"/>
      <c r="L95" s="70"/>
      <c r="M95" s="68"/>
      <c r="N95" s="68"/>
    </row>
    <row r="96" spans="1:14" x14ac:dyDescent="0.2">
      <c r="C96" s="124"/>
      <c r="D96" s="124"/>
      <c r="E96" s="124"/>
      <c r="F96" s="124"/>
      <c r="G96" s="124"/>
      <c r="H96" s="124"/>
      <c r="I96" s="72"/>
      <c r="J96" s="72"/>
      <c r="K96" s="73"/>
      <c r="L96" s="74"/>
      <c r="M96" s="72"/>
      <c r="N96" s="72"/>
    </row>
    <row r="97" spans="3:14" ht="17.25" thickBot="1" x14ac:dyDescent="0.25">
      <c r="C97" s="125"/>
      <c r="D97" s="125"/>
      <c r="E97" s="125"/>
      <c r="F97" s="125"/>
      <c r="G97" s="125"/>
      <c r="H97" s="125"/>
      <c r="I97" s="75"/>
      <c r="J97" s="75"/>
      <c r="K97" s="76"/>
      <c r="L97" s="77"/>
      <c r="M97" s="75"/>
      <c r="N97" s="75"/>
    </row>
    <row r="98" spans="3:14" x14ac:dyDescent="0.2">
      <c r="C98" s="123"/>
      <c r="D98" s="123"/>
      <c r="E98" s="123"/>
      <c r="F98" s="123"/>
      <c r="G98" s="123"/>
      <c r="H98" s="123"/>
      <c r="I98" s="68"/>
      <c r="J98" s="68"/>
      <c r="K98" s="69"/>
      <c r="L98" s="70"/>
      <c r="M98" s="68"/>
      <c r="N98" s="68"/>
    </row>
    <row r="99" spans="3:14" x14ac:dyDescent="0.2">
      <c r="C99" s="124"/>
      <c r="D99" s="124"/>
      <c r="E99" s="124"/>
      <c r="F99" s="124"/>
      <c r="G99" s="124"/>
      <c r="H99" s="124"/>
      <c r="I99" s="72"/>
      <c r="J99" s="72"/>
      <c r="K99" s="73"/>
      <c r="L99" s="74"/>
      <c r="M99" s="72"/>
      <c r="N99" s="72"/>
    </row>
    <row r="100" spans="3:14" ht="17.25" thickBot="1" x14ac:dyDescent="0.25">
      <c r="C100" s="125"/>
      <c r="D100" s="125"/>
      <c r="E100" s="125"/>
      <c r="F100" s="125"/>
      <c r="G100" s="125"/>
      <c r="H100" s="125"/>
      <c r="I100" s="75"/>
      <c r="J100" s="75"/>
      <c r="K100" s="76"/>
      <c r="L100" s="77"/>
      <c r="M100" s="75"/>
      <c r="N100" s="75"/>
    </row>
    <row r="101" spans="3:14" x14ac:dyDescent="0.2">
      <c r="C101" s="123"/>
      <c r="D101" s="123"/>
      <c r="E101" s="123"/>
      <c r="F101" s="123"/>
      <c r="G101" s="123"/>
      <c r="H101" s="123"/>
      <c r="I101" s="68"/>
      <c r="J101" s="68"/>
      <c r="K101" s="69"/>
      <c r="L101" s="70"/>
      <c r="M101" s="68"/>
      <c r="N101" s="68"/>
    </row>
    <row r="102" spans="3:14" x14ac:dyDescent="0.2">
      <c r="C102" s="124"/>
      <c r="D102" s="124"/>
      <c r="E102" s="124"/>
      <c r="F102" s="124"/>
      <c r="G102" s="124"/>
      <c r="H102" s="124"/>
      <c r="I102" s="72"/>
      <c r="J102" s="72"/>
      <c r="K102" s="73"/>
      <c r="L102" s="74"/>
      <c r="M102" s="72"/>
      <c r="N102" s="72"/>
    </row>
    <row r="103" spans="3:14" ht="17.25" thickBot="1" x14ac:dyDescent="0.25">
      <c r="C103" s="125"/>
      <c r="D103" s="125"/>
      <c r="E103" s="125"/>
      <c r="F103" s="125"/>
      <c r="G103" s="125"/>
      <c r="H103" s="125"/>
      <c r="I103" s="75"/>
      <c r="J103" s="75"/>
      <c r="K103" s="76"/>
      <c r="L103" s="77"/>
      <c r="M103" s="75"/>
      <c r="N103" s="75"/>
    </row>
    <row r="104" spans="3:14" x14ac:dyDescent="0.2">
      <c r="C104" s="123"/>
      <c r="D104" s="123"/>
      <c r="E104" s="123"/>
      <c r="F104" s="123"/>
      <c r="G104" s="123"/>
      <c r="H104" s="123"/>
      <c r="I104" s="68"/>
      <c r="J104" s="68"/>
      <c r="K104" s="69"/>
      <c r="L104" s="70"/>
      <c r="M104" s="68"/>
      <c r="N104" s="68"/>
    </row>
    <row r="105" spans="3:14" x14ac:dyDescent="0.2">
      <c r="C105" s="124"/>
      <c r="D105" s="124"/>
      <c r="E105" s="124"/>
      <c r="F105" s="124"/>
      <c r="G105" s="124"/>
      <c r="H105" s="124"/>
      <c r="I105" s="72"/>
      <c r="J105" s="72"/>
      <c r="K105" s="73"/>
      <c r="L105" s="74"/>
      <c r="M105" s="72"/>
      <c r="N105" s="72"/>
    </row>
    <row r="106" spans="3:14" ht="17.25" thickBot="1" x14ac:dyDescent="0.25">
      <c r="C106" s="125"/>
      <c r="D106" s="125"/>
      <c r="E106" s="125"/>
      <c r="F106" s="125"/>
      <c r="G106" s="125"/>
      <c r="H106" s="125"/>
      <c r="I106" s="75"/>
      <c r="J106" s="75"/>
      <c r="K106" s="76"/>
      <c r="L106" s="77"/>
      <c r="M106" s="75"/>
      <c r="N106" s="75"/>
    </row>
    <row r="107" spans="3:14" x14ac:dyDescent="0.2">
      <c r="C107" s="123"/>
      <c r="D107" s="123"/>
      <c r="E107" s="123"/>
      <c r="F107" s="123"/>
      <c r="G107" s="123"/>
      <c r="H107" s="123"/>
      <c r="I107" s="68"/>
      <c r="J107" s="68"/>
      <c r="K107" s="69"/>
      <c r="L107" s="70"/>
      <c r="M107" s="68"/>
      <c r="N107" s="68"/>
    </row>
    <row r="108" spans="3:14" x14ac:dyDescent="0.2">
      <c r="C108" s="124"/>
      <c r="D108" s="124"/>
      <c r="E108" s="124"/>
      <c r="F108" s="124"/>
      <c r="G108" s="124"/>
      <c r="H108" s="124"/>
      <c r="I108" s="72"/>
      <c r="J108" s="72"/>
      <c r="K108" s="73"/>
      <c r="L108" s="74"/>
      <c r="M108" s="72"/>
      <c r="N108" s="72"/>
    </row>
    <row r="109" spans="3:14" ht="17.25" thickBot="1" x14ac:dyDescent="0.25">
      <c r="C109" s="125"/>
      <c r="D109" s="125"/>
      <c r="E109" s="125"/>
      <c r="F109" s="125"/>
      <c r="G109" s="125"/>
      <c r="H109" s="125"/>
      <c r="I109" s="75"/>
      <c r="J109" s="75"/>
      <c r="K109" s="76"/>
      <c r="L109" s="77"/>
      <c r="M109" s="75"/>
      <c r="N109" s="75"/>
    </row>
    <row r="110" spans="3:14" x14ac:dyDescent="0.2">
      <c r="C110" s="123"/>
      <c r="D110" s="123"/>
      <c r="E110" s="123"/>
      <c r="F110" s="123"/>
      <c r="G110" s="123"/>
      <c r="H110" s="123"/>
      <c r="I110" s="68"/>
      <c r="J110" s="68"/>
      <c r="K110" s="69"/>
      <c r="L110" s="70"/>
      <c r="M110" s="68"/>
      <c r="N110" s="68"/>
    </row>
    <row r="111" spans="3:14" x14ac:dyDescent="0.2">
      <c r="C111" s="124"/>
      <c r="D111" s="124"/>
      <c r="E111" s="124"/>
      <c r="F111" s="124"/>
      <c r="G111" s="124"/>
      <c r="H111" s="124"/>
      <c r="I111" s="72"/>
      <c r="J111" s="72"/>
      <c r="K111" s="73"/>
      <c r="L111" s="74"/>
      <c r="M111" s="72"/>
      <c r="N111" s="72"/>
    </row>
    <row r="112" spans="3:14" ht="17.25" thickBot="1" x14ac:dyDescent="0.25">
      <c r="C112" s="125"/>
      <c r="D112" s="125"/>
      <c r="E112" s="125"/>
      <c r="F112" s="125"/>
      <c r="G112" s="125"/>
      <c r="H112" s="125"/>
      <c r="I112" s="75"/>
      <c r="J112" s="75"/>
      <c r="K112" s="76"/>
      <c r="L112" s="77"/>
      <c r="M112" s="75"/>
      <c r="N112" s="75"/>
    </row>
    <row r="113" spans="3:14" x14ac:dyDescent="0.2">
      <c r="C113" s="123"/>
      <c r="D113" s="123"/>
      <c r="E113" s="123"/>
      <c r="F113" s="123"/>
      <c r="G113" s="123"/>
      <c r="H113" s="123"/>
      <c r="I113" s="68"/>
      <c r="J113" s="68"/>
      <c r="K113" s="69"/>
      <c r="L113" s="70"/>
      <c r="M113" s="68"/>
      <c r="N113" s="68"/>
    </row>
    <row r="114" spans="3:14" x14ac:dyDescent="0.2">
      <c r="C114" s="124"/>
      <c r="D114" s="124"/>
      <c r="E114" s="124"/>
      <c r="F114" s="124"/>
      <c r="G114" s="124"/>
      <c r="H114" s="124"/>
      <c r="I114" s="72"/>
      <c r="J114" s="72"/>
      <c r="K114" s="73"/>
      <c r="L114" s="74"/>
      <c r="M114" s="72"/>
      <c r="N114" s="72"/>
    </row>
    <row r="115" spans="3:14" ht="17.25" thickBot="1" x14ac:dyDescent="0.25">
      <c r="C115" s="125"/>
      <c r="D115" s="125"/>
      <c r="E115" s="125"/>
      <c r="F115" s="125"/>
      <c r="G115" s="125"/>
      <c r="H115" s="125"/>
      <c r="I115" s="75"/>
      <c r="J115" s="75"/>
      <c r="K115" s="76"/>
      <c r="L115" s="77"/>
      <c r="M115" s="75"/>
      <c r="N115" s="75"/>
    </row>
    <row r="116" spans="3:14" x14ac:dyDescent="0.2">
      <c r="C116" s="123"/>
      <c r="D116" s="123"/>
      <c r="E116" s="123"/>
      <c r="F116" s="123"/>
      <c r="G116" s="123"/>
      <c r="H116" s="123"/>
      <c r="I116" s="68"/>
      <c r="J116" s="68"/>
      <c r="K116" s="69"/>
      <c r="L116" s="70"/>
      <c r="M116" s="68"/>
      <c r="N116" s="68"/>
    </row>
    <row r="117" spans="3:14" x14ac:dyDescent="0.2">
      <c r="C117" s="124"/>
      <c r="D117" s="124"/>
      <c r="E117" s="124"/>
      <c r="F117" s="124"/>
      <c r="G117" s="124"/>
      <c r="H117" s="124"/>
      <c r="I117" s="72"/>
      <c r="J117" s="72"/>
      <c r="K117" s="73"/>
      <c r="L117" s="74"/>
      <c r="M117" s="72"/>
      <c r="N117" s="72"/>
    </row>
    <row r="118" spans="3:14" ht="17.25" thickBot="1" x14ac:dyDescent="0.25">
      <c r="C118" s="125"/>
      <c r="D118" s="125"/>
      <c r="E118" s="125"/>
      <c r="F118" s="125"/>
      <c r="G118" s="125"/>
      <c r="H118" s="125"/>
      <c r="I118" s="75"/>
      <c r="J118" s="75"/>
      <c r="K118" s="76"/>
      <c r="L118" s="77"/>
      <c r="M118" s="75"/>
      <c r="N118" s="75"/>
    </row>
    <row r="119" spans="3:14" x14ac:dyDescent="0.2">
      <c r="C119" s="123"/>
      <c r="D119" s="123"/>
      <c r="E119" s="123"/>
      <c r="F119" s="123"/>
      <c r="G119" s="123"/>
      <c r="H119" s="123"/>
      <c r="I119" s="68"/>
      <c r="J119" s="68"/>
      <c r="K119" s="69"/>
      <c r="L119" s="70"/>
      <c r="M119" s="68"/>
      <c r="N119" s="68"/>
    </row>
    <row r="120" spans="3:14" x14ac:dyDescent="0.2">
      <c r="C120" s="124"/>
      <c r="D120" s="124"/>
      <c r="E120" s="124"/>
      <c r="F120" s="124"/>
      <c r="G120" s="124"/>
      <c r="H120" s="124"/>
      <c r="I120" s="72"/>
      <c r="J120" s="72"/>
      <c r="K120" s="73"/>
      <c r="L120" s="74"/>
      <c r="M120" s="72"/>
      <c r="N120" s="72"/>
    </row>
    <row r="121" spans="3:14" ht="17.25" thickBot="1" x14ac:dyDescent="0.25">
      <c r="C121" s="125"/>
      <c r="D121" s="125"/>
      <c r="E121" s="125"/>
      <c r="F121" s="125"/>
      <c r="G121" s="125"/>
      <c r="H121" s="125"/>
      <c r="I121" s="75"/>
      <c r="J121" s="75"/>
      <c r="K121" s="76"/>
      <c r="L121" s="77"/>
      <c r="M121" s="75"/>
      <c r="N121" s="75"/>
    </row>
    <row r="122" spans="3:14" x14ac:dyDescent="0.2">
      <c r="C122" s="123"/>
      <c r="D122" s="123"/>
      <c r="E122" s="123"/>
      <c r="F122" s="123"/>
      <c r="G122" s="123"/>
      <c r="H122" s="123"/>
      <c r="I122" s="68"/>
      <c r="J122" s="68"/>
      <c r="K122" s="69"/>
      <c r="L122" s="70"/>
      <c r="M122" s="68"/>
      <c r="N122" s="68"/>
    </row>
    <row r="123" spans="3:14" x14ac:dyDescent="0.2">
      <c r="C123" s="124"/>
      <c r="D123" s="124"/>
      <c r="E123" s="124"/>
      <c r="F123" s="124"/>
      <c r="G123" s="124"/>
      <c r="H123" s="124"/>
      <c r="I123" s="72"/>
      <c r="J123" s="72"/>
      <c r="K123" s="73"/>
      <c r="L123" s="74"/>
      <c r="M123" s="72"/>
      <c r="N123" s="72"/>
    </row>
    <row r="124" spans="3:14" ht="17.25" thickBot="1" x14ac:dyDescent="0.25">
      <c r="C124" s="125"/>
      <c r="D124" s="125"/>
      <c r="E124" s="125"/>
      <c r="F124" s="125"/>
      <c r="G124" s="125"/>
      <c r="H124" s="125"/>
      <c r="I124" s="75"/>
      <c r="J124" s="75"/>
      <c r="K124" s="76"/>
      <c r="L124" s="77"/>
      <c r="M124" s="75"/>
      <c r="N124" s="75"/>
    </row>
    <row r="125" spans="3:14" x14ac:dyDescent="0.2">
      <c r="C125" s="123"/>
      <c r="D125" s="123"/>
      <c r="E125" s="123"/>
      <c r="F125" s="123"/>
      <c r="G125" s="123"/>
      <c r="H125" s="123"/>
      <c r="I125" s="68"/>
      <c r="J125" s="68"/>
      <c r="K125" s="69"/>
      <c r="L125" s="70"/>
      <c r="M125" s="68"/>
      <c r="N125" s="68"/>
    </row>
    <row r="126" spans="3:14" x14ac:dyDescent="0.2">
      <c r="C126" s="124"/>
      <c r="D126" s="124"/>
      <c r="E126" s="124"/>
      <c r="F126" s="124"/>
      <c r="G126" s="124"/>
      <c r="H126" s="124"/>
      <c r="I126" s="72"/>
      <c r="J126" s="72"/>
      <c r="K126" s="73"/>
      <c r="L126" s="74"/>
      <c r="M126" s="72"/>
      <c r="N126" s="72"/>
    </row>
    <row r="127" spans="3:14" ht="17.25" thickBot="1" x14ac:dyDescent="0.25">
      <c r="C127" s="125"/>
      <c r="D127" s="125"/>
      <c r="E127" s="125"/>
      <c r="F127" s="125"/>
      <c r="G127" s="125"/>
      <c r="H127" s="125"/>
      <c r="I127" s="75"/>
      <c r="J127" s="75"/>
      <c r="K127" s="76"/>
      <c r="L127" s="77"/>
      <c r="M127" s="75"/>
      <c r="N127" s="75"/>
    </row>
    <row r="128" spans="3:14" x14ac:dyDescent="0.2">
      <c r="C128" s="123"/>
      <c r="D128" s="123"/>
      <c r="E128" s="123"/>
      <c r="F128" s="123"/>
      <c r="G128" s="123"/>
      <c r="H128" s="123"/>
      <c r="I128" s="68"/>
      <c r="J128" s="68"/>
      <c r="K128" s="69"/>
      <c r="L128" s="70"/>
      <c r="M128" s="68"/>
      <c r="N128" s="68"/>
    </row>
    <row r="129" spans="3:14" x14ac:dyDescent="0.2">
      <c r="C129" s="124"/>
      <c r="D129" s="124"/>
      <c r="E129" s="124"/>
      <c r="F129" s="124"/>
      <c r="G129" s="124"/>
      <c r="H129" s="124"/>
      <c r="I129" s="72"/>
      <c r="J129" s="72"/>
      <c r="K129" s="73"/>
      <c r="L129" s="74"/>
      <c r="M129" s="72"/>
      <c r="N129" s="72"/>
    </row>
    <row r="130" spans="3:14" ht="17.25" thickBot="1" x14ac:dyDescent="0.25">
      <c r="C130" s="125"/>
      <c r="D130" s="125"/>
      <c r="E130" s="125"/>
      <c r="F130" s="125"/>
      <c r="G130" s="125"/>
      <c r="H130" s="125"/>
      <c r="I130" s="75"/>
      <c r="J130" s="75"/>
      <c r="K130" s="76"/>
      <c r="L130" s="77"/>
      <c r="M130" s="75"/>
      <c r="N130" s="75"/>
    </row>
    <row r="131" spans="3:14" x14ac:dyDescent="0.2">
      <c r="C131" s="123"/>
      <c r="D131" s="123"/>
      <c r="E131" s="123"/>
      <c r="F131" s="123"/>
      <c r="G131" s="123"/>
      <c r="H131" s="123"/>
      <c r="I131" s="68"/>
      <c r="J131" s="68"/>
      <c r="K131" s="69"/>
      <c r="L131" s="70"/>
      <c r="M131" s="68"/>
      <c r="N131" s="68"/>
    </row>
    <row r="132" spans="3:14" x14ac:dyDescent="0.2">
      <c r="C132" s="124"/>
      <c r="D132" s="124"/>
      <c r="E132" s="124"/>
      <c r="F132" s="124"/>
      <c r="G132" s="124"/>
      <c r="H132" s="124"/>
      <c r="I132" s="72"/>
      <c r="J132" s="72"/>
      <c r="K132" s="73"/>
      <c r="L132" s="74"/>
      <c r="M132" s="72"/>
      <c r="N132" s="72"/>
    </row>
    <row r="133" spans="3:14" ht="17.25" thickBot="1" x14ac:dyDescent="0.25">
      <c r="C133" s="125"/>
      <c r="D133" s="125"/>
      <c r="E133" s="125"/>
      <c r="F133" s="125"/>
      <c r="G133" s="125"/>
      <c r="H133" s="125"/>
      <c r="I133" s="75"/>
      <c r="J133" s="75"/>
      <c r="K133" s="76"/>
      <c r="L133" s="77"/>
      <c r="M133" s="75"/>
      <c r="N133" s="75"/>
    </row>
    <row r="134" spans="3:14" x14ac:dyDescent="0.2">
      <c r="C134" s="123"/>
      <c r="D134" s="123"/>
      <c r="E134" s="123"/>
      <c r="F134" s="123"/>
      <c r="G134" s="123"/>
      <c r="H134" s="123"/>
      <c r="I134" s="68"/>
      <c r="J134" s="68"/>
      <c r="K134" s="69"/>
      <c r="L134" s="70"/>
      <c r="M134" s="68"/>
      <c r="N134" s="68"/>
    </row>
    <row r="135" spans="3:14" x14ac:dyDescent="0.2">
      <c r="C135" s="124"/>
      <c r="D135" s="124"/>
      <c r="E135" s="124"/>
      <c r="F135" s="124"/>
      <c r="G135" s="124"/>
      <c r="H135" s="124"/>
      <c r="I135" s="72"/>
      <c r="J135" s="72"/>
      <c r="K135" s="73"/>
      <c r="L135" s="74"/>
      <c r="M135" s="72"/>
      <c r="N135" s="72"/>
    </row>
    <row r="136" spans="3:14" ht="17.25" thickBot="1" x14ac:dyDescent="0.25">
      <c r="C136" s="125"/>
      <c r="D136" s="125"/>
      <c r="E136" s="125"/>
      <c r="F136" s="125"/>
      <c r="G136" s="125"/>
      <c r="H136" s="125"/>
      <c r="I136" s="75"/>
      <c r="J136" s="75"/>
      <c r="K136" s="76"/>
      <c r="L136" s="77"/>
      <c r="M136" s="75"/>
      <c r="N136" s="75"/>
    </row>
  </sheetData>
  <mergeCells count="312"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2:A4"/>
    <mergeCell ref="B2:B4"/>
    <mergeCell ref="C2:C4"/>
    <mergeCell ref="D2:D4"/>
    <mergeCell ref="E2:E4"/>
    <mergeCell ref="F2:F4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8:A10"/>
    <mergeCell ref="B8:B10"/>
    <mergeCell ref="C8:C10"/>
    <mergeCell ref="D8:D10"/>
    <mergeCell ref="E8:E10"/>
    <mergeCell ref="F8:F10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14:A16"/>
    <mergeCell ref="B14:B16"/>
    <mergeCell ref="C14:C16"/>
    <mergeCell ref="D14:D16"/>
    <mergeCell ref="E14:E16"/>
    <mergeCell ref="F14:F16"/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G26:G28"/>
    <mergeCell ref="H26:H28"/>
    <mergeCell ref="A29:A31"/>
    <mergeCell ref="B29:B31"/>
    <mergeCell ref="C29:C31"/>
    <mergeCell ref="D29:D31"/>
    <mergeCell ref="E29:E31"/>
    <mergeCell ref="F29:F31"/>
    <mergeCell ref="G29:G31"/>
    <mergeCell ref="H29:H31"/>
    <mergeCell ref="A26:A28"/>
    <mergeCell ref="B26:B28"/>
    <mergeCell ref="C26:C28"/>
    <mergeCell ref="D26:D28"/>
    <mergeCell ref="E26:E28"/>
    <mergeCell ref="F26:F28"/>
    <mergeCell ref="G32:G34"/>
    <mergeCell ref="H32:H34"/>
    <mergeCell ref="A35:A37"/>
    <mergeCell ref="B35:B37"/>
    <mergeCell ref="C35:C37"/>
    <mergeCell ref="D35:D37"/>
    <mergeCell ref="E35:E37"/>
    <mergeCell ref="F35:F37"/>
    <mergeCell ref="G35:G37"/>
    <mergeCell ref="H35:H37"/>
    <mergeCell ref="A32:A34"/>
    <mergeCell ref="B32:B34"/>
    <mergeCell ref="C32:C34"/>
    <mergeCell ref="D32:D34"/>
    <mergeCell ref="E32:E34"/>
    <mergeCell ref="F32:F34"/>
    <mergeCell ref="G38:G40"/>
    <mergeCell ref="H38:H40"/>
    <mergeCell ref="A41:A43"/>
    <mergeCell ref="B41:B43"/>
    <mergeCell ref="C41:C43"/>
    <mergeCell ref="D41:D43"/>
    <mergeCell ref="E41:E43"/>
    <mergeCell ref="F41:F43"/>
    <mergeCell ref="G41:G43"/>
    <mergeCell ref="H41:H43"/>
    <mergeCell ref="A38:A40"/>
    <mergeCell ref="B38:B40"/>
    <mergeCell ref="C38:C40"/>
    <mergeCell ref="D38:D40"/>
    <mergeCell ref="E38:E40"/>
    <mergeCell ref="F38:F40"/>
    <mergeCell ref="G44:G46"/>
    <mergeCell ref="H44:H46"/>
    <mergeCell ref="A47:A49"/>
    <mergeCell ref="B47:B49"/>
    <mergeCell ref="C47:C49"/>
    <mergeCell ref="D47:D49"/>
    <mergeCell ref="E47:E49"/>
    <mergeCell ref="F47:F49"/>
    <mergeCell ref="G47:G49"/>
    <mergeCell ref="H47:H49"/>
    <mergeCell ref="A44:A46"/>
    <mergeCell ref="B44:B46"/>
    <mergeCell ref="C44:C46"/>
    <mergeCell ref="D44:D46"/>
    <mergeCell ref="E44:E46"/>
    <mergeCell ref="F44:F46"/>
    <mergeCell ref="G50:G52"/>
    <mergeCell ref="H50:H52"/>
    <mergeCell ref="A53:A55"/>
    <mergeCell ref="B53:B55"/>
    <mergeCell ref="C53:C55"/>
    <mergeCell ref="D53:D55"/>
    <mergeCell ref="E53:E55"/>
    <mergeCell ref="F53:F55"/>
    <mergeCell ref="G53:G55"/>
    <mergeCell ref="H53:H55"/>
    <mergeCell ref="A50:A52"/>
    <mergeCell ref="B50:B52"/>
    <mergeCell ref="C50:C52"/>
    <mergeCell ref="D50:D52"/>
    <mergeCell ref="E50:E52"/>
    <mergeCell ref="F50:F52"/>
    <mergeCell ref="A62:A64"/>
    <mergeCell ref="B62:B64"/>
    <mergeCell ref="C62:C64"/>
    <mergeCell ref="D62:D64"/>
    <mergeCell ref="E62:E64"/>
    <mergeCell ref="F62:F64"/>
    <mergeCell ref="G56:G58"/>
    <mergeCell ref="H56:H58"/>
    <mergeCell ref="A59:A61"/>
    <mergeCell ref="B59:B61"/>
    <mergeCell ref="C59:C61"/>
    <mergeCell ref="D59:D61"/>
    <mergeCell ref="E59:E61"/>
    <mergeCell ref="F59:F61"/>
    <mergeCell ref="G59:G61"/>
    <mergeCell ref="H59:H61"/>
    <mergeCell ref="A56:A58"/>
    <mergeCell ref="B56:B58"/>
    <mergeCell ref="C56:C58"/>
    <mergeCell ref="D56:D58"/>
    <mergeCell ref="E56:E58"/>
    <mergeCell ref="F56:F58"/>
    <mergeCell ref="C68:C70"/>
    <mergeCell ref="D68:D70"/>
    <mergeCell ref="E68:E70"/>
    <mergeCell ref="F68:F70"/>
    <mergeCell ref="G68:G70"/>
    <mergeCell ref="H68:H70"/>
    <mergeCell ref="G62:G64"/>
    <mergeCell ref="H62:H64"/>
    <mergeCell ref="C65:C67"/>
    <mergeCell ref="D65:D67"/>
    <mergeCell ref="E65:E67"/>
    <mergeCell ref="F65:F67"/>
    <mergeCell ref="G65:G67"/>
    <mergeCell ref="H65:H67"/>
    <mergeCell ref="C74:C76"/>
    <mergeCell ref="D74:D76"/>
    <mergeCell ref="E74:E76"/>
    <mergeCell ref="F74:F76"/>
    <mergeCell ref="G74:G76"/>
    <mergeCell ref="H74:H76"/>
    <mergeCell ref="C71:C73"/>
    <mergeCell ref="D71:D73"/>
    <mergeCell ref="E71:E73"/>
    <mergeCell ref="F71:F73"/>
    <mergeCell ref="G71:G73"/>
    <mergeCell ref="H71:H73"/>
    <mergeCell ref="C80:C82"/>
    <mergeCell ref="D80:D82"/>
    <mergeCell ref="E80:E82"/>
    <mergeCell ref="F80:F82"/>
    <mergeCell ref="G80:G82"/>
    <mergeCell ref="H80:H82"/>
    <mergeCell ref="C77:C79"/>
    <mergeCell ref="D77:D79"/>
    <mergeCell ref="E77:E79"/>
    <mergeCell ref="F77:F79"/>
    <mergeCell ref="G77:G79"/>
    <mergeCell ref="H77:H79"/>
    <mergeCell ref="C86:C88"/>
    <mergeCell ref="D86:D88"/>
    <mergeCell ref="E86:E88"/>
    <mergeCell ref="F86:F88"/>
    <mergeCell ref="G86:G88"/>
    <mergeCell ref="H86:H88"/>
    <mergeCell ref="C83:C85"/>
    <mergeCell ref="D83:D85"/>
    <mergeCell ref="E83:E85"/>
    <mergeCell ref="F83:F85"/>
    <mergeCell ref="G83:G85"/>
    <mergeCell ref="H83:H85"/>
    <mergeCell ref="C92:C94"/>
    <mergeCell ref="D92:D94"/>
    <mergeCell ref="E92:E94"/>
    <mergeCell ref="F92:F94"/>
    <mergeCell ref="G92:G94"/>
    <mergeCell ref="H92:H94"/>
    <mergeCell ref="C89:C91"/>
    <mergeCell ref="D89:D91"/>
    <mergeCell ref="E89:E91"/>
    <mergeCell ref="F89:F91"/>
    <mergeCell ref="G89:G91"/>
    <mergeCell ref="H89:H91"/>
    <mergeCell ref="C98:C100"/>
    <mergeCell ref="D98:D100"/>
    <mergeCell ref="E98:E100"/>
    <mergeCell ref="F98:F100"/>
    <mergeCell ref="G98:G100"/>
    <mergeCell ref="H98:H100"/>
    <mergeCell ref="C95:C97"/>
    <mergeCell ref="D95:D97"/>
    <mergeCell ref="E95:E97"/>
    <mergeCell ref="F95:F97"/>
    <mergeCell ref="G95:G97"/>
    <mergeCell ref="H95:H97"/>
    <mergeCell ref="C104:C106"/>
    <mergeCell ref="D104:D106"/>
    <mergeCell ref="E104:E106"/>
    <mergeCell ref="F104:F106"/>
    <mergeCell ref="G104:G106"/>
    <mergeCell ref="H104:H106"/>
    <mergeCell ref="C101:C103"/>
    <mergeCell ref="D101:D103"/>
    <mergeCell ref="E101:E103"/>
    <mergeCell ref="F101:F103"/>
    <mergeCell ref="G101:G103"/>
    <mergeCell ref="H101:H103"/>
    <mergeCell ref="C110:C112"/>
    <mergeCell ref="D110:D112"/>
    <mergeCell ref="E110:E112"/>
    <mergeCell ref="F110:F112"/>
    <mergeCell ref="G110:G112"/>
    <mergeCell ref="H110:H112"/>
    <mergeCell ref="C107:C109"/>
    <mergeCell ref="D107:D109"/>
    <mergeCell ref="E107:E109"/>
    <mergeCell ref="F107:F109"/>
    <mergeCell ref="G107:G109"/>
    <mergeCell ref="H107:H109"/>
    <mergeCell ref="C116:C118"/>
    <mergeCell ref="D116:D118"/>
    <mergeCell ref="E116:E118"/>
    <mergeCell ref="F116:F118"/>
    <mergeCell ref="G116:G118"/>
    <mergeCell ref="H116:H118"/>
    <mergeCell ref="C113:C115"/>
    <mergeCell ref="D113:D115"/>
    <mergeCell ref="E113:E115"/>
    <mergeCell ref="F113:F115"/>
    <mergeCell ref="G113:G115"/>
    <mergeCell ref="H113:H115"/>
    <mergeCell ref="C122:C124"/>
    <mergeCell ref="D122:D124"/>
    <mergeCell ref="E122:E124"/>
    <mergeCell ref="F122:F124"/>
    <mergeCell ref="G122:G124"/>
    <mergeCell ref="H122:H124"/>
    <mergeCell ref="C119:C121"/>
    <mergeCell ref="D119:D121"/>
    <mergeCell ref="E119:E121"/>
    <mergeCell ref="F119:F121"/>
    <mergeCell ref="G119:G121"/>
    <mergeCell ref="H119:H121"/>
    <mergeCell ref="C128:C130"/>
    <mergeCell ref="D128:D130"/>
    <mergeCell ref="E128:E130"/>
    <mergeCell ref="F128:F130"/>
    <mergeCell ref="G128:G130"/>
    <mergeCell ref="H128:H130"/>
    <mergeCell ref="C125:C127"/>
    <mergeCell ref="D125:D127"/>
    <mergeCell ref="E125:E127"/>
    <mergeCell ref="F125:F127"/>
    <mergeCell ref="G125:G127"/>
    <mergeCell ref="H125:H127"/>
    <mergeCell ref="C134:C136"/>
    <mergeCell ref="D134:D136"/>
    <mergeCell ref="E134:E136"/>
    <mergeCell ref="F134:F136"/>
    <mergeCell ref="G134:G136"/>
    <mergeCell ref="H134:H136"/>
    <mergeCell ref="C131:C133"/>
    <mergeCell ref="D131:D133"/>
    <mergeCell ref="E131:E133"/>
    <mergeCell ref="F131:F133"/>
    <mergeCell ref="G131:G133"/>
    <mergeCell ref="H131:H13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G31" sqref="G31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2" customWidth="1"/>
    <col min="7" max="7" width="25.375" style="22" customWidth="1"/>
    <col min="8" max="8" width="9.125" style="22" customWidth="1"/>
    <col min="9" max="10" width="9" style="22" customWidth="1"/>
    <col min="11" max="11" width="55.875" customWidth="1"/>
    <col min="12" max="12" width="64.75" customWidth="1"/>
  </cols>
  <sheetData>
    <row r="3" spans="1:12" ht="17.25" x14ac:dyDescent="0.2">
      <c r="A3" s="13" t="s">
        <v>13</v>
      </c>
      <c r="B3" s="13" t="s">
        <v>186</v>
      </c>
      <c r="C3" s="13" t="s">
        <v>187</v>
      </c>
      <c r="D3" s="13" t="s">
        <v>188</v>
      </c>
      <c r="E3" s="13" t="s">
        <v>189</v>
      </c>
      <c r="F3" s="13" t="s">
        <v>491</v>
      </c>
      <c r="G3" s="13" t="s">
        <v>302</v>
      </c>
      <c r="H3" s="13" t="s">
        <v>82</v>
      </c>
      <c r="I3" s="13" t="s">
        <v>134</v>
      </c>
      <c r="J3" s="13" t="s">
        <v>88</v>
      </c>
      <c r="K3" s="13" t="s">
        <v>249</v>
      </c>
      <c r="L3" s="13" t="s">
        <v>250</v>
      </c>
    </row>
    <row r="4" spans="1:12" ht="82.5" x14ac:dyDescent="0.2">
      <c r="A4" s="15">
        <v>1101001</v>
      </c>
      <c r="B4" s="15" t="s">
        <v>150</v>
      </c>
      <c r="C4" s="15">
        <v>1</v>
      </c>
      <c r="D4" s="15">
        <v>3</v>
      </c>
      <c r="E4" s="15">
        <f>INDEX(新属性投放!$L$6:$L$9,卡牌属性!D4)</f>
        <v>1.1000000000000001</v>
      </c>
      <c r="F4" s="15"/>
      <c r="G4" s="15"/>
      <c r="H4" s="15"/>
      <c r="I4" s="15"/>
      <c r="J4" s="15"/>
      <c r="K4" s="15" t="s">
        <v>253</v>
      </c>
      <c r="L4" s="15"/>
    </row>
    <row r="5" spans="1:12" ht="66.75" customHeight="1" x14ac:dyDescent="0.2">
      <c r="A5" s="15">
        <v>1101002</v>
      </c>
      <c r="B5" s="15" t="s">
        <v>151</v>
      </c>
      <c r="C5" s="15">
        <v>1</v>
      </c>
      <c r="D5" s="15">
        <v>2</v>
      </c>
      <c r="E5" s="15">
        <f>INDEX(新属性投放!$L$6:$L$9,卡牌属性!D5)</f>
        <v>1</v>
      </c>
      <c r="F5" s="15"/>
      <c r="G5" s="15"/>
      <c r="H5" s="15"/>
      <c r="I5" s="15"/>
      <c r="J5" s="15"/>
      <c r="K5" s="15" t="s">
        <v>254</v>
      </c>
      <c r="L5" s="15"/>
    </row>
    <row r="6" spans="1:12" ht="50.25" customHeight="1" x14ac:dyDescent="0.2">
      <c r="A6" s="15">
        <v>1101003</v>
      </c>
      <c r="B6" s="15" t="s">
        <v>152</v>
      </c>
      <c r="C6" s="15">
        <v>1</v>
      </c>
      <c r="D6" s="15">
        <v>3</v>
      </c>
      <c r="E6" s="15">
        <f>INDEX(新属性投放!$L$6:$L$9,卡牌属性!D6)</f>
        <v>1.1000000000000001</v>
      </c>
      <c r="F6" s="15"/>
      <c r="G6" s="15"/>
      <c r="H6" s="15"/>
      <c r="I6" s="15"/>
      <c r="J6" s="15"/>
      <c r="K6" s="15" t="s">
        <v>257</v>
      </c>
      <c r="L6" s="15"/>
    </row>
    <row r="7" spans="1:12" ht="56.25" customHeight="1" x14ac:dyDescent="0.2">
      <c r="A7" s="15">
        <v>1101004</v>
      </c>
      <c r="B7" s="15" t="s">
        <v>153</v>
      </c>
      <c r="C7" s="15">
        <v>1</v>
      </c>
      <c r="D7" s="15">
        <v>4</v>
      </c>
      <c r="E7" s="15">
        <f>INDEX(新属性投放!$L$6:$L$9,卡牌属性!D7)</f>
        <v>1.25</v>
      </c>
      <c r="F7" s="15"/>
      <c r="G7" s="15"/>
      <c r="H7" s="15"/>
      <c r="I7" s="15"/>
      <c r="J7" s="15"/>
      <c r="K7" s="15" t="s">
        <v>266</v>
      </c>
      <c r="L7" s="15"/>
    </row>
    <row r="8" spans="1:12" ht="54" customHeight="1" x14ac:dyDescent="0.2">
      <c r="A8" s="15">
        <v>1101005</v>
      </c>
      <c r="B8" s="15" t="s">
        <v>154</v>
      </c>
      <c r="C8" s="15">
        <v>1</v>
      </c>
      <c r="D8" s="15">
        <v>4</v>
      </c>
      <c r="E8" s="15">
        <f>INDEX(新属性投放!$L$6:$L$9,卡牌属性!D8)</f>
        <v>1.25</v>
      </c>
      <c r="F8" s="15"/>
      <c r="G8" s="15"/>
      <c r="H8" s="15"/>
      <c r="I8" s="15"/>
      <c r="J8" s="15"/>
      <c r="K8" s="15" t="s">
        <v>274</v>
      </c>
      <c r="L8" s="15"/>
    </row>
    <row r="9" spans="1:12" ht="54.75" customHeight="1" x14ac:dyDescent="0.2">
      <c r="A9" s="15">
        <v>1101006</v>
      </c>
      <c r="B9" s="15" t="s">
        <v>155</v>
      </c>
      <c r="C9" s="15">
        <v>1</v>
      </c>
      <c r="D9" s="15">
        <v>3</v>
      </c>
      <c r="E9" s="15">
        <f>INDEX(新属性投放!$L$6:$L$9,卡牌属性!D9)</f>
        <v>1.1000000000000001</v>
      </c>
      <c r="F9" s="15"/>
      <c r="G9" s="15"/>
      <c r="H9" s="15"/>
      <c r="I9" s="15"/>
      <c r="J9" s="15"/>
      <c r="K9" s="15" t="s">
        <v>269</v>
      </c>
      <c r="L9" s="15"/>
    </row>
    <row r="10" spans="1:12" ht="69" customHeight="1" x14ac:dyDescent="0.2">
      <c r="A10" s="15">
        <v>1101007</v>
      </c>
      <c r="B10" s="15" t="s">
        <v>156</v>
      </c>
      <c r="C10" s="15">
        <v>1</v>
      </c>
      <c r="D10" s="15">
        <v>4</v>
      </c>
      <c r="E10" s="15">
        <f>INDEX(新属性投放!$L$6:$L$9,卡牌属性!D10)</f>
        <v>1.25</v>
      </c>
      <c r="F10" s="15"/>
      <c r="G10" s="15"/>
      <c r="H10" s="15"/>
      <c r="I10" s="15"/>
      <c r="J10" s="15"/>
      <c r="K10" s="15" t="s">
        <v>263</v>
      </c>
      <c r="L10" s="15"/>
    </row>
    <row r="11" spans="1:12" ht="69.75" customHeight="1" x14ac:dyDescent="0.2">
      <c r="A11" s="15">
        <v>1101008</v>
      </c>
      <c r="B11" s="15" t="s">
        <v>157</v>
      </c>
      <c r="C11" s="15">
        <v>1</v>
      </c>
      <c r="D11" s="15">
        <v>2</v>
      </c>
      <c r="E11" s="15">
        <f>INDEX(新属性投放!$L$6:$L$9,卡牌属性!D11)</f>
        <v>1</v>
      </c>
      <c r="F11" s="15"/>
      <c r="G11" s="15"/>
      <c r="H11" s="15"/>
      <c r="I11" s="15"/>
      <c r="J11" s="15"/>
      <c r="K11" s="15" t="s">
        <v>299</v>
      </c>
      <c r="L11" s="15"/>
    </row>
    <row r="12" spans="1:12" ht="52.5" customHeight="1" x14ac:dyDescent="0.2">
      <c r="A12" s="15">
        <v>1101009</v>
      </c>
      <c r="B12" s="15" t="s">
        <v>158</v>
      </c>
      <c r="C12" s="15">
        <v>1</v>
      </c>
      <c r="D12" s="15">
        <v>3</v>
      </c>
      <c r="E12" s="15">
        <f>INDEX(新属性投放!$L$6:$L$9,卡牌属性!D12)</f>
        <v>1.1000000000000001</v>
      </c>
      <c r="F12" s="15"/>
      <c r="G12" s="15"/>
      <c r="H12" s="15"/>
      <c r="I12" s="15"/>
      <c r="J12" s="15"/>
      <c r="K12" s="15" t="s">
        <v>281</v>
      </c>
      <c r="L12" s="15"/>
    </row>
    <row r="13" spans="1:12" ht="74.25" customHeight="1" x14ac:dyDescent="0.2">
      <c r="A13" s="15">
        <v>1101010</v>
      </c>
      <c r="B13" s="15" t="s">
        <v>159</v>
      </c>
      <c r="C13" s="15">
        <v>1</v>
      </c>
      <c r="D13" s="15">
        <v>4</v>
      </c>
      <c r="E13" s="15">
        <f>INDEX(新属性投放!$L$6:$L$9,卡牌属性!D13)</f>
        <v>1.25</v>
      </c>
      <c r="F13" s="15"/>
      <c r="G13" s="15"/>
      <c r="H13" s="15"/>
      <c r="I13" s="15"/>
      <c r="J13" s="15"/>
      <c r="K13" s="15" t="s">
        <v>282</v>
      </c>
      <c r="L13" s="15"/>
    </row>
    <row r="14" spans="1:12" ht="38.25" customHeight="1" x14ac:dyDescent="0.2">
      <c r="A14" s="15">
        <v>1101011</v>
      </c>
      <c r="B14" s="15" t="s">
        <v>160</v>
      </c>
      <c r="C14" s="15">
        <v>1</v>
      </c>
      <c r="D14" s="15">
        <v>3</v>
      </c>
      <c r="E14" s="15">
        <f>INDEX(新属性投放!$L$6:$L$9,卡牌属性!D14)</f>
        <v>1.1000000000000001</v>
      </c>
      <c r="F14" s="15"/>
      <c r="G14" s="15"/>
      <c r="H14" s="15"/>
      <c r="I14" s="15"/>
      <c r="J14" s="15"/>
      <c r="K14" s="15" t="s">
        <v>261</v>
      </c>
      <c r="L14" s="15"/>
    </row>
    <row r="15" spans="1:12" ht="51" customHeight="1" x14ac:dyDescent="0.2">
      <c r="A15" s="15">
        <v>1101012</v>
      </c>
      <c r="B15" s="15" t="s">
        <v>161</v>
      </c>
      <c r="C15" s="15">
        <v>1</v>
      </c>
      <c r="D15" s="15">
        <v>2</v>
      </c>
      <c r="E15" s="15">
        <f>INDEX(新属性投放!$L$6:$L$9,卡牌属性!D15)</f>
        <v>1</v>
      </c>
      <c r="F15" s="15"/>
      <c r="G15" s="15"/>
      <c r="H15" s="15"/>
      <c r="I15" s="15"/>
      <c r="J15" s="15"/>
      <c r="K15" s="15" t="s">
        <v>296</v>
      </c>
      <c r="L15" s="15"/>
    </row>
    <row r="16" spans="1:12" ht="56.25" customHeight="1" x14ac:dyDescent="0.2">
      <c r="A16" s="15">
        <v>1101013</v>
      </c>
      <c r="B16" s="15" t="s">
        <v>162</v>
      </c>
      <c r="C16" s="15">
        <v>1</v>
      </c>
      <c r="D16" s="15">
        <v>2</v>
      </c>
      <c r="E16" s="15">
        <f>INDEX(新属性投放!$L$6:$L$9,卡牌属性!D16)</f>
        <v>1</v>
      </c>
      <c r="F16" s="15"/>
      <c r="G16" s="15"/>
      <c r="H16" s="15"/>
      <c r="I16" s="15"/>
      <c r="J16" s="15"/>
      <c r="K16" s="15" t="s">
        <v>297</v>
      </c>
      <c r="L16" s="15"/>
    </row>
    <row r="17" spans="1:12" ht="52.5" customHeight="1" x14ac:dyDescent="0.2">
      <c r="A17" s="15">
        <v>1101014</v>
      </c>
      <c r="B17" s="15" t="s">
        <v>163</v>
      </c>
      <c r="C17" s="15">
        <v>1</v>
      </c>
      <c r="D17" s="15">
        <v>3</v>
      </c>
      <c r="E17" s="15">
        <f>INDEX(新属性投放!$L$6:$L$9,卡牌属性!D17)</f>
        <v>1.1000000000000001</v>
      </c>
      <c r="F17" s="15"/>
      <c r="G17" s="15"/>
      <c r="H17" s="15"/>
      <c r="I17" s="15"/>
      <c r="J17" s="15"/>
      <c r="K17" s="15" t="s">
        <v>298</v>
      </c>
      <c r="L17" s="15"/>
    </row>
    <row r="18" spans="1:12" ht="62.25" customHeight="1" x14ac:dyDescent="0.2">
      <c r="A18" s="15">
        <v>1101015</v>
      </c>
      <c r="B18" s="15" t="s">
        <v>164</v>
      </c>
      <c r="C18" s="15">
        <v>1</v>
      </c>
      <c r="D18" s="15">
        <v>2</v>
      </c>
      <c r="E18" s="15">
        <f>INDEX(新属性投放!$L$6:$L$9,卡牌属性!D18)</f>
        <v>1</v>
      </c>
      <c r="F18" s="15"/>
      <c r="G18" s="15"/>
      <c r="H18" s="15"/>
      <c r="I18" s="15"/>
      <c r="J18" s="15"/>
      <c r="K18" s="15" t="s">
        <v>292</v>
      </c>
      <c r="L18" s="15"/>
    </row>
    <row r="19" spans="1:12" ht="43.5" customHeight="1" x14ac:dyDescent="0.2">
      <c r="A19" s="15">
        <v>1102001</v>
      </c>
      <c r="B19" s="15" t="s">
        <v>165</v>
      </c>
      <c r="C19" s="15">
        <v>2</v>
      </c>
      <c r="D19" s="15">
        <v>4</v>
      </c>
      <c r="E19" s="15">
        <f>INDEX(新属性投放!$L$6:$L$9,卡牌属性!D19)</f>
        <v>1.25</v>
      </c>
      <c r="F19" s="15" t="s">
        <v>498</v>
      </c>
      <c r="G19" s="15" t="s">
        <v>586</v>
      </c>
      <c r="H19" s="15">
        <v>1.5</v>
      </c>
      <c r="I19" s="15">
        <v>0.75</v>
      </c>
      <c r="J19" s="15">
        <v>0.75</v>
      </c>
      <c r="K19" s="15" t="s">
        <v>275</v>
      </c>
      <c r="L19" s="15" t="s">
        <v>276</v>
      </c>
    </row>
    <row r="20" spans="1:12" ht="35.25" customHeight="1" x14ac:dyDescent="0.2">
      <c r="A20" s="15">
        <v>1102002</v>
      </c>
      <c r="B20" s="15" t="s">
        <v>166</v>
      </c>
      <c r="C20" s="15">
        <v>2</v>
      </c>
      <c r="D20" s="15">
        <v>3</v>
      </c>
      <c r="E20" s="15">
        <f>INDEX(新属性投放!$L$6:$L$9,卡牌属性!D20)</f>
        <v>1.1000000000000001</v>
      </c>
      <c r="F20" s="15" t="s">
        <v>503</v>
      </c>
      <c r="G20" s="15" t="s">
        <v>507</v>
      </c>
      <c r="H20" s="15">
        <v>0.5</v>
      </c>
      <c r="I20" s="15">
        <v>1.25</v>
      </c>
      <c r="J20" s="15">
        <v>1.25</v>
      </c>
      <c r="K20" s="15" t="s">
        <v>255</v>
      </c>
      <c r="L20" s="15" t="s">
        <v>293</v>
      </c>
    </row>
    <row r="21" spans="1:12" ht="37.5" customHeight="1" x14ac:dyDescent="0.2">
      <c r="A21" s="15">
        <v>1102003</v>
      </c>
      <c r="B21" s="15" t="s">
        <v>167</v>
      </c>
      <c r="C21" s="15">
        <v>2</v>
      </c>
      <c r="D21" s="15">
        <v>3</v>
      </c>
      <c r="E21" s="15">
        <f>INDEX(新属性投放!$L$6:$L$9,卡牌属性!D21)</f>
        <v>1.1000000000000001</v>
      </c>
      <c r="F21" s="15" t="s">
        <v>495</v>
      </c>
      <c r="G21" s="15" t="s">
        <v>508</v>
      </c>
      <c r="H21" s="15">
        <v>1.8</v>
      </c>
      <c r="I21" s="15">
        <v>0.7</v>
      </c>
      <c r="J21" s="15">
        <v>0.5</v>
      </c>
      <c r="K21" s="15" t="s">
        <v>294</v>
      </c>
      <c r="L21" s="15" t="s">
        <v>295</v>
      </c>
    </row>
    <row r="22" spans="1:12" ht="33" x14ac:dyDescent="0.2">
      <c r="A22" s="15">
        <v>1102004</v>
      </c>
      <c r="B22" s="15" t="s">
        <v>168</v>
      </c>
      <c r="C22" s="15">
        <v>2</v>
      </c>
      <c r="D22" s="15">
        <v>2</v>
      </c>
      <c r="E22" s="15">
        <f>INDEX(新属性投放!$L$6:$L$9,卡牌属性!D22)</f>
        <v>1</v>
      </c>
      <c r="F22" s="15" t="s">
        <v>493</v>
      </c>
      <c r="G22" s="15" t="s">
        <v>509</v>
      </c>
      <c r="H22" s="15">
        <v>2.2000000000000002</v>
      </c>
      <c r="I22" s="15">
        <v>0.3</v>
      </c>
      <c r="J22" s="15">
        <v>0.5</v>
      </c>
      <c r="K22" s="15" t="s">
        <v>255</v>
      </c>
      <c r="L22" s="15" t="s">
        <v>256</v>
      </c>
    </row>
    <row r="23" spans="1:12" ht="33" x14ac:dyDescent="0.2">
      <c r="A23" s="15">
        <v>1102005</v>
      </c>
      <c r="B23" s="15" t="s">
        <v>169</v>
      </c>
      <c r="C23" s="15">
        <v>2</v>
      </c>
      <c r="D23" s="15">
        <v>3</v>
      </c>
      <c r="E23" s="15">
        <f>INDEX(新属性投放!$L$6:$L$9,卡牌属性!D23)</f>
        <v>1.1000000000000001</v>
      </c>
      <c r="F23" s="15" t="s">
        <v>494</v>
      </c>
      <c r="G23" s="15" t="s">
        <v>510</v>
      </c>
      <c r="H23" s="15">
        <v>0.5</v>
      </c>
      <c r="I23" s="15">
        <v>1</v>
      </c>
      <c r="J23" s="15">
        <v>1.5</v>
      </c>
      <c r="K23" s="15" t="s">
        <v>259</v>
      </c>
      <c r="L23" s="15" t="s">
        <v>258</v>
      </c>
    </row>
    <row r="24" spans="1:12" ht="33" x14ac:dyDescent="0.2">
      <c r="A24" s="15">
        <v>1102006</v>
      </c>
      <c r="B24" s="15" t="s">
        <v>170</v>
      </c>
      <c r="C24" s="15">
        <v>2</v>
      </c>
      <c r="D24" s="15">
        <v>4</v>
      </c>
      <c r="E24" s="15">
        <f>INDEX(新属性投放!$L$6:$L$9,卡牌属性!D24)</f>
        <v>1.25</v>
      </c>
      <c r="F24" s="15" t="s">
        <v>497</v>
      </c>
      <c r="G24" s="15" t="s">
        <v>530</v>
      </c>
      <c r="H24" s="15">
        <v>1.5</v>
      </c>
      <c r="I24" s="15">
        <v>1</v>
      </c>
      <c r="J24" s="15">
        <v>0.5</v>
      </c>
      <c r="K24" s="15" t="s">
        <v>267</v>
      </c>
      <c r="L24" s="15" t="s">
        <v>268</v>
      </c>
    </row>
    <row r="25" spans="1:12" ht="70.5" customHeight="1" x14ac:dyDescent="0.2">
      <c r="A25" s="15">
        <v>1102007</v>
      </c>
      <c r="B25" s="15" t="s">
        <v>171</v>
      </c>
      <c r="C25" s="15">
        <v>2</v>
      </c>
      <c r="D25" s="15">
        <v>3</v>
      </c>
      <c r="E25" s="15">
        <f>INDEX(新属性投放!$L$6:$L$9,卡牌属性!D25)</f>
        <v>1.1000000000000001</v>
      </c>
      <c r="F25" s="15" t="s">
        <v>499</v>
      </c>
      <c r="G25" s="15" t="s">
        <v>511</v>
      </c>
      <c r="H25" s="15">
        <v>1.4</v>
      </c>
      <c r="I25" s="15">
        <v>0.8</v>
      </c>
      <c r="J25" s="15">
        <v>0.8</v>
      </c>
      <c r="K25" s="15" t="s">
        <v>512</v>
      </c>
      <c r="L25" s="15" t="s">
        <v>513</v>
      </c>
    </row>
    <row r="26" spans="1:12" ht="49.5" x14ac:dyDescent="0.2">
      <c r="A26" s="15">
        <v>1102008</v>
      </c>
      <c r="B26" s="15" t="s">
        <v>172</v>
      </c>
      <c r="C26" s="15">
        <v>2</v>
      </c>
      <c r="D26" s="15">
        <v>4</v>
      </c>
      <c r="E26" s="15">
        <f>INDEX(新属性投放!$L$6:$L$9,卡牌属性!D26)</f>
        <v>1.25</v>
      </c>
      <c r="F26" s="15" t="s">
        <v>499</v>
      </c>
      <c r="G26" s="15" t="s">
        <v>514</v>
      </c>
      <c r="H26" s="15">
        <v>2</v>
      </c>
      <c r="I26" s="15">
        <v>0.5</v>
      </c>
      <c r="J26" s="15">
        <v>0.5</v>
      </c>
      <c r="K26" s="15" t="s">
        <v>270</v>
      </c>
      <c r="L26" s="15" t="s">
        <v>271</v>
      </c>
    </row>
    <row r="27" spans="1:12" ht="33" x14ac:dyDescent="0.2">
      <c r="A27" s="15">
        <v>1102009</v>
      </c>
      <c r="B27" s="15" t="s">
        <v>173</v>
      </c>
      <c r="C27" s="15">
        <v>2</v>
      </c>
      <c r="D27" s="15">
        <v>4</v>
      </c>
      <c r="E27" s="15">
        <f>INDEX(新属性投放!$L$6:$L$9,卡牌属性!D27)</f>
        <v>1.25</v>
      </c>
      <c r="F27" s="15" t="s">
        <v>500</v>
      </c>
      <c r="G27" s="15" t="s">
        <v>515</v>
      </c>
      <c r="H27" s="15">
        <v>0.5</v>
      </c>
      <c r="I27" s="15">
        <v>1.5</v>
      </c>
      <c r="J27" s="15">
        <v>1</v>
      </c>
      <c r="K27" s="15" t="s">
        <v>272</v>
      </c>
      <c r="L27" s="15" t="s">
        <v>273</v>
      </c>
    </row>
    <row r="28" spans="1:12" ht="40.5" customHeight="1" x14ac:dyDescent="0.2">
      <c r="A28" s="15">
        <v>1102010</v>
      </c>
      <c r="B28" s="15" t="s">
        <v>174</v>
      </c>
      <c r="C28" s="15">
        <v>2</v>
      </c>
      <c r="D28" s="15">
        <v>4</v>
      </c>
      <c r="E28" s="15">
        <f>INDEX(新属性投放!$L$6:$L$9,卡牌属性!D28)</f>
        <v>1.25</v>
      </c>
      <c r="F28" s="15" t="s">
        <v>499</v>
      </c>
      <c r="G28" s="15" t="s">
        <v>520</v>
      </c>
      <c r="H28" s="15">
        <v>1.5</v>
      </c>
      <c r="I28" s="15">
        <v>0.75</v>
      </c>
      <c r="J28" s="15">
        <v>0.75</v>
      </c>
      <c r="K28" s="15" t="s">
        <v>517</v>
      </c>
      <c r="L28" s="15" t="s">
        <v>519</v>
      </c>
    </row>
    <row r="29" spans="1:12" ht="38.25" customHeight="1" x14ac:dyDescent="0.2">
      <c r="A29" s="15">
        <v>1102011</v>
      </c>
      <c r="B29" s="15" t="s">
        <v>175</v>
      </c>
      <c r="C29" s="15">
        <v>2</v>
      </c>
      <c r="D29" s="15">
        <v>4</v>
      </c>
      <c r="E29" s="15">
        <f>INDEX(新属性投放!$L$6:$L$9,卡牌属性!D29)</f>
        <v>1.25</v>
      </c>
      <c r="F29" s="15" t="s">
        <v>501</v>
      </c>
      <c r="G29" s="15" t="s">
        <v>521</v>
      </c>
      <c r="H29" s="15">
        <v>0.8</v>
      </c>
      <c r="I29" s="15">
        <v>0.5</v>
      </c>
      <c r="J29" s="15">
        <v>1.7</v>
      </c>
      <c r="K29" s="15" t="s">
        <v>277</v>
      </c>
      <c r="L29" s="15" t="s">
        <v>278</v>
      </c>
    </row>
    <row r="30" spans="1:12" ht="33" x14ac:dyDescent="0.2">
      <c r="A30" s="15">
        <v>1102012</v>
      </c>
      <c r="B30" s="15" t="s">
        <v>176</v>
      </c>
      <c r="C30" s="15">
        <v>2</v>
      </c>
      <c r="D30" s="15">
        <v>4</v>
      </c>
      <c r="E30" s="15">
        <f>INDEX(新属性投放!$L$6:$L$9,卡牌属性!D30)</f>
        <v>1.25</v>
      </c>
      <c r="F30" s="15" t="s">
        <v>496</v>
      </c>
      <c r="G30" s="15" t="s">
        <v>522</v>
      </c>
      <c r="H30" s="15">
        <v>1</v>
      </c>
      <c r="I30" s="15">
        <v>1</v>
      </c>
      <c r="J30" s="15">
        <v>1</v>
      </c>
      <c r="K30" s="15" t="s">
        <v>264</v>
      </c>
      <c r="L30" s="15" t="s">
        <v>265</v>
      </c>
    </row>
    <row r="31" spans="1:12" ht="39.950000000000003" customHeight="1" x14ac:dyDescent="0.2">
      <c r="A31" s="15">
        <v>1102013</v>
      </c>
      <c r="B31" s="15" t="s">
        <v>177</v>
      </c>
      <c r="C31" s="15">
        <v>2</v>
      </c>
      <c r="D31" s="15">
        <v>2</v>
      </c>
      <c r="E31" s="15">
        <f>INDEX(新属性投放!$L$6:$L$9,卡牌属性!D31)</f>
        <v>1</v>
      </c>
      <c r="F31" s="15" t="s">
        <v>504</v>
      </c>
      <c r="G31" s="15" t="s">
        <v>523</v>
      </c>
      <c r="H31" s="15">
        <v>2</v>
      </c>
      <c r="I31" s="15">
        <v>0.5</v>
      </c>
      <c r="J31" s="15">
        <v>0.5</v>
      </c>
      <c r="K31" s="15" t="s">
        <v>300</v>
      </c>
      <c r="L31" s="15" t="s">
        <v>301</v>
      </c>
    </row>
    <row r="32" spans="1:12" ht="39.950000000000003" customHeight="1" x14ac:dyDescent="0.2">
      <c r="A32" s="15">
        <v>1102014</v>
      </c>
      <c r="B32" s="15" t="s">
        <v>178</v>
      </c>
      <c r="C32" s="15">
        <v>2</v>
      </c>
      <c r="D32" s="15">
        <v>3</v>
      </c>
      <c r="E32" s="15">
        <f>INDEX(新属性投放!$L$6:$L$9,卡牌属性!D32)</f>
        <v>1.1000000000000001</v>
      </c>
      <c r="F32" s="15" t="s">
        <v>505</v>
      </c>
      <c r="G32" s="15" t="s">
        <v>527</v>
      </c>
      <c r="H32" s="15">
        <v>1.5</v>
      </c>
      <c r="I32" s="15">
        <v>1</v>
      </c>
      <c r="J32" s="15">
        <v>0.5</v>
      </c>
      <c r="K32" s="15" t="s">
        <v>280</v>
      </c>
      <c r="L32" s="15" t="s">
        <v>526</v>
      </c>
    </row>
    <row r="33" spans="1:12" ht="39.950000000000003" customHeight="1" x14ac:dyDescent="0.2">
      <c r="A33" s="15">
        <v>1102015</v>
      </c>
      <c r="B33" s="15" t="s">
        <v>179</v>
      </c>
      <c r="C33" s="15">
        <v>2</v>
      </c>
      <c r="D33" s="15">
        <v>2</v>
      </c>
      <c r="E33" s="15">
        <f>INDEX(新属性投放!$L$6:$L$9,卡牌属性!D33)</f>
        <v>1</v>
      </c>
      <c r="F33" s="15" t="s">
        <v>492</v>
      </c>
      <c r="G33" s="15" t="s">
        <v>528</v>
      </c>
      <c r="H33" s="15">
        <v>1</v>
      </c>
      <c r="I33" s="15">
        <v>1</v>
      </c>
      <c r="J33" s="15">
        <v>1</v>
      </c>
      <c r="K33" s="15" t="s">
        <v>251</v>
      </c>
      <c r="L33" s="15" t="s">
        <v>252</v>
      </c>
    </row>
    <row r="34" spans="1:12" ht="39.950000000000003" customHeight="1" x14ac:dyDescent="0.2">
      <c r="A34" s="15">
        <v>1102016</v>
      </c>
      <c r="B34" s="15" t="s">
        <v>180</v>
      </c>
      <c r="C34" s="15">
        <v>2</v>
      </c>
      <c r="D34" s="15">
        <v>4</v>
      </c>
      <c r="E34" s="15">
        <f>INDEX(新属性投放!$L$6:$L$9,卡牌属性!D34)</f>
        <v>1.25</v>
      </c>
      <c r="F34" s="15" t="s">
        <v>548</v>
      </c>
      <c r="G34" s="15" t="s">
        <v>549</v>
      </c>
      <c r="H34" s="15">
        <v>0.5</v>
      </c>
      <c r="I34" s="15">
        <v>1.5</v>
      </c>
      <c r="J34" s="15">
        <v>1</v>
      </c>
      <c r="K34" s="15" t="s">
        <v>283</v>
      </c>
      <c r="L34" s="15" t="s">
        <v>284</v>
      </c>
    </row>
    <row r="35" spans="1:12" ht="39.950000000000003" customHeight="1" x14ac:dyDescent="0.2">
      <c r="A35" s="15">
        <v>1102017</v>
      </c>
      <c r="B35" s="15" t="s">
        <v>181</v>
      </c>
      <c r="C35" s="15">
        <v>2</v>
      </c>
      <c r="D35" s="15">
        <v>3</v>
      </c>
      <c r="E35" s="15">
        <f>INDEX(新属性投放!$L$6:$L$9,卡牌属性!D35)</f>
        <v>1.1000000000000001</v>
      </c>
      <c r="F35" s="15" t="s">
        <v>495</v>
      </c>
      <c r="G35" s="15" t="s">
        <v>529</v>
      </c>
      <c r="H35" s="15">
        <v>2</v>
      </c>
      <c r="I35" s="15">
        <v>0.5</v>
      </c>
      <c r="J35" s="15">
        <v>0.5</v>
      </c>
      <c r="K35" s="15" t="s">
        <v>260</v>
      </c>
      <c r="L35" s="15" t="s">
        <v>262</v>
      </c>
    </row>
    <row r="36" spans="1:12" ht="39.950000000000003" customHeight="1" x14ac:dyDescent="0.2">
      <c r="A36" s="15">
        <v>1102018</v>
      </c>
      <c r="B36" s="15" t="s">
        <v>182</v>
      </c>
      <c r="C36" s="15">
        <v>2</v>
      </c>
      <c r="D36" s="15">
        <v>2</v>
      </c>
      <c r="E36" s="15">
        <f>INDEX(新属性投放!$L$6:$L$9,卡牌属性!D36)</f>
        <v>1</v>
      </c>
      <c r="F36" s="15" t="s">
        <v>506</v>
      </c>
      <c r="G36" s="15" t="s">
        <v>531</v>
      </c>
      <c r="H36" s="15">
        <v>2</v>
      </c>
      <c r="I36" s="15">
        <v>0.5</v>
      </c>
      <c r="J36" s="15">
        <v>0.5</v>
      </c>
      <c r="K36" s="15" t="s">
        <v>285</v>
      </c>
      <c r="L36" s="15" t="s">
        <v>286</v>
      </c>
    </row>
    <row r="37" spans="1:12" ht="39.950000000000003" customHeight="1" x14ac:dyDescent="0.2">
      <c r="A37" s="15">
        <v>1102019</v>
      </c>
      <c r="B37" s="15" t="s">
        <v>183</v>
      </c>
      <c r="C37" s="15">
        <v>2</v>
      </c>
      <c r="D37" s="15">
        <v>2</v>
      </c>
      <c r="E37" s="15">
        <f>INDEX(新属性投放!$L$6:$L$9,卡牌属性!D37)</f>
        <v>1</v>
      </c>
      <c r="F37" s="15" t="s">
        <v>494</v>
      </c>
      <c r="G37" s="15" t="s">
        <v>532</v>
      </c>
      <c r="H37" s="15">
        <v>0.8</v>
      </c>
      <c r="I37" s="15">
        <v>1.2</v>
      </c>
      <c r="J37" s="15">
        <v>1</v>
      </c>
      <c r="K37" s="15" t="s">
        <v>287</v>
      </c>
      <c r="L37" s="15" t="s">
        <v>288</v>
      </c>
    </row>
    <row r="38" spans="1:12" ht="54" customHeight="1" x14ac:dyDescent="0.2">
      <c r="A38" s="15">
        <v>1102020</v>
      </c>
      <c r="B38" s="15" t="s">
        <v>184</v>
      </c>
      <c r="C38" s="15">
        <v>2</v>
      </c>
      <c r="D38" s="15">
        <v>3</v>
      </c>
      <c r="E38" s="15">
        <f>INDEX(新属性投放!$L$6:$L$9,卡牌属性!D38)</f>
        <v>1.1000000000000001</v>
      </c>
      <c r="F38" s="15" t="s">
        <v>502</v>
      </c>
      <c r="G38" s="15" t="s">
        <v>533</v>
      </c>
      <c r="H38" s="15">
        <v>2</v>
      </c>
      <c r="I38" s="15">
        <v>0.5</v>
      </c>
      <c r="J38" s="15">
        <v>0.5</v>
      </c>
      <c r="K38" s="15" t="s">
        <v>279</v>
      </c>
      <c r="L38" s="15" t="s">
        <v>289</v>
      </c>
    </row>
    <row r="39" spans="1:12" ht="54" customHeight="1" x14ac:dyDescent="0.2">
      <c r="A39" s="15">
        <v>1102021</v>
      </c>
      <c r="B39" s="15" t="s">
        <v>185</v>
      </c>
      <c r="C39" s="15">
        <v>2</v>
      </c>
      <c r="D39" s="15">
        <v>2</v>
      </c>
      <c r="E39" s="15">
        <f>INDEX(新属性投放!$L$6:$L$9,卡牌属性!D39)</f>
        <v>1</v>
      </c>
      <c r="F39" s="15" t="s">
        <v>492</v>
      </c>
      <c r="G39" s="15" t="s">
        <v>534</v>
      </c>
      <c r="H39" s="15">
        <v>1.5</v>
      </c>
      <c r="I39" s="15">
        <v>0.75</v>
      </c>
      <c r="J39" s="15">
        <v>0.75</v>
      </c>
      <c r="K39" s="15" t="s">
        <v>290</v>
      </c>
      <c r="L39" s="15" t="s">
        <v>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7"/>
  <sheetViews>
    <sheetView topLeftCell="A8" workbookViewId="0">
      <selection activeCell="H26" sqref="H26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5" width="8" customWidth="1"/>
    <col min="6" max="6" width="9.75" customWidth="1"/>
    <col min="7" max="7" width="9.75" style="22" customWidth="1"/>
    <col min="8" max="8" width="11.375" customWidth="1"/>
    <col min="9" max="9" width="6.25" style="22" customWidth="1"/>
    <col min="10" max="10" width="10.625" customWidth="1"/>
    <col min="11" max="11" width="9.375" customWidth="1"/>
    <col min="12" max="12" width="9" style="22"/>
    <col min="13" max="13" width="10" customWidth="1"/>
    <col min="14" max="14" width="10" style="22" customWidth="1"/>
    <col min="15" max="15" width="9.75" customWidth="1"/>
    <col min="16" max="16" width="9.75" style="22" customWidth="1"/>
    <col min="17" max="17" width="10.25" customWidth="1"/>
    <col min="18" max="18" width="9.375" style="22" customWidth="1"/>
    <col min="19" max="19" width="10.125" customWidth="1"/>
    <col min="20" max="20" width="10.125" style="22" customWidth="1"/>
    <col min="22" max="22" width="9" style="22"/>
    <col min="26" max="26" width="12.75" customWidth="1"/>
    <col min="27" max="27" width="12.125" customWidth="1"/>
    <col min="28" max="28" width="12.25" customWidth="1"/>
    <col min="29" max="29" width="11.375" customWidth="1"/>
    <col min="30" max="30" width="12" customWidth="1"/>
    <col min="31" max="32" width="12.125" customWidth="1"/>
  </cols>
  <sheetData>
    <row r="2" spans="1:31" ht="20.25" x14ac:dyDescent="0.2">
      <c r="Z2" s="122" t="s">
        <v>545</v>
      </c>
      <c r="AA2" s="122"/>
      <c r="AB2" s="122"/>
      <c r="AC2" s="122"/>
      <c r="AD2" s="122"/>
      <c r="AE2" s="122"/>
    </row>
    <row r="3" spans="1:31" s="22" customFormat="1" ht="17.25" x14ac:dyDescent="0.2">
      <c r="A3" s="13" t="s">
        <v>149</v>
      </c>
      <c r="B3" s="13" t="s">
        <v>186</v>
      </c>
      <c r="C3" s="13" t="s">
        <v>187</v>
      </c>
      <c r="D3" s="13" t="s">
        <v>188</v>
      </c>
      <c r="E3" s="13" t="s">
        <v>189</v>
      </c>
      <c r="F3" s="13" t="s">
        <v>546</v>
      </c>
      <c r="G3" s="13" t="s">
        <v>547</v>
      </c>
      <c r="I3" s="13" t="s">
        <v>197</v>
      </c>
      <c r="J3" s="13" t="s">
        <v>149</v>
      </c>
      <c r="K3" s="13" t="s">
        <v>190</v>
      </c>
      <c r="L3" s="13"/>
      <c r="M3" s="13" t="s">
        <v>194</v>
      </c>
      <c r="N3" s="13"/>
      <c r="O3" s="13" t="s">
        <v>195</v>
      </c>
      <c r="P3" s="13"/>
      <c r="Q3" s="13" t="s">
        <v>196</v>
      </c>
      <c r="R3" s="13"/>
      <c r="S3" s="13" t="s">
        <v>191</v>
      </c>
      <c r="T3" s="13"/>
      <c r="U3" s="13" t="s">
        <v>192</v>
      </c>
      <c r="V3" s="13"/>
      <c r="W3" s="13" t="s">
        <v>193</v>
      </c>
      <c r="Z3" s="13" t="s">
        <v>539</v>
      </c>
      <c r="AA3" s="13" t="s">
        <v>540</v>
      </c>
      <c r="AB3" s="13" t="s">
        <v>541</v>
      </c>
      <c r="AC3" s="13" t="s">
        <v>542</v>
      </c>
      <c r="AD3" s="13" t="s">
        <v>543</v>
      </c>
      <c r="AE3" s="13" t="s">
        <v>544</v>
      </c>
    </row>
    <row r="4" spans="1:31" ht="16.5" x14ac:dyDescent="0.2">
      <c r="A4" s="15">
        <v>1101001</v>
      </c>
      <c r="B4" s="15" t="s">
        <v>150</v>
      </c>
      <c r="C4" s="15">
        <v>1</v>
      </c>
      <c r="D4" s="15">
        <v>3</v>
      </c>
      <c r="E4" s="15">
        <f>INDEX(新属性投放!$L$6:$L$9,卡牌属性!D4)</f>
        <v>1.1000000000000001</v>
      </c>
      <c r="F4" s="15"/>
      <c r="G4" s="15"/>
      <c r="I4" s="15">
        <v>1</v>
      </c>
      <c r="J4" s="16">
        <f>INDEX($A$4:$A$39,INT((I4-1)/9)+1)</f>
        <v>1101001</v>
      </c>
      <c r="K4" s="16">
        <f>MOD(I4-1,9)+1</f>
        <v>1</v>
      </c>
      <c r="L4" s="16" t="s">
        <v>52</v>
      </c>
      <c r="M4" s="16">
        <f>ROUND(IF($C4=1,INDEX(新属性投放!I$14:I$22,卡牌属性!$K4),INDEX(新属性投放!I$28:I$36,卡牌属性!$K4))*VLOOKUP(J4,$A$4:$E$39,5),0)</f>
        <v>22</v>
      </c>
      <c r="N4" s="31" t="s">
        <v>199</v>
      </c>
      <c r="O4" s="16">
        <f>ROUND(IF($C4=1,INDEX(新属性投放!J$14:J$22,卡牌属性!$K4),INDEX(新属性投放!J$28:J$36,卡牌属性!$K4))*VLOOKUP(J4,$A$4:$E$39,5),0)</f>
        <v>0</v>
      </c>
      <c r="P4" s="31" t="s">
        <v>200</v>
      </c>
      <c r="Q4" s="16">
        <f>ROUND(IF($C4=1,INDEX(新属性投放!K$14:K$22,卡牌属性!$K4),INDEX(新属性投放!K$28:K$36,卡牌属性!$K4))*VLOOKUP(J4,$A$4:$E$39,5),0)</f>
        <v>154</v>
      </c>
      <c r="R4" s="31" t="s">
        <v>198</v>
      </c>
      <c r="S4" s="16">
        <f>ROUND(IF($C4=1,INDEX(新属性投放!C$14:C$22,卡牌属性!$K4),INDEX(新属性投放!C$28:C$36,卡牌属性!$K4))*VLOOKUP(J4,$A$4:$E$39,5),0)</f>
        <v>11</v>
      </c>
      <c r="T4" s="31" t="s">
        <v>199</v>
      </c>
      <c r="U4" s="16">
        <f>ROUND(IF($C4=1,INDEX(新属性投放!D$14:D$22,卡牌属性!$K4),INDEX(新属性投放!D$28:D$36,卡牌属性!$K4))*VLOOKUP(J4,$A$4:$E$39,5),0)</f>
        <v>6</v>
      </c>
      <c r="V4" s="31" t="s">
        <v>200</v>
      </c>
      <c r="W4" s="16">
        <f>ROUND(IF($C4=1,INDEX(新属性投放!E$14:E$22,卡牌属性!$K4),INDEX(新属性投放!E$28:E$36,卡牌属性!$K4))*VLOOKUP(J4,$A$4:$E$39,5),0)</f>
        <v>39</v>
      </c>
    </row>
    <row r="5" spans="1:31" ht="16.5" x14ac:dyDescent="0.2">
      <c r="A5" s="15">
        <v>1101002</v>
      </c>
      <c r="B5" s="15" t="s">
        <v>151</v>
      </c>
      <c r="C5" s="15">
        <v>1</v>
      </c>
      <c r="D5" s="15">
        <v>2</v>
      </c>
      <c r="E5" s="15">
        <f>INDEX(新属性投放!$L$6:$L$9,卡牌属性!D5)</f>
        <v>1</v>
      </c>
      <c r="F5" s="15"/>
      <c r="G5" s="15"/>
      <c r="I5" s="15">
        <v>2</v>
      </c>
      <c r="J5" s="16">
        <f>INDEX($A$4:$A$39,INT((I5-1)/9)+1)</f>
        <v>1101001</v>
      </c>
      <c r="K5" s="16">
        <f t="shared" ref="K5:K68" si="0">MOD(I5-1,9)+1</f>
        <v>2</v>
      </c>
      <c r="L5" s="16" t="s">
        <v>52</v>
      </c>
      <c r="M5" s="16">
        <f>ROUND(IF($C5=1,INDEX(新属性投放!I$14:I$22,卡牌属性!$K5),INDEX(新属性投放!I$28:I$36,卡牌属性!$K5))*VLOOKUP(J5,$A$4:$E$39,5),0)</f>
        <v>199</v>
      </c>
      <c r="N5" s="31" t="s">
        <v>199</v>
      </c>
      <c r="O5" s="16">
        <f>ROUND(IF($C5=1,INDEX(新属性投放!J$14:J$22,卡牌属性!$K5),INDEX(新属性投放!J$28:J$36,卡牌属性!$K5))*VLOOKUP(J5,$A$4:$E$39,5),0)</f>
        <v>88</v>
      </c>
      <c r="P5" s="31" t="s">
        <v>200</v>
      </c>
      <c r="Q5" s="16">
        <f>ROUND(IF($C5=1,INDEX(新属性投放!K$14:K$22,卡牌属性!$K5),INDEX(新属性投放!K$28:K$36,卡牌属性!$K5))*VLOOKUP(J5,$A$4:$E$39,5),0)</f>
        <v>773</v>
      </c>
      <c r="R5" s="31" t="s">
        <v>198</v>
      </c>
      <c r="S5" s="16">
        <f>ROUND(IF($C5=1,INDEX(新属性投放!C$14:C$22,卡牌属性!$K5),INDEX(新属性投放!C$28:C$36,卡牌属性!$K5))*VLOOKUP(J5,$A$4:$E$39,5),0)</f>
        <v>15</v>
      </c>
      <c r="T5" s="31" t="s">
        <v>199</v>
      </c>
      <c r="U5" s="16">
        <f>ROUND(IF($C5=1,INDEX(新属性投放!D$14:D$22,卡牌属性!$K5),INDEX(新属性投放!D$28:D$36,卡牌属性!$K5))*VLOOKUP(J5,$A$4:$E$39,5),0)</f>
        <v>8</v>
      </c>
      <c r="V5" s="31" t="s">
        <v>200</v>
      </c>
      <c r="W5" s="16">
        <f>ROUND(IF($C5=1,INDEX(新属性投放!E$14:E$22,卡牌属性!$K5),INDEX(新属性投放!E$28:E$36,卡牌属性!$K5))*VLOOKUP(J5,$A$4:$E$39,5),0)</f>
        <v>54</v>
      </c>
    </row>
    <row r="6" spans="1:31" ht="16.5" x14ac:dyDescent="0.2">
      <c r="A6" s="15">
        <v>1101003</v>
      </c>
      <c r="B6" s="15" t="s">
        <v>152</v>
      </c>
      <c r="C6" s="15">
        <v>1</v>
      </c>
      <c r="D6" s="15">
        <v>3</v>
      </c>
      <c r="E6" s="15">
        <f>INDEX(新属性投放!$L$6:$L$9,卡牌属性!D6)</f>
        <v>1.1000000000000001</v>
      </c>
      <c r="F6" s="15"/>
      <c r="G6" s="15"/>
      <c r="I6" s="15">
        <v>3</v>
      </c>
      <c r="J6" s="16">
        <f t="shared" ref="J6:J69" si="1">INDEX($A$4:$A$39,INT((I6-1)/9)+1)</f>
        <v>1101001</v>
      </c>
      <c r="K6" s="16">
        <f t="shared" si="0"/>
        <v>3</v>
      </c>
      <c r="L6" s="16" t="s">
        <v>52</v>
      </c>
      <c r="M6" s="16">
        <f>ROUND(IF($C6=1,INDEX(新属性投放!I$14:I$22,卡牌属性!$K6),INDEX(新属性投放!I$28:I$36,卡牌属性!$K6))*VLOOKUP(J6,$A$4:$E$39,5),0)</f>
        <v>452</v>
      </c>
      <c r="N6" s="31" t="s">
        <v>199</v>
      </c>
      <c r="O6" s="16">
        <f>ROUND(IF($C6=1,INDEX(新属性投放!J$14:J$22,卡牌属性!$K6),INDEX(新属性投放!J$28:J$36,卡牌属性!$K6))*VLOOKUP(J6,$A$4:$E$39,5),0)</f>
        <v>215</v>
      </c>
      <c r="P6" s="31" t="s">
        <v>200</v>
      </c>
      <c r="Q6" s="16">
        <f>ROUND(IF($C6=1,INDEX(新属性投放!K$14:K$22,卡牌属性!$K6),INDEX(新属性投放!K$28:K$36,卡牌属性!$K6))*VLOOKUP(J6,$A$4:$E$39,5),0)</f>
        <v>1659</v>
      </c>
      <c r="R6" s="31" t="s">
        <v>198</v>
      </c>
      <c r="S6" s="16">
        <f>ROUND(IF($C6=1,INDEX(新属性投放!C$14:C$22,卡牌属性!$K6),INDEX(新属性投放!C$28:C$36,卡牌属性!$K6))*VLOOKUP(J6,$A$4:$E$39,5),0)</f>
        <v>22</v>
      </c>
      <c r="T6" s="31" t="s">
        <v>199</v>
      </c>
      <c r="U6" s="16">
        <f>ROUND(IF($C6=1,INDEX(新属性投放!D$14:D$22,卡牌属性!$K6),INDEX(新属性投放!D$28:D$36,卡牌属性!$K6))*VLOOKUP(J6,$A$4:$E$39,5),0)</f>
        <v>11</v>
      </c>
      <c r="V6" s="31" t="s">
        <v>200</v>
      </c>
      <c r="W6" s="16">
        <f>ROUND(IF($C6=1,INDEX(新属性投放!E$14:E$22,卡牌属性!$K6),INDEX(新属性投放!E$28:E$36,卡牌属性!$K6))*VLOOKUP(J6,$A$4:$E$39,5),0)</f>
        <v>77</v>
      </c>
    </row>
    <row r="7" spans="1:31" ht="16.5" x14ac:dyDescent="0.2">
      <c r="A7" s="15">
        <v>1101004</v>
      </c>
      <c r="B7" s="15" t="s">
        <v>153</v>
      </c>
      <c r="C7" s="15">
        <v>1</v>
      </c>
      <c r="D7" s="15">
        <v>4</v>
      </c>
      <c r="E7" s="15">
        <f>INDEX(新属性投放!$L$6:$L$9,卡牌属性!D7)</f>
        <v>1.25</v>
      </c>
      <c r="F7" s="15"/>
      <c r="G7" s="15"/>
      <c r="I7" s="15">
        <v>4</v>
      </c>
      <c r="J7" s="16">
        <f t="shared" si="1"/>
        <v>1101001</v>
      </c>
      <c r="K7" s="16">
        <f t="shared" si="0"/>
        <v>4</v>
      </c>
      <c r="L7" s="16" t="s">
        <v>52</v>
      </c>
      <c r="M7" s="16">
        <f>ROUND(IF($C7=1,INDEX(新属性投放!I$14:I$22,卡牌属性!$K7),INDEX(新属性投放!I$28:I$36,卡牌属性!$K7))*VLOOKUP(J7,$A$4:$E$39,5),0)</f>
        <v>699</v>
      </c>
      <c r="N7" s="31" t="s">
        <v>199</v>
      </c>
      <c r="O7" s="16">
        <f>ROUND(IF($C7=1,INDEX(新属性投放!J$14:J$22,卡牌属性!$K7),INDEX(新属性投放!J$28:J$36,卡牌属性!$K7))*VLOOKUP(J7,$A$4:$E$39,5),0)</f>
        <v>338</v>
      </c>
      <c r="P7" s="31" t="s">
        <v>200</v>
      </c>
      <c r="Q7" s="16">
        <f>ROUND(IF($C7=1,INDEX(新属性投放!K$14:K$22,卡牌属性!$K7),INDEX(新属性投放!K$28:K$36,卡牌属性!$K7))*VLOOKUP(J7,$A$4:$E$39,5),0)</f>
        <v>2521</v>
      </c>
      <c r="R7" s="31" t="s">
        <v>198</v>
      </c>
      <c r="S7" s="16">
        <f>ROUND(IF($C7=1,INDEX(新属性投放!C$14:C$22,卡牌属性!$K7),INDEX(新属性投放!C$28:C$36,卡牌属性!$K7))*VLOOKUP(J7,$A$4:$E$39,5),0)</f>
        <v>26</v>
      </c>
      <c r="T7" s="31" t="s">
        <v>199</v>
      </c>
      <c r="U7" s="16">
        <f>ROUND(IF($C7=1,INDEX(新属性投放!D$14:D$22,卡牌属性!$K7),INDEX(新属性投放!D$28:D$36,卡牌属性!$K7))*VLOOKUP(J7,$A$4:$E$39,5),0)</f>
        <v>13</v>
      </c>
      <c r="V7" s="31" t="s">
        <v>200</v>
      </c>
      <c r="W7" s="16">
        <f>ROUND(IF($C7=1,INDEX(新属性投放!E$14:E$22,卡牌属性!$K7),INDEX(新属性投放!E$28:E$36,卡牌属性!$K7))*VLOOKUP(J7,$A$4:$E$39,5),0)</f>
        <v>92</v>
      </c>
    </row>
    <row r="8" spans="1:31" ht="16.5" x14ac:dyDescent="0.2">
      <c r="A8" s="15">
        <v>1101005</v>
      </c>
      <c r="B8" s="15" t="s">
        <v>154</v>
      </c>
      <c r="C8" s="15">
        <v>1</v>
      </c>
      <c r="D8" s="15">
        <v>4</v>
      </c>
      <c r="E8" s="15">
        <f>INDEX(新属性投放!$L$6:$L$9,卡牌属性!D8)</f>
        <v>1.25</v>
      </c>
      <c r="F8" s="15"/>
      <c r="G8" s="15"/>
      <c r="I8" s="15">
        <v>5</v>
      </c>
      <c r="J8" s="16">
        <f t="shared" si="1"/>
        <v>1101001</v>
      </c>
      <c r="K8" s="16">
        <f t="shared" si="0"/>
        <v>5</v>
      </c>
      <c r="L8" s="16" t="s">
        <v>52</v>
      </c>
      <c r="M8" s="16">
        <f>ROUND(IF($C8=1,INDEX(新属性投放!I$14:I$22,卡牌属性!$K8),INDEX(新属性投放!I$28:I$36,卡牌属性!$K8))*VLOOKUP(J8,$A$4:$E$39,5),0)</f>
        <v>996</v>
      </c>
      <c r="N8" s="31" t="s">
        <v>199</v>
      </c>
      <c r="O8" s="16">
        <f>ROUND(IF($C8=1,INDEX(新属性投放!J$14:J$22,卡牌属性!$K8),INDEX(新属性投放!J$28:J$36,卡牌属性!$K8))*VLOOKUP(J8,$A$4:$E$39,5),0)</f>
        <v>486</v>
      </c>
      <c r="P8" s="31" t="s">
        <v>200</v>
      </c>
      <c r="Q8" s="16">
        <f>ROUND(IF($C8=1,INDEX(新属性投放!K$14:K$22,卡牌属性!$K8),INDEX(新属性投放!K$28:K$36,卡牌属性!$K8))*VLOOKUP(J8,$A$4:$E$39,5),0)</f>
        <v>3561</v>
      </c>
      <c r="R8" s="31" t="s">
        <v>198</v>
      </c>
      <c r="S8" s="16">
        <f>ROUND(IF($C8=1,INDEX(新属性投放!C$14:C$22,卡牌属性!$K8),INDEX(新属性投放!C$28:C$36,卡牌属性!$K8))*VLOOKUP(J8,$A$4:$E$39,5),0)</f>
        <v>33</v>
      </c>
      <c r="T8" s="31" t="s">
        <v>199</v>
      </c>
      <c r="U8" s="16">
        <f>ROUND(IF($C8=1,INDEX(新属性投放!D$14:D$22,卡牌属性!$K8),INDEX(新属性投放!D$28:D$36,卡牌属性!$K8))*VLOOKUP(J8,$A$4:$E$39,5),0)</f>
        <v>17</v>
      </c>
      <c r="V8" s="31" t="s">
        <v>200</v>
      </c>
      <c r="W8" s="16">
        <f>ROUND(IF($C8=1,INDEX(新属性投放!E$14:E$22,卡牌属性!$K8),INDEX(新属性投放!E$28:E$36,卡牌属性!$K8))*VLOOKUP(J8,$A$4:$E$39,5),0)</f>
        <v>116</v>
      </c>
    </row>
    <row r="9" spans="1:31" ht="16.5" x14ac:dyDescent="0.2">
      <c r="A9" s="15">
        <v>1101006</v>
      </c>
      <c r="B9" s="15" t="s">
        <v>155</v>
      </c>
      <c r="C9" s="15">
        <v>1</v>
      </c>
      <c r="D9" s="15">
        <v>3</v>
      </c>
      <c r="E9" s="15">
        <f>INDEX(新属性投放!$L$6:$L$9,卡牌属性!D9)</f>
        <v>1.1000000000000001</v>
      </c>
      <c r="F9" s="15"/>
      <c r="G9" s="15"/>
      <c r="I9" s="15">
        <v>6</v>
      </c>
      <c r="J9" s="16">
        <f t="shared" si="1"/>
        <v>1101001</v>
      </c>
      <c r="K9" s="16">
        <f t="shared" si="0"/>
        <v>6</v>
      </c>
      <c r="L9" s="16" t="s">
        <v>52</v>
      </c>
      <c r="M9" s="16">
        <f>ROUND(IF($C9=1,INDEX(新属性投放!I$14:I$22,卡牌属性!$K9),INDEX(新属性投放!I$28:I$36,卡牌属性!$K9))*VLOOKUP(J9,$A$4:$E$39,5),0)</f>
        <v>1363</v>
      </c>
      <c r="N9" s="31" t="s">
        <v>199</v>
      </c>
      <c r="O9" s="16">
        <f>ROUND(IF($C9=1,INDEX(新属性投放!J$14:J$22,卡牌属性!$K9),INDEX(新属性投放!J$28:J$36,卡牌属性!$K9))*VLOOKUP(J9,$A$4:$E$39,5),0)</f>
        <v>670</v>
      </c>
      <c r="P9" s="31" t="s">
        <v>200</v>
      </c>
      <c r="Q9" s="16">
        <f>ROUND(IF($C9=1,INDEX(新属性投放!K$14:K$22,卡牌属性!$K9),INDEX(新属性投放!K$28:K$36,卡牌属性!$K9))*VLOOKUP(J9,$A$4:$E$39,5),0)</f>
        <v>4847</v>
      </c>
      <c r="R9" s="31" t="s">
        <v>198</v>
      </c>
      <c r="S9" s="16">
        <f>ROUND(IF($C9=1,INDEX(新属性投放!C$14:C$22,卡牌属性!$K9),INDEX(新属性投放!C$28:C$36,卡牌属性!$K9))*VLOOKUP(J9,$A$4:$E$39,5),0)</f>
        <v>37</v>
      </c>
      <c r="T9" s="31" t="s">
        <v>199</v>
      </c>
      <c r="U9" s="16">
        <f>ROUND(IF($C9=1,INDEX(新属性投放!D$14:D$22,卡牌属性!$K9),INDEX(新属性投放!D$28:D$36,卡牌属性!$K9))*VLOOKUP(J9,$A$4:$E$39,5),0)</f>
        <v>19</v>
      </c>
      <c r="V9" s="31" t="s">
        <v>200</v>
      </c>
      <c r="W9" s="16">
        <f>ROUND(IF($C9=1,INDEX(新属性投放!E$14:E$22,卡牌属性!$K9),INDEX(新属性投放!E$28:E$36,卡牌属性!$K9))*VLOOKUP(J9,$A$4:$E$39,5),0)</f>
        <v>131</v>
      </c>
    </row>
    <row r="10" spans="1:31" ht="16.5" x14ac:dyDescent="0.2">
      <c r="A10" s="15">
        <v>1101007</v>
      </c>
      <c r="B10" s="15" t="s">
        <v>156</v>
      </c>
      <c r="C10" s="15">
        <v>1</v>
      </c>
      <c r="D10" s="15">
        <v>4</v>
      </c>
      <c r="E10" s="15">
        <f>INDEX(新属性投放!$L$6:$L$9,卡牌属性!D10)</f>
        <v>1.25</v>
      </c>
      <c r="F10" s="15"/>
      <c r="G10" s="15"/>
      <c r="I10" s="15">
        <v>7</v>
      </c>
      <c r="J10" s="16">
        <f t="shared" si="1"/>
        <v>1101001</v>
      </c>
      <c r="K10" s="16">
        <f t="shared" si="0"/>
        <v>7</v>
      </c>
      <c r="L10" s="16" t="s">
        <v>52</v>
      </c>
      <c r="M10" s="16">
        <f>ROUND(IF($C10=1,INDEX(新属性投放!I$14:I$22,卡牌属性!$K10),INDEX(新属性投放!I$28:I$36,卡牌属性!$K10))*VLOOKUP(J10,$A$4:$E$39,5),0)</f>
        <v>1781</v>
      </c>
      <c r="N10" s="31" t="s">
        <v>199</v>
      </c>
      <c r="O10" s="16">
        <f>ROUND(IF($C10=1,INDEX(新属性投放!J$14:J$22,卡牌属性!$K10),INDEX(新属性投放!J$28:J$36,卡牌属性!$K10))*VLOOKUP(J10,$A$4:$E$39,5),0)</f>
        <v>879</v>
      </c>
      <c r="P10" s="31" t="s">
        <v>200</v>
      </c>
      <c r="Q10" s="16">
        <f>ROUND(IF($C10=1,INDEX(新属性投放!K$14:K$22,卡牌属性!$K10),INDEX(新属性投放!K$28:K$36,卡牌属性!$K10))*VLOOKUP(J10,$A$4:$E$39,5),0)</f>
        <v>6310</v>
      </c>
      <c r="R10" s="31" t="s">
        <v>198</v>
      </c>
      <c r="S10" s="16">
        <f>ROUND(IF($C10=1,INDEX(新属性投放!C$14:C$22,卡牌属性!$K10),INDEX(新属性投放!C$28:C$36,卡牌属性!$K10))*VLOOKUP(J10,$A$4:$E$39,5),0)</f>
        <v>44</v>
      </c>
      <c r="T10" s="31" t="s">
        <v>199</v>
      </c>
      <c r="U10" s="16">
        <f>ROUND(IF($C10=1,INDEX(新属性投放!D$14:D$22,卡牌属性!$K10),INDEX(新属性投放!D$28:D$36,卡牌属性!$K10))*VLOOKUP(J10,$A$4:$E$39,5),0)</f>
        <v>22</v>
      </c>
      <c r="V10" s="31" t="s">
        <v>200</v>
      </c>
      <c r="W10" s="16">
        <f>ROUND(IF($C10=1,INDEX(新属性投放!E$14:E$22,卡牌属性!$K10),INDEX(新属性投放!E$28:E$36,卡牌属性!$K10))*VLOOKUP(J10,$A$4:$E$39,5),0)</f>
        <v>154</v>
      </c>
    </row>
    <row r="11" spans="1:31" ht="16.5" x14ac:dyDescent="0.2">
      <c r="A11" s="15">
        <v>1101008</v>
      </c>
      <c r="B11" s="15" t="s">
        <v>157</v>
      </c>
      <c r="C11" s="15">
        <v>1</v>
      </c>
      <c r="D11" s="15">
        <v>2</v>
      </c>
      <c r="E11" s="15">
        <f>INDEX(新属性投放!$L$6:$L$9,卡牌属性!D11)</f>
        <v>1</v>
      </c>
      <c r="F11" s="15"/>
      <c r="G11" s="15"/>
      <c r="I11" s="15">
        <v>8</v>
      </c>
      <c r="J11" s="16">
        <f t="shared" si="1"/>
        <v>1101001</v>
      </c>
      <c r="K11" s="16">
        <f t="shared" si="0"/>
        <v>8</v>
      </c>
      <c r="L11" s="16" t="s">
        <v>52</v>
      </c>
      <c r="M11" s="16">
        <f>ROUND(IF($C11=1,INDEX(新属性投放!I$14:I$22,卡牌属性!$K11),INDEX(新属性投放!I$28:I$36,卡牌属性!$K11))*VLOOKUP(J11,$A$4:$E$39,5),0)</f>
        <v>2276</v>
      </c>
      <c r="N11" s="31" t="s">
        <v>199</v>
      </c>
      <c r="O11" s="16">
        <f>ROUND(IF($C11=1,INDEX(新属性投放!J$14:J$22,卡牌属性!$K11),INDEX(新属性投放!J$28:J$36,卡牌属性!$K11))*VLOOKUP(J11,$A$4:$E$39,5),0)</f>
        <v>1126</v>
      </c>
      <c r="P11" s="31" t="s">
        <v>200</v>
      </c>
      <c r="Q11" s="16">
        <f>ROUND(IF($C11=1,INDEX(新属性投放!K$14:K$22,卡牌属性!$K11),INDEX(新属性投放!K$28:K$36,卡牌属性!$K11))*VLOOKUP(J11,$A$4:$E$39,5),0)</f>
        <v>8042</v>
      </c>
      <c r="R11" s="31" t="s">
        <v>198</v>
      </c>
      <c r="S11" s="16">
        <f>ROUND(IF($C11=1,INDEX(新属性投放!C$14:C$22,卡牌属性!$K11),INDEX(新属性投放!C$28:C$36,卡牌属性!$K11))*VLOOKUP(J11,$A$4:$E$39,5),0)</f>
        <v>55</v>
      </c>
      <c r="T11" s="31" t="s">
        <v>199</v>
      </c>
      <c r="U11" s="16">
        <f>ROUND(IF($C11=1,INDEX(新属性投放!D$14:D$22,卡牌属性!$K11),INDEX(新属性投放!D$28:D$36,卡牌属性!$K11))*VLOOKUP(J11,$A$4:$E$39,5),0)</f>
        <v>28</v>
      </c>
      <c r="V11" s="31" t="s">
        <v>200</v>
      </c>
      <c r="W11" s="16">
        <f>ROUND(IF($C11=1,INDEX(新属性投放!E$14:E$22,卡牌属性!$K11),INDEX(新属性投放!E$28:E$36,卡牌属性!$K11))*VLOOKUP(J11,$A$4:$E$39,5),0)</f>
        <v>193</v>
      </c>
    </row>
    <row r="12" spans="1:31" ht="16.5" x14ac:dyDescent="0.2">
      <c r="A12" s="15">
        <v>1101009</v>
      </c>
      <c r="B12" s="15" t="s">
        <v>158</v>
      </c>
      <c r="C12" s="15">
        <v>1</v>
      </c>
      <c r="D12" s="15">
        <v>3</v>
      </c>
      <c r="E12" s="15">
        <f>INDEX(新属性投放!$L$6:$L$9,卡牌属性!D12)</f>
        <v>1.1000000000000001</v>
      </c>
      <c r="F12" s="15"/>
      <c r="G12" s="15"/>
      <c r="I12" s="15">
        <v>9</v>
      </c>
      <c r="J12" s="16">
        <f t="shared" si="1"/>
        <v>1101001</v>
      </c>
      <c r="K12" s="16">
        <f t="shared" si="0"/>
        <v>9</v>
      </c>
      <c r="L12" s="16" t="s">
        <v>52</v>
      </c>
      <c r="M12" s="16">
        <f>ROUND(IF($C12=1,INDEX(新属性投放!I$14:I$22,卡牌属性!$K12),INDEX(新属性投放!I$28:I$36,卡牌属性!$K12))*VLOOKUP(J12,$A$4:$E$39,5),0)</f>
        <v>2892</v>
      </c>
      <c r="N12" s="31" t="s">
        <v>199</v>
      </c>
      <c r="O12" s="16">
        <f>ROUND(IF($C12=1,INDEX(新属性投放!J$14:J$22,卡牌属性!$K12),INDEX(新属性投放!J$28:J$36,卡牌属性!$K12))*VLOOKUP(J12,$A$4:$E$39,5),0)</f>
        <v>1434</v>
      </c>
      <c r="P12" s="31" t="s">
        <v>200</v>
      </c>
      <c r="Q12" s="16">
        <f>ROUND(IF($C12=1,INDEX(新属性投放!K$14:K$22,卡牌属性!$K12),INDEX(新属性投放!K$28:K$36,卡牌属性!$K12))*VLOOKUP(J12,$A$4:$E$39,5),0)</f>
        <v>10198</v>
      </c>
      <c r="R12" s="31" t="s">
        <v>198</v>
      </c>
      <c r="S12" s="16">
        <f>ROUND(IF($C12=1,INDEX(新属性投放!C$14:C$22,卡牌属性!$K12),INDEX(新属性投放!C$28:C$36,卡牌属性!$K12))*VLOOKUP(J12,$A$4:$E$39,5),0)</f>
        <v>66</v>
      </c>
      <c r="T12" s="31" t="s">
        <v>199</v>
      </c>
      <c r="U12" s="16">
        <f>ROUND(IF($C12=1,INDEX(新属性投放!D$14:D$22,卡牌属性!$K12),INDEX(新属性投放!D$28:D$36,卡牌属性!$K12))*VLOOKUP(J12,$A$4:$E$39,5),0)</f>
        <v>33</v>
      </c>
      <c r="V12" s="31" t="s">
        <v>200</v>
      </c>
      <c r="W12" s="16">
        <f>ROUND(IF($C12=1,INDEX(新属性投放!E$14:E$22,卡牌属性!$K12),INDEX(新属性投放!E$28:E$36,卡牌属性!$K12))*VLOOKUP(J12,$A$4:$E$39,5),0)</f>
        <v>231</v>
      </c>
    </row>
    <row r="13" spans="1:31" ht="16.5" x14ac:dyDescent="0.2">
      <c r="A13" s="15">
        <v>1101010</v>
      </c>
      <c r="B13" s="15" t="s">
        <v>159</v>
      </c>
      <c r="C13" s="15">
        <v>1</v>
      </c>
      <c r="D13" s="15">
        <v>4</v>
      </c>
      <c r="E13" s="15">
        <f>INDEX(新属性投放!$L$6:$L$9,卡牌属性!D13)</f>
        <v>1.25</v>
      </c>
      <c r="F13" s="15"/>
      <c r="G13" s="15"/>
      <c r="I13" s="15">
        <v>10</v>
      </c>
      <c r="J13" s="16">
        <f t="shared" si="1"/>
        <v>1101002</v>
      </c>
      <c r="K13" s="16">
        <f t="shared" si="0"/>
        <v>1</v>
      </c>
      <c r="L13" s="16" t="s">
        <v>52</v>
      </c>
      <c r="M13" s="16">
        <f>ROUND(IF($C13=1,INDEX(新属性投放!I$14:I$22,卡牌属性!$K13),INDEX(新属性投放!I$28:I$36,卡牌属性!$K13))*VLOOKUP(J13,$A$4:$E$39,5),0)</f>
        <v>20</v>
      </c>
      <c r="N13" s="31" t="s">
        <v>199</v>
      </c>
      <c r="O13" s="16">
        <f>ROUND(IF($C13=1,INDEX(新属性投放!J$14:J$22,卡牌属性!$K13),INDEX(新属性投放!J$28:J$36,卡牌属性!$K13))*VLOOKUP(J13,$A$4:$E$39,5),0)</f>
        <v>0</v>
      </c>
      <c r="P13" s="31" t="s">
        <v>200</v>
      </c>
      <c r="Q13" s="16">
        <f>ROUND(IF($C13=1,INDEX(新属性投放!K$14:K$22,卡牌属性!$K13),INDEX(新属性投放!K$28:K$36,卡牌属性!$K13))*VLOOKUP(J13,$A$4:$E$39,5),0)</f>
        <v>140</v>
      </c>
      <c r="R13" s="31" t="s">
        <v>198</v>
      </c>
      <c r="S13" s="16">
        <f>ROUND(IF($C13=1,INDEX(新属性投放!C$14:C$22,卡牌属性!$K13),INDEX(新属性投放!C$28:C$36,卡牌属性!$K13))*VLOOKUP(J13,$A$4:$E$39,5),0)</f>
        <v>10</v>
      </c>
      <c r="T13" s="31" t="s">
        <v>199</v>
      </c>
      <c r="U13" s="16">
        <f>ROUND(IF($C13=1,INDEX(新属性投放!D$14:D$22,卡牌属性!$K13),INDEX(新属性投放!D$28:D$36,卡牌属性!$K13))*VLOOKUP(J13,$A$4:$E$39,5),0)</f>
        <v>5</v>
      </c>
      <c r="V13" s="31" t="s">
        <v>200</v>
      </c>
      <c r="W13" s="16">
        <f>ROUND(IF($C13=1,INDEX(新属性投放!E$14:E$22,卡牌属性!$K13),INDEX(新属性投放!E$28:E$36,卡牌属性!$K13))*VLOOKUP(J13,$A$4:$E$39,5),0)</f>
        <v>35</v>
      </c>
    </row>
    <row r="14" spans="1:31" ht="16.5" x14ac:dyDescent="0.2">
      <c r="A14" s="15">
        <v>1101011</v>
      </c>
      <c r="B14" s="15" t="s">
        <v>160</v>
      </c>
      <c r="C14" s="15">
        <v>1</v>
      </c>
      <c r="D14" s="15">
        <v>3</v>
      </c>
      <c r="E14" s="15">
        <f>INDEX(新属性投放!$L$6:$L$9,卡牌属性!D14)</f>
        <v>1.1000000000000001</v>
      </c>
      <c r="F14" s="15"/>
      <c r="G14" s="15"/>
      <c r="I14" s="15">
        <v>11</v>
      </c>
      <c r="J14" s="16">
        <f t="shared" si="1"/>
        <v>1101002</v>
      </c>
      <c r="K14" s="16">
        <f t="shared" si="0"/>
        <v>2</v>
      </c>
      <c r="L14" s="16" t="s">
        <v>52</v>
      </c>
      <c r="M14" s="16">
        <f>ROUND(IF($C14=1,INDEX(新属性投放!I$14:I$22,卡牌属性!$K14),INDEX(新属性投放!I$28:I$36,卡牌属性!$K14))*VLOOKUP(J14,$A$4:$E$39,5),0)</f>
        <v>181</v>
      </c>
      <c r="N14" s="31" t="s">
        <v>199</v>
      </c>
      <c r="O14" s="16">
        <f>ROUND(IF($C14=1,INDEX(新属性投放!J$14:J$22,卡牌属性!$K14),INDEX(新属性投放!J$28:J$36,卡牌属性!$K14))*VLOOKUP(J14,$A$4:$E$39,5),0)</f>
        <v>80</v>
      </c>
      <c r="P14" s="31" t="s">
        <v>200</v>
      </c>
      <c r="Q14" s="16">
        <f>ROUND(IF($C14=1,INDEX(新属性投放!K$14:K$22,卡牌属性!$K14),INDEX(新属性投放!K$28:K$36,卡牌属性!$K14))*VLOOKUP(J14,$A$4:$E$39,5),0)</f>
        <v>703</v>
      </c>
      <c r="R14" s="31" t="s">
        <v>198</v>
      </c>
      <c r="S14" s="16">
        <f>ROUND(IF($C14=1,INDEX(新属性投放!C$14:C$22,卡牌属性!$K14),INDEX(新属性投放!C$28:C$36,卡牌属性!$K14))*VLOOKUP(J14,$A$4:$E$39,5),0)</f>
        <v>14</v>
      </c>
      <c r="T14" s="31" t="s">
        <v>199</v>
      </c>
      <c r="U14" s="16">
        <f>ROUND(IF($C14=1,INDEX(新属性投放!D$14:D$22,卡牌属性!$K14),INDEX(新属性投放!D$28:D$36,卡牌属性!$K14))*VLOOKUP(J14,$A$4:$E$39,5),0)</f>
        <v>7</v>
      </c>
      <c r="V14" s="31" t="s">
        <v>200</v>
      </c>
      <c r="W14" s="16">
        <f>ROUND(IF($C14=1,INDEX(新属性投放!E$14:E$22,卡牌属性!$K14),INDEX(新属性投放!E$28:E$36,卡牌属性!$K14))*VLOOKUP(J14,$A$4:$E$39,5),0)</f>
        <v>49</v>
      </c>
    </row>
    <row r="15" spans="1:31" ht="16.5" x14ac:dyDescent="0.2">
      <c r="A15" s="15">
        <v>1101012</v>
      </c>
      <c r="B15" s="15" t="s">
        <v>161</v>
      </c>
      <c r="C15" s="15">
        <v>1</v>
      </c>
      <c r="D15" s="15">
        <v>2</v>
      </c>
      <c r="E15" s="15">
        <f>INDEX(新属性投放!$L$6:$L$9,卡牌属性!D15)</f>
        <v>1</v>
      </c>
      <c r="F15" s="15"/>
      <c r="G15" s="15"/>
      <c r="I15" s="15">
        <v>12</v>
      </c>
      <c r="J15" s="16">
        <f t="shared" si="1"/>
        <v>1101002</v>
      </c>
      <c r="K15" s="16">
        <f t="shared" si="0"/>
        <v>3</v>
      </c>
      <c r="L15" s="16" t="s">
        <v>52</v>
      </c>
      <c r="M15" s="16">
        <f>ROUND(IF($C15=1,INDEX(新属性投放!I$14:I$22,卡牌属性!$K15),INDEX(新属性投放!I$28:I$36,卡牌属性!$K15))*VLOOKUP(J15,$A$4:$E$39,5),0)</f>
        <v>411</v>
      </c>
      <c r="N15" s="31" t="s">
        <v>199</v>
      </c>
      <c r="O15" s="16">
        <f>ROUND(IF($C15=1,INDEX(新属性投放!J$14:J$22,卡牌属性!$K15),INDEX(新属性投放!J$28:J$36,卡牌属性!$K15))*VLOOKUP(J15,$A$4:$E$39,5),0)</f>
        <v>195</v>
      </c>
      <c r="P15" s="31" t="s">
        <v>200</v>
      </c>
      <c r="Q15" s="16">
        <f>ROUND(IF($C15=1,INDEX(新属性投放!K$14:K$22,卡牌属性!$K15),INDEX(新属性投放!K$28:K$36,卡牌属性!$K15))*VLOOKUP(J15,$A$4:$E$39,5),0)</f>
        <v>1508</v>
      </c>
      <c r="R15" s="31" t="s">
        <v>198</v>
      </c>
      <c r="S15" s="16">
        <f>ROUND(IF($C15=1,INDEX(新属性投放!C$14:C$22,卡牌属性!$K15),INDEX(新属性投放!C$28:C$36,卡牌属性!$K15))*VLOOKUP(J15,$A$4:$E$39,5),0)</f>
        <v>20</v>
      </c>
      <c r="T15" s="31" t="s">
        <v>199</v>
      </c>
      <c r="U15" s="16">
        <f>ROUND(IF($C15=1,INDEX(新属性投放!D$14:D$22,卡牌属性!$K15),INDEX(新属性投放!D$28:D$36,卡牌属性!$K15))*VLOOKUP(J15,$A$4:$E$39,5),0)</f>
        <v>10</v>
      </c>
      <c r="V15" s="31" t="s">
        <v>200</v>
      </c>
      <c r="W15" s="16">
        <f>ROUND(IF($C15=1,INDEX(新属性投放!E$14:E$22,卡牌属性!$K15),INDEX(新属性投放!E$28:E$36,卡牌属性!$K15))*VLOOKUP(J15,$A$4:$E$39,5),0)</f>
        <v>70</v>
      </c>
    </row>
    <row r="16" spans="1:31" ht="16.5" x14ac:dyDescent="0.2">
      <c r="A16" s="15">
        <v>1101013</v>
      </c>
      <c r="B16" s="15" t="s">
        <v>162</v>
      </c>
      <c r="C16" s="15">
        <v>1</v>
      </c>
      <c r="D16" s="15">
        <v>2</v>
      </c>
      <c r="E16" s="15">
        <f>INDEX(新属性投放!$L$6:$L$9,卡牌属性!D16)</f>
        <v>1</v>
      </c>
      <c r="F16" s="15"/>
      <c r="G16" s="15"/>
      <c r="I16" s="15">
        <v>13</v>
      </c>
      <c r="J16" s="16">
        <f t="shared" si="1"/>
        <v>1101002</v>
      </c>
      <c r="K16" s="16">
        <f t="shared" si="0"/>
        <v>4</v>
      </c>
      <c r="L16" s="16" t="s">
        <v>52</v>
      </c>
      <c r="M16" s="16">
        <f>ROUND(IF($C16=1,INDEX(新属性投放!I$14:I$22,卡牌属性!$K16),INDEX(新属性投放!I$28:I$36,卡牌属性!$K16))*VLOOKUP(J16,$A$4:$E$39,5),0)</f>
        <v>635</v>
      </c>
      <c r="N16" s="31" t="s">
        <v>199</v>
      </c>
      <c r="O16" s="16">
        <f>ROUND(IF($C16=1,INDEX(新属性投放!J$14:J$22,卡牌属性!$K16),INDEX(新属性投放!J$28:J$36,卡牌属性!$K16))*VLOOKUP(J16,$A$4:$E$39,5),0)</f>
        <v>307</v>
      </c>
      <c r="P16" s="31" t="s">
        <v>200</v>
      </c>
      <c r="Q16" s="16">
        <f>ROUND(IF($C16=1,INDEX(新属性投放!K$14:K$22,卡牌属性!$K16),INDEX(新属性投放!K$28:K$36,卡牌属性!$K16))*VLOOKUP(J16,$A$4:$E$39,5),0)</f>
        <v>2292</v>
      </c>
      <c r="R16" s="31" t="s">
        <v>198</v>
      </c>
      <c r="S16" s="16">
        <f>ROUND(IF($C16=1,INDEX(新属性投放!C$14:C$22,卡牌属性!$K16),INDEX(新属性投放!C$28:C$36,卡牌属性!$K16))*VLOOKUP(J16,$A$4:$E$39,5),0)</f>
        <v>24</v>
      </c>
      <c r="T16" s="31" t="s">
        <v>199</v>
      </c>
      <c r="U16" s="16">
        <f>ROUND(IF($C16=1,INDEX(新属性投放!D$14:D$22,卡牌属性!$K16),INDEX(新属性投放!D$28:D$36,卡牌属性!$K16))*VLOOKUP(J16,$A$4:$E$39,5),0)</f>
        <v>12</v>
      </c>
      <c r="V16" s="31" t="s">
        <v>200</v>
      </c>
      <c r="W16" s="16">
        <f>ROUND(IF($C16=1,INDEX(新属性投放!E$14:E$22,卡牌属性!$K16),INDEX(新属性投放!E$28:E$36,卡牌属性!$K16))*VLOOKUP(J16,$A$4:$E$39,5),0)</f>
        <v>84</v>
      </c>
    </row>
    <row r="17" spans="1:23" ht="16.5" x14ac:dyDescent="0.2">
      <c r="A17" s="15">
        <v>1101014</v>
      </c>
      <c r="B17" s="15" t="s">
        <v>163</v>
      </c>
      <c r="C17" s="15">
        <v>1</v>
      </c>
      <c r="D17" s="15">
        <v>3</v>
      </c>
      <c r="E17" s="15">
        <f>INDEX(新属性投放!$L$6:$L$9,卡牌属性!D17)</f>
        <v>1.1000000000000001</v>
      </c>
      <c r="F17" s="15"/>
      <c r="G17" s="15"/>
      <c r="I17" s="15">
        <v>14</v>
      </c>
      <c r="J17" s="16">
        <f t="shared" si="1"/>
        <v>1101002</v>
      </c>
      <c r="K17" s="16">
        <f t="shared" si="0"/>
        <v>5</v>
      </c>
      <c r="L17" s="16" t="s">
        <v>52</v>
      </c>
      <c r="M17" s="16">
        <f>ROUND(IF($C17=1,INDEX(新属性投放!I$14:I$22,卡牌属性!$K17),INDEX(新属性投放!I$28:I$36,卡牌属性!$K17))*VLOOKUP(J17,$A$4:$E$39,5),0)</f>
        <v>905</v>
      </c>
      <c r="N17" s="31" t="s">
        <v>199</v>
      </c>
      <c r="O17" s="16">
        <f>ROUND(IF($C17=1,INDEX(新属性投放!J$14:J$22,卡牌属性!$K17),INDEX(新属性投放!J$28:J$36,卡牌属性!$K17))*VLOOKUP(J17,$A$4:$E$39,5),0)</f>
        <v>442</v>
      </c>
      <c r="P17" s="31" t="s">
        <v>200</v>
      </c>
      <c r="Q17" s="16">
        <f>ROUND(IF($C17=1,INDEX(新属性投放!K$14:K$22,卡牌属性!$K17),INDEX(新属性投放!K$28:K$36,卡牌属性!$K17))*VLOOKUP(J17,$A$4:$E$39,5),0)</f>
        <v>3237</v>
      </c>
      <c r="R17" s="31" t="s">
        <v>198</v>
      </c>
      <c r="S17" s="16">
        <f>ROUND(IF($C17=1,INDEX(新属性投放!C$14:C$22,卡牌属性!$K17),INDEX(新属性投放!C$28:C$36,卡牌属性!$K17))*VLOOKUP(J17,$A$4:$E$39,5),0)</f>
        <v>30</v>
      </c>
      <c r="T17" s="31" t="s">
        <v>199</v>
      </c>
      <c r="U17" s="16">
        <f>ROUND(IF($C17=1,INDEX(新属性投放!D$14:D$22,卡牌属性!$K17),INDEX(新属性投放!D$28:D$36,卡牌属性!$K17))*VLOOKUP(J17,$A$4:$E$39,5),0)</f>
        <v>15</v>
      </c>
      <c r="V17" s="31" t="s">
        <v>200</v>
      </c>
      <c r="W17" s="16">
        <f>ROUND(IF($C17=1,INDEX(新属性投放!E$14:E$22,卡牌属性!$K17),INDEX(新属性投放!E$28:E$36,卡牌属性!$K17))*VLOOKUP(J17,$A$4:$E$39,5),0)</f>
        <v>105</v>
      </c>
    </row>
    <row r="18" spans="1:23" ht="16.5" x14ac:dyDescent="0.2">
      <c r="A18" s="15">
        <v>1101015</v>
      </c>
      <c r="B18" s="15" t="s">
        <v>164</v>
      </c>
      <c r="C18" s="15">
        <v>1</v>
      </c>
      <c r="D18" s="15">
        <v>2</v>
      </c>
      <c r="E18" s="15">
        <f>INDEX(新属性投放!$L$6:$L$9,卡牌属性!D18)</f>
        <v>1</v>
      </c>
      <c r="F18" s="15"/>
      <c r="G18" s="15"/>
      <c r="I18" s="15">
        <v>15</v>
      </c>
      <c r="J18" s="16">
        <f t="shared" si="1"/>
        <v>1101002</v>
      </c>
      <c r="K18" s="16">
        <f t="shared" si="0"/>
        <v>6</v>
      </c>
      <c r="L18" s="16" t="s">
        <v>52</v>
      </c>
      <c r="M18" s="16">
        <f>ROUND(IF($C18=1,INDEX(新属性投放!I$14:I$22,卡牌属性!$K18),INDEX(新属性投放!I$28:I$36,卡牌属性!$K18))*VLOOKUP(J18,$A$4:$E$39,5),0)</f>
        <v>1239</v>
      </c>
      <c r="N18" s="31" t="s">
        <v>199</v>
      </c>
      <c r="O18" s="16">
        <f>ROUND(IF($C18=1,INDEX(新属性投放!J$14:J$22,卡牌属性!$K18),INDEX(新属性投放!J$28:J$36,卡牌属性!$K18))*VLOOKUP(J18,$A$4:$E$39,5),0)</f>
        <v>609</v>
      </c>
      <c r="P18" s="31" t="s">
        <v>200</v>
      </c>
      <c r="Q18" s="16">
        <f>ROUND(IF($C18=1,INDEX(新属性投放!K$14:K$22,卡牌属性!$K18),INDEX(新属性投放!K$28:K$36,卡牌属性!$K18))*VLOOKUP(J18,$A$4:$E$39,5),0)</f>
        <v>4406</v>
      </c>
      <c r="R18" s="31" t="s">
        <v>198</v>
      </c>
      <c r="S18" s="16">
        <f>ROUND(IF($C18=1,INDEX(新属性投放!C$14:C$22,卡牌属性!$K18),INDEX(新属性投放!C$28:C$36,卡牌属性!$K18))*VLOOKUP(J18,$A$4:$E$39,5),0)</f>
        <v>34</v>
      </c>
      <c r="T18" s="31" t="s">
        <v>199</v>
      </c>
      <c r="U18" s="16">
        <f>ROUND(IF($C18=1,INDEX(新属性投放!D$14:D$22,卡牌属性!$K18),INDEX(新属性投放!D$28:D$36,卡牌属性!$K18))*VLOOKUP(J18,$A$4:$E$39,5),0)</f>
        <v>17</v>
      </c>
      <c r="V18" s="31" t="s">
        <v>200</v>
      </c>
      <c r="W18" s="16">
        <f>ROUND(IF($C18=1,INDEX(新属性投放!E$14:E$22,卡牌属性!$K18),INDEX(新属性投放!E$28:E$36,卡牌属性!$K18))*VLOOKUP(J18,$A$4:$E$39,5),0)</f>
        <v>119</v>
      </c>
    </row>
    <row r="19" spans="1:23" ht="16.5" x14ac:dyDescent="0.2">
      <c r="A19" s="15">
        <v>1102001</v>
      </c>
      <c r="B19" s="15" t="s">
        <v>165</v>
      </c>
      <c r="C19" s="15">
        <v>2</v>
      </c>
      <c r="D19" s="15">
        <v>4</v>
      </c>
      <c r="E19" s="15">
        <f>INDEX(新属性投放!$L$6:$L$9,卡牌属性!D19)</f>
        <v>1.25</v>
      </c>
      <c r="F19" s="15"/>
      <c r="G19" s="15"/>
      <c r="I19" s="15">
        <v>16</v>
      </c>
      <c r="J19" s="16">
        <f t="shared" si="1"/>
        <v>1101002</v>
      </c>
      <c r="K19" s="16">
        <f t="shared" si="0"/>
        <v>7</v>
      </c>
      <c r="L19" s="16" t="s">
        <v>52</v>
      </c>
      <c r="M19" s="16">
        <f>ROUND(IF($C19=1,INDEX(新属性投放!I$14:I$22,卡牌属性!$K19),INDEX(新属性投放!I$28:I$36,卡牌属性!$K19))*VLOOKUP(J19,$A$4:$E$39,5),0)</f>
        <v>2438</v>
      </c>
      <c r="N19" s="31" t="s">
        <v>199</v>
      </c>
      <c r="O19" s="16">
        <f>ROUND(IF($C19=1,INDEX(新属性投放!J$14:J$22,卡牌属性!$K19),INDEX(新属性投放!J$28:J$36,卡牌属性!$K19))*VLOOKUP(J19,$A$4:$E$39,5),0)</f>
        <v>809</v>
      </c>
      <c r="P19" s="31" t="s">
        <v>200</v>
      </c>
      <c r="Q19" s="16">
        <f>ROUND(IF($C19=1,INDEX(新属性投放!K$14:K$22,卡牌属性!$K19),INDEX(新属性投放!K$28:K$36,卡牌属性!$K19))*VLOOKUP(J19,$A$4:$E$39,5),0)</f>
        <v>4197</v>
      </c>
      <c r="R19" s="31" t="s">
        <v>198</v>
      </c>
      <c r="S19" s="16">
        <f>ROUND(IF($C19=1,INDEX(新属性投放!C$14:C$22,卡牌属性!$K19),INDEX(新属性投放!C$28:C$36,卡牌属性!$K19))*VLOOKUP(J19,$A$4:$E$39,5),0)</f>
        <v>60</v>
      </c>
      <c r="T19" s="31" t="s">
        <v>199</v>
      </c>
      <c r="U19" s="16">
        <f>ROUND(IF($C19=1,INDEX(新属性投放!D$14:D$22,卡牌属性!$K19),INDEX(新属性投放!D$28:D$36,卡牌属性!$K19))*VLOOKUP(J19,$A$4:$E$39,5),0)</f>
        <v>20</v>
      </c>
      <c r="V19" s="31" t="s">
        <v>200</v>
      </c>
      <c r="W19" s="16">
        <f>ROUND(IF($C19=1,INDEX(新属性投放!E$14:E$22,卡牌属性!$K19),INDEX(新属性投放!E$28:E$36,卡牌属性!$K19))*VLOOKUP(J19,$A$4:$E$39,5),0)</f>
        <v>100</v>
      </c>
    </row>
    <row r="20" spans="1:23" ht="16.5" x14ac:dyDescent="0.2">
      <c r="A20" s="15">
        <v>1102002</v>
      </c>
      <c r="B20" s="15" t="s">
        <v>166</v>
      </c>
      <c r="C20" s="15">
        <v>2</v>
      </c>
      <c r="D20" s="15">
        <v>3</v>
      </c>
      <c r="E20" s="15">
        <f>INDEX(新属性投放!$L$6:$L$9,卡牌属性!D20)</f>
        <v>1.1000000000000001</v>
      </c>
      <c r="F20" s="15"/>
      <c r="G20" s="15"/>
      <c r="I20" s="15">
        <v>17</v>
      </c>
      <c r="J20" s="16">
        <f t="shared" si="1"/>
        <v>1101002</v>
      </c>
      <c r="K20" s="16">
        <f t="shared" si="0"/>
        <v>8</v>
      </c>
      <c r="L20" s="16" t="s">
        <v>52</v>
      </c>
      <c r="M20" s="16">
        <f>ROUND(IF($C20=1,INDEX(新属性投放!I$14:I$22,卡牌属性!$K20),INDEX(新属性投放!I$28:I$36,卡牌属性!$K20))*VLOOKUP(J20,$A$4:$E$39,5),0)</f>
        <v>3113</v>
      </c>
      <c r="N20" s="31" t="s">
        <v>199</v>
      </c>
      <c r="O20" s="16">
        <f>ROUND(IF($C20=1,INDEX(新属性投放!J$14:J$22,卡牌属性!$K20),INDEX(新属性投放!J$28:J$36,卡牌属性!$K20))*VLOOKUP(J20,$A$4:$E$39,5),0)</f>
        <v>1034</v>
      </c>
      <c r="P20" s="31" t="s">
        <v>200</v>
      </c>
      <c r="Q20" s="16">
        <f>ROUND(IF($C20=1,INDEX(新属性投放!K$14:K$22,卡牌属性!$K20),INDEX(新属性投放!K$28:K$36,卡牌属性!$K20))*VLOOKUP(J20,$A$4:$E$39,5),0)</f>
        <v>5322</v>
      </c>
      <c r="R20" s="31" t="s">
        <v>198</v>
      </c>
      <c r="S20" s="16">
        <f>ROUND(IF($C20=1,INDEX(新属性投放!C$14:C$22,卡牌属性!$K20),INDEX(新属性投放!C$28:C$36,卡牌属性!$K20))*VLOOKUP(J20,$A$4:$E$39,5),0)</f>
        <v>75</v>
      </c>
      <c r="T20" s="31" t="s">
        <v>199</v>
      </c>
      <c r="U20" s="16">
        <f>ROUND(IF($C20=1,INDEX(新属性投放!D$14:D$22,卡牌属性!$K20),INDEX(新属性投放!D$28:D$36,卡牌属性!$K20))*VLOOKUP(J20,$A$4:$E$39,5),0)</f>
        <v>25</v>
      </c>
      <c r="V20" s="31" t="s">
        <v>200</v>
      </c>
      <c r="W20" s="16">
        <f>ROUND(IF($C20=1,INDEX(新属性投放!E$14:E$22,卡牌属性!$K20),INDEX(新属性投放!E$28:E$36,卡牌属性!$K20))*VLOOKUP(J20,$A$4:$E$39,5),0)</f>
        <v>125</v>
      </c>
    </row>
    <row r="21" spans="1:23" ht="16.5" x14ac:dyDescent="0.2">
      <c r="A21" s="15">
        <v>1102003</v>
      </c>
      <c r="B21" s="15" t="s">
        <v>167</v>
      </c>
      <c r="C21" s="15">
        <v>2</v>
      </c>
      <c r="D21" s="15">
        <v>3</v>
      </c>
      <c r="E21" s="15">
        <f>INDEX(新属性投放!$L$6:$L$9,卡牌属性!D21)</f>
        <v>1.1000000000000001</v>
      </c>
      <c r="F21" s="15"/>
      <c r="G21" s="15"/>
      <c r="I21" s="15">
        <v>18</v>
      </c>
      <c r="J21" s="16">
        <f t="shared" si="1"/>
        <v>1101002</v>
      </c>
      <c r="K21" s="16">
        <f t="shared" si="0"/>
        <v>9</v>
      </c>
      <c r="L21" s="16" t="s">
        <v>52</v>
      </c>
      <c r="M21" s="16">
        <f>ROUND(IF($C21=1,INDEX(新属性投放!I$14:I$22,卡牌属性!$K21),INDEX(新属性投放!I$28:I$36,卡牌属性!$K21))*VLOOKUP(J21,$A$4:$E$39,5),0)</f>
        <v>3953</v>
      </c>
      <c r="N21" s="31" t="s">
        <v>199</v>
      </c>
      <c r="O21" s="16">
        <f>ROUND(IF($C21=1,INDEX(新属性投放!J$14:J$22,卡牌属性!$K21),INDEX(新属性投放!J$28:J$36,卡牌属性!$K21))*VLOOKUP(J21,$A$4:$E$39,5),0)</f>
        <v>1314</v>
      </c>
      <c r="P21" s="31" t="s">
        <v>200</v>
      </c>
      <c r="Q21" s="16">
        <f>ROUND(IF($C21=1,INDEX(新属性投放!K$14:K$22,卡牌属性!$K21),INDEX(新属性投放!K$28:K$36,卡牌属性!$K21))*VLOOKUP(J21,$A$4:$E$39,5),0)</f>
        <v>6722</v>
      </c>
      <c r="R21" s="31" t="s">
        <v>198</v>
      </c>
      <c r="S21" s="16">
        <f>ROUND(IF($C21=1,INDEX(新属性投放!C$14:C$22,卡牌属性!$K21),INDEX(新属性投放!C$28:C$36,卡牌属性!$K21))*VLOOKUP(J21,$A$4:$E$39,5),0)</f>
        <v>90</v>
      </c>
      <c r="T21" s="31" t="s">
        <v>199</v>
      </c>
      <c r="U21" s="16">
        <f>ROUND(IF($C21=1,INDEX(新属性投放!D$14:D$22,卡牌属性!$K21),INDEX(新属性投放!D$28:D$36,卡牌属性!$K21))*VLOOKUP(J21,$A$4:$E$39,5),0)</f>
        <v>30</v>
      </c>
      <c r="V21" s="31" t="s">
        <v>200</v>
      </c>
      <c r="W21" s="16">
        <f>ROUND(IF($C21=1,INDEX(新属性投放!E$14:E$22,卡牌属性!$K21),INDEX(新属性投放!E$28:E$36,卡牌属性!$K21))*VLOOKUP(J21,$A$4:$E$39,5),0)</f>
        <v>150</v>
      </c>
    </row>
    <row r="22" spans="1:23" ht="16.5" x14ac:dyDescent="0.2">
      <c r="A22" s="15">
        <v>1102004</v>
      </c>
      <c r="B22" s="15" t="s">
        <v>168</v>
      </c>
      <c r="C22" s="15">
        <v>2</v>
      </c>
      <c r="D22" s="15">
        <v>2</v>
      </c>
      <c r="E22" s="15">
        <f>INDEX(新属性投放!$L$6:$L$9,卡牌属性!D22)</f>
        <v>1</v>
      </c>
      <c r="F22" s="15"/>
      <c r="G22" s="15"/>
      <c r="I22" s="15">
        <v>19</v>
      </c>
      <c r="J22" s="16">
        <f t="shared" si="1"/>
        <v>1101003</v>
      </c>
      <c r="K22" s="16">
        <f t="shared" si="0"/>
        <v>1</v>
      </c>
      <c r="L22" s="16" t="s">
        <v>52</v>
      </c>
      <c r="M22" s="16">
        <f>ROUND(IF($C22=1,INDEX(新属性投放!I$14:I$22,卡牌属性!$K22),INDEX(新属性投放!I$28:I$36,卡牌属性!$K22))*VLOOKUP(J22,$A$4:$E$39,5),0)</f>
        <v>44</v>
      </c>
      <c r="N22" s="31" t="s">
        <v>199</v>
      </c>
      <c r="O22" s="16">
        <f>ROUND(IF($C22=1,INDEX(新属性投放!J$14:J$22,卡牌属性!$K22),INDEX(新属性投放!J$28:J$36,卡牌属性!$K22))*VLOOKUP(J22,$A$4:$E$39,5),0)</f>
        <v>11</v>
      </c>
      <c r="P22" s="31" t="s">
        <v>200</v>
      </c>
      <c r="Q22" s="16">
        <f>ROUND(IF($C22=1,INDEX(新属性投放!K$14:K$22,卡牌属性!$K22),INDEX(新属性投放!K$28:K$36,卡牌属性!$K22))*VLOOKUP(J22,$A$4:$E$39,5),0)</f>
        <v>220</v>
      </c>
      <c r="R22" s="31" t="s">
        <v>198</v>
      </c>
      <c r="S22" s="16">
        <f>ROUND(IF($C22=1,INDEX(新属性投放!C$14:C$22,卡牌属性!$K22),INDEX(新属性投放!C$28:C$36,卡牌属性!$K22))*VLOOKUP(J22,$A$4:$E$39,5),0)</f>
        <v>17</v>
      </c>
      <c r="T22" s="31" t="s">
        <v>199</v>
      </c>
      <c r="U22" s="16">
        <f>ROUND(IF($C22=1,INDEX(新属性投放!D$14:D$22,卡牌属性!$K22),INDEX(新属性投放!D$28:D$36,卡牌属性!$K22))*VLOOKUP(J22,$A$4:$E$39,5),0)</f>
        <v>6</v>
      </c>
      <c r="V22" s="31" t="s">
        <v>200</v>
      </c>
      <c r="W22" s="16">
        <f>ROUND(IF($C22=1,INDEX(新属性投放!E$14:E$22,卡牌属性!$K22),INDEX(新属性投放!E$28:E$36,卡牌属性!$K22))*VLOOKUP(J22,$A$4:$E$39,5),0)</f>
        <v>28</v>
      </c>
    </row>
    <row r="23" spans="1:23" ht="16.5" x14ac:dyDescent="0.2">
      <c r="A23" s="15">
        <v>1102005</v>
      </c>
      <c r="B23" s="15" t="s">
        <v>169</v>
      </c>
      <c r="C23" s="15">
        <v>2</v>
      </c>
      <c r="D23" s="15">
        <v>3</v>
      </c>
      <c r="E23" s="15">
        <f>INDEX(新属性投放!$L$6:$L$9,卡牌属性!D23)</f>
        <v>1.1000000000000001</v>
      </c>
      <c r="F23" s="15"/>
      <c r="G23" s="15"/>
      <c r="I23" s="15">
        <v>20</v>
      </c>
      <c r="J23" s="16">
        <f t="shared" si="1"/>
        <v>1101003</v>
      </c>
      <c r="K23" s="16">
        <f t="shared" si="0"/>
        <v>2</v>
      </c>
      <c r="L23" s="16" t="s">
        <v>52</v>
      </c>
      <c r="M23" s="16">
        <f>ROUND(IF($C23=1,INDEX(新属性投放!I$14:I$22,卡牌属性!$K23),INDEX(新属性投放!I$28:I$36,卡牌属性!$K23))*VLOOKUP(J23,$A$4:$E$39,5),0)</f>
        <v>309</v>
      </c>
      <c r="N23" s="31" t="s">
        <v>199</v>
      </c>
      <c r="O23" s="16">
        <f>ROUND(IF($C23=1,INDEX(新属性投放!J$14:J$22,卡牌属性!$K23),INDEX(新属性投放!J$28:J$36,卡牌属性!$K23))*VLOOKUP(J23,$A$4:$E$39,5),0)</f>
        <v>99</v>
      </c>
      <c r="P23" s="31" t="s">
        <v>200</v>
      </c>
      <c r="Q23" s="16">
        <f>ROUND(IF($C23=1,INDEX(新属性投放!K$14:K$22,卡牌属性!$K23),INDEX(新属性投放!K$28:K$36,卡牌属性!$K23))*VLOOKUP(J23,$A$4:$E$39,5),0)</f>
        <v>662</v>
      </c>
      <c r="R23" s="31" t="s">
        <v>198</v>
      </c>
      <c r="S23" s="16">
        <f>ROUND(IF($C23=1,INDEX(新属性投放!C$14:C$22,卡牌属性!$K23),INDEX(新属性投放!C$28:C$36,卡牌属性!$K23))*VLOOKUP(J23,$A$4:$E$39,5),0)</f>
        <v>23</v>
      </c>
      <c r="T23" s="31" t="s">
        <v>199</v>
      </c>
      <c r="U23" s="16">
        <f>ROUND(IF($C23=1,INDEX(新属性投放!D$14:D$22,卡牌属性!$K23),INDEX(新属性投放!D$28:D$36,卡牌属性!$K23))*VLOOKUP(J23,$A$4:$E$39,5),0)</f>
        <v>8</v>
      </c>
      <c r="V23" s="31" t="s">
        <v>200</v>
      </c>
      <c r="W23" s="16">
        <f>ROUND(IF($C23=1,INDEX(新属性投放!E$14:E$22,卡牌属性!$K23),INDEX(新属性投放!E$28:E$36,卡牌属性!$K23))*VLOOKUP(J23,$A$4:$E$39,5),0)</f>
        <v>39</v>
      </c>
    </row>
    <row r="24" spans="1:23" ht="16.5" x14ac:dyDescent="0.2">
      <c r="A24" s="15">
        <v>1102006</v>
      </c>
      <c r="B24" s="15" t="s">
        <v>170</v>
      </c>
      <c r="C24" s="15">
        <v>2</v>
      </c>
      <c r="D24" s="15">
        <v>4</v>
      </c>
      <c r="E24" s="15">
        <f>INDEX(新属性投放!$L$6:$L$9,卡牌属性!D24)</f>
        <v>1.25</v>
      </c>
      <c r="F24" s="15"/>
      <c r="G24" s="15"/>
      <c r="I24" s="15">
        <v>21</v>
      </c>
      <c r="J24" s="16">
        <f t="shared" si="1"/>
        <v>1101003</v>
      </c>
      <c r="K24" s="16">
        <f t="shared" si="0"/>
        <v>3</v>
      </c>
      <c r="L24" s="16" t="s">
        <v>52</v>
      </c>
      <c r="M24" s="16">
        <f>ROUND(IF($C24=1,INDEX(新属性投放!I$14:I$22,卡牌属性!$K24),INDEX(新属性投放!I$28:I$36,卡牌属性!$K24))*VLOOKUP(J24,$A$4:$E$39,5),0)</f>
        <v>689</v>
      </c>
      <c r="N24" s="31" t="s">
        <v>199</v>
      </c>
      <c r="O24" s="16">
        <f>ROUND(IF($C24=1,INDEX(新属性投放!J$14:J$22,卡牌属性!$K24),INDEX(新属性投放!J$28:J$36,卡牌属性!$K24))*VLOOKUP(J24,$A$4:$E$39,5),0)</f>
        <v>226</v>
      </c>
      <c r="P24" s="31" t="s">
        <v>200</v>
      </c>
      <c r="Q24" s="16">
        <f>ROUND(IF($C24=1,INDEX(新属性投放!K$14:K$22,卡牌属性!$K24),INDEX(新属性投放!K$28:K$36,卡牌属性!$K24))*VLOOKUP(J24,$A$4:$E$39,5),0)</f>
        <v>1295</v>
      </c>
      <c r="R24" s="31" t="s">
        <v>198</v>
      </c>
      <c r="S24" s="16">
        <f>ROUND(IF($C24=1,INDEX(新属性投放!C$14:C$22,卡牌属性!$K24),INDEX(新属性投放!C$28:C$36,卡牌属性!$K24))*VLOOKUP(J24,$A$4:$E$39,5),0)</f>
        <v>33</v>
      </c>
      <c r="T24" s="31" t="s">
        <v>199</v>
      </c>
      <c r="U24" s="16">
        <f>ROUND(IF($C24=1,INDEX(新属性投放!D$14:D$22,卡牌属性!$K24),INDEX(新属性投放!D$28:D$36,卡牌属性!$K24))*VLOOKUP(J24,$A$4:$E$39,5),0)</f>
        <v>11</v>
      </c>
      <c r="V24" s="31" t="s">
        <v>200</v>
      </c>
      <c r="W24" s="16">
        <f>ROUND(IF($C24=1,INDEX(新属性投放!E$14:E$22,卡牌属性!$K24),INDEX(新属性投放!E$28:E$36,卡牌属性!$K24))*VLOOKUP(J24,$A$4:$E$39,5),0)</f>
        <v>55</v>
      </c>
    </row>
    <row r="25" spans="1:23" ht="16.5" x14ac:dyDescent="0.2">
      <c r="A25" s="15">
        <v>1102007</v>
      </c>
      <c r="B25" s="15" t="s">
        <v>171</v>
      </c>
      <c r="C25" s="15">
        <v>2</v>
      </c>
      <c r="D25" s="15">
        <v>3</v>
      </c>
      <c r="E25" s="15">
        <f>INDEX(新属性投放!$L$6:$L$9,卡牌属性!D25)</f>
        <v>1.1000000000000001</v>
      </c>
      <c r="F25" s="15"/>
      <c r="G25" s="15"/>
      <c r="I25" s="15">
        <v>22</v>
      </c>
      <c r="J25" s="16">
        <f t="shared" si="1"/>
        <v>1101003</v>
      </c>
      <c r="K25" s="16">
        <f t="shared" si="0"/>
        <v>4</v>
      </c>
      <c r="L25" s="16" t="s">
        <v>52</v>
      </c>
      <c r="M25" s="16">
        <f>ROUND(IF($C25=1,INDEX(新属性投放!I$14:I$22,卡牌属性!$K25),INDEX(新属性投放!I$28:I$36,卡牌属性!$K25))*VLOOKUP(J25,$A$4:$E$39,5),0)</f>
        <v>1058</v>
      </c>
      <c r="N25" s="31" t="s">
        <v>199</v>
      </c>
      <c r="O25" s="16">
        <f>ROUND(IF($C25=1,INDEX(新属性投放!J$14:J$22,卡牌属性!$K25),INDEX(新属性投放!J$28:J$36,卡牌属性!$K25))*VLOOKUP(J25,$A$4:$E$39,5),0)</f>
        <v>349</v>
      </c>
      <c r="P25" s="31" t="s">
        <v>200</v>
      </c>
      <c r="Q25" s="16">
        <f>ROUND(IF($C25=1,INDEX(新属性投放!K$14:K$22,卡牌属性!$K25),INDEX(新属性投放!K$28:K$36,卡牌属性!$K25))*VLOOKUP(J25,$A$4:$E$39,5),0)</f>
        <v>1911</v>
      </c>
      <c r="R25" s="31" t="s">
        <v>198</v>
      </c>
      <c r="S25" s="16">
        <f>ROUND(IF($C25=1,INDEX(新属性投放!C$14:C$22,卡牌属性!$K25),INDEX(新属性投放!C$28:C$36,卡牌属性!$K25))*VLOOKUP(J25,$A$4:$E$39,5),0)</f>
        <v>40</v>
      </c>
      <c r="T25" s="31" t="s">
        <v>199</v>
      </c>
      <c r="U25" s="16">
        <f>ROUND(IF($C25=1,INDEX(新属性投放!D$14:D$22,卡牌属性!$K25),INDEX(新属性投放!D$28:D$36,卡牌属性!$K25))*VLOOKUP(J25,$A$4:$E$39,5),0)</f>
        <v>13</v>
      </c>
      <c r="V25" s="31" t="s">
        <v>200</v>
      </c>
      <c r="W25" s="16">
        <f>ROUND(IF($C25=1,INDEX(新属性投放!E$14:E$22,卡牌属性!$K25),INDEX(新属性投放!E$28:E$36,卡牌属性!$K25))*VLOOKUP(J25,$A$4:$E$39,5),0)</f>
        <v>66</v>
      </c>
    </row>
    <row r="26" spans="1:23" ht="16.5" x14ac:dyDescent="0.2">
      <c r="A26" s="15">
        <v>1102008</v>
      </c>
      <c r="B26" s="15" t="s">
        <v>172</v>
      </c>
      <c r="C26" s="15">
        <v>2</v>
      </c>
      <c r="D26" s="15">
        <v>4</v>
      </c>
      <c r="E26" s="15">
        <f>INDEX(新属性投放!$L$6:$L$9,卡牌属性!D26)</f>
        <v>1.25</v>
      </c>
      <c r="F26" s="15"/>
      <c r="G26" s="15"/>
      <c r="I26" s="15">
        <v>23</v>
      </c>
      <c r="J26" s="16">
        <f t="shared" si="1"/>
        <v>1101003</v>
      </c>
      <c r="K26" s="16">
        <f t="shared" si="0"/>
        <v>5</v>
      </c>
      <c r="L26" s="16" t="s">
        <v>52</v>
      </c>
      <c r="M26" s="16">
        <f>ROUND(IF($C26=1,INDEX(新属性投放!I$14:I$22,卡牌属性!$K26),INDEX(新属性投放!I$28:I$36,卡牌属性!$K26))*VLOOKUP(J26,$A$4:$E$39,5),0)</f>
        <v>1504</v>
      </c>
      <c r="N26" s="31" t="s">
        <v>199</v>
      </c>
      <c r="O26" s="16">
        <f>ROUND(IF($C26=1,INDEX(新属性投放!J$14:J$22,卡牌属性!$K26),INDEX(新属性投放!J$28:J$36,卡牌属性!$K26))*VLOOKUP(J26,$A$4:$E$39,5),0)</f>
        <v>497</v>
      </c>
      <c r="P26" s="31" t="s">
        <v>200</v>
      </c>
      <c r="Q26" s="16">
        <f>ROUND(IF($C26=1,INDEX(新属性投放!K$14:K$22,卡牌属性!$K26),INDEX(新属性投放!K$28:K$36,卡牌属性!$K26))*VLOOKUP(J26,$A$4:$E$39,5),0)</f>
        <v>2653</v>
      </c>
      <c r="R26" s="31" t="s">
        <v>198</v>
      </c>
      <c r="S26" s="16">
        <f>ROUND(IF($C26=1,INDEX(新属性投放!C$14:C$22,卡牌属性!$K26),INDEX(新属性投放!C$28:C$36,卡牌属性!$K26))*VLOOKUP(J26,$A$4:$E$39,5),0)</f>
        <v>50</v>
      </c>
      <c r="T26" s="31" t="s">
        <v>199</v>
      </c>
      <c r="U26" s="16">
        <f>ROUND(IF($C26=1,INDEX(新属性投放!D$14:D$22,卡牌属性!$K26),INDEX(新属性投放!D$28:D$36,卡牌属性!$K26))*VLOOKUP(J26,$A$4:$E$39,5),0)</f>
        <v>17</v>
      </c>
      <c r="V26" s="31" t="s">
        <v>200</v>
      </c>
      <c r="W26" s="16">
        <f>ROUND(IF($C26=1,INDEX(新属性投放!E$14:E$22,卡牌属性!$K26),INDEX(新属性投放!E$28:E$36,卡牌属性!$K26))*VLOOKUP(J26,$A$4:$E$39,5),0)</f>
        <v>83</v>
      </c>
    </row>
    <row r="27" spans="1:23" ht="16.5" x14ac:dyDescent="0.2">
      <c r="A27" s="15">
        <v>1102009</v>
      </c>
      <c r="B27" s="15" t="s">
        <v>173</v>
      </c>
      <c r="C27" s="15">
        <v>2</v>
      </c>
      <c r="D27" s="15">
        <v>4</v>
      </c>
      <c r="E27" s="15">
        <f>INDEX(新属性投放!$L$6:$L$9,卡牌属性!D27)</f>
        <v>1.25</v>
      </c>
      <c r="F27" s="15"/>
      <c r="G27" s="15"/>
      <c r="I27" s="15">
        <v>24</v>
      </c>
      <c r="J27" s="16">
        <f t="shared" si="1"/>
        <v>1101003</v>
      </c>
      <c r="K27" s="16">
        <f t="shared" si="0"/>
        <v>6</v>
      </c>
      <c r="L27" s="16" t="s">
        <v>52</v>
      </c>
      <c r="M27" s="16">
        <f>ROUND(IF($C27=1,INDEX(新属性投放!I$14:I$22,卡牌属性!$K27),INDEX(新属性投放!I$28:I$36,卡牌属性!$K27))*VLOOKUP(J27,$A$4:$E$39,5),0)</f>
        <v>2055</v>
      </c>
      <c r="N27" s="31" t="s">
        <v>199</v>
      </c>
      <c r="O27" s="16">
        <f>ROUND(IF($C27=1,INDEX(新属性投放!J$14:J$22,卡牌属性!$K27),INDEX(新属性投放!J$28:J$36,卡牌属性!$K27))*VLOOKUP(J27,$A$4:$E$39,5),0)</f>
        <v>681</v>
      </c>
      <c r="P27" s="31" t="s">
        <v>200</v>
      </c>
      <c r="Q27" s="16">
        <f>ROUND(IF($C27=1,INDEX(新属性投放!K$14:K$22,卡牌属性!$K27),INDEX(新属性投放!K$28:K$36,卡牌属性!$K27))*VLOOKUP(J27,$A$4:$E$39,5),0)</f>
        <v>3572</v>
      </c>
      <c r="R27" s="31" t="s">
        <v>198</v>
      </c>
      <c r="S27" s="16">
        <f>ROUND(IF($C27=1,INDEX(新属性投放!C$14:C$22,卡牌属性!$K27),INDEX(新属性投放!C$28:C$36,卡牌属性!$K27))*VLOOKUP(J27,$A$4:$E$39,5),0)</f>
        <v>56</v>
      </c>
      <c r="T27" s="31" t="s">
        <v>199</v>
      </c>
      <c r="U27" s="16">
        <f>ROUND(IF($C27=1,INDEX(新属性投放!D$14:D$22,卡牌属性!$K27),INDEX(新属性投放!D$28:D$36,卡牌属性!$K27))*VLOOKUP(J27,$A$4:$E$39,5),0)</f>
        <v>19</v>
      </c>
      <c r="V27" s="31" t="s">
        <v>200</v>
      </c>
      <c r="W27" s="16">
        <f>ROUND(IF($C27=1,INDEX(新属性投放!E$14:E$22,卡牌属性!$K27),INDEX(新属性投放!E$28:E$36,卡牌属性!$K27))*VLOOKUP(J27,$A$4:$E$39,5),0)</f>
        <v>94</v>
      </c>
    </row>
    <row r="28" spans="1:23" ht="16.5" x14ac:dyDescent="0.2">
      <c r="A28" s="15">
        <v>1102010</v>
      </c>
      <c r="B28" s="15" t="s">
        <v>174</v>
      </c>
      <c r="C28" s="15">
        <v>2</v>
      </c>
      <c r="D28" s="15">
        <v>4</v>
      </c>
      <c r="E28" s="15">
        <f>INDEX(新属性投放!$L$6:$L$9,卡牌属性!D28)</f>
        <v>1.25</v>
      </c>
      <c r="F28" s="15"/>
      <c r="G28" s="15"/>
      <c r="I28" s="15">
        <v>25</v>
      </c>
      <c r="J28" s="16">
        <f t="shared" si="1"/>
        <v>1101003</v>
      </c>
      <c r="K28" s="16">
        <f t="shared" si="0"/>
        <v>7</v>
      </c>
      <c r="L28" s="16" t="s">
        <v>52</v>
      </c>
      <c r="M28" s="16">
        <f>ROUND(IF($C28=1,INDEX(新属性投放!I$14:I$22,卡牌属性!$K28),INDEX(新属性投放!I$28:I$36,卡牌属性!$K28))*VLOOKUP(J28,$A$4:$E$39,5),0)</f>
        <v>2682</v>
      </c>
      <c r="N28" s="31" t="s">
        <v>199</v>
      </c>
      <c r="O28" s="16">
        <f>ROUND(IF($C28=1,INDEX(新属性投放!J$14:J$22,卡牌属性!$K28),INDEX(新属性投放!J$28:J$36,卡牌属性!$K28))*VLOOKUP(J28,$A$4:$E$39,5),0)</f>
        <v>890</v>
      </c>
      <c r="P28" s="31" t="s">
        <v>200</v>
      </c>
      <c r="Q28" s="16">
        <f>ROUND(IF($C28=1,INDEX(新属性投放!K$14:K$22,卡牌属性!$K28),INDEX(新属性投放!K$28:K$36,卡牌属性!$K28))*VLOOKUP(J28,$A$4:$E$39,5),0)</f>
        <v>4617</v>
      </c>
      <c r="R28" s="31" t="s">
        <v>198</v>
      </c>
      <c r="S28" s="16">
        <f>ROUND(IF($C28=1,INDEX(新属性投放!C$14:C$22,卡牌属性!$K28),INDEX(新属性投放!C$28:C$36,卡牌属性!$K28))*VLOOKUP(J28,$A$4:$E$39,5),0)</f>
        <v>66</v>
      </c>
      <c r="T28" s="31" t="s">
        <v>199</v>
      </c>
      <c r="U28" s="16">
        <f>ROUND(IF($C28=1,INDEX(新属性投放!D$14:D$22,卡牌属性!$K28),INDEX(新属性投放!D$28:D$36,卡牌属性!$K28))*VLOOKUP(J28,$A$4:$E$39,5),0)</f>
        <v>22</v>
      </c>
      <c r="V28" s="31" t="s">
        <v>200</v>
      </c>
      <c r="W28" s="16">
        <f>ROUND(IF($C28=1,INDEX(新属性投放!E$14:E$22,卡牌属性!$K28),INDEX(新属性投放!E$28:E$36,卡牌属性!$K28))*VLOOKUP(J28,$A$4:$E$39,5),0)</f>
        <v>110</v>
      </c>
    </row>
    <row r="29" spans="1:23" ht="16.5" x14ac:dyDescent="0.2">
      <c r="A29" s="15">
        <v>1102011</v>
      </c>
      <c r="B29" s="15" t="s">
        <v>175</v>
      </c>
      <c r="C29" s="15">
        <v>2</v>
      </c>
      <c r="D29" s="15">
        <v>4</v>
      </c>
      <c r="E29" s="15">
        <f>INDEX(新属性投放!$L$6:$L$9,卡牌属性!D29)</f>
        <v>1.25</v>
      </c>
      <c r="F29" s="15"/>
      <c r="G29" s="15"/>
      <c r="I29" s="15">
        <v>26</v>
      </c>
      <c r="J29" s="16">
        <f t="shared" si="1"/>
        <v>1101003</v>
      </c>
      <c r="K29" s="16">
        <f t="shared" si="0"/>
        <v>8</v>
      </c>
      <c r="L29" s="16" t="s">
        <v>52</v>
      </c>
      <c r="M29" s="16">
        <f>ROUND(IF($C29=1,INDEX(新属性投放!I$14:I$22,卡牌属性!$K29),INDEX(新属性投放!I$28:I$36,卡牌属性!$K29))*VLOOKUP(J29,$A$4:$E$39,5),0)</f>
        <v>3424</v>
      </c>
      <c r="N29" s="31" t="s">
        <v>199</v>
      </c>
      <c r="O29" s="16">
        <f>ROUND(IF($C29=1,INDEX(新属性投放!J$14:J$22,卡牌属性!$K29),INDEX(新属性投放!J$28:J$36,卡牌属性!$K29))*VLOOKUP(J29,$A$4:$E$39,5),0)</f>
        <v>1137</v>
      </c>
      <c r="P29" s="31" t="s">
        <v>200</v>
      </c>
      <c r="Q29" s="16">
        <f>ROUND(IF($C29=1,INDEX(新属性投放!K$14:K$22,卡牌属性!$K29),INDEX(新属性投放!K$28:K$36,卡牌属性!$K29))*VLOOKUP(J29,$A$4:$E$39,5),0)</f>
        <v>5854</v>
      </c>
      <c r="R29" s="31" t="s">
        <v>198</v>
      </c>
      <c r="S29" s="16">
        <f>ROUND(IF($C29=1,INDEX(新属性投放!C$14:C$22,卡牌属性!$K29),INDEX(新属性投放!C$28:C$36,卡牌属性!$K29))*VLOOKUP(J29,$A$4:$E$39,5),0)</f>
        <v>83</v>
      </c>
      <c r="T29" s="31" t="s">
        <v>199</v>
      </c>
      <c r="U29" s="16">
        <f>ROUND(IF($C29=1,INDEX(新属性投放!D$14:D$22,卡牌属性!$K29),INDEX(新属性投放!D$28:D$36,卡牌属性!$K29))*VLOOKUP(J29,$A$4:$E$39,5),0)</f>
        <v>28</v>
      </c>
      <c r="V29" s="31" t="s">
        <v>200</v>
      </c>
      <c r="W29" s="16">
        <f>ROUND(IF($C29=1,INDEX(新属性投放!E$14:E$22,卡牌属性!$K29),INDEX(新属性投放!E$28:E$36,卡牌属性!$K29))*VLOOKUP(J29,$A$4:$E$39,5),0)</f>
        <v>138</v>
      </c>
    </row>
    <row r="30" spans="1:23" ht="16.5" x14ac:dyDescent="0.2">
      <c r="A30" s="15">
        <v>1102012</v>
      </c>
      <c r="B30" s="15" t="s">
        <v>176</v>
      </c>
      <c r="C30" s="15">
        <v>2</v>
      </c>
      <c r="D30" s="15">
        <v>4</v>
      </c>
      <c r="E30" s="15">
        <f>INDEX(新属性投放!$L$6:$L$9,卡牌属性!D30)</f>
        <v>1.25</v>
      </c>
      <c r="F30" s="15"/>
      <c r="G30" s="15"/>
      <c r="I30" s="15">
        <v>27</v>
      </c>
      <c r="J30" s="16">
        <f t="shared" si="1"/>
        <v>1101003</v>
      </c>
      <c r="K30" s="16">
        <f t="shared" si="0"/>
        <v>9</v>
      </c>
      <c r="L30" s="16" t="s">
        <v>52</v>
      </c>
      <c r="M30" s="16">
        <f>ROUND(IF($C30=1,INDEX(新属性投放!I$14:I$22,卡牌属性!$K30),INDEX(新属性投放!I$28:I$36,卡牌属性!$K30))*VLOOKUP(J30,$A$4:$E$39,5),0)</f>
        <v>4348</v>
      </c>
      <c r="N30" s="31" t="s">
        <v>199</v>
      </c>
      <c r="O30" s="16">
        <f>ROUND(IF($C30=1,INDEX(新属性投放!J$14:J$22,卡牌属性!$K30),INDEX(新属性投放!J$28:J$36,卡牌属性!$K30))*VLOOKUP(J30,$A$4:$E$39,5),0)</f>
        <v>1445</v>
      </c>
      <c r="P30" s="31" t="s">
        <v>200</v>
      </c>
      <c r="Q30" s="16">
        <f>ROUND(IF($C30=1,INDEX(新属性投放!K$14:K$22,卡牌属性!$K30),INDEX(新属性投放!K$28:K$36,卡牌属性!$K30))*VLOOKUP(J30,$A$4:$E$39,5),0)</f>
        <v>7394</v>
      </c>
      <c r="R30" s="31" t="s">
        <v>198</v>
      </c>
      <c r="S30" s="16">
        <f>ROUND(IF($C30=1,INDEX(新属性投放!C$14:C$22,卡牌属性!$K30),INDEX(新属性投放!C$28:C$36,卡牌属性!$K30))*VLOOKUP(J30,$A$4:$E$39,5),0)</f>
        <v>99</v>
      </c>
      <c r="T30" s="31" t="s">
        <v>199</v>
      </c>
      <c r="U30" s="16">
        <f>ROUND(IF($C30=1,INDEX(新属性投放!D$14:D$22,卡牌属性!$K30),INDEX(新属性投放!D$28:D$36,卡牌属性!$K30))*VLOOKUP(J30,$A$4:$E$39,5),0)</f>
        <v>33</v>
      </c>
      <c r="V30" s="31" t="s">
        <v>200</v>
      </c>
      <c r="W30" s="16">
        <f>ROUND(IF($C30=1,INDEX(新属性投放!E$14:E$22,卡牌属性!$K30),INDEX(新属性投放!E$28:E$36,卡牌属性!$K30))*VLOOKUP(J30,$A$4:$E$39,5),0)</f>
        <v>165</v>
      </c>
    </row>
    <row r="31" spans="1:23" ht="16.5" x14ac:dyDescent="0.2">
      <c r="A31" s="15">
        <v>1102013</v>
      </c>
      <c r="B31" s="15" t="s">
        <v>177</v>
      </c>
      <c r="C31" s="15">
        <v>2</v>
      </c>
      <c r="D31" s="15">
        <v>2</v>
      </c>
      <c r="E31" s="15">
        <f>INDEX(新属性投放!$L$6:$L$9,卡牌属性!D31)</f>
        <v>1</v>
      </c>
      <c r="F31" s="15"/>
      <c r="G31" s="15"/>
      <c r="I31" s="15">
        <v>28</v>
      </c>
      <c r="J31" s="16">
        <f t="shared" si="1"/>
        <v>1101004</v>
      </c>
      <c r="K31" s="16">
        <f t="shared" si="0"/>
        <v>1</v>
      </c>
      <c r="L31" s="16" t="s">
        <v>52</v>
      </c>
      <c r="M31" s="16">
        <f>ROUND(IF($C31=1,INDEX(新属性投放!I$14:I$22,卡牌属性!$K31),INDEX(新属性投放!I$28:I$36,卡牌属性!$K31))*VLOOKUP(J31,$A$4:$E$39,5),0)</f>
        <v>50</v>
      </c>
      <c r="N31" s="31" t="s">
        <v>199</v>
      </c>
      <c r="O31" s="16">
        <f>ROUND(IF($C31=1,INDEX(新属性投放!J$14:J$22,卡牌属性!$K31),INDEX(新属性投放!J$28:J$36,卡牌属性!$K31))*VLOOKUP(J31,$A$4:$E$39,5),0)</f>
        <v>13</v>
      </c>
      <c r="P31" s="31" t="s">
        <v>200</v>
      </c>
      <c r="Q31" s="16">
        <f>ROUND(IF($C31=1,INDEX(新属性投放!K$14:K$22,卡牌属性!$K31),INDEX(新属性投放!K$28:K$36,卡牌属性!$K31))*VLOOKUP(J31,$A$4:$E$39,5),0)</f>
        <v>250</v>
      </c>
      <c r="R31" s="31" t="s">
        <v>198</v>
      </c>
      <c r="S31" s="16">
        <f>ROUND(IF($C31=1,INDEX(新属性投放!C$14:C$22,卡牌属性!$K31),INDEX(新属性投放!C$28:C$36,卡牌属性!$K31))*VLOOKUP(J31,$A$4:$E$39,5),0)</f>
        <v>19</v>
      </c>
      <c r="T31" s="31" t="s">
        <v>199</v>
      </c>
      <c r="U31" s="16">
        <f>ROUND(IF($C31=1,INDEX(新属性投放!D$14:D$22,卡牌属性!$K31),INDEX(新属性投放!D$28:D$36,卡牌属性!$K31))*VLOOKUP(J31,$A$4:$E$39,5),0)</f>
        <v>6</v>
      </c>
      <c r="V31" s="31" t="s">
        <v>200</v>
      </c>
      <c r="W31" s="16">
        <f>ROUND(IF($C31=1,INDEX(新属性投放!E$14:E$22,卡牌属性!$K31),INDEX(新属性投放!E$28:E$36,卡牌属性!$K31))*VLOOKUP(J31,$A$4:$E$39,5),0)</f>
        <v>31</v>
      </c>
    </row>
    <row r="32" spans="1:23" ht="16.5" x14ac:dyDescent="0.2">
      <c r="A32" s="15">
        <v>1102014</v>
      </c>
      <c r="B32" s="15" t="s">
        <v>178</v>
      </c>
      <c r="C32" s="15">
        <v>2</v>
      </c>
      <c r="D32" s="15">
        <v>3</v>
      </c>
      <c r="E32" s="15">
        <f>INDEX(新属性投放!$L$6:$L$9,卡牌属性!D32)</f>
        <v>1.1000000000000001</v>
      </c>
      <c r="F32" s="15"/>
      <c r="G32" s="15"/>
      <c r="I32" s="15">
        <v>29</v>
      </c>
      <c r="J32" s="16">
        <f t="shared" si="1"/>
        <v>1101004</v>
      </c>
      <c r="K32" s="16">
        <f t="shared" si="0"/>
        <v>2</v>
      </c>
      <c r="L32" s="16" t="s">
        <v>52</v>
      </c>
      <c r="M32" s="16">
        <f>ROUND(IF($C32=1,INDEX(新属性投放!I$14:I$22,卡牌属性!$K32),INDEX(新属性投放!I$28:I$36,卡牌属性!$K32))*VLOOKUP(J32,$A$4:$E$39,5),0)</f>
        <v>351</v>
      </c>
      <c r="N32" s="31" t="s">
        <v>199</v>
      </c>
      <c r="O32" s="16">
        <f>ROUND(IF($C32=1,INDEX(新属性投放!J$14:J$22,卡牌属性!$K32),INDEX(新属性投放!J$28:J$36,卡牌属性!$K32))*VLOOKUP(J32,$A$4:$E$39,5),0)</f>
        <v>113</v>
      </c>
      <c r="P32" s="31" t="s">
        <v>200</v>
      </c>
      <c r="Q32" s="16">
        <f>ROUND(IF($C32=1,INDEX(新属性投放!K$14:K$22,卡牌属性!$K32),INDEX(新属性投放!K$28:K$36,卡牌属性!$K32))*VLOOKUP(J32,$A$4:$E$39,5),0)</f>
        <v>753</v>
      </c>
      <c r="R32" s="31" t="s">
        <v>198</v>
      </c>
      <c r="S32" s="16">
        <f>ROUND(IF($C32=1,INDEX(新属性投放!C$14:C$22,卡牌属性!$K32),INDEX(新属性投放!C$28:C$36,卡牌属性!$K32))*VLOOKUP(J32,$A$4:$E$39,5),0)</f>
        <v>26</v>
      </c>
      <c r="T32" s="31" t="s">
        <v>199</v>
      </c>
      <c r="U32" s="16">
        <f>ROUND(IF($C32=1,INDEX(新属性投放!D$14:D$22,卡牌属性!$K32),INDEX(新属性投放!D$28:D$36,卡牌属性!$K32))*VLOOKUP(J32,$A$4:$E$39,5),0)</f>
        <v>9</v>
      </c>
      <c r="V32" s="31" t="s">
        <v>200</v>
      </c>
      <c r="W32" s="16">
        <f>ROUND(IF($C32=1,INDEX(新属性投放!E$14:E$22,卡牌属性!$K32),INDEX(新属性投放!E$28:E$36,卡牌属性!$K32))*VLOOKUP(J32,$A$4:$E$39,5),0)</f>
        <v>44</v>
      </c>
    </row>
    <row r="33" spans="1:23" ht="16.5" x14ac:dyDescent="0.2">
      <c r="A33" s="15">
        <v>1102015</v>
      </c>
      <c r="B33" s="15" t="s">
        <v>179</v>
      </c>
      <c r="C33" s="15">
        <v>2</v>
      </c>
      <c r="D33" s="15">
        <v>2</v>
      </c>
      <c r="E33" s="15">
        <f>INDEX(新属性投放!$L$6:$L$9,卡牌属性!D33)</f>
        <v>1</v>
      </c>
      <c r="F33" s="15"/>
      <c r="G33" s="15"/>
      <c r="I33" s="15">
        <v>30</v>
      </c>
      <c r="J33" s="16">
        <f t="shared" si="1"/>
        <v>1101004</v>
      </c>
      <c r="K33" s="16">
        <f t="shared" si="0"/>
        <v>3</v>
      </c>
      <c r="L33" s="16" t="s">
        <v>52</v>
      </c>
      <c r="M33" s="16">
        <f>ROUND(IF($C33=1,INDEX(新属性投放!I$14:I$22,卡牌属性!$K33),INDEX(新属性投放!I$28:I$36,卡牌属性!$K33))*VLOOKUP(J33,$A$4:$E$39,5),0)</f>
        <v>783</v>
      </c>
      <c r="N33" s="31" t="s">
        <v>199</v>
      </c>
      <c r="O33" s="16">
        <f>ROUND(IF($C33=1,INDEX(新属性投放!J$14:J$22,卡牌属性!$K33),INDEX(新属性投放!J$28:J$36,卡牌属性!$K33))*VLOOKUP(J33,$A$4:$E$39,5),0)</f>
        <v>256</v>
      </c>
      <c r="P33" s="31" t="s">
        <v>200</v>
      </c>
      <c r="Q33" s="16">
        <f>ROUND(IF($C33=1,INDEX(新属性投放!K$14:K$22,卡牌属性!$K33),INDEX(新属性投放!K$28:K$36,卡牌属性!$K33))*VLOOKUP(J33,$A$4:$E$39,5),0)</f>
        <v>1471</v>
      </c>
      <c r="R33" s="31" t="s">
        <v>198</v>
      </c>
      <c r="S33" s="16">
        <f>ROUND(IF($C33=1,INDEX(新属性投放!C$14:C$22,卡牌属性!$K33),INDEX(新属性投放!C$28:C$36,卡牌属性!$K33))*VLOOKUP(J33,$A$4:$E$39,5),0)</f>
        <v>38</v>
      </c>
      <c r="T33" s="31" t="s">
        <v>199</v>
      </c>
      <c r="U33" s="16">
        <f>ROUND(IF($C33=1,INDEX(新属性投放!D$14:D$22,卡牌属性!$K33),INDEX(新属性投放!D$28:D$36,卡牌属性!$K33))*VLOOKUP(J33,$A$4:$E$39,5),0)</f>
        <v>13</v>
      </c>
      <c r="V33" s="31" t="s">
        <v>200</v>
      </c>
      <c r="W33" s="16">
        <f>ROUND(IF($C33=1,INDEX(新属性投放!E$14:E$22,卡牌属性!$K33),INDEX(新属性投放!E$28:E$36,卡牌属性!$K33))*VLOOKUP(J33,$A$4:$E$39,5),0)</f>
        <v>63</v>
      </c>
    </row>
    <row r="34" spans="1:23" ht="16.5" x14ac:dyDescent="0.2">
      <c r="A34" s="15">
        <v>1102016</v>
      </c>
      <c r="B34" s="15" t="s">
        <v>180</v>
      </c>
      <c r="C34" s="15">
        <v>2</v>
      </c>
      <c r="D34" s="15">
        <v>4</v>
      </c>
      <c r="E34" s="15">
        <f>INDEX(新属性投放!$L$6:$L$9,卡牌属性!D34)</f>
        <v>1.25</v>
      </c>
      <c r="F34" s="15"/>
      <c r="G34" s="15"/>
      <c r="I34" s="15">
        <v>31</v>
      </c>
      <c r="J34" s="16">
        <f t="shared" si="1"/>
        <v>1101004</v>
      </c>
      <c r="K34" s="16">
        <f t="shared" si="0"/>
        <v>4</v>
      </c>
      <c r="L34" s="16" t="s">
        <v>52</v>
      </c>
      <c r="M34" s="16">
        <f>ROUND(IF($C34=1,INDEX(新属性投放!I$14:I$22,卡牌属性!$K34),INDEX(新属性投放!I$28:I$36,卡牌属性!$K34))*VLOOKUP(J34,$A$4:$E$39,5),0)</f>
        <v>1203</v>
      </c>
      <c r="N34" s="31" t="s">
        <v>199</v>
      </c>
      <c r="O34" s="16">
        <f>ROUND(IF($C34=1,INDEX(新属性投放!J$14:J$22,卡牌属性!$K34),INDEX(新属性投放!J$28:J$36,卡牌属性!$K34))*VLOOKUP(J34,$A$4:$E$39,5),0)</f>
        <v>396</v>
      </c>
      <c r="P34" s="31" t="s">
        <v>200</v>
      </c>
      <c r="Q34" s="16">
        <f>ROUND(IF($C34=1,INDEX(新属性投放!K$14:K$22,卡牌属性!$K34),INDEX(新属性投放!K$28:K$36,卡牌属性!$K34))*VLOOKUP(J34,$A$4:$E$39,5),0)</f>
        <v>2171</v>
      </c>
      <c r="R34" s="31" t="s">
        <v>198</v>
      </c>
      <c r="S34" s="16">
        <f>ROUND(IF($C34=1,INDEX(新属性投放!C$14:C$22,卡牌属性!$K34),INDEX(新属性投放!C$28:C$36,卡牌属性!$K34))*VLOOKUP(J34,$A$4:$E$39,5),0)</f>
        <v>45</v>
      </c>
      <c r="T34" s="31" t="s">
        <v>199</v>
      </c>
      <c r="U34" s="16">
        <f>ROUND(IF($C34=1,INDEX(新属性投放!D$14:D$22,卡牌属性!$K34),INDEX(新属性投放!D$28:D$36,卡牌属性!$K34))*VLOOKUP(J34,$A$4:$E$39,5),0)</f>
        <v>15</v>
      </c>
      <c r="V34" s="31" t="s">
        <v>200</v>
      </c>
      <c r="W34" s="16">
        <f>ROUND(IF($C34=1,INDEX(新属性投放!E$14:E$22,卡牌属性!$K34),INDEX(新属性投放!E$28:E$36,卡牌属性!$K34))*VLOOKUP(J34,$A$4:$E$39,5),0)</f>
        <v>75</v>
      </c>
    </row>
    <row r="35" spans="1:23" ht="16.5" x14ac:dyDescent="0.2">
      <c r="A35" s="15">
        <v>1102017</v>
      </c>
      <c r="B35" s="15" t="s">
        <v>181</v>
      </c>
      <c r="C35" s="15">
        <v>2</v>
      </c>
      <c r="D35" s="15">
        <v>3</v>
      </c>
      <c r="E35" s="15">
        <f>INDEX(新属性投放!$L$6:$L$9,卡牌属性!D35)</f>
        <v>1.1000000000000001</v>
      </c>
      <c r="F35" s="15"/>
      <c r="G35" s="15"/>
      <c r="I35" s="15">
        <v>32</v>
      </c>
      <c r="J35" s="16">
        <f t="shared" si="1"/>
        <v>1101004</v>
      </c>
      <c r="K35" s="16">
        <f t="shared" si="0"/>
        <v>5</v>
      </c>
      <c r="L35" s="16" t="s">
        <v>52</v>
      </c>
      <c r="M35" s="16">
        <f>ROUND(IF($C35=1,INDEX(新属性投放!I$14:I$22,卡牌属性!$K35),INDEX(新属性投放!I$28:I$36,卡牌属性!$K35))*VLOOKUP(J35,$A$4:$E$39,5),0)</f>
        <v>1709</v>
      </c>
      <c r="N35" s="31" t="s">
        <v>199</v>
      </c>
      <c r="O35" s="16">
        <f>ROUND(IF($C35=1,INDEX(新属性投放!J$14:J$22,卡牌属性!$K35),INDEX(新属性投放!J$28:J$36,卡牌属性!$K35))*VLOOKUP(J35,$A$4:$E$39,5),0)</f>
        <v>565</v>
      </c>
      <c r="P35" s="31" t="s">
        <v>200</v>
      </c>
      <c r="Q35" s="16">
        <f>ROUND(IF($C35=1,INDEX(新属性投放!K$14:K$22,卡牌属性!$K35),INDEX(新属性投放!K$28:K$36,卡牌属性!$K35))*VLOOKUP(J35,$A$4:$E$39,5),0)</f>
        <v>3015</v>
      </c>
      <c r="R35" s="31" t="s">
        <v>198</v>
      </c>
      <c r="S35" s="16">
        <f>ROUND(IF($C35=1,INDEX(新属性投放!C$14:C$22,卡牌属性!$K35),INDEX(新属性投放!C$28:C$36,卡牌属性!$K35))*VLOOKUP(J35,$A$4:$E$39,5),0)</f>
        <v>56</v>
      </c>
      <c r="T35" s="31" t="s">
        <v>199</v>
      </c>
      <c r="U35" s="16">
        <f>ROUND(IF($C35=1,INDEX(新属性投放!D$14:D$22,卡牌属性!$K35),INDEX(新属性投放!D$28:D$36,卡牌属性!$K35))*VLOOKUP(J35,$A$4:$E$39,5),0)</f>
        <v>19</v>
      </c>
      <c r="V35" s="31" t="s">
        <v>200</v>
      </c>
      <c r="W35" s="16">
        <f>ROUND(IF($C35=1,INDEX(新属性投放!E$14:E$22,卡牌属性!$K35),INDEX(新属性投放!E$28:E$36,卡牌属性!$K35))*VLOOKUP(J35,$A$4:$E$39,5),0)</f>
        <v>94</v>
      </c>
    </row>
    <row r="36" spans="1:23" ht="16.5" x14ac:dyDescent="0.2">
      <c r="A36" s="15">
        <v>1102018</v>
      </c>
      <c r="B36" s="15" t="s">
        <v>182</v>
      </c>
      <c r="C36" s="15">
        <v>2</v>
      </c>
      <c r="D36" s="15">
        <v>2</v>
      </c>
      <c r="E36" s="15">
        <f>INDEX(新属性投放!$L$6:$L$9,卡牌属性!D36)</f>
        <v>1</v>
      </c>
      <c r="F36" s="15"/>
      <c r="G36" s="15"/>
      <c r="I36" s="15">
        <v>33</v>
      </c>
      <c r="J36" s="16">
        <f t="shared" si="1"/>
        <v>1101004</v>
      </c>
      <c r="K36" s="16">
        <f t="shared" si="0"/>
        <v>6</v>
      </c>
      <c r="L36" s="16" t="s">
        <v>52</v>
      </c>
      <c r="M36" s="16">
        <f>ROUND(IF($C36=1,INDEX(新属性投放!I$14:I$22,卡牌属性!$K36),INDEX(新属性投放!I$28:I$36,卡牌属性!$K36))*VLOOKUP(J36,$A$4:$E$39,5),0)</f>
        <v>2335</v>
      </c>
      <c r="N36" s="31" t="s">
        <v>199</v>
      </c>
      <c r="O36" s="16">
        <f>ROUND(IF($C36=1,INDEX(新属性投放!J$14:J$22,卡牌属性!$K36),INDEX(新属性投放!J$28:J$36,卡牌属性!$K36))*VLOOKUP(J36,$A$4:$E$39,5),0)</f>
        <v>774</v>
      </c>
      <c r="P36" s="31" t="s">
        <v>200</v>
      </c>
      <c r="Q36" s="16">
        <f>ROUND(IF($C36=1,INDEX(新属性投放!K$14:K$22,卡牌属性!$K36),INDEX(新属性投放!K$28:K$36,卡牌属性!$K36))*VLOOKUP(J36,$A$4:$E$39,5),0)</f>
        <v>4059</v>
      </c>
      <c r="R36" s="31" t="s">
        <v>198</v>
      </c>
      <c r="S36" s="16">
        <f>ROUND(IF($C36=1,INDEX(新属性投放!C$14:C$22,卡牌属性!$K36),INDEX(新属性投放!C$28:C$36,卡牌属性!$K36))*VLOOKUP(J36,$A$4:$E$39,5),0)</f>
        <v>64</v>
      </c>
      <c r="T36" s="31" t="s">
        <v>199</v>
      </c>
      <c r="U36" s="16">
        <f>ROUND(IF($C36=1,INDEX(新属性投放!D$14:D$22,卡牌属性!$K36),INDEX(新属性投放!D$28:D$36,卡牌属性!$K36))*VLOOKUP(J36,$A$4:$E$39,5),0)</f>
        <v>21</v>
      </c>
      <c r="V36" s="31" t="s">
        <v>200</v>
      </c>
      <c r="W36" s="16">
        <f>ROUND(IF($C36=1,INDEX(新属性投放!E$14:E$22,卡牌属性!$K36),INDEX(新属性投放!E$28:E$36,卡牌属性!$K36))*VLOOKUP(J36,$A$4:$E$39,5),0)</f>
        <v>106</v>
      </c>
    </row>
    <row r="37" spans="1:23" ht="16.5" x14ac:dyDescent="0.2">
      <c r="A37" s="15">
        <v>1102019</v>
      </c>
      <c r="B37" s="15" t="s">
        <v>183</v>
      </c>
      <c r="C37" s="15">
        <v>2</v>
      </c>
      <c r="D37" s="15">
        <v>2</v>
      </c>
      <c r="E37" s="15">
        <f>INDEX(新属性投放!$L$6:$L$9,卡牌属性!D37)</f>
        <v>1</v>
      </c>
      <c r="F37" s="15"/>
      <c r="G37" s="15"/>
      <c r="I37" s="15">
        <v>34</v>
      </c>
      <c r="J37" s="16">
        <f t="shared" si="1"/>
        <v>1101004</v>
      </c>
      <c r="K37" s="16">
        <f t="shared" si="0"/>
        <v>7</v>
      </c>
      <c r="L37" s="16" t="s">
        <v>52</v>
      </c>
      <c r="M37" s="16">
        <f>ROUND(IF($C37=1,INDEX(新属性投放!I$14:I$22,卡牌属性!$K37),INDEX(新属性投放!I$28:I$36,卡牌属性!$K37))*VLOOKUP(J37,$A$4:$E$39,5),0)</f>
        <v>3048</v>
      </c>
      <c r="N37" s="31" t="s">
        <v>199</v>
      </c>
      <c r="O37" s="16">
        <f>ROUND(IF($C37=1,INDEX(新属性投放!J$14:J$22,卡牌属性!$K37),INDEX(新属性投放!J$28:J$36,卡牌属性!$K37))*VLOOKUP(J37,$A$4:$E$39,5),0)</f>
        <v>1011</v>
      </c>
      <c r="P37" s="31" t="s">
        <v>200</v>
      </c>
      <c r="Q37" s="16">
        <f>ROUND(IF($C37=1,INDEX(新属性投放!K$14:K$22,卡牌属性!$K37),INDEX(新属性投放!K$28:K$36,卡牌属性!$K37))*VLOOKUP(J37,$A$4:$E$39,5),0)</f>
        <v>5246</v>
      </c>
      <c r="R37" s="31" t="s">
        <v>198</v>
      </c>
      <c r="S37" s="16">
        <f>ROUND(IF($C37=1,INDEX(新属性投放!C$14:C$22,卡牌属性!$K37),INDEX(新属性投放!C$28:C$36,卡牌属性!$K37))*VLOOKUP(J37,$A$4:$E$39,5),0)</f>
        <v>75</v>
      </c>
      <c r="T37" s="31" t="s">
        <v>199</v>
      </c>
      <c r="U37" s="16">
        <f>ROUND(IF($C37=1,INDEX(新属性投放!D$14:D$22,卡牌属性!$K37),INDEX(新属性投放!D$28:D$36,卡牌属性!$K37))*VLOOKUP(J37,$A$4:$E$39,5),0)</f>
        <v>25</v>
      </c>
      <c r="V37" s="31" t="s">
        <v>200</v>
      </c>
      <c r="W37" s="16">
        <f>ROUND(IF($C37=1,INDEX(新属性投放!E$14:E$22,卡牌属性!$K37),INDEX(新属性投放!E$28:E$36,卡牌属性!$K37))*VLOOKUP(J37,$A$4:$E$39,5),0)</f>
        <v>125</v>
      </c>
    </row>
    <row r="38" spans="1:23" ht="16.5" x14ac:dyDescent="0.2">
      <c r="A38" s="15">
        <v>1102020</v>
      </c>
      <c r="B38" s="15" t="s">
        <v>184</v>
      </c>
      <c r="C38" s="15">
        <v>2</v>
      </c>
      <c r="D38" s="15">
        <v>3</v>
      </c>
      <c r="E38" s="15">
        <f>INDEX(新属性投放!$L$6:$L$9,卡牌属性!D38)</f>
        <v>1.1000000000000001</v>
      </c>
      <c r="F38" s="15"/>
      <c r="G38" s="15"/>
      <c r="I38" s="15">
        <v>35</v>
      </c>
      <c r="J38" s="16">
        <f t="shared" si="1"/>
        <v>1101004</v>
      </c>
      <c r="K38" s="16">
        <f t="shared" si="0"/>
        <v>8</v>
      </c>
      <c r="L38" s="16" t="s">
        <v>52</v>
      </c>
      <c r="M38" s="16">
        <f>ROUND(IF($C38=1,INDEX(新属性投放!I$14:I$22,卡牌属性!$K38),INDEX(新属性投放!I$28:I$36,卡牌属性!$K38))*VLOOKUP(J38,$A$4:$E$39,5),0)</f>
        <v>3891</v>
      </c>
      <c r="N38" s="31" t="s">
        <v>199</v>
      </c>
      <c r="O38" s="16">
        <f>ROUND(IF($C38=1,INDEX(新属性投放!J$14:J$22,卡牌属性!$K38),INDEX(新属性投放!J$28:J$36,卡牌属性!$K38))*VLOOKUP(J38,$A$4:$E$39,5),0)</f>
        <v>1293</v>
      </c>
      <c r="P38" s="31" t="s">
        <v>200</v>
      </c>
      <c r="Q38" s="16">
        <f>ROUND(IF($C38=1,INDEX(新属性投放!K$14:K$22,卡牌属性!$K38),INDEX(新属性投放!K$28:K$36,卡牌属性!$K38))*VLOOKUP(J38,$A$4:$E$39,5),0)</f>
        <v>6653</v>
      </c>
      <c r="R38" s="31" t="s">
        <v>198</v>
      </c>
      <c r="S38" s="16">
        <f>ROUND(IF($C38=1,INDEX(新属性投放!C$14:C$22,卡牌属性!$K38),INDEX(新属性投放!C$28:C$36,卡牌属性!$K38))*VLOOKUP(J38,$A$4:$E$39,5),0)</f>
        <v>94</v>
      </c>
      <c r="T38" s="31" t="s">
        <v>199</v>
      </c>
      <c r="U38" s="16">
        <f>ROUND(IF($C38=1,INDEX(新属性投放!D$14:D$22,卡牌属性!$K38),INDEX(新属性投放!D$28:D$36,卡牌属性!$K38))*VLOOKUP(J38,$A$4:$E$39,5),0)</f>
        <v>31</v>
      </c>
      <c r="V38" s="31" t="s">
        <v>200</v>
      </c>
      <c r="W38" s="16">
        <f>ROUND(IF($C38=1,INDEX(新属性投放!E$14:E$22,卡牌属性!$K38),INDEX(新属性投放!E$28:E$36,卡牌属性!$K38))*VLOOKUP(J38,$A$4:$E$39,5),0)</f>
        <v>156</v>
      </c>
    </row>
    <row r="39" spans="1:23" ht="16.5" x14ac:dyDescent="0.2">
      <c r="A39" s="15">
        <v>1102021</v>
      </c>
      <c r="B39" s="15" t="s">
        <v>185</v>
      </c>
      <c r="C39" s="15">
        <v>2</v>
      </c>
      <c r="D39" s="15">
        <v>2</v>
      </c>
      <c r="E39" s="15">
        <f>INDEX(新属性投放!$L$6:$L$9,卡牌属性!D39)</f>
        <v>1</v>
      </c>
      <c r="F39" s="15"/>
      <c r="G39" s="15"/>
      <c r="I39" s="15">
        <v>36</v>
      </c>
      <c r="J39" s="16">
        <f t="shared" si="1"/>
        <v>1101004</v>
      </c>
      <c r="K39" s="16">
        <f t="shared" si="0"/>
        <v>9</v>
      </c>
      <c r="L39" s="16" t="s">
        <v>52</v>
      </c>
      <c r="M39" s="16">
        <f>ROUND(IF($C39=1,INDEX(新属性投放!I$14:I$22,卡牌属性!$K39),INDEX(新属性投放!I$28:I$36,卡牌属性!$K39))*VLOOKUP(J39,$A$4:$E$39,5),0)</f>
        <v>4941</v>
      </c>
      <c r="N39" s="31" t="s">
        <v>199</v>
      </c>
      <c r="O39" s="16">
        <f>ROUND(IF($C39=1,INDEX(新属性投放!J$14:J$22,卡牌属性!$K39),INDEX(新属性投放!J$28:J$36,卡牌属性!$K39))*VLOOKUP(J39,$A$4:$E$39,5),0)</f>
        <v>1643</v>
      </c>
      <c r="P39" s="31" t="s">
        <v>200</v>
      </c>
      <c r="Q39" s="16">
        <f>ROUND(IF($C39=1,INDEX(新属性投放!K$14:K$22,卡牌属性!$K39),INDEX(新属性投放!K$28:K$36,卡牌属性!$K39))*VLOOKUP(J39,$A$4:$E$39,5),0)</f>
        <v>8403</v>
      </c>
      <c r="R39" s="31" t="s">
        <v>198</v>
      </c>
      <c r="S39" s="16">
        <f>ROUND(IF($C39=1,INDEX(新属性投放!C$14:C$22,卡牌属性!$K39),INDEX(新属性投放!C$28:C$36,卡牌属性!$K39))*VLOOKUP(J39,$A$4:$E$39,5),0)</f>
        <v>113</v>
      </c>
      <c r="T39" s="31" t="s">
        <v>199</v>
      </c>
      <c r="U39" s="16">
        <f>ROUND(IF($C39=1,INDEX(新属性投放!D$14:D$22,卡牌属性!$K39),INDEX(新属性投放!D$28:D$36,卡牌属性!$K39))*VLOOKUP(J39,$A$4:$E$39,5),0)</f>
        <v>38</v>
      </c>
      <c r="V39" s="31" t="s">
        <v>200</v>
      </c>
      <c r="W39" s="16">
        <f>ROUND(IF($C39=1,INDEX(新属性投放!E$14:E$22,卡牌属性!$K39),INDEX(新属性投放!E$28:E$36,卡牌属性!$K39))*VLOOKUP(J39,$A$4:$E$39,5),0)</f>
        <v>188</v>
      </c>
    </row>
    <row r="40" spans="1:23" ht="16.5" x14ac:dyDescent="0.2">
      <c r="I40" s="15">
        <v>37</v>
      </c>
      <c r="J40" s="16">
        <f t="shared" si="1"/>
        <v>1101005</v>
      </c>
      <c r="K40" s="16">
        <f t="shared" si="0"/>
        <v>1</v>
      </c>
      <c r="L40" s="16" t="s">
        <v>52</v>
      </c>
      <c r="M40" s="16">
        <f>ROUND(IF($C40=1,INDEX(新属性投放!I$14:I$22,卡牌属性!$K40),INDEX(新属性投放!I$28:I$36,卡牌属性!$K40))*VLOOKUP(J40,$A$4:$E$39,5),0)</f>
        <v>50</v>
      </c>
      <c r="N40" s="31" t="s">
        <v>199</v>
      </c>
      <c r="O40" s="16">
        <f>ROUND(IF($C40=1,INDEX(新属性投放!J$14:J$22,卡牌属性!$K40),INDEX(新属性投放!J$28:J$36,卡牌属性!$K40))*VLOOKUP(J40,$A$4:$E$39,5),0)</f>
        <v>13</v>
      </c>
      <c r="P40" s="31" t="s">
        <v>200</v>
      </c>
      <c r="Q40" s="16">
        <f>ROUND(IF($C40=1,INDEX(新属性投放!K$14:K$22,卡牌属性!$K40),INDEX(新属性投放!K$28:K$36,卡牌属性!$K40))*VLOOKUP(J40,$A$4:$E$39,5),0)</f>
        <v>250</v>
      </c>
      <c r="R40" s="31" t="s">
        <v>198</v>
      </c>
      <c r="S40" s="16">
        <f>ROUND(IF($C40=1,INDEX(新属性投放!C$14:C$22,卡牌属性!$K40),INDEX(新属性投放!C$28:C$36,卡牌属性!$K40))*VLOOKUP(J40,$A$4:$E$39,5),0)</f>
        <v>19</v>
      </c>
      <c r="T40" s="31" t="s">
        <v>199</v>
      </c>
      <c r="U40" s="16">
        <f>ROUND(IF($C40=1,INDEX(新属性投放!D$14:D$22,卡牌属性!$K40),INDEX(新属性投放!D$28:D$36,卡牌属性!$K40))*VLOOKUP(J40,$A$4:$E$39,5),0)</f>
        <v>6</v>
      </c>
      <c r="V40" s="31" t="s">
        <v>200</v>
      </c>
      <c r="W40" s="16">
        <f>ROUND(IF($C40=1,INDEX(新属性投放!E$14:E$22,卡牌属性!$K40),INDEX(新属性投放!E$28:E$36,卡牌属性!$K40))*VLOOKUP(J40,$A$4:$E$39,5),0)</f>
        <v>31</v>
      </c>
    </row>
    <row r="41" spans="1:23" ht="16.5" x14ac:dyDescent="0.2">
      <c r="I41" s="15">
        <v>38</v>
      </c>
      <c r="J41" s="16">
        <f t="shared" si="1"/>
        <v>1101005</v>
      </c>
      <c r="K41" s="16">
        <f t="shared" si="0"/>
        <v>2</v>
      </c>
      <c r="L41" s="16" t="s">
        <v>52</v>
      </c>
      <c r="M41" s="16">
        <f>ROUND(IF($C41=1,INDEX(新属性投放!I$14:I$22,卡牌属性!$K41),INDEX(新属性投放!I$28:I$36,卡牌属性!$K41))*VLOOKUP(J41,$A$4:$E$39,5),0)</f>
        <v>351</v>
      </c>
      <c r="N41" s="31" t="s">
        <v>199</v>
      </c>
      <c r="O41" s="16">
        <f>ROUND(IF($C41=1,INDEX(新属性投放!J$14:J$22,卡牌属性!$K41),INDEX(新属性投放!J$28:J$36,卡牌属性!$K41))*VLOOKUP(J41,$A$4:$E$39,5),0)</f>
        <v>113</v>
      </c>
      <c r="P41" s="31" t="s">
        <v>200</v>
      </c>
      <c r="Q41" s="16">
        <f>ROUND(IF($C41=1,INDEX(新属性投放!K$14:K$22,卡牌属性!$K41),INDEX(新属性投放!K$28:K$36,卡牌属性!$K41))*VLOOKUP(J41,$A$4:$E$39,5),0)</f>
        <v>753</v>
      </c>
      <c r="R41" s="31" t="s">
        <v>198</v>
      </c>
      <c r="S41" s="16">
        <f>ROUND(IF($C41=1,INDEX(新属性投放!C$14:C$22,卡牌属性!$K41),INDEX(新属性投放!C$28:C$36,卡牌属性!$K41))*VLOOKUP(J41,$A$4:$E$39,5),0)</f>
        <v>26</v>
      </c>
      <c r="T41" s="31" t="s">
        <v>199</v>
      </c>
      <c r="U41" s="16">
        <f>ROUND(IF($C41=1,INDEX(新属性投放!D$14:D$22,卡牌属性!$K41),INDEX(新属性投放!D$28:D$36,卡牌属性!$K41))*VLOOKUP(J41,$A$4:$E$39,5),0)</f>
        <v>9</v>
      </c>
      <c r="V41" s="31" t="s">
        <v>200</v>
      </c>
      <c r="W41" s="16">
        <f>ROUND(IF($C41=1,INDEX(新属性投放!E$14:E$22,卡牌属性!$K41),INDEX(新属性投放!E$28:E$36,卡牌属性!$K41))*VLOOKUP(J41,$A$4:$E$39,5),0)</f>
        <v>44</v>
      </c>
    </row>
    <row r="42" spans="1:23" ht="16.5" x14ac:dyDescent="0.2">
      <c r="I42" s="15">
        <v>39</v>
      </c>
      <c r="J42" s="16">
        <f t="shared" si="1"/>
        <v>1101005</v>
      </c>
      <c r="K42" s="16">
        <f t="shared" si="0"/>
        <v>3</v>
      </c>
      <c r="L42" s="16" t="s">
        <v>52</v>
      </c>
      <c r="M42" s="16">
        <f>ROUND(IF($C42=1,INDEX(新属性投放!I$14:I$22,卡牌属性!$K42),INDEX(新属性投放!I$28:I$36,卡牌属性!$K42))*VLOOKUP(J42,$A$4:$E$39,5),0)</f>
        <v>783</v>
      </c>
      <c r="N42" s="31" t="s">
        <v>199</v>
      </c>
      <c r="O42" s="16">
        <f>ROUND(IF($C42=1,INDEX(新属性投放!J$14:J$22,卡牌属性!$K42),INDEX(新属性投放!J$28:J$36,卡牌属性!$K42))*VLOOKUP(J42,$A$4:$E$39,5),0)</f>
        <v>256</v>
      </c>
      <c r="P42" s="31" t="s">
        <v>200</v>
      </c>
      <c r="Q42" s="16">
        <f>ROUND(IF($C42=1,INDEX(新属性投放!K$14:K$22,卡牌属性!$K42),INDEX(新属性投放!K$28:K$36,卡牌属性!$K42))*VLOOKUP(J42,$A$4:$E$39,5),0)</f>
        <v>1471</v>
      </c>
      <c r="R42" s="31" t="s">
        <v>198</v>
      </c>
      <c r="S42" s="16">
        <f>ROUND(IF($C42=1,INDEX(新属性投放!C$14:C$22,卡牌属性!$K42),INDEX(新属性投放!C$28:C$36,卡牌属性!$K42))*VLOOKUP(J42,$A$4:$E$39,5),0)</f>
        <v>38</v>
      </c>
      <c r="T42" s="31" t="s">
        <v>199</v>
      </c>
      <c r="U42" s="16">
        <f>ROUND(IF($C42=1,INDEX(新属性投放!D$14:D$22,卡牌属性!$K42),INDEX(新属性投放!D$28:D$36,卡牌属性!$K42))*VLOOKUP(J42,$A$4:$E$39,5),0)</f>
        <v>13</v>
      </c>
      <c r="V42" s="31" t="s">
        <v>200</v>
      </c>
      <c r="W42" s="16">
        <f>ROUND(IF($C42=1,INDEX(新属性投放!E$14:E$22,卡牌属性!$K42),INDEX(新属性投放!E$28:E$36,卡牌属性!$K42))*VLOOKUP(J42,$A$4:$E$39,5),0)</f>
        <v>63</v>
      </c>
    </row>
    <row r="43" spans="1:23" ht="16.5" x14ac:dyDescent="0.2">
      <c r="I43" s="15">
        <v>40</v>
      </c>
      <c r="J43" s="16">
        <f t="shared" si="1"/>
        <v>1101005</v>
      </c>
      <c r="K43" s="16">
        <f t="shared" si="0"/>
        <v>4</v>
      </c>
      <c r="L43" s="16" t="s">
        <v>52</v>
      </c>
      <c r="M43" s="16">
        <f>ROUND(IF($C43=1,INDEX(新属性投放!I$14:I$22,卡牌属性!$K43),INDEX(新属性投放!I$28:I$36,卡牌属性!$K43))*VLOOKUP(J43,$A$4:$E$39,5),0)</f>
        <v>1203</v>
      </c>
      <c r="N43" s="31" t="s">
        <v>199</v>
      </c>
      <c r="O43" s="16">
        <f>ROUND(IF($C43=1,INDEX(新属性投放!J$14:J$22,卡牌属性!$K43),INDEX(新属性投放!J$28:J$36,卡牌属性!$K43))*VLOOKUP(J43,$A$4:$E$39,5),0)</f>
        <v>396</v>
      </c>
      <c r="P43" s="31" t="s">
        <v>200</v>
      </c>
      <c r="Q43" s="16">
        <f>ROUND(IF($C43=1,INDEX(新属性投放!K$14:K$22,卡牌属性!$K43),INDEX(新属性投放!K$28:K$36,卡牌属性!$K43))*VLOOKUP(J43,$A$4:$E$39,5),0)</f>
        <v>2171</v>
      </c>
      <c r="R43" s="31" t="s">
        <v>198</v>
      </c>
      <c r="S43" s="16">
        <f>ROUND(IF($C43=1,INDEX(新属性投放!C$14:C$22,卡牌属性!$K43),INDEX(新属性投放!C$28:C$36,卡牌属性!$K43))*VLOOKUP(J43,$A$4:$E$39,5),0)</f>
        <v>45</v>
      </c>
      <c r="T43" s="31" t="s">
        <v>199</v>
      </c>
      <c r="U43" s="16">
        <f>ROUND(IF($C43=1,INDEX(新属性投放!D$14:D$22,卡牌属性!$K43),INDEX(新属性投放!D$28:D$36,卡牌属性!$K43))*VLOOKUP(J43,$A$4:$E$39,5),0)</f>
        <v>15</v>
      </c>
      <c r="V43" s="31" t="s">
        <v>200</v>
      </c>
      <c r="W43" s="16">
        <f>ROUND(IF($C43=1,INDEX(新属性投放!E$14:E$22,卡牌属性!$K43),INDEX(新属性投放!E$28:E$36,卡牌属性!$K43))*VLOOKUP(J43,$A$4:$E$39,5),0)</f>
        <v>75</v>
      </c>
    </row>
    <row r="44" spans="1:23" ht="16.5" x14ac:dyDescent="0.2">
      <c r="I44" s="15">
        <v>41</v>
      </c>
      <c r="J44" s="16">
        <f t="shared" si="1"/>
        <v>1101005</v>
      </c>
      <c r="K44" s="16">
        <f t="shared" si="0"/>
        <v>5</v>
      </c>
      <c r="L44" s="16" t="s">
        <v>52</v>
      </c>
      <c r="M44" s="16">
        <f>ROUND(IF($C44=1,INDEX(新属性投放!I$14:I$22,卡牌属性!$K44),INDEX(新属性投放!I$28:I$36,卡牌属性!$K44))*VLOOKUP(J44,$A$4:$E$39,5),0)</f>
        <v>1709</v>
      </c>
      <c r="N44" s="31" t="s">
        <v>199</v>
      </c>
      <c r="O44" s="16">
        <f>ROUND(IF($C44=1,INDEX(新属性投放!J$14:J$22,卡牌属性!$K44),INDEX(新属性投放!J$28:J$36,卡牌属性!$K44))*VLOOKUP(J44,$A$4:$E$39,5),0)</f>
        <v>565</v>
      </c>
      <c r="P44" s="31" t="s">
        <v>200</v>
      </c>
      <c r="Q44" s="16">
        <f>ROUND(IF($C44=1,INDEX(新属性投放!K$14:K$22,卡牌属性!$K44),INDEX(新属性投放!K$28:K$36,卡牌属性!$K44))*VLOOKUP(J44,$A$4:$E$39,5),0)</f>
        <v>3015</v>
      </c>
      <c r="R44" s="31" t="s">
        <v>198</v>
      </c>
      <c r="S44" s="16">
        <f>ROUND(IF($C44=1,INDEX(新属性投放!C$14:C$22,卡牌属性!$K44),INDEX(新属性投放!C$28:C$36,卡牌属性!$K44))*VLOOKUP(J44,$A$4:$E$39,5),0)</f>
        <v>56</v>
      </c>
      <c r="T44" s="31" t="s">
        <v>199</v>
      </c>
      <c r="U44" s="16">
        <f>ROUND(IF($C44=1,INDEX(新属性投放!D$14:D$22,卡牌属性!$K44),INDEX(新属性投放!D$28:D$36,卡牌属性!$K44))*VLOOKUP(J44,$A$4:$E$39,5),0)</f>
        <v>19</v>
      </c>
      <c r="V44" s="31" t="s">
        <v>200</v>
      </c>
      <c r="W44" s="16">
        <f>ROUND(IF($C44=1,INDEX(新属性投放!E$14:E$22,卡牌属性!$K44),INDEX(新属性投放!E$28:E$36,卡牌属性!$K44))*VLOOKUP(J44,$A$4:$E$39,5),0)</f>
        <v>94</v>
      </c>
    </row>
    <row r="45" spans="1:23" ht="16.5" x14ac:dyDescent="0.2">
      <c r="I45" s="15">
        <v>42</v>
      </c>
      <c r="J45" s="16">
        <f t="shared" si="1"/>
        <v>1101005</v>
      </c>
      <c r="K45" s="16">
        <f t="shared" si="0"/>
        <v>6</v>
      </c>
      <c r="L45" s="16" t="s">
        <v>52</v>
      </c>
      <c r="M45" s="16">
        <f>ROUND(IF($C45=1,INDEX(新属性投放!I$14:I$22,卡牌属性!$K45),INDEX(新属性投放!I$28:I$36,卡牌属性!$K45))*VLOOKUP(J45,$A$4:$E$39,5),0)</f>
        <v>2335</v>
      </c>
      <c r="N45" s="31" t="s">
        <v>199</v>
      </c>
      <c r="O45" s="16">
        <f>ROUND(IF($C45=1,INDEX(新属性投放!J$14:J$22,卡牌属性!$K45),INDEX(新属性投放!J$28:J$36,卡牌属性!$K45))*VLOOKUP(J45,$A$4:$E$39,5),0)</f>
        <v>774</v>
      </c>
      <c r="P45" s="31" t="s">
        <v>200</v>
      </c>
      <c r="Q45" s="16">
        <f>ROUND(IF($C45=1,INDEX(新属性投放!K$14:K$22,卡牌属性!$K45),INDEX(新属性投放!K$28:K$36,卡牌属性!$K45))*VLOOKUP(J45,$A$4:$E$39,5),0)</f>
        <v>4059</v>
      </c>
      <c r="R45" s="31" t="s">
        <v>198</v>
      </c>
      <c r="S45" s="16">
        <f>ROUND(IF($C45=1,INDEX(新属性投放!C$14:C$22,卡牌属性!$K45),INDEX(新属性投放!C$28:C$36,卡牌属性!$K45))*VLOOKUP(J45,$A$4:$E$39,5),0)</f>
        <v>64</v>
      </c>
      <c r="T45" s="31" t="s">
        <v>199</v>
      </c>
      <c r="U45" s="16">
        <f>ROUND(IF($C45=1,INDEX(新属性投放!D$14:D$22,卡牌属性!$K45),INDEX(新属性投放!D$28:D$36,卡牌属性!$K45))*VLOOKUP(J45,$A$4:$E$39,5),0)</f>
        <v>21</v>
      </c>
      <c r="V45" s="31" t="s">
        <v>200</v>
      </c>
      <c r="W45" s="16">
        <f>ROUND(IF($C45=1,INDEX(新属性投放!E$14:E$22,卡牌属性!$K45),INDEX(新属性投放!E$28:E$36,卡牌属性!$K45))*VLOOKUP(J45,$A$4:$E$39,5),0)</f>
        <v>106</v>
      </c>
    </row>
    <row r="46" spans="1:23" ht="16.5" x14ac:dyDescent="0.2">
      <c r="I46" s="15">
        <v>43</v>
      </c>
      <c r="J46" s="16">
        <f t="shared" si="1"/>
        <v>1101005</v>
      </c>
      <c r="K46" s="16">
        <f t="shared" si="0"/>
        <v>7</v>
      </c>
      <c r="L46" s="16" t="s">
        <v>52</v>
      </c>
      <c r="M46" s="16">
        <f>ROUND(IF($C46=1,INDEX(新属性投放!I$14:I$22,卡牌属性!$K46),INDEX(新属性投放!I$28:I$36,卡牌属性!$K46))*VLOOKUP(J46,$A$4:$E$39,5),0)</f>
        <v>3048</v>
      </c>
      <c r="N46" s="31" t="s">
        <v>199</v>
      </c>
      <c r="O46" s="16">
        <f>ROUND(IF($C46=1,INDEX(新属性投放!J$14:J$22,卡牌属性!$K46),INDEX(新属性投放!J$28:J$36,卡牌属性!$K46))*VLOOKUP(J46,$A$4:$E$39,5),0)</f>
        <v>1011</v>
      </c>
      <c r="P46" s="31" t="s">
        <v>200</v>
      </c>
      <c r="Q46" s="16">
        <f>ROUND(IF($C46=1,INDEX(新属性投放!K$14:K$22,卡牌属性!$K46),INDEX(新属性投放!K$28:K$36,卡牌属性!$K46))*VLOOKUP(J46,$A$4:$E$39,5),0)</f>
        <v>5246</v>
      </c>
      <c r="R46" s="31" t="s">
        <v>198</v>
      </c>
      <c r="S46" s="16">
        <f>ROUND(IF($C46=1,INDEX(新属性投放!C$14:C$22,卡牌属性!$K46),INDEX(新属性投放!C$28:C$36,卡牌属性!$K46))*VLOOKUP(J46,$A$4:$E$39,5),0)</f>
        <v>75</v>
      </c>
      <c r="T46" s="31" t="s">
        <v>199</v>
      </c>
      <c r="U46" s="16">
        <f>ROUND(IF($C46=1,INDEX(新属性投放!D$14:D$22,卡牌属性!$K46),INDEX(新属性投放!D$28:D$36,卡牌属性!$K46))*VLOOKUP(J46,$A$4:$E$39,5),0)</f>
        <v>25</v>
      </c>
      <c r="V46" s="31" t="s">
        <v>200</v>
      </c>
      <c r="W46" s="16">
        <f>ROUND(IF($C46=1,INDEX(新属性投放!E$14:E$22,卡牌属性!$K46),INDEX(新属性投放!E$28:E$36,卡牌属性!$K46))*VLOOKUP(J46,$A$4:$E$39,5),0)</f>
        <v>125</v>
      </c>
    </row>
    <row r="47" spans="1:23" ht="16.5" x14ac:dyDescent="0.2">
      <c r="I47" s="15">
        <v>44</v>
      </c>
      <c r="J47" s="16">
        <f t="shared" si="1"/>
        <v>1101005</v>
      </c>
      <c r="K47" s="16">
        <f t="shared" si="0"/>
        <v>8</v>
      </c>
      <c r="L47" s="16" t="s">
        <v>52</v>
      </c>
      <c r="M47" s="16">
        <f>ROUND(IF($C47=1,INDEX(新属性投放!I$14:I$22,卡牌属性!$K47),INDEX(新属性投放!I$28:I$36,卡牌属性!$K47))*VLOOKUP(J47,$A$4:$E$39,5),0)</f>
        <v>3891</v>
      </c>
      <c r="N47" s="31" t="s">
        <v>199</v>
      </c>
      <c r="O47" s="16">
        <f>ROUND(IF($C47=1,INDEX(新属性投放!J$14:J$22,卡牌属性!$K47),INDEX(新属性投放!J$28:J$36,卡牌属性!$K47))*VLOOKUP(J47,$A$4:$E$39,5),0)</f>
        <v>1293</v>
      </c>
      <c r="P47" s="31" t="s">
        <v>200</v>
      </c>
      <c r="Q47" s="16">
        <f>ROUND(IF($C47=1,INDEX(新属性投放!K$14:K$22,卡牌属性!$K47),INDEX(新属性投放!K$28:K$36,卡牌属性!$K47))*VLOOKUP(J47,$A$4:$E$39,5),0)</f>
        <v>6653</v>
      </c>
      <c r="R47" s="31" t="s">
        <v>198</v>
      </c>
      <c r="S47" s="16">
        <f>ROUND(IF($C47=1,INDEX(新属性投放!C$14:C$22,卡牌属性!$K47),INDEX(新属性投放!C$28:C$36,卡牌属性!$K47))*VLOOKUP(J47,$A$4:$E$39,5),0)</f>
        <v>94</v>
      </c>
      <c r="T47" s="31" t="s">
        <v>199</v>
      </c>
      <c r="U47" s="16">
        <f>ROUND(IF($C47=1,INDEX(新属性投放!D$14:D$22,卡牌属性!$K47),INDEX(新属性投放!D$28:D$36,卡牌属性!$K47))*VLOOKUP(J47,$A$4:$E$39,5),0)</f>
        <v>31</v>
      </c>
      <c r="V47" s="31" t="s">
        <v>200</v>
      </c>
      <c r="W47" s="16">
        <f>ROUND(IF($C47=1,INDEX(新属性投放!E$14:E$22,卡牌属性!$K47),INDEX(新属性投放!E$28:E$36,卡牌属性!$K47))*VLOOKUP(J47,$A$4:$E$39,5),0)</f>
        <v>156</v>
      </c>
    </row>
    <row r="48" spans="1:23" ht="16.5" x14ac:dyDescent="0.2">
      <c r="I48" s="15">
        <v>45</v>
      </c>
      <c r="J48" s="16">
        <f t="shared" si="1"/>
        <v>1101005</v>
      </c>
      <c r="K48" s="16">
        <f t="shared" si="0"/>
        <v>9</v>
      </c>
      <c r="L48" s="16" t="s">
        <v>52</v>
      </c>
      <c r="M48" s="16">
        <f>ROUND(IF($C48=1,INDEX(新属性投放!I$14:I$22,卡牌属性!$K48),INDEX(新属性投放!I$28:I$36,卡牌属性!$K48))*VLOOKUP(J48,$A$4:$E$39,5),0)</f>
        <v>4941</v>
      </c>
      <c r="N48" s="31" t="s">
        <v>199</v>
      </c>
      <c r="O48" s="16">
        <f>ROUND(IF($C48=1,INDEX(新属性投放!J$14:J$22,卡牌属性!$K48),INDEX(新属性投放!J$28:J$36,卡牌属性!$K48))*VLOOKUP(J48,$A$4:$E$39,5),0)</f>
        <v>1643</v>
      </c>
      <c r="P48" s="31" t="s">
        <v>200</v>
      </c>
      <c r="Q48" s="16">
        <f>ROUND(IF($C48=1,INDEX(新属性投放!K$14:K$22,卡牌属性!$K48),INDEX(新属性投放!K$28:K$36,卡牌属性!$K48))*VLOOKUP(J48,$A$4:$E$39,5),0)</f>
        <v>8403</v>
      </c>
      <c r="R48" s="31" t="s">
        <v>198</v>
      </c>
      <c r="S48" s="16">
        <f>ROUND(IF($C48=1,INDEX(新属性投放!C$14:C$22,卡牌属性!$K48),INDEX(新属性投放!C$28:C$36,卡牌属性!$K48))*VLOOKUP(J48,$A$4:$E$39,5),0)</f>
        <v>113</v>
      </c>
      <c r="T48" s="31" t="s">
        <v>199</v>
      </c>
      <c r="U48" s="16">
        <f>ROUND(IF($C48=1,INDEX(新属性投放!D$14:D$22,卡牌属性!$K48),INDEX(新属性投放!D$28:D$36,卡牌属性!$K48))*VLOOKUP(J48,$A$4:$E$39,5),0)</f>
        <v>38</v>
      </c>
      <c r="V48" s="31" t="s">
        <v>200</v>
      </c>
      <c r="W48" s="16">
        <f>ROUND(IF($C48=1,INDEX(新属性投放!E$14:E$22,卡牌属性!$K48),INDEX(新属性投放!E$28:E$36,卡牌属性!$K48))*VLOOKUP(J48,$A$4:$E$39,5),0)</f>
        <v>188</v>
      </c>
    </row>
    <row r="49" spans="9:23" ht="16.5" x14ac:dyDescent="0.2">
      <c r="I49" s="15">
        <v>46</v>
      </c>
      <c r="J49" s="16">
        <f t="shared" si="1"/>
        <v>1101006</v>
      </c>
      <c r="K49" s="16">
        <f t="shared" si="0"/>
        <v>1</v>
      </c>
      <c r="L49" s="16" t="s">
        <v>52</v>
      </c>
      <c r="M49" s="16">
        <f>ROUND(IF($C49=1,INDEX(新属性投放!I$14:I$22,卡牌属性!$K49),INDEX(新属性投放!I$28:I$36,卡牌属性!$K49))*VLOOKUP(J49,$A$4:$E$39,5),0)</f>
        <v>44</v>
      </c>
      <c r="N49" s="31" t="s">
        <v>199</v>
      </c>
      <c r="O49" s="16">
        <f>ROUND(IF($C49=1,INDEX(新属性投放!J$14:J$22,卡牌属性!$K49),INDEX(新属性投放!J$28:J$36,卡牌属性!$K49))*VLOOKUP(J49,$A$4:$E$39,5),0)</f>
        <v>11</v>
      </c>
      <c r="P49" s="31" t="s">
        <v>200</v>
      </c>
      <c r="Q49" s="16">
        <f>ROUND(IF($C49=1,INDEX(新属性投放!K$14:K$22,卡牌属性!$K49),INDEX(新属性投放!K$28:K$36,卡牌属性!$K49))*VLOOKUP(J49,$A$4:$E$39,5),0)</f>
        <v>220</v>
      </c>
      <c r="R49" s="31" t="s">
        <v>198</v>
      </c>
      <c r="S49" s="16">
        <f>ROUND(IF($C49=1,INDEX(新属性投放!C$14:C$22,卡牌属性!$K49),INDEX(新属性投放!C$28:C$36,卡牌属性!$K49))*VLOOKUP(J49,$A$4:$E$39,5),0)</f>
        <v>17</v>
      </c>
      <c r="T49" s="31" t="s">
        <v>199</v>
      </c>
      <c r="U49" s="16">
        <f>ROUND(IF($C49=1,INDEX(新属性投放!D$14:D$22,卡牌属性!$K49),INDEX(新属性投放!D$28:D$36,卡牌属性!$K49))*VLOOKUP(J49,$A$4:$E$39,5),0)</f>
        <v>6</v>
      </c>
      <c r="V49" s="31" t="s">
        <v>200</v>
      </c>
      <c r="W49" s="16">
        <f>ROUND(IF($C49=1,INDEX(新属性投放!E$14:E$22,卡牌属性!$K49),INDEX(新属性投放!E$28:E$36,卡牌属性!$K49))*VLOOKUP(J49,$A$4:$E$39,5),0)</f>
        <v>28</v>
      </c>
    </row>
    <row r="50" spans="9:23" ht="16.5" x14ac:dyDescent="0.2">
      <c r="I50" s="15">
        <v>47</v>
      </c>
      <c r="J50" s="16">
        <f t="shared" si="1"/>
        <v>1101006</v>
      </c>
      <c r="K50" s="16">
        <f t="shared" si="0"/>
        <v>2</v>
      </c>
      <c r="L50" s="16" t="s">
        <v>52</v>
      </c>
      <c r="M50" s="16">
        <f>ROUND(IF($C50=1,INDEX(新属性投放!I$14:I$22,卡牌属性!$K50),INDEX(新属性投放!I$28:I$36,卡牌属性!$K50))*VLOOKUP(J50,$A$4:$E$39,5),0)</f>
        <v>309</v>
      </c>
      <c r="N50" s="31" t="s">
        <v>199</v>
      </c>
      <c r="O50" s="16">
        <f>ROUND(IF($C50=1,INDEX(新属性投放!J$14:J$22,卡牌属性!$K50),INDEX(新属性投放!J$28:J$36,卡牌属性!$K50))*VLOOKUP(J50,$A$4:$E$39,5),0)</f>
        <v>99</v>
      </c>
      <c r="P50" s="31" t="s">
        <v>200</v>
      </c>
      <c r="Q50" s="16">
        <f>ROUND(IF($C50=1,INDEX(新属性投放!K$14:K$22,卡牌属性!$K50),INDEX(新属性投放!K$28:K$36,卡牌属性!$K50))*VLOOKUP(J50,$A$4:$E$39,5),0)</f>
        <v>662</v>
      </c>
      <c r="R50" s="31" t="s">
        <v>198</v>
      </c>
      <c r="S50" s="16">
        <f>ROUND(IF($C50=1,INDEX(新属性投放!C$14:C$22,卡牌属性!$K50),INDEX(新属性投放!C$28:C$36,卡牌属性!$K50))*VLOOKUP(J50,$A$4:$E$39,5),0)</f>
        <v>23</v>
      </c>
      <c r="T50" s="31" t="s">
        <v>199</v>
      </c>
      <c r="U50" s="16">
        <f>ROUND(IF($C50=1,INDEX(新属性投放!D$14:D$22,卡牌属性!$K50),INDEX(新属性投放!D$28:D$36,卡牌属性!$K50))*VLOOKUP(J50,$A$4:$E$39,5),0)</f>
        <v>8</v>
      </c>
      <c r="V50" s="31" t="s">
        <v>200</v>
      </c>
      <c r="W50" s="16">
        <f>ROUND(IF($C50=1,INDEX(新属性投放!E$14:E$22,卡牌属性!$K50),INDEX(新属性投放!E$28:E$36,卡牌属性!$K50))*VLOOKUP(J50,$A$4:$E$39,5),0)</f>
        <v>39</v>
      </c>
    </row>
    <row r="51" spans="9:23" ht="16.5" x14ac:dyDescent="0.2">
      <c r="I51" s="15">
        <v>48</v>
      </c>
      <c r="J51" s="16">
        <f t="shared" si="1"/>
        <v>1101006</v>
      </c>
      <c r="K51" s="16">
        <f t="shared" si="0"/>
        <v>3</v>
      </c>
      <c r="L51" s="16" t="s">
        <v>52</v>
      </c>
      <c r="M51" s="16">
        <f>ROUND(IF($C51=1,INDEX(新属性投放!I$14:I$22,卡牌属性!$K51),INDEX(新属性投放!I$28:I$36,卡牌属性!$K51))*VLOOKUP(J51,$A$4:$E$39,5),0)</f>
        <v>689</v>
      </c>
      <c r="N51" s="31" t="s">
        <v>199</v>
      </c>
      <c r="O51" s="16">
        <f>ROUND(IF($C51=1,INDEX(新属性投放!J$14:J$22,卡牌属性!$K51),INDEX(新属性投放!J$28:J$36,卡牌属性!$K51))*VLOOKUP(J51,$A$4:$E$39,5),0)</f>
        <v>226</v>
      </c>
      <c r="P51" s="31" t="s">
        <v>200</v>
      </c>
      <c r="Q51" s="16">
        <f>ROUND(IF($C51=1,INDEX(新属性投放!K$14:K$22,卡牌属性!$K51),INDEX(新属性投放!K$28:K$36,卡牌属性!$K51))*VLOOKUP(J51,$A$4:$E$39,5),0)</f>
        <v>1295</v>
      </c>
      <c r="R51" s="31" t="s">
        <v>198</v>
      </c>
      <c r="S51" s="16">
        <f>ROUND(IF($C51=1,INDEX(新属性投放!C$14:C$22,卡牌属性!$K51),INDEX(新属性投放!C$28:C$36,卡牌属性!$K51))*VLOOKUP(J51,$A$4:$E$39,5),0)</f>
        <v>33</v>
      </c>
      <c r="T51" s="31" t="s">
        <v>199</v>
      </c>
      <c r="U51" s="16">
        <f>ROUND(IF($C51=1,INDEX(新属性投放!D$14:D$22,卡牌属性!$K51),INDEX(新属性投放!D$28:D$36,卡牌属性!$K51))*VLOOKUP(J51,$A$4:$E$39,5),0)</f>
        <v>11</v>
      </c>
      <c r="V51" s="31" t="s">
        <v>200</v>
      </c>
      <c r="W51" s="16">
        <f>ROUND(IF($C51=1,INDEX(新属性投放!E$14:E$22,卡牌属性!$K51),INDEX(新属性投放!E$28:E$36,卡牌属性!$K51))*VLOOKUP(J51,$A$4:$E$39,5),0)</f>
        <v>55</v>
      </c>
    </row>
    <row r="52" spans="9:23" ht="16.5" x14ac:dyDescent="0.2">
      <c r="I52" s="15">
        <v>49</v>
      </c>
      <c r="J52" s="16">
        <f t="shared" si="1"/>
        <v>1101006</v>
      </c>
      <c r="K52" s="16">
        <f t="shared" si="0"/>
        <v>4</v>
      </c>
      <c r="L52" s="16" t="s">
        <v>52</v>
      </c>
      <c r="M52" s="16">
        <f>ROUND(IF($C52=1,INDEX(新属性投放!I$14:I$22,卡牌属性!$K52),INDEX(新属性投放!I$28:I$36,卡牌属性!$K52))*VLOOKUP(J52,$A$4:$E$39,5),0)</f>
        <v>1058</v>
      </c>
      <c r="N52" s="31" t="s">
        <v>199</v>
      </c>
      <c r="O52" s="16">
        <f>ROUND(IF($C52=1,INDEX(新属性投放!J$14:J$22,卡牌属性!$K52),INDEX(新属性投放!J$28:J$36,卡牌属性!$K52))*VLOOKUP(J52,$A$4:$E$39,5),0)</f>
        <v>349</v>
      </c>
      <c r="P52" s="31" t="s">
        <v>200</v>
      </c>
      <c r="Q52" s="16">
        <f>ROUND(IF($C52=1,INDEX(新属性投放!K$14:K$22,卡牌属性!$K52),INDEX(新属性投放!K$28:K$36,卡牌属性!$K52))*VLOOKUP(J52,$A$4:$E$39,5),0)</f>
        <v>1911</v>
      </c>
      <c r="R52" s="31" t="s">
        <v>198</v>
      </c>
      <c r="S52" s="16">
        <f>ROUND(IF($C52=1,INDEX(新属性投放!C$14:C$22,卡牌属性!$K52),INDEX(新属性投放!C$28:C$36,卡牌属性!$K52))*VLOOKUP(J52,$A$4:$E$39,5),0)</f>
        <v>40</v>
      </c>
      <c r="T52" s="31" t="s">
        <v>199</v>
      </c>
      <c r="U52" s="16">
        <f>ROUND(IF($C52=1,INDEX(新属性投放!D$14:D$22,卡牌属性!$K52),INDEX(新属性投放!D$28:D$36,卡牌属性!$K52))*VLOOKUP(J52,$A$4:$E$39,5),0)</f>
        <v>13</v>
      </c>
      <c r="V52" s="31" t="s">
        <v>200</v>
      </c>
      <c r="W52" s="16">
        <f>ROUND(IF($C52=1,INDEX(新属性投放!E$14:E$22,卡牌属性!$K52),INDEX(新属性投放!E$28:E$36,卡牌属性!$K52))*VLOOKUP(J52,$A$4:$E$39,5),0)</f>
        <v>66</v>
      </c>
    </row>
    <row r="53" spans="9:23" ht="16.5" x14ac:dyDescent="0.2">
      <c r="I53" s="15">
        <v>50</v>
      </c>
      <c r="J53" s="16">
        <f t="shared" si="1"/>
        <v>1101006</v>
      </c>
      <c r="K53" s="16">
        <f t="shared" si="0"/>
        <v>5</v>
      </c>
      <c r="L53" s="16" t="s">
        <v>52</v>
      </c>
      <c r="M53" s="16">
        <f>ROUND(IF($C53=1,INDEX(新属性投放!I$14:I$22,卡牌属性!$K53),INDEX(新属性投放!I$28:I$36,卡牌属性!$K53))*VLOOKUP(J53,$A$4:$E$39,5),0)</f>
        <v>1504</v>
      </c>
      <c r="N53" s="31" t="s">
        <v>199</v>
      </c>
      <c r="O53" s="16">
        <f>ROUND(IF($C53=1,INDEX(新属性投放!J$14:J$22,卡牌属性!$K53),INDEX(新属性投放!J$28:J$36,卡牌属性!$K53))*VLOOKUP(J53,$A$4:$E$39,5),0)</f>
        <v>497</v>
      </c>
      <c r="P53" s="31" t="s">
        <v>200</v>
      </c>
      <c r="Q53" s="16">
        <f>ROUND(IF($C53=1,INDEX(新属性投放!K$14:K$22,卡牌属性!$K53),INDEX(新属性投放!K$28:K$36,卡牌属性!$K53))*VLOOKUP(J53,$A$4:$E$39,5),0)</f>
        <v>2653</v>
      </c>
      <c r="R53" s="31" t="s">
        <v>198</v>
      </c>
      <c r="S53" s="16">
        <f>ROUND(IF($C53=1,INDEX(新属性投放!C$14:C$22,卡牌属性!$K53),INDEX(新属性投放!C$28:C$36,卡牌属性!$K53))*VLOOKUP(J53,$A$4:$E$39,5),0)</f>
        <v>50</v>
      </c>
      <c r="T53" s="31" t="s">
        <v>199</v>
      </c>
      <c r="U53" s="16">
        <f>ROUND(IF($C53=1,INDEX(新属性投放!D$14:D$22,卡牌属性!$K53),INDEX(新属性投放!D$28:D$36,卡牌属性!$K53))*VLOOKUP(J53,$A$4:$E$39,5),0)</f>
        <v>17</v>
      </c>
      <c r="V53" s="31" t="s">
        <v>200</v>
      </c>
      <c r="W53" s="16">
        <f>ROUND(IF($C53=1,INDEX(新属性投放!E$14:E$22,卡牌属性!$K53),INDEX(新属性投放!E$28:E$36,卡牌属性!$K53))*VLOOKUP(J53,$A$4:$E$39,5),0)</f>
        <v>83</v>
      </c>
    </row>
    <row r="54" spans="9:23" ht="16.5" x14ac:dyDescent="0.2">
      <c r="I54" s="15">
        <v>51</v>
      </c>
      <c r="J54" s="16">
        <f t="shared" si="1"/>
        <v>1101006</v>
      </c>
      <c r="K54" s="16">
        <f t="shared" si="0"/>
        <v>6</v>
      </c>
      <c r="L54" s="16" t="s">
        <v>52</v>
      </c>
      <c r="M54" s="16">
        <f>ROUND(IF($C54=1,INDEX(新属性投放!I$14:I$22,卡牌属性!$K54),INDEX(新属性投放!I$28:I$36,卡牌属性!$K54))*VLOOKUP(J54,$A$4:$E$39,5),0)</f>
        <v>2055</v>
      </c>
      <c r="N54" s="31" t="s">
        <v>199</v>
      </c>
      <c r="O54" s="16">
        <f>ROUND(IF($C54=1,INDEX(新属性投放!J$14:J$22,卡牌属性!$K54),INDEX(新属性投放!J$28:J$36,卡牌属性!$K54))*VLOOKUP(J54,$A$4:$E$39,5),0)</f>
        <v>681</v>
      </c>
      <c r="P54" s="31" t="s">
        <v>200</v>
      </c>
      <c r="Q54" s="16">
        <f>ROUND(IF($C54=1,INDEX(新属性投放!K$14:K$22,卡牌属性!$K54),INDEX(新属性投放!K$28:K$36,卡牌属性!$K54))*VLOOKUP(J54,$A$4:$E$39,5),0)</f>
        <v>3572</v>
      </c>
      <c r="R54" s="31" t="s">
        <v>198</v>
      </c>
      <c r="S54" s="16">
        <f>ROUND(IF($C54=1,INDEX(新属性投放!C$14:C$22,卡牌属性!$K54),INDEX(新属性投放!C$28:C$36,卡牌属性!$K54))*VLOOKUP(J54,$A$4:$E$39,5),0)</f>
        <v>56</v>
      </c>
      <c r="T54" s="31" t="s">
        <v>199</v>
      </c>
      <c r="U54" s="16">
        <f>ROUND(IF($C54=1,INDEX(新属性投放!D$14:D$22,卡牌属性!$K54),INDEX(新属性投放!D$28:D$36,卡牌属性!$K54))*VLOOKUP(J54,$A$4:$E$39,5),0)</f>
        <v>19</v>
      </c>
      <c r="V54" s="31" t="s">
        <v>200</v>
      </c>
      <c r="W54" s="16">
        <f>ROUND(IF($C54=1,INDEX(新属性投放!E$14:E$22,卡牌属性!$K54),INDEX(新属性投放!E$28:E$36,卡牌属性!$K54))*VLOOKUP(J54,$A$4:$E$39,5),0)</f>
        <v>94</v>
      </c>
    </row>
    <row r="55" spans="9:23" ht="16.5" x14ac:dyDescent="0.2">
      <c r="I55" s="15">
        <v>52</v>
      </c>
      <c r="J55" s="16">
        <f t="shared" si="1"/>
        <v>1101006</v>
      </c>
      <c r="K55" s="16">
        <f t="shared" si="0"/>
        <v>7</v>
      </c>
      <c r="L55" s="16" t="s">
        <v>52</v>
      </c>
      <c r="M55" s="16">
        <f>ROUND(IF($C55=1,INDEX(新属性投放!I$14:I$22,卡牌属性!$K55),INDEX(新属性投放!I$28:I$36,卡牌属性!$K55))*VLOOKUP(J55,$A$4:$E$39,5),0)</f>
        <v>2682</v>
      </c>
      <c r="N55" s="31" t="s">
        <v>199</v>
      </c>
      <c r="O55" s="16">
        <f>ROUND(IF($C55=1,INDEX(新属性投放!J$14:J$22,卡牌属性!$K55),INDEX(新属性投放!J$28:J$36,卡牌属性!$K55))*VLOOKUP(J55,$A$4:$E$39,5),0)</f>
        <v>890</v>
      </c>
      <c r="P55" s="31" t="s">
        <v>200</v>
      </c>
      <c r="Q55" s="16">
        <f>ROUND(IF($C55=1,INDEX(新属性投放!K$14:K$22,卡牌属性!$K55),INDEX(新属性投放!K$28:K$36,卡牌属性!$K55))*VLOOKUP(J55,$A$4:$E$39,5),0)</f>
        <v>4617</v>
      </c>
      <c r="R55" s="31" t="s">
        <v>198</v>
      </c>
      <c r="S55" s="16">
        <f>ROUND(IF($C55=1,INDEX(新属性投放!C$14:C$22,卡牌属性!$K55),INDEX(新属性投放!C$28:C$36,卡牌属性!$K55))*VLOOKUP(J55,$A$4:$E$39,5),0)</f>
        <v>66</v>
      </c>
      <c r="T55" s="31" t="s">
        <v>199</v>
      </c>
      <c r="U55" s="16">
        <f>ROUND(IF($C55=1,INDEX(新属性投放!D$14:D$22,卡牌属性!$K55),INDEX(新属性投放!D$28:D$36,卡牌属性!$K55))*VLOOKUP(J55,$A$4:$E$39,5),0)</f>
        <v>22</v>
      </c>
      <c r="V55" s="31" t="s">
        <v>200</v>
      </c>
      <c r="W55" s="16">
        <f>ROUND(IF($C55=1,INDEX(新属性投放!E$14:E$22,卡牌属性!$K55),INDEX(新属性投放!E$28:E$36,卡牌属性!$K55))*VLOOKUP(J55,$A$4:$E$39,5),0)</f>
        <v>110</v>
      </c>
    </row>
    <row r="56" spans="9:23" ht="16.5" x14ac:dyDescent="0.2">
      <c r="I56" s="15">
        <v>53</v>
      </c>
      <c r="J56" s="16">
        <f t="shared" si="1"/>
        <v>1101006</v>
      </c>
      <c r="K56" s="16">
        <f t="shared" si="0"/>
        <v>8</v>
      </c>
      <c r="L56" s="16" t="s">
        <v>52</v>
      </c>
      <c r="M56" s="16">
        <f>ROUND(IF($C56=1,INDEX(新属性投放!I$14:I$22,卡牌属性!$K56),INDEX(新属性投放!I$28:I$36,卡牌属性!$K56))*VLOOKUP(J56,$A$4:$E$39,5),0)</f>
        <v>3424</v>
      </c>
      <c r="N56" s="31" t="s">
        <v>199</v>
      </c>
      <c r="O56" s="16">
        <f>ROUND(IF($C56=1,INDEX(新属性投放!J$14:J$22,卡牌属性!$K56),INDEX(新属性投放!J$28:J$36,卡牌属性!$K56))*VLOOKUP(J56,$A$4:$E$39,5),0)</f>
        <v>1137</v>
      </c>
      <c r="P56" s="31" t="s">
        <v>200</v>
      </c>
      <c r="Q56" s="16">
        <f>ROUND(IF($C56=1,INDEX(新属性投放!K$14:K$22,卡牌属性!$K56),INDEX(新属性投放!K$28:K$36,卡牌属性!$K56))*VLOOKUP(J56,$A$4:$E$39,5),0)</f>
        <v>5854</v>
      </c>
      <c r="R56" s="31" t="s">
        <v>198</v>
      </c>
      <c r="S56" s="16">
        <f>ROUND(IF($C56=1,INDEX(新属性投放!C$14:C$22,卡牌属性!$K56),INDEX(新属性投放!C$28:C$36,卡牌属性!$K56))*VLOOKUP(J56,$A$4:$E$39,5),0)</f>
        <v>83</v>
      </c>
      <c r="T56" s="31" t="s">
        <v>199</v>
      </c>
      <c r="U56" s="16">
        <f>ROUND(IF($C56=1,INDEX(新属性投放!D$14:D$22,卡牌属性!$K56),INDEX(新属性投放!D$28:D$36,卡牌属性!$K56))*VLOOKUP(J56,$A$4:$E$39,5),0)</f>
        <v>28</v>
      </c>
      <c r="V56" s="31" t="s">
        <v>200</v>
      </c>
      <c r="W56" s="16">
        <f>ROUND(IF($C56=1,INDEX(新属性投放!E$14:E$22,卡牌属性!$K56),INDEX(新属性投放!E$28:E$36,卡牌属性!$K56))*VLOOKUP(J56,$A$4:$E$39,5),0)</f>
        <v>138</v>
      </c>
    </row>
    <row r="57" spans="9:23" ht="16.5" x14ac:dyDescent="0.2">
      <c r="I57" s="15">
        <v>54</v>
      </c>
      <c r="J57" s="16">
        <f t="shared" si="1"/>
        <v>1101006</v>
      </c>
      <c r="K57" s="16">
        <f t="shared" si="0"/>
        <v>9</v>
      </c>
      <c r="L57" s="16" t="s">
        <v>52</v>
      </c>
      <c r="M57" s="16">
        <f>ROUND(IF($C57=1,INDEX(新属性投放!I$14:I$22,卡牌属性!$K57),INDEX(新属性投放!I$28:I$36,卡牌属性!$K57))*VLOOKUP(J57,$A$4:$E$39,5),0)</f>
        <v>4348</v>
      </c>
      <c r="N57" s="31" t="s">
        <v>199</v>
      </c>
      <c r="O57" s="16">
        <f>ROUND(IF($C57=1,INDEX(新属性投放!J$14:J$22,卡牌属性!$K57),INDEX(新属性投放!J$28:J$36,卡牌属性!$K57))*VLOOKUP(J57,$A$4:$E$39,5),0)</f>
        <v>1445</v>
      </c>
      <c r="P57" s="31" t="s">
        <v>200</v>
      </c>
      <c r="Q57" s="16">
        <f>ROUND(IF($C57=1,INDEX(新属性投放!K$14:K$22,卡牌属性!$K57),INDEX(新属性投放!K$28:K$36,卡牌属性!$K57))*VLOOKUP(J57,$A$4:$E$39,5),0)</f>
        <v>7394</v>
      </c>
      <c r="R57" s="31" t="s">
        <v>198</v>
      </c>
      <c r="S57" s="16">
        <f>ROUND(IF($C57=1,INDEX(新属性投放!C$14:C$22,卡牌属性!$K57),INDEX(新属性投放!C$28:C$36,卡牌属性!$K57))*VLOOKUP(J57,$A$4:$E$39,5),0)</f>
        <v>99</v>
      </c>
      <c r="T57" s="31" t="s">
        <v>199</v>
      </c>
      <c r="U57" s="16">
        <f>ROUND(IF($C57=1,INDEX(新属性投放!D$14:D$22,卡牌属性!$K57),INDEX(新属性投放!D$28:D$36,卡牌属性!$K57))*VLOOKUP(J57,$A$4:$E$39,5),0)</f>
        <v>33</v>
      </c>
      <c r="V57" s="31" t="s">
        <v>200</v>
      </c>
      <c r="W57" s="16">
        <f>ROUND(IF($C57=1,INDEX(新属性投放!E$14:E$22,卡牌属性!$K57),INDEX(新属性投放!E$28:E$36,卡牌属性!$K57))*VLOOKUP(J57,$A$4:$E$39,5),0)</f>
        <v>165</v>
      </c>
    </row>
    <row r="58" spans="9:23" ht="16.5" x14ac:dyDescent="0.2">
      <c r="I58" s="15">
        <v>55</v>
      </c>
      <c r="J58" s="16">
        <f t="shared" si="1"/>
        <v>1101007</v>
      </c>
      <c r="K58" s="16">
        <f t="shared" si="0"/>
        <v>1</v>
      </c>
      <c r="L58" s="16" t="s">
        <v>52</v>
      </c>
      <c r="M58" s="16">
        <f>ROUND(IF($C58=1,INDEX(新属性投放!I$14:I$22,卡牌属性!$K58),INDEX(新属性投放!I$28:I$36,卡牌属性!$K58))*VLOOKUP(J58,$A$4:$E$39,5),0)</f>
        <v>50</v>
      </c>
      <c r="N58" s="31" t="s">
        <v>199</v>
      </c>
      <c r="O58" s="16">
        <f>ROUND(IF($C58=1,INDEX(新属性投放!J$14:J$22,卡牌属性!$K58),INDEX(新属性投放!J$28:J$36,卡牌属性!$K58))*VLOOKUP(J58,$A$4:$E$39,5),0)</f>
        <v>13</v>
      </c>
      <c r="P58" s="31" t="s">
        <v>200</v>
      </c>
      <c r="Q58" s="16">
        <f>ROUND(IF($C58=1,INDEX(新属性投放!K$14:K$22,卡牌属性!$K58),INDEX(新属性投放!K$28:K$36,卡牌属性!$K58))*VLOOKUP(J58,$A$4:$E$39,5),0)</f>
        <v>250</v>
      </c>
      <c r="R58" s="31" t="s">
        <v>198</v>
      </c>
      <c r="S58" s="16">
        <f>ROUND(IF($C58=1,INDEX(新属性投放!C$14:C$22,卡牌属性!$K58),INDEX(新属性投放!C$28:C$36,卡牌属性!$K58))*VLOOKUP(J58,$A$4:$E$39,5),0)</f>
        <v>19</v>
      </c>
      <c r="T58" s="31" t="s">
        <v>199</v>
      </c>
      <c r="U58" s="16">
        <f>ROUND(IF($C58=1,INDEX(新属性投放!D$14:D$22,卡牌属性!$K58),INDEX(新属性投放!D$28:D$36,卡牌属性!$K58))*VLOOKUP(J58,$A$4:$E$39,5),0)</f>
        <v>6</v>
      </c>
      <c r="V58" s="31" t="s">
        <v>200</v>
      </c>
      <c r="W58" s="16">
        <f>ROUND(IF($C58=1,INDEX(新属性投放!E$14:E$22,卡牌属性!$K58),INDEX(新属性投放!E$28:E$36,卡牌属性!$K58))*VLOOKUP(J58,$A$4:$E$39,5),0)</f>
        <v>31</v>
      </c>
    </row>
    <row r="59" spans="9:23" ht="16.5" x14ac:dyDescent="0.2">
      <c r="I59" s="15">
        <v>56</v>
      </c>
      <c r="J59" s="16">
        <f t="shared" si="1"/>
        <v>1101007</v>
      </c>
      <c r="K59" s="16">
        <f t="shared" si="0"/>
        <v>2</v>
      </c>
      <c r="L59" s="16" t="s">
        <v>52</v>
      </c>
      <c r="M59" s="16">
        <f>ROUND(IF($C59=1,INDEX(新属性投放!I$14:I$22,卡牌属性!$K59),INDEX(新属性投放!I$28:I$36,卡牌属性!$K59))*VLOOKUP(J59,$A$4:$E$39,5),0)</f>
        <v>351</v>
      </c>
      <c r="N59" s="31" t="s">
        <v>199</v>
      </c>
      <c r="O59" s="16">
        <f>ROUND(IF($C59=1,INDEX(新属性投放!J$14:J$22,卡牌属性!$K59),INDEX(新属性投放!J$28:J$36,卡牌属性!$K59))*VLOOKUP(J59,$A$4:$E$39,5),0)</f>
        <v>113</v>
      </c>
      <c r="P59" s="31" t="s">
        <v>200</v>
      </c>
      <c r="Q59" s="16">
        <f>ROUND(IF($C59=1,INDEX(新属性投放!K$14:K$22,卡牌属性!$K59),INDEX(新属性投放!K$28:K$36,卡牌属性!$K59))*VLOOKUP(J59,$A$4:$E$39,5),0)</f>
        <v>753</v>
      </c>
      <c r="R59" s="31" t="s">
        <v>198</v>
      </c>
      <c r="S59" s="16">
        <f>ROUND(IF($C59=1,INDEX(新属性投放!C$14:C$22,卡牌属性!$K59),INDEX(新属性投放!C$28:C$36,卡牌属性!$K59))*VLOOKUP(J59,$A$4:$E$39,5),0)</f>
        <v>26</v>
      </c>
      <c r="T59" s="31" t="s">
        <v>199</v>
      </c>
      <c r="U59" s="16">
        <f>ROUND(IF($C59=1,INDEX(新属性投放!D$14:D$22,卡牌属性!$K59),INDEX(新属性投放!D$28:D$36,卡牌属性!$K59))*VLOOKUP(J59,$A$4:$E$39,5),0)</f>
        <v>9</v>
      </c>
      <c r="V59" s="31" t="s">
        <v>200</v>
      </c>
      <c r="W59" s="16">
        <f>ROUND(IF($C59=1,INDEX(新属性投放!E$14:E$22,卡牌属性!$K59),INDEX(新属性投放!E$28:E$36,卡牌属性!$K59))*VLOOKUP(J59,$A$4:$E$39,5),0)</f>
        <v>44</v>
      </c>
    </row>
    <row r="60" spans="9:23" ht="16.5" x14ac:dyDescent="0.2">
      <c r="I60" s="15">
        <v>57</v>
      </c>
      <c r="J60" s="16">
        <f t="shared" si="1"/>
        <v>1101007</v>
      </c>
      <c r="K60" s="16">
        <f t="shared" si="0"/>
        <v>3</v>
      </c>
      <c r="L60" s="16" t="s">
        <v>52</v>
      </c>
      <c r="M60" s="16">
        <f>ROUND(IF($C60=1,INDEX(新属性投放!I$14:I$22,卡牌属性!$K60),INDEX(新属性投放!I$28:I$36,卡牌属性!$K60))*VLOOKUP(J60,$A$4:$E$39,5),0)</f>
        <v>783</v>
      </c>
      <c r="N60" s="31" t="s">
        <v>199</v>
      </c>
      <c r="O60" s="16">
        <f>ROUND(IF($C60=1,INDEX(新属性投放!J$14:J$22,卡牌属性!$K60),INDEX(新属性投放!J$28:J$36,卡牌属性!$K60))*VLOOKUP(J60,$A$4:$E$39,5),0)</f>
        <v>256</v>
      </c>
      <c r="P60" s="31" t="s">
        <v>200</v>
      </c>
      <c r="Q60" s="16">
        <f>ROUND(IF($C60=1,INDEX(新属性投放!K$14:K$22,卡牌属性!$K60),INDEX(新属性投放!K$28:K$36,卡牌属性!$K60))*VLOOKUP(J60,$A$4:$E$39,5),0)</f>
        <v>1471</v>
      </c>
      <c r="R60" s="31" t="s">
        <v>198</v>
      </c>
      <c r="S60" s="16">
        <f>ROUND(IF($C60=1,INDEX(新属性投放!C$14:C$22,卡牌属性!$K60),INDEX(新属性投放!C$28:C$36,卡牌属性!$K60))*VLOOKUP(J60,$A$4:$E$39,5),0)</f>
        <v>38</v>
      </c>
      <c r="T60" s="31" t="s">
        <v>199</v>
      </c>
      <c r="U60" s="16">
        <f>ROUND(IF($C60=1,INDEX(新属性投放!D$14:D$22,卡牌属性!$K60),INDEX(新属性投放!D$28:D$36,卡牌属性!$K60))*VLOOKUP(J60,$A$4:$E$39,5),0)</f>
        <v>13</v>
      </c>
      <c r="V60" s="31" t="s">
        <v>200</v>
      </c>
      <c r="W60" s="16">
        <f>ROUND(IF($C60=1,INDEX(新属性投放!E$14:E$22,卡牌属性!$K60),INDEX(新属性投放!E$28:E$36,卡牌属性!$K60))*VLOOKUP(J60,$A$4:$E$39,5),0)</f>
        <v>63</v>
      </c>
    </row>
    <row r="61" spans="9:23" ht="16.5" x14ac:dyDescent="0.2">
      <c r="I61" s="15">
        <v>58</v>
      </c>
      <c r="J61" s="16">
        <f t="shared" si="1"/>
        <v>1101007</v>
      </c>
      <c r="K61" s="16">
        <f t="shared" si="0"/>
        <v>4</v>
      </c>
      <c r="L61" s="16" t="s">
        <v>52</v>
      </c>
      <c r="M61" s="16">
        <f>ROUND(IF($C61=1,INDEX(新属性投放!I$14:I$22,卡牌属性!$K61),INDEX(新属性投放!I$28:I$36,卡牌属性!$K61))*VLOOKUP(J61,$A$4:$E$39,5),0)</f>
        <v>1203</v>
      </c>
      <c r="N61" s="31" t="s">
        <v>199</v>
      </c>
      <c r="O61" s="16">
        <f>ROUND(IF($C61=1,INDEX(新属性投放!J$14:J$22,卡牌属性!$K61),INDEX(新属性投放!J$28:J$36,卡牌属性!$K61))*VLOOKUP(J61,$A$4:$E$39,5),0)</f>
        <v>396</v>
      </c>
      <c r="P61" s="31" t="s">
        <v>200</v>
      </c>
      <c r="Q61" s="16">
        <f>ROUND(IF($C61=1,INDEX(新属性投放!K$14:K$22,卡牌属性!$K61),INDEX(新属性投放!K$28:K$36,卡牌属性!$K61))*VLOOKUP(J61,$A$4:$E$39,5),0)</f>
        <v>2171</v>
      </c>
      <c r="R61" s="31" t="s">
        <v>198</v>
      </c>
      <c r="S61" s="16">
        <f>ROUND(IF($C61=1,INDEX(新属性投放!C$14:C$22,卡牌属性!$K61),INDEX(新属性投放!C$28:C$36,卡牌属性!$K61))*VLOOKUP(J61,$A$4:$E$39,5),0)</f>
        <v>45</v>
      </c>
      <c r="T61" s="31" t="s">
        <v>199</v>
      </c>
      <c r="U61" s="16">
        <f>ROUND(IF($C61=1,INDEX(新属性投放!D$14:D$22,卡牌属性!$K61),INDEX(新属性投放!D$28:D$36,卡牌属性!$K61))*VLOOKUP(J61,$A$4:$E$39,5),0)</f>
        <v>15</v>
      </c>
      <c r="V61" s="31" t="s">
        <v>200</v>
      </c>
      <c r="W61" s="16">
        <f>ROUND(IF($C61=1,INDEX(新属性投放!E$14:E$22,卡牌属性!$K61),INDEX(新属性投放!E$28:E$36,卡牌属性!$K61))*VLOOKUP(J61,$A$4:$E$39,5),0)</f>
        <v>75</v>
      </c>
    </row>
    <row r="62" spans="9:23" ht="16.5" x14ac:dyDescent="0.2">
      <c r="I62" s="15">
        <v>59</v>
      </c>
      <c r="J62" s="16">
        <f t="shared" si="1"/>
        <v>1101007</v>
      </c>
      <c r="K62" s="16">
        <f t="shared" si="0"/>
        <v>5</v>
      </c>
      <c r="L62" s="16" t="s">
        <v>52</v>
      </c>
      <c r="M62" s="16">
        <f>ROUND(IF($C62=1,INDEX(新属性投放!I$14:I$22,卡牌属性!$K62),INDEX(新属性投放!I$28:I$36,卡牌属性!$K62))*VLOOKUP(J62,$A$4:$E$39,5),0)</f>
        <v>1709</v>
      </c>
      <c r="N62" s="31" t="s">
        <v>199</v>
      </c>
      <c r="O62" s="16">
        <f>ROUND(IF($C62=1,INDEX(新属性投放!J$14:J$22,卡牌属性!$K62),INDEX(新属性投放!J$28:J$36,卡牌属性!$K62))*VLOOKUP(J62,$A$4:$E$39,5),0)</f>
        <v>565</v>
      </c>
      <c r="P62" s="31" t="s">
        <v>200</v>
      </c>
      <c r="Q62" s="16">
        <f>ROUND(IF($C62=1,INDEX(新属性投放!K$14:K$22,卡牌属性!$K62),INDEX(新属性投放!K$28:K$36,卡牌属性!$K62))*VLOOKUP(J62,$A$4:$E$39,5),0)</f>
        <v>3015</v>
      </c>
      <c r="R62" s="31" t="s">
        <v>198</v>
      </c>
      <c r="S62" s="16">
        <f>ROUND(IF($C62=1,INDEX(新属性投放!C$14:C$22,卡牌属性!$K62),INDEX(新属性投放!C$28:C$36,卡牌属性!$K62))*VLOOKUP(J62,$A$4:$E$39,5),0)</f>
        <v>56</v>
      </c>
      <c r="T62" s="31" t="s">
        <v>199</v>
      </c>
      <c r="U62" s="16">
        <f>ROUND(IF($C62=1,INDEX(新属性投放!D$14:D$22,卡牌属性!$K62),INDEX(新属性投放!D$28:D$36,卡牌属性!$K62))*VLOOKUP(J62,$A$4:$E$39,5),0)</f>
        <v>19</v>
      </c>
      <c r="V62" s="31" t="s">
        <v>200</v>
      </c>
      <c r="W62" s="16">
        <f>ROUND(IF($C62=1,INDEX(新属性投放!E$14:E$22,卡牌属性!$K62),INDEX(新属性投放!E$28:E$36,卡牌属性!$K62))*VLOOKUP(J62,$A$4:$E$39,5),0)</f>
        <v>94</v>
      </c>
    </row>
    <row r="63" spans="9:23" ht="16.5" x14ac:dyDescent="0.2">
      <c r="I63" s="15">
        <v>60</v>
      </c>
      <c r="J63" s="16">
        <f t="shared" si="1"/>
        <v>1101007</v>
      </c>
      <c r="K63" s="16">
        <f t="shared" si="0"/>
        <v>6</v>
      </c>
      <c r="L63" s="16" t="s">
        <v>52</v>
      </c>
      <c r="M63" s="16">
        <f>ROUND(IF($C63=1,INDEX(新属性投放!I$14:I$22,卡牌属性!$K63),INDEX(新属性投放!I$28:I$36,卡牌属性!$K63))*VLOOKUP(J63,$A$4:$E$39,5),0)</f>
        <v>2335</v>
      </c>
      <c r="N63" s="31" t="s">
        <v>199</v>
      </c>
      <c r="O63" s="16">
        <f>ROUND(IF($C63=1,INDEX(新属性投放!J$14:J$22,卡牌属性!$K63),INDEX(新属性投放!J$28:J$36,卡牌属性!$K63))*VLOOKUP(J63,$A$4:$E$39,5),0)</f>
        <v>774</v>
      </c>
      <c r="P63" s="31" t="s">
        <v>200</v>
      </c>
      <c r="Q63" s="16">
        <f>ROUND(IF($C63=1,INDEX(新属性投放!K$14:K$22,卡牌属性!$K63),INDEX(新属性投放!K$28:K$36,卡牌属性!$K63))*VLOOKUP(J63,$A$4:$E$39,5),0)</f>
        <v>4059</v>
      </c>
      <c r="R63" s="31" t="s">
        <v>198</v>
      </c>
      <c r="S63" s="16">
        <f>ROUND(IF($C63=1,INDEX(新属性投放!C$14:C$22,卡牌属性!$K63),INDEX(新属性投放!C$28:C$36,卡牌属性!$K63))*VLOOKUP(J63,$A$4:$E$39,5),0)</f>
        <v>64</v>
      </c>
      <c r="T63" s="31" t="s">
        <v>199</v>
      </c>
      <c r="U63" s="16">
        <f>ROUND(IF($C63=1,INDEX(新属性投放!D$14:D$22,卡牌属性!$K63),INDEX(新属性投放!D$28:D$36,卡牌属性!$K63))*VLOOKUP(J63,$A$4:$E$39,5),0)</f>
        <v>21</v>
      </c>
      <c r="V63" s="31" t="s">
        <v>200</v>
      </c>
      <c r="W63" s="16">
        <f>ROUND(IF($C63=1,INDEX(新属性投放!E$14:E$22,卡牌属性!$K63),INDEX(新属性投放!E$28:E$36,卡牌属性!$K63))*VLOOKUP(J63,$A$4:$E$39,5),0)</f>
        <v>106</v>
      </c>
    </row>
    <row r="64" spans="9:23" ht="16.5" x14ac:dyDescent="0.2">
      <c r="I64" s="15">
        <v>61</v>
      </c>
      <c r="J64" s="16">
        <f t="shared" si="1"/>
        <v>1101007</v>
      </c>
      <c r="K64" s="16">
        <f t="shared" si="0"/>
        <v>7</v>
      </c>
      <c r="L64" s="16" t="s">
        <v>52</v>
      </c>
      <c r="M64" s="16">
        <f>ROUND(IF($C64=1,INDEX(新属性投放!I$14:I$22,卡牌属性!$K64),INDEX(新属性投放!I$28:I$36,卡牌属性!$K64))*VLOOKUP(J64,$A$4:$E$39,5),0)</f>
        <v>3048</v>
      </c>
      <c r="N64" s="31" t="s">
        <v>199</v>
      </c>
      <c r="O64" s="16">
        <f>ROUND(IF($C64=1,INDEX(新属性投放!J$14:J$22,卡牌属性!$K64),INDEX(新属性投放!J$28:J$36,卡牌属性!$K64))*VLOOKUP(J64,$A$4:$E$39,5),0)</f>
        <v>1011</v>
      </c>
      <c r="P64" s="31" t="s">
        <v>200</v>
      </c>
      <c r="Q64" s="16">
        <f>ROUND(IF($C64=1,INDEX(新属性投放!K$14:K$22,卡牌属性!$K64),INDEX(新属性投放!K$28:K$36,卡牌属性!$K64))*VLOOKUP(J64,$A$4:$E$39,5),0)</f>
        <v>5246</v>
      </c>
      <c r="R64" s="31" t="s">
        <v>198</v>
      </c>
      <c r="S64" s="16">
        <f>ROUND(IF($C64=1,INDEX(新属性投放!C$14:C$22,卡牌属性!$K64),INDEX(新属性投放!C$28:C$36,卡牌属性!$K64))*VLOOKUP(J64,$A$4:$E$39,5),0)</f>
        <v>75</v>
      </c>
      <c r="T64" s="31" t="s">
        <v>199</v>
      </c>
      <c r="U64" s="16">
        <f>ROUND(IF($C64=1,INDEX(新属性投放!D$14:D$22,卡牌属性!$K64),INDEX(新属性投放!D$28:D$36,卡牌属性!$K64))*VLOOKUP(J64,$A$4:$E$39,5),0)</f>
        <v>25</v>
      </c>
      <c r="V64" s="31" t="s">
        <v>200</v>
      </c>
      <c r="W64" s="16">
        <f>ROUND(IF($C64=1,INDEX(新属性投放!E$14:E$22,卡牌属性!$K64),INDEX(新属性投放!E$28:E$36,卡牌属性!$K64))*VLOOKUP(J64,$A$4:$E$39,5),0)</f>
        <v>125</v>
      </c>
    </row>
    <row r="65" spans="9:23" ht="16.5" x14ac:dyDescent="0.2">
      <c r="I65" s="15">
        <v>62</v>
      </c>
      <c r="J65" s="16">
        <f t="shared" si="1"/>
        <v>1101007</v>
      </c>
      <c r="K65" s="16">
        <f t="shared" si="0"/>
        <v>8</v>
      </c>
      <c r="L65" s="16" t="s">
        <v>52</v>
      </c>
      <c r="M65" s="16">
        <f>ROUND(IF($C65=1,INDEX(新属性投放!I$14:I$22,卡牌属性!$K65),INDEX(新属性投放!I$28:I$36,卡牌属性!$K65))*VLOOKUP(J65,$A$4:$E$39,5),0)</f>
        <v>3891</v>
      </c>
      <c r="N65" s="31" t="s">
        <v>199</v>
      </c>
      <c r="O65" s="16">
        <f>ROUND(IF($C65=1,INDEX(新属性投放!J$14:J$22,卡牌属性!$K65),INDEX(新属性投放!J$28:J$36,卡牌属性!$K65))*VLOOKUP(J65,$A$4:$E$39,5),0)</f>
        <v>1293</v>
      </c>
      <c r="P65" s="31" t="s">
        <v>200</v>
      </c>
      <c r="Q65" s="16">
        <f>ROUND(IF($C65=1,INDEX(新属性投放!K$14:K$22,卡牌属性!$K65),INDEX(新属性投放!K$28:K$36,卡牌属性!$K65))*VLOOKUP(J65,$A$4:$E$39,5),0)</f>
        <v>6653</v>
      </c>
      <c r="R65" s="31" t="s">
        <v>198</v>
      </c>
      <c r="S65" s="16">
        <f>ROUND(IF($C65=1,INDEX(新属性投放!C$14:C$22,卡牌属性!$K65),INDEX(新属性投放!C$28:C$36,卡牌属性!$K65))*VLOOKUP(J65,$A$4:$E$39,5),0)</f>
        <v>94</v>
      </c>
      <c r="T65" s="31" t="s">
        <v>199</v>
      </c>
      <c r="U65" s="16">
        <f>ROUND(IF($C65=1,INDEX(新属性投放!D$14:D$22,卡牌属性!$K65),INDEX(新属性投放!D$28:D$36,卡牌属性!$K65))*VLOOKUP(J65,$A$4:$E$39,5),0)</f>
        <v>31</v>
      </c>
      <c r="V65" s="31" t="s">
        <v>200</v>
      </c>
      <c r="W65" s="16">
        <f>ROUND(IF($C65=1,INDEX(新属性投放!E$14:E$22,卡牌属性!$K65),INDEX(新属性投放!E$28:E$36,卡牌属性!$K65))*VLOOKUP(J65,$A$4:$E$39,5),0)</f>
        <v>156</v>
      </c>
    </row>
    <row r="66" spans="9:23" ht="16.5" x14ac:dyDescent="0.2">
      <c r="I66" s="15">
        <v>63</v>
      </c>
      <c r="J66" s="16">
        <f t="shared" si="1"/>
        <v>1101007</v>
      </c>
      <c r="K66" s="16">
        <f t="shared" si="0"/>
        <v>9</v>
      </c>
      <c r="L66" s="16" t="s">
        <v>52</v>
      </c>
      <c r="M66" s="16">
        <f>ROUND(IF($C66=1,INDEX(新属性投放!I$14:I$22,卡牌属性!$K66),INDEX(新属性投放!I$28:I$36,卡牌属性!$K66))*VLOOKUP(J66,$A$4:$E$39,5),0)</f>
        <v>4941</v>
      </c>
      <c r="N66" s="31" t="s">
        <v>199</v>
      </c>
      <c r="O66" s="16">
        <f>ROUND(IF($C66=1,INDEX(新属性投放!J$14:J$22,卡牌属性!$K66),INDEX(新属性投放!J$28:J$36,卡牌属性!$K66))*VLOOKUP(J66,$A$4:$E$39,5),0)</f>
        <v>1643</v>
      </c>
      <c r="P66" s="31" t="s">
        <v>200</v>
      </c>
      <c r="Q66" s="16">
        <f>ROUND(IF($C66=1,INDEX(新属性投放!K$14:K$22,卡牌属性!$K66),INDEX(新属性投放!K$28:K$36,卡牌属性!$K66))*VLOOKUP(J66,$A$4:$E$39,5),0)</f>
        <v>8403</v>
      </c>
      <c r="R66" s="31" t="s">
        <v>198</v>
      </c>
      <c r="S66" s="16">
        <f>ROUND(IF($C66=1,INDEX(新属性投放!C$14:C$22,卡牌属性!$K66),INDEX(新属性投放!C$28:C$36,卡牌属性!$K66))*VLOOKUP(J66,$A$4:$E$39,5),0)</f>
        <v>113</v>
      </c>
      <c r="T66" s="31" t="s">
        <v>199</v>
      </c>
      <c r="U66" s="16">
        <f>ROUND(IF($C66=1,INDEX(新属性投放!D$14:D$22,卡牌属性!$K66),INDEX(新属性投放!D$28:D$36,卡牌属性!$K66))*VLOOKUP(J66,$A$4:$E$39,5),0)</f>
        <v>38</v>
      </c>
      <c r="V66" s="31" t="s">
        <v>200</v>
      </c>
      <c r="W66" s="16">
        <f>ROUND(IF($C66=1,INDEX(新属性投放!E$14:E$22,卡牌属性!$K66),INDEX(新属性投放!E$28:E$36,卡牌属性!$K66))*VLOOKUP(J66,$A$4:$E$39,5),0)</f>
        <v>188</v>
      </c>
    </row>
    <row r="67" spans="9:23" ht="16.5" x14ac:dyDescent="0.2">
      <c r="I67" s="15">
        <v>64</v>
      </c>
      <c r="J67" s="16">
        <f t="shared" si="1"/>
        <v>1101008</v>
      </c>
      <c r="K67" s="16">
        <f t="shared" si="0"/>
        <v>1</v>
      </c>
      <c r="L67" s="16" t="s">
        <v>52</v>
      </c>
      <c r="M67" s="16">
        <f>ROUND(IF($C67=1,INDEX(新属性投放!I$14:I$22,卡牌属性!$K67),INDEX(新属性投放!I$28:I$36,卡牌属性!$K67))*VLOOKUP(J67,$A$4:$E$39,5),0)</f>
        <v>40</v>
      </c>
      <c r="N67" s="31" t="s">
        <v>199</v>
      </c>
      <c r="O67" s="16">
        <f>ROUND(IF($C67=1,INDEX(新属性投放!J$14:J$22,卡牌属性!$K67),INDEX(新属性投放!J$28:J$36,卡牌属性!$K67))*VLOOKUP(J67,$A$4:$E$39,5),0)</f>
        <v>10</v>
      </c>
      <c r="P67" s="31" t="s">
        <v>200</v>
      </c>
      <c r="Q67" s="16">
        <f>ROUND(IF($C67=1,INDEX(新属性投放!K$14:K$22,卡牌属性!$K67),INDEX(新属性投放!K$28:K$36,卡牌属性!$K67))*VLOOKUP(J67,$A$4:$E$39,5),0)</f>
        <v>200</v>
      </c>
      <c r="R67" s="31" t="s">
        <v>198</v>
      </c>
      <c r="S67" s="16">
        <f>ROUND(IF($C67=1,INDEX(新属性投放!C$14:C$22,卡牌属性!$K67),INDEX(新属性投放!C$28:C$36,卡牌属性!$K67))*VLOOKUP(J67,$A$4:$E$39,5),0)</f>
        <v>15</v>
      </c>
      <c r="T67" s="31" t="s">
        <v>199</v>
      </c>
      <c r="U67" s="16">
        <f>ROUND(IF($C67=1,INDEX(新属性投放!D$14:D$22,卡牌属性!$K67),INDEX(新属性投放!D$28:D$36,卡牌属性!$K67))*VLOOKUP(J67,$A$4:$E$39,5),0)</f>
        <v>5</v>
      </c>
      <c r="V67" s="31" t="s">
        <v>200</v>
      </c>
      <c r="W67" s="16">
        <f>ROUND(IF($C67=1,INDEX(新属性投放!E$14:E$22,卡牌属性!$K67),INDEX(新属性投放!E$28:E$36,卡牌属性!$K67))*VLOOKUP(J67,$A$4:$E$39,5),0)</f>
        <v>25</v>
      </c>
    </row>
    <row r="68" spans="9:23" ht="16.5" x14ac:dyDescent="0.2">
      <c r="I68" s="15">
        <v>65</v>
      </c>
      <c r="J68" s="16">
        <f t="shared" si="1"/>
        <v>1101008</v>
      </c>
      <c r="K68" s="16">
        <f t="shared" si="0"/>
        <v>2</v>
      </c>
      <c r="L68" s="16" t="s">
        <v>52</v>
      </c>
      <c r="M68" s="16">
        <f>ROUND(IF($C68=1,INDEX(新属性投放!I$14:I$22,卡牌属性!$K68),INDEX(新属性投放!I$28:I$36,卡牌属性!$K68))*VLOOKUP(J68,$A$4:$E$39,5),0)</f>
        <v>281</v>
      </c>
      <c r="N68" s="31" t="s">
        <v>199</v>
      </c>
      <c r="O68" s="16">
        <f>ROUND(IF($C68=1,INDEX(新属性投放!J$14:J$22,卡牌属性!$K68),INDEX(新属性投放!J$28:J$36,卡牌属性!$K68))*VLOOKUP(J68,$A$4:$E$39,5),0)</f>
        <v>90</v>
      </c>
      <c r="P68" s="31" t="s">
        <v>200</v>
      </c>
      <c r="Q68" s="16">
        <f>ROUND(IF($C68=1,INDEX(新属性投放!K$14:K$22,卡牌属性!$K68),INDEX(新属性投放!K$28:K$36,卡牌属性!$K68))*VLOOKUP(J68,$A$4:$E$39,5),0)</f>
        <v>602</v>
      </c>
      <c r="R68" s="31" t="s">
        <v>198</v>
      </c>
      <c r="S68" s="16">
        <f>ROUND(IF($C68=1,INDEX(新属性投放!C$14:C$22,卡牌属性!$K68),INDEX(新属性投放!C$28:C$36,卡牌属性!$K68))*VLOOKUP(J68,$A$4:$E$39,5),0)</f>
        <v>21</v>
      </c>
      <c r="T68" s="31" t="s">
        <v>199</v>
      </c>
      <c r="U68" s="16">
        <f>ROUND(IF($C68=1,INDEX(新属性投放!D$14:D$22,卡牌属性!$K68),INDEX(新属性投放!D$28:D$36,卡牌属性!$K68))*VLOOKUP(J68,$A$4:$E$39,5),0)</f>
        <v>7</v>
      </c>
      <c r="V68" s="31" t="s">
        <v>200</v>
      </c>
      <c r="W68" s="16">
        <f>ROUND(IF($C68=1,INDEX(新属性投放!E$14:E$22,卡牌属性!$K68),INDEX(新属性投放!E$28:E$36,卡牌属性!$K68))*VLOOKUP(J68,$A$4:$E$39,5),0)</f>
        <v>35</v>
      </c>
    </row>
    <row r="69" spans="9:23" ht="16.5" x14ac:dyDescent="0.2">
      <c r="I69" s="15">
        <v>66</v>
      </c>
      <c r="J69" s="16">
        <f t="shared" si="1"/>
        <v>1101008</v>
      </c>
      <c r="K69" s="16">
        <f t="shared" ref="K69:K132" si="2">MOD(I69-1,9)+1</f>
        <v>3</v>
      </c>
      <c r="L69" s="16" t="s">
        <v>52</v>
      </c>
      <c r="M69" s="16">
        <f>ROUND(IF($C69=1,INDEX(新属性投放!I$14:I$22,卡牌属性!$K69),INDEX(新属性投放!I$28:I$36,卡牌属性!$K69))*VLOOKUP(J69,$A$4:$E$39,5),0)</f>
        <v>626</v>
      </c>
      <c r="N69" s="31" t="s">
        <v>199</v>
      </c>
      <c r="O69" s="16">
        <f>ROUND(IF($C69=1,INDEX(新属性投放!J$14:J$22,卡牌属性!$K69),INDEX(新属性投放!J$28:J$36,卡牌属性!$K69))*VLOOKUP(J69,$A$4:$E$39,5),0)</f>
        <v>205</v>
      </c>
      <c r="P69" s="31" t="s">
        <v>200</v>
      </c>
      <c r="Q69" s="16">
        <f>ROUND(IF($C69=1,INDEX(新属性投放!K$14:K$22,卡牌属性!$K69),INDEX(新属性投放!K$28:K$36,卡牌属性!$K69))*VLOOKUP(J69,$A$4:$E$39,5),0)</f>
        <v>1177</v>
      </c>
      <c r="R69" s="31" t="s">
        <v>198</v>
      </c>
      <c r="S69" s="16">
        <f>ROUND(IF($C69=1,INDEX(新属性投放!C$14:C$22,卡牌属性!$K69),INDEX(新属性投放!C$28:C$36,卡牌属性!$K69))*VLOOKUP(J69,$A$4:$E$39,5),0)</f>
        <v>30</v>
      </c>
      <c r="T69" s="31" t="s">
        <v>199</v>
      </c>
      <c r="U69" s="16">
        <f>ROUND(IF($C69=1,INDEX(新属性投放!D$14:D$22,卡牌属性!$K69),INDEX(新属性投放!D$28:D$36,卡牌属性!$K69))*VLOOKUP(J69,$A$4:$E$39,5),0)</f>
        <v>10</v>
      </c>
      <c r="V69" s="31" t="s">
        <v>200</v>
      </c>
      <c r="W69" s="16">
        <f>ROUND(IF($C69=1,INDEX(新属性投放!E$14:E$22,卡牌属性!$K69),INDEX(新属性投放!E$28:E$36,卡牌属性!$K69))*VLOOKUP(J69,$A$4:$E$39,5),0)</f>
        <v>50</v>
      </c>
    </row>
    <row r="70" spans="9:23" ht="16.5" x14ac:dyDescent="0.2">
      <c r="I70" s="15">
        <v>67</v>
      </c>
      <c r="J70" s="16">
        <f t="shared" ref="J70:J133" si="3">INDEX($A$4:$A$39,INT((I70-1)/9)+1)</f>
        <v>1101008</v>
      </c>
      <c r="K70" s="16">
        <f t="shared" si="2"/>
        <v>4</v>
      </c>
      <c r="L70" s="16" t="s">
        <v>52</v>
      </c>
      <c r="M70" s="16">
        <f>ROUND(IF($C70=1,INDEX(新属性投放!I$14:I$22,卡牌属性!$K70),INDEX(新属性投放!I$28:I$36,卡牌属性!$K70))*VLOOKUP(J70,$A$4:$E$39,5),0)</f>
        <v>962</v>
      </c>
      <c r="N70" s="31" t="s">
        <v>199</v>
      </c>
      <c r="O70" s="16">
        <f>ROUND(IF($C70=1,INDEX(新属性投放!J$14:J$22,卡牌属性!$K70),INDEX(新属性投放!J$28:J$36,卡牌属性!$K70))*VLOOKUP(J70,$A$4:$E$39,5),0)</f>
        <v>317</v>
      </c>
      <c r="P70" s="31" t="s">
        <v>200</v>
      </c>
      <c r="Q70" s="16">
        <f>ROUND(IF($C70=1,INDEX(新属性投放!K$14:K$22,卡牌属性!$K70),INDEX(新属性投放!K$28:K$36,卡牌属性!$K70))*VLOOKUP(J70,$A$4:$E$39,5),0)</f>
        <v>1737</v>
      </c>
      <c r="R70" s="31" t="s">
        <v>198</v>
      </c>
      <c r="S70" s="16">
        <f>ROUND(IF($C70=1,INDEX(新属性投放!C$14:C$22,卡牌属性!$K70),INDEX(新属性投放!C$28:C$36,卡牌属性!$K70))*VLOOKUP(J70,$A$4:$E$39,5),0)</f>
        <v>36</v>
      </c>
      <c r="T70" s="31" t="s">
        <v>199</v>
      </c>
      <c r="U70" s="16">
        <f>ROUND(IF($C70=1,INDEX(新属性投放!D$14:D$22,卡牌属性!$K70),INDEX(新属性投放!D$28:D$36,卡牌属性!$K70))*VLOOKUP(J70,$A$4:$E$39,5),0)</f>
        <v>12</v>
      </c>
      <c r="V70" s="31" t="s">
        <v>200</v>
      </c>
      <c r="W70" s="16">
        <f>ROUND(IF($C70=1,INDEX(新属性投放!E$14:E$22,卡牌属性!$K70),INDEX(新属性投放!E$28:E$36,卡牌属性!$K70))*VLOOKUP(J70,$A$4:$E$39,5),0)</f>
        <v>60</v>
      </c>
    </row>
    <row r="71" spans="9:23" ht="16.5" x14ac:dyDescent="0.2">
      <c r="I71" s="15">
        <v>68</v>
      </c>
      <c r="J71" s="16">
        <f t="shared" si="3"/>
        <v>1101008</v>
      </c>
      <c r="K71" s="16">
        <f t="shared" si="2"/>
        <v>5</v>
      </c>
      <c r="L71" s="16" t="s">
        <v>52</v>
      </c>
      <c r="M71" s="16">
        <f>ROUND(IF($C71=1,INDEX(新属性投放!I$14:I$22,卡牌属性!$K71),INDEX(新属性投放!I$28:I$36,卡牌属性!$K71))*VLOOKUP(J71,$A$4:$E$39,5),0)</f>
        <v>1367</v>
      </c>
      <c r="N71" s="31" t="s">
        <v>199</v>
      </c>
      <c r="O71" s="16">
        <f>ROUND(IF($C71=1,INDEX(新属性投放!J$14:J$22,卡牌属性!$K71),INDEX(新属性投放!J$28:J$36,卡牌属性!$K71))*VLOOKUP(J71,$A$4:$E$39,5),0)</f>
        <v>452</v>
      </c>
      <c r="P71" s="31" t="s">
        <v>200</v>
      </c>
      <c r="Q71" s="16">
        <f>ROUND(IF($C71=1,INDEX(新属性投放!K$14:K$22,卡牌属性!$K71),INDEX(新属性投放!K$28:K$36,卡牌属性!$K71))*VLOOKUP(J71,$A$4:$E$39,5),0)</f>
        <v>2412</v>
      </c>
      <c r="R71" s="31" t="s">
        <v>198</v>
      </c>
      <c r="S71" s="16">
        <f>ROUND(IF($C71=1,INDEX(新属性投放!C$14:C$22,卡牌属性!$K71),INDEX(新属性投放!C$28:C$36,卡牌属性!$K71))*VLOOKUP(J71,$A$4:$E$39,5),0)</f>
        <v>45</v>
      </c>
      <c r="T71" s="31" t="s">
        <v>199</v>
      </c>
      <c r="U71" s="16">
        <f>ROUND(IF($C71=1,INDEX(新属性投放!D$14:D$22,卡牌属性!$K71),INDEX(新属性投放!D$28:D$36,卡牌属性!$K71))*VLOOKUP(J71,$A$4:$E$39,5),0)</f>
        <v>15</v>
      </c>
      <c r="V71" s="31" t="s">
        <v>200</v>
      </c>
      <c r="W71" s="16">
        <f>ROUND(IF($C71=1,INDEX(新属性投放!E$14:E$22,卡牌属性!$K71),INDEX(新属性投放!E$28:E$36,卡牌属性!$K71))*VLOOKUP(J71,$A$4:$E$39,5),0)</f>
        <v>75</v>
      </c>
    </row>
    <row r="72" spans="9:23" ht="16.5" x14ac:dyDescent="0.2">
      <c r="I72" s="15">
        <v>69</v>
      </c>
      <c r="J72" s="16">
        <f t="shared" si="3"/>
        <v>1101008</v>
      </c>
      <c r="K72" s="16">
        <f t="shared" si="2"/>
        <v>6</v>
      </c>
      <c r="L72" s="16" t="s">
        <v>52</v>
      </c>
      <c r="M72" s="16">
        <f>ROUND(IF($C72=1,INDEX(新属性投放!I$14:I$22,卡牌属性!$K72),INDEX(新属性投放!I$28:I$36,卡牌属性!$K72))*VLOOKUP(J72,$A$4:$E$39,5),0)</f>
        <v>1868</v>
      </c>
      <c r="N72" s="31" t="s">
        <v>199</v>
      </c>
      <c r="O72" s="16">
        <f>ROUND(IF($C72=1,INDEX(新属性投放!J$14:J$22,卡牌属性!$K72),INDEX(新属性投放!J$28:J$36,卡牌属性!$K72))*VLOOKUP(J72,$A$4:$E$39,5),0)</f>
        <v>619</v>
      </c>
      <c r="P72" s="31" t="s">
        <v>200</v>
      </c>
      <c r="Q72" s="16">
        <f>ROUND(IF($C72=1,INDEX(新属性投放!K$14:K$22,卡牌属性!$K72),INDEX(新属性投放!K$28:K$36,卡牌属性!$K72))*VLOOKUP(J72,$A$4:$E$39,5),0)</f>
        <v>3247</v>
      </c>
      <c r="R72" s="31" t="s">
        <v>198</v>
      </c>
      <c r="S72" s="16">
        <f>ROUND(IF($C72=1,INDEX(新属性投放!C$14:C$22,卡牌属性!$K72),INDEX(新属性投放!C$28:C$36,卡牌属性!$K72))*VLOOKUP(J72,$A$4:$E$39,5),0)</f>
        <v>51</v>
      </c>
      <c r="T72" s="31" t="s">
        <v>199</v>
      </c>
      <c r="U72" s="16">
        <f>ROUND(IF($C72=1,INDEX(新属性投放!D$14:D$22,卡牌属性!$K72),INDEX(新属性投放!D$28:D$36,卡牌属性!$K72))*VLOOKUP(J72,$A$4:$E$39,5),0)</f>
        <v>17</v>
      </c>
      <c r="V72" s="31" t="s">
        <v>200</v>
      </c>
      <c r="W72" s="16">
        <f>ROUND(IF($C72=1,INDEX(新属性投放!E$14:E$22,卡牌属性!$K72),INDEX(新属性投放!E$28:E$36,卡牌属性!$K72))*VLOOKUP(J72,$A$4:$E$39,5),0)</f>
        <v>85</v>
      </c>
    </row>
    <row r="73" spans="9:23" ht="16.5" x14ac:dyDescent="0.2">
      <c r="I73" s="15">
        <v>70</v>
      </c>
      <c r="J73" s="16">
        <f t="shared" si="3"/>
        <v>1101008</v>
      </c>
      <c r="K73" s="16">
        <f t="shared" si="2"/>
        <v>7</v>
      </c>
      <c r="L73" s="16" t="s">
        <v>52</v>
      </c>
      <c r="M73" s="16">
        <f>ROUND(IF($C73=1,INDEX(新属性投放!I$14:I$22,卡牌属性!$K73),INDEX(新属性投放!I$28:I$36,卡牌属性!$K73))*VLOOKUP(J73,$A$4:$E$39,5),0)</f>
        <v>2438</v>
      </c>
      <c r="N73" s="31" t="s">
        <v>199</v>
      </c>
      <c r="O73" s="16">
        <f>ROUND(IF($C73=1,INDEX(新属性投放!J$14:J$22,卡牌属性!$K73),INDEX(新属性投放!J$28:J$36,卡牌属性!$K73))*VLOOKUP(J73,$A$4:$E$39,5),0)</f>
        <v>809</v>
      </c>
      <c r="P73" s="31" t="s">
        <v>200</v>
      </c>
      <c r="Q73" s="16">
        <f>ROUND(IF($C73=1,INDEX(新属性投放!K$14:K$22,卡牌属性!$K73),INDEX(新属性投放!K$28:K$36,卡牌属性!$K73))*VLOOKUP(J73,$A$4:$E$39,5),0)</f>
        <v>4197</v>
      </c>
      <c r="R73" s="31" t="s">
        <v>198</v>
      </c>
      <c r="S73" s="16">
        <f>ROUND(IF($C73=1,INDEX(新属性投放!C$14:C$22,卡牌属性!$K73),INDEX(新属性投放!C$28:C$36,卡牌属性!$K73))*VLOOKUP(J73,$A$4:$E$39,5),0)</f>
        <v>60</v>
      </c>
      <c r="T73" s="31" t="s">
        <v>199</v>
      </c>
      <c r="U73" s="16">
        <f>ROUND(IF($C73=1,INDEX(新属性投放!D$14:D$22,卡牌属性!$K73),INDEX(新属性投放!D$28:D$36,卡牌属性!$K73))*VLOOKUP(J73,$A$4:$E$39,5),0)</f>
        <v>20</v>
      </c>
      <c r="V73" s="31" t="s">
        <v>200</v>
      </c>
      <c r="W73" s="16">
        <f>ROUND(IF($C73=1,INDEX(新属性投放!E$14:E$22,卡牌属性!$K73),INDEX(新属性投放!E$28:E$36,卡牌属性!$K73))*VLOOKUP(J73,$A$4:$E$39,5),0)</f>
        <v>100</v>
      </c>
    </row>
    <row r="74" spans="9:23" ht="16.5" x14ac:dyDescent="0.2">
      <c r="I74" s="15">
        <v>71</v>
      </c>
      <c r="J74" s="16">
        <f t="shared" si="3"/>
        <v>1101008</v>
      </c>
      <c r="K74" s="16">
        <f t="shared" si="2"/>
        <v>8</v>
      </c>
      <c r="L74" s="16" t="s">
        <v>52</v>
      </c>
      <c r="M74" s="16">
        <f>ROUND(IF($C74=1,INDEX(新属性投放!I$14:I$22,卡牌属性!$K74),INDEX(新属性投放!I$28:I$36,卡牌属性!$K74))*VLOOKUP(J74,$A$4:$E$39,5),0)</f>
        <v>3113</v>
      </c>
      <c r="N74" s="31" t="s">
        <v>199</v>
      </c>
      <c r="O74" s="16">
        <f>ROUND(IF($C74=1,INDEX(新属性投放!J$14:J$22,卡牌属性!$K74),INDEX(新属性投放!J$28:J$36,卡牌属性!$K74))*VLOOKUP(J74,$A$4:$E$39,5),0)</f>
        <v>1034</v>
      </c>
      <c r="P74" s="31" t="s">
        <v>200</v>
      </c>
      <c r="Q74" s="16">
        <f>ROUND(IF($C74=1,INDEX(新属性投放!K$14:K$22,卡牌属性!$K74),INDEX(新属性投放!K$28:K$36,卡牌属性!$K74))*VLOOKUP(J74,$A$4:$E$39,5),0)</f>
        <v>5322</v>
      </c>
      <c r="R74" s="31" t="s">
        <v>198</v>
      </c>
      <c r="S74" s="16">
        <f>ROUND(IF($C74=1,INDEX(新属性投放!C$14:C$22,卡牌属性!$K74),INDEX(新属性投放!C$28:C$36,卡牌属性!$K74))*VLOOKUP(J74,$A$4:$E$39,5),0)</f>
        <v>75</v>
      </c>
      <c r="T74" s="31" t="s">
        <v>199</v>
      </c>
      <c r="U74" s="16">
        <f>ROUND(IF($C74=1,INDEX(新属性投放!D$14:D$22,卡牌属性!$K74),INDEX(新属性投放!D$28:D$36,卡牌属性!$K74))*VLOOKUP(J74,$A$4:$E$39,5),0)</f>
        <v>25</v>
      </c>
      <c r="V74" s="31" t="s">
        <v>200</v>
      </c>
      <c r="W74" s="16">
        <f>ROUND(IF($C74=1,INDEX(新属性投放!E$14:E$22,卡牌属性!$K74),INDEX(新属性投放!E$28:E$36,卡牌属性!$K74))*VLOOKUP(J74,$A$4:$E$39,5),0)</f>
        <v>125</v>
      </c>
    </row>
    <row r="75" spans="9:23" ht="16.5" x14ac:dyDescent="0.2">
      <c r="I75" s="15">
        <v>72</v>
      </c>
      <c r="J75" s="16">
        <f t="shared" si="3"/>
        <v>1101008</v>
      </c>
      <c r="K75" s="16">
        <f t="shared" si="2"/>
        <v>9</v>
      </c>
      <c r="L75" s="16" t="s">
        <v>52</v>
      </c>
      <c r="M75" s="16">
        <f>ROUND(IF($C75=1,INDEX(新属性投放!I$14:I$22,卡牌属性!$K75),INDEX(新属性投放!I$28:I$36,卡牌属性!$K75))*VLOOKUP(J75,$A$4:$E$39,5),0)</f>
        <v>3953</v>
      </c>
      <c r="N75" s="31" t="s">
        <v>199</v>
      </c>
      <c r="O75" s="16">
        <f>ROUND(IF($C75=1,INDEX(新属性投放!J$14:J$22,卡牌属性!$K75),INDEX(新属性投放!J$28:J$36,卡牌属性!$K75))*VLOOKUP(J75,$A$4:$E$39,5),0)</f>
        <v>1314</v>
      </c>
      <c r="P75" s="31" t="s">
        <v>200</v>
      </c>
      <c r="Q75" s="16">
        <f>ROUND(IF($C75=1,INDEX(新属性投放!K$14:K$22,卡牌属性!$K75),INDEX(新属性投放!K$28:K$36,卡牌属性!$K75))*VLOOKUP(J75,$A$4:$E$39,5),0)</f>
        <v>6722</v>
      </c>
      <c r="R75" s="31" t="s">
        <v>198</v>
      </c>
      <c r="S75" s="16">
        <f>ROUND(IF($C75=1,INDEX(新属性投放!C$14:C$22,卡牌属性!$K75),INDEX(新属性投放!C$28:C$36,卡牌属性!$K75))*VLOOKUP(J75,$A$4:$E$39,5),0)</f>
        <v>90</v>
      </c>
      <c r="T75" s="31" t="s">
        <v>199</v>
      </c>
      <c r="U75" s="16">
        <f>ROUND(IF($C75=1,INDEX(新属性投放!D$14:D$22,卡牌属性!$K75),INDEX(新属性投放!D$28:D$36,卡牌属性!$K75))*VLOOKUP(J75,$A$4:$E$39,5),0)</f>
        <v>30</v>
      </c>
      <c r="V75" s="31" t="s">
        <v>200</v>
      </c>
      <c r="W75" s="16">
        <f>ROUND(IF($C75=1,INDEX(新属性投放!E$14:E$22,卡牌属性!$K75),INDEX(新属性投放!E$28:E$36,卡牌属性!$K75))*VLOOKUP(J75,$A$4:$E$39,5),0)</f>
        <v>150</v>
      </c>
    </row>
    <row r="76" spans="9:23" ht="16.5" x14ac:dyDescent="0.2">
      <c r="I76" s="15">
        <v>73</v>
      </c>
      <c r="J76" s="16">
        <f t="shared" si="3"/>
        <v>1101009</v>
      </c>
      <c r="K76" s="16">
        <f t="shared" si="2"/>
        <v>1</v>
      </c>
      <c r="L76" s="16" t="s">
        <v>52</v>
      </c>
      <c r="M76" s="16">
        <f>ROUND(IF($C76=1,INDEX(新属性投放!I$14:I$22,卡牌属性!$K76),INDEX(新属性投放!I$28:I$36,卡牌属性!$K76))*VLOOKUP(J76,$A$4:$E$39,5),0)</f>
        <v>44</v>
      </c>
      <c r="N76" s="31" t="s">
        <v>199</v>
      </c>
      <c r="O76" s="16">
        <f>ROUND(IF($C76=1,INDEX(新属性投放!J$14:J$22,卡牌属性!$K76),INDEX(新属性投放!J$28:J$36,卡牌属性!$K76))*VLOOKUP(J76,$A$4:$E$39,5),0)</f>
        <v>11</v>
      </c>
      <c r="P76" s="31" t="s">
        <v>200</v>
      </c>
      <c r="Q76" s="16">
        <f>ROUND(IF($C76=1,INDEX(新属性投放!K$14:K$22,卡牌属性!$K76),INDEX(新属性投放!K$28:K$36,卡牌属性!$K76))*VLOOKUP(J76,$A$4:$E$39,5),0)</f>
        <v>220</v>
      </c>
      <c r="R76" s="31" t="s">
        <v>198</v>
      </c>
      <c r="S76" s="16">
        <f>ROUND(IF($C76=1,INDEX(新属性投放!C$14:C$22,卡牌属性!$K76),INDEX(新属性投放!C$28:C$36,卡牌属性!$K76))*VLOOKUP(J76,$A$4:$E$39,5),0)</f>
        <v>17</v>
      </c>
      <c r="T76" s="31" t="s">
        <v>199</v>
      </c>
      <c r="U76" s="16">
        <f>ROUND(IF($C76=1,INDEX(新属性投放!D$14:D$22,卡牌属性!$K76),INDEX(新属性投放!D$28:D$36,卡牌属性!$K76))*VLOOKUP(J76,$A$4:$E$39,5),0)</f>
        <v>6</v>
      </c>
      <c r="V76" s="31" t="s">
        <v>200</v>
      </c>
      <c r="W76" s="16">
        <f>ROUND(IF($C76=1,INDEX(新属性投放!E$14:E$22,卡牌属性!$K76),INDEX(新属性投放!E$28:E$36,卡牌属性!$K76))*VLOOKUP(J76,$A$4:$E$39,5),0)</f>
        <v>28</v>
      </c>
    </row>
    <row r="77" spans="9:23" ht="16.5" x14ac:dyDescent="0.2">
      <c r="I77" s="15">
        <v>74</v>
      </c>
      <c r="J77" s="16">
        <f t="shared" si="3"/>
        <v>1101009</v>
      </c>
      <c r="K77" s="16">
        <f t="shared" si="2"/>
        <v>2</v>
      </c>
      <c r="L77" s="16" t="s">
        <v>52</v>
      </c>
      <c r="M77" s="16">
        <f>ROUND(IF($C77=1,INDEX(新属性投放!I$14:I$22,卡牌属性!$K77),INDEX(新属性投放!I$28:I$36,卡牌属性!$K77))*VLOOKUP(J77,$A$4:$E$39,5),0)</f>
        <v>309</v>
      </c>
      <c r="N77" s="31" t="s">
        <v>199</v>
      </c>
      <c r="O77" s="16">
        <f>ROUND(IF($C77=1,INDEX(新属性投放!J$14:J$22,卡牌属性!$K77),INDEX(新属性投放!J$28:J$36,卡牌属性!$K77))*VLOOKUP(J77,$A$4:$E$39,5),0)</f>
        <v>99</v>
      </c>
      <c r="P77" s="31" t="s">
        <v>200</v>
      </c>
      <c r="Q77" s="16">
        <f>ROUND(IF($C77=1,INDEX(新属性投放!K$14:K$22,卡牌属性!$K77),INDEX(新属性投放!K$28:K$36,卡牌属性!$K77))*VLOOKUP(J77,$A$4:$E$39,5),0)</f>
        <v>662</v>
      </c>
      <c r="R77" s="31" t="s">
        <v>198</v>
      </c>
      <c r="S77" s="16">
        <f>ROUND(IF($C77=1,INDEX(新属性投放!C$14:C$22,卡牌属性!$K77),INDEX(新属性投放!C$28:C$36,卡牌属性!$K77))*VLOOKUP(J77,$A$4:$E$39,5),0)</f>
        <v>23</v>
      </c>
      <c r="T77" s="31" t="s">
        <v>199</v>
      </c>
      <c r="U77" s="16">
        <f>ROUND(IF($C77=1,INDEX(新属性投放!D$14:D$22,卡牌属性!$K77),INDEX(新属性投放!D$28:D$36,卡牌属性!$K77))*VLOOKUP(J77,$A$4:$E$39,5),0)</f>
        <v>8</v>
      </c>
      <c r="V77" s="31" t="s">
        <v>200</v>
      </c>
      <c r="W77" s="16">
        <f>ROUND(IF($C77=1,INDEX(新属性投放!E$14:E$22,卡牌属性!$K77),INDEX(新属性投放!E$28:E$36,卡牌属性!$K77))*VLOOKUP(J77,$A$4:$E$39,5),0)</f>
        <v>39</v>
      </c>
    </row>
    <row r="78" spans="9:23" ht="16.5" x14ac:dyDescent="0.2">
      <c r="I78" s="15">
        <v>75</v>
      </c>
      <c r="J78" s="16">
        <f t="shared" si="3"/>
        <v>1101009</v>
      </c>
      <c r="K78" s="16">
        <f t="shared" si="2"/>
        <v>3</v>
      </c>
      <c r="L78" s="16" t="s">
        <v>52</v>
      </c>
      <c r="M78" s="16">
        <f>ROUND(IF($C78=1,INDEX(新属性投放!I$14:I$22,卡牌属性!$K78),INDEX(新属性投放!I$28:I$36,卡牌属性!$K78))*VLOOKUP(J78,$A$4:$E$39,5),0)</f>
        <v>689</v>
      </c>
      <c r="N78" s="31" t="s">
        <v>199</v>
      </c>
      <c r="O78" s="16">
        <f>ROUND(IF($C78=1,INDEX(新属性投放!J$14:J$22,卡牌属性!$K78),INDEX(新属性投放!J$28:J$36,卡牌属性!$K78))*VLOOKUP(J78,$A$4:$E$39,5),0)</f>
        <v>226</v>
      </c>
      <c r="P78" s="31" t="s">
        <v>200</v>
      </c>
      <c r="Q78" s="16">
        <f>ROUND(IF($C78=1,INDEX(新属性投放!K$14:K$22,卡牌属性!$K78),INDEX(新属性投放!K$28:K$36,卡牌属性!$K78))*VLOOKUP(J78,$A$4:$E$39,5),0)</f>
        <v>1295</v>
      </c>
      <c r="R78" s="31" t="s">
        <v>198</v>
      </c>
      <c r="S78" s="16">
        <f>ROUND(IF($C78=1,INDEX(新属性投放!C$14:C$22,卡牌属性!$K78),INDEX(新属性投放!C$28:C$36,卡牌属性!$K78))*VLOOKUP(J78,$A$4:$E$39,5),0)</f>
        <v>33</v>
      </c>
      <c r="T78" s="31" t="s">
        <v>199</v>
      </c>
      <c r="U78" s="16">
        <f>ROUND(IF($C78=1,INDEX(新属性投放!D$14:D$22,卡牌属性!$K78),INDEX(新属性投放!D$28:D$36,卡牌属性!$K78))*VLOOKUP(J78,$A$4:$E$39,5),0)</f>
        <v>11</v>
      </c>
      <c r="V78" s="31" t="s">
        <v>200</v>
      </c>
      <c r="W78" s="16">
        <f>ROUND(IF($C78=1,INDEX(新属性投放!E$14:E$22,卡牌属性!$K78),INDEX(新属性投放!E$28:E$36,卡牌属性!$K78))*VLOOKUP(J78,$A$4:$E$39,5),0)</f>
        <v>55</v>
      </c>
    </row>
    <row r="79" spans="9:23" ht="16.5" x14ac:dyDescent="0.2">
      <c r="I79" s="15">
        <v>76</v>
      </c>
      <c r="J79" s="16">
        <f t="shared" si="3"/>
        <v>1101009</v>
      </c>
      <c r="K79" s="16">
        <f t="shared" si="2"/>
        <v>4</v>
      </c>
      <c r="L79" s="16" t="s">
        <v>52</v>
      </c>
      <c r="M79" s="16">
        <f>ROUND(IF($C79=1,INDEX(新属性投放!I$14:I$22,卡牌属性!$K79),INDEX(新属性投放!I$28:I$36,卡牌属性!$K79))*VLOOKUP(J79,$A$4:$E$39,5),0)</f>
        <v>1058</v>
      </c>
      <c r="N79" s="31" t="s">
        <v>199</v>
      </c>
      <c r="O79" s="16">
        <f>ROUND(IF($C79=1,INDEX(新属性投放!J$14:J$22,卡牌属性!$K79),INDEX(新属性投放!J$28:J$36,卡牌属性!$K79))*VLOOKUP(J79,$A$4:$E$39,5),0)</f>
        <v>349</v>
      </c>
      <c r="P79" s="31" t="s">
        <v>200</v>
      </c>
      <c r="Q79" s="16">
        <f>ROUND(IF($C79=1,INDEX(新属性投放!K$14:K$22,卡牌属性!$K79),INDEX(新属性投放!K$28:K$36,卡牌属性!$K79))*VLOOKUP(J79,$A$4:$E$39,5),0)</f>
        <v>1911</v>
      </c>
      <c r="R79" s="31" t="s">
        <v>198</v>
      </c>
      <c r="S79" s="16">
        <f>ROUND(IF($C79=1,INDEX(新属性投放!C$14:C$22,卡牌属性!$K79),INDEX(新属性投放!C$28:C$36,卡牌属性!$K79))*VLOOKUP(J79,$A$4:$E$39,5),0)</f>
        <v>40</v>
      </c>
      <c r="T79" s="31" t="s">
        <v>199</v>
      </c>
      <c r="U79" s="16">
        <f>ROUND(IF($C79=1,INDEX(新属性投放!D$14:D$22,卡牌属性!$K79),INDEX(新属性投放!D$28:D$36,卡牌属性!$K79))*VLOOKUP(J79,$A$4:$E$39,5),0)</f>
        <v>13</v>
      </c>
      <c r="V79" s="31" t="s">
        <v>200</v>
      </c>
      <c r="W79" s="16">
        <f>ROUND(IF($C79=1,INDEX(新属性投放!E$14:E$22,卡牌属性!$K79),INDEX(新属性投放!E$28:E$36,卡牌属性!$K79))*VLOOKUP(J79,$A$4:$E$39,5),0)</f>
        <v>66</v>
      </c>
    </row>
    <row r="80" spans="9:23" ht="16.5" x14ac:dyDescent="0.2">
      <c r="I80" s="15">
        <v>77</v>
      </c>
      <c r="J80" s="16">
        <f t="shared" si="3"/>
        <v>1101009</v>
      </c>
      <c r="K80" s="16">
        <f t="shared" si="2"/>
        <v>5</v>
      </c>
      <c r="L80" s="16" t="s">
        <v>52</v>
      </c>
      <c r="M80" s="16">
        <f>ROUND(IF($C80=1,INDEX(新属性投放!I$14:I$22,卡牌属性!$K80),INDEX(新属性投放!I$28:I$36,卡牌属性!$K80))*VLOOKUP(J80,$A$4:$E$39,5),0)</f>
        <v>1504</v>
      </c>
      <c r="N80" s="31" t="s">
        <v>199</v>
      </c>
      <c r="O80" s="16">
        <f>ROUND(IF($C80=1,INDEX(新属性投放!J$14:J$22,卡牌属性!$K80),INDEX(新属性投放!J$28:J$36,卡牌属性!$K80))*VLOOKUP(J80,$A$4:$E$39,5),0)</f>
        <v>497</v>
      </c>
      <c r="P80" s="31" t="s">
        <v>200</v>
      </c>
      <c r="Q80" s="16">
        <f>ROUND(IF($C80=1,INDEX(新属性投放!K$14:K$22,卡牌属性!$K80),INDEX(新属性投放!K$28:K$36,卡牌属性!$K80))*VLOOKUP(J80,$A$4:$E$39,5),0)</f>
        <v>2653</v>
      </c>
      <c r="R80" s="31" t="s">
        <v>198</v>
      </c>
      <c r="S80" s="16">
        <f>ROUND(IF($C80=1,INDEX(新属性投放!C$14:C$22,卡牌属性!$K80),INDEX(新属性投放!C$28:C$36,卡牌属性!$K80))*VLOOKUP(J80,$A$4:$E$39,5),0)</f>
        <v>50</v>
      </c>
      <c r="T80" s="31" t="s">
        <v>199</v>
      </c>
      <c r="U80" s="16">
        <f>ROUND(IF($C80=1,INDEX(新属性投放!D$14:D$22,卡牌属性!$K80),INDEX(新属性投放!D$28:D$36,卡牌属性!$K80))*VLOOKUP(J80,$A$4:$E$39,5),0)</f>
        <v>17</v>
      </c>
      <c r="V80" s="31" t="s">
        <v>200</v>
      </c>
      <c r="W80" s="16">
        <f>ROUND(IF($C80=1,INDEX(新属性投放!E$14:E$22,卡牌属性!$K80),INDEX(新属性投放!E$28:E$36,卡牌属性!$K80))*VLOOKUP(J80,$A$4:$E$39,5),0)</f>
        <v>83</v>
      </c>
    </row>
    <row r="81" spans="9:23" ht="16.5" x14ac:dyDescent="0.2">
      <c r="I81" s="15">
        <v>78</v>
      </c>
      <c r="J81" s="16">
        <f t="shared" si="3"/>
        <v>1101009</v>
      </c>
      <c r="K81" s="16">
        <f t="shared" si="2"/>
        <v>6</v>
      </c>
      <c r="L81" s="16" t="s">
        <v>52</v>
      </c>
      <c r="M81" s="16">
        <f>ROUND(IF($C81=1,INDEX(新属性投放!I$14:I$22,卡牌属性!$K81),INDEX(新属性投放!I$28:I$36,卡牌属性!$K81))*VLOOKUP(J81,$A$4:$E$39,5),0)</f>
        <v>2055</v>
      </c>
      <c r="N81" s="31" t="s">
        <v>199</v>
      </c>
      <c r="O81" s="16">
        <f>ROUND(IF($C81=1,INDEX(新属性投放!J$14:J$22,卡牌属性!$K81),INDEX(新属性投放!J$28:J$36,卡牌属性!$K81))*VLOOKUP(J81,$A$4:$E$39,5),0)</f>
        <v>681</v>
      </c>
      <c r="P81" s="31" t="s">
        <v>200</v>
      </c>
      <c r="Q81" s="16">
        <f>ROUND(IF($C81=1,INDEX(新属性投放!K$14:K$22,卡牌属性!$K81),INDEX(新属性投放!K$28:K$36,卡牌属性!$K81))*VLOOKUP(J81,$A$4:$E$39,5),0)</f>
        <v>3572</v>
      </c>
      <c r="R81" s="31" t="s">
        <v>198</v>
      </c>
      <c r="S81" s="16">
        <f>ROUND(IF($C81=1,INDEX(新属性投放!C$14:C$22,卡牌属性!$K81),INDEX(新属性投放!C$28:C$36,卡牌属性!$K81))*VLOOKUP(J81,$A$4:$E$39,5),0)</f>
        <v>56</v>
      </c>
      <c r="T81" s="31" t="s">
        <v>199</v>
      </c>
      <c r="U81" s="16">
        <f>ROUND(IF($C81=1,INDEX(新属性投放!D$14:D$22,卡牌属性!$K81),INDEX(新属性投放!D$28:D$36,卡牌属性!$K81))*VLOOKUP(J81,$A$4:$E$39,5),0)</f>
        <v>19</v>
      </c>
      <c r="V81" s="31" t="s">
        <v>200</v>
      </c>
      <c r="W81" s="16">
        <f>ROUND(IF($C81=1,INDEX(新属性投放!E$14:E$22,卡牌属性!$K81),INDEX(新属性投放!E$28:E$36,卡牌属性!$K81))*VLOOKUP(J81,$A$4:$E$39,5),0)</f>
        <v>94</v>
      </c>
    </row>
    <row r="82" spans="9:23" ht="16.5" x14ac:dyDescent="0.2">
      <c r="I82" s="15">
        <v>79</v>
      </c>
      <c r="J82" s="16">
        <f t="shared" si="3"/>
        <v>1101009</v>
      </c>
      <c r="K82" s="16">
        <f t="shared" si="2"/>
        <v>7</v>
      </c>
      <c r="L82" s="16" t="s">
        <v>52</v>
      </c>
      <c r="M82" s="16">
        <f>ROUND(IF($C82=1,INDEX(新属性投放!I$14:I$22,卡牌属性!$K82),INDEX(新属性投放!I$28:I$36,卡牌属性!$K82))*VLOOKUP(J82,$A$4:$E$39,5),0)</f>
        <v>2682</v>
      </c>
      <c r="N82" s="31" t="s">
        <v>199</v>
      </c>
      <c r="O82" s="16">
        <f>ROUND(IF($C82=1,INDEX(新属性投放!J$14:J$22,卡牌属性!$K82),INDEX(新属性投放!J$28:J$36,卡牌属性!$K82))*VLOOKUP(J82,$A$4:$E$39,5),0)</f>
        <v>890</v>
      </c>
      <c r="P82" s="31" t="s">
        <v>200</v>
      </c>
      <c r="Q82" s="16">
        <f>ROUND(IF($C82=1,INDEX(新属性投放!K$14:K$22,卡牌属性!$K82),INDEX(新属性投放!K$28:K$36,卡牌属性!$K82))*VLOOKUP(J82,$A$4:$E$39,5),0)</f>
        <v>4617</v>
      </c>
      <c r="R82" s="31" t="s">
        <v>198</v>
      </c>
      <c r="S82" s="16">
        <f>ROUND(IF($C82=1,INDEX(新属性投放!C$14:C$22,卡牌属性!$K82),INDEX(新属性投放!C$28:C$36,卡牌属性!$K82))*VLOOKUP(J82,$A$4:$E$39,5),0)</f>
        <v>66</v>
      </c>
      <c r="T82" s="31" t="s">
        <v>199</v>
      </c>
      <c r="U82" s="16">
        <f>ROUND(IF($C82=1,INDEX(新属性投放!D$14:D$22,卡牌属性!$K82),INDEX(新属性投放!D$28:D$36,卡牌属性!$K82))*VLOOKUP(J82,$A$4:$E$39,5),0)</f>
        <v>22</v>
      </c>
      <c r="V82" s="31" t="s">
        <v>200</v>
      </c>
      <c r="W82" s="16">
        <f>ROUND(IF($C82=1,INDEX(新属性投放!E$14:E$22,卡牌属性!$K82),INDEX(新属性投放!E$28:E$36,卡牌属性!$K82))*VLOOKUP(J82,$A$4:$E$39,5),0)</f>
        <v>110</v>
      </c>
    </row>
    <row r="83" spans="9:23" ht="16.5" x14ac:dyDescent="0.2">
      <c r="I83" s="15">
        <v>80</v>
      </c>
      <c r="J83" s="16">
        <f t="shared" si="3"/>
        <v>1101009</v>
      </c>
      <c r="K83" s="16">
        <f t="shared" si="2"/>
        <v>8</v>
      </c>
      <c r="L83" s="16" t="s">
        <v>52</v>
      </c>
      <c r="M83" s="16">
        <f>ROUND(IF($C83=1,INDEX(新属性投放!I$14:I$22,卡牌属性!$K83),INDEX(新属性投放!I$28:I$36,卡牌属性!$K83))*VLOOKUP(J83,$A$4:$E$39,5),0)</f>
        <v>3424</v>
      </c>
      <c r="N83" s="31" t="s">
        <v>199</v>
      </c>
      <c r="O83" s="16">
        <f>ROUND(IF($C83=1,INDEX(新属性投放!J$14:J$22,卡牌属性!$K83),INDEX(新属性投放!J$28:J$36,卡牌属性!$K83))*VLOOKUP(J83,$A$4:$E$39,5),0)</f>
        <v>1137</v>
      </c>
      <c r="P83" s="31" t="s">
        <v>200</v>
      </c>
      <c r="Q83" s="16">
        <f>ROUND(IF($C83=1,INDEX(新属性投放!K$14:K$22,卡牌属性!$K83),INDEX(新属性投放!K$28:K$36,卡牌属性!$K83))*VLOOKUP(J83,$A$4:$E$39,5),0)</f>
        <v>5854</v>
      </c>
      <c r="R83" s="31" t="s">
        <v>198</v>
      </c>
      <c r="S83" s="16">
        <f>ROUND(IF($C83=1,INDEX(新属性投放!C$14:C$22,卡牌属性!$K83),INDEX(新属性投放!C$28:C$36,卡牌属性!$K83))*VLOOKUP(J83,$A$4:$E$39,5),0)</f>
        <v>83</v>
      </c>
      <c r="T83" s="31" t="s">
        <v>199</v>
      </c>
      <c r="U83" s="16">
        <f>ROUND(IF($C83=1,INDEX(新属性投放!D$14:D$22,卡牌属性!$K83),INDEX(新属性投放!D$28:D$36,卡牌属性!$K83))*VLOOKUP(J83,$A$4:$E$39,5),0)</f>
        <v>28</v>
      </c>
      <c r="V83" s="31" t="s">
        <v>200</v>
      </c>
      <c r="W83" s="16">
        <f>ROUND(IF($C83=1,INDEX(新属性投放!E$14:E$22,卡牌属性!$K83),INDEX(新属性投放!E$28:E$36,卡牌属性!$K83))*VLOOKUP(J83,$A$4:$E$39,5),0)</f>
        <v>138</v>
      </c>
    </row>
    <row r="84" spans="9:23" ht="16.5" x14ac:dyDescent="0.2">
      <c r="I84" s="15">
        <v>81</v>
      </c>
      <c r="J84" s="16">
        <f t="shared" si="3"/>
        <v>1101009</v>
      </c>
      <c r="K84" s="16">
        <f t="shared" si="2"/>
        <v>9</v>
      </c>
      <c r="L84" s="16" t="s">
        <v>52</v>
      </c>
      <c r="M84" s="16">
        <f>ROUND(IF($C84=1,INDEX(新属性投放!I$14:I$22,卡牌属性!$K84),INDEX(新属性投放!I$28:I$36,卡牌属性!$K84))*VLOOKUP(J84,$A$4:$E$39,5),0)</f>
        <v>4348</v>
      </c>
      <c r="N84" s="31" t="s">
        <v>199</v>
      </c>
      <c r="O84" s="16">
        <f>ROUND(IF($C84=1,INDEX(新属性投放!J$14:J$22,卡牌属性!$K84),INDEX(新属性投放!J$28:J$36,卡牌属性!$K84))*VLOOKUP(J84,$A$4:$E$39,5),0)</f>
        <v>1445</v>
      </c>
      <c r="P84" s="31" t="s">
        <v>200</v>
      </c>
      <c r="Q84" s="16">
        <f>ROUND(IF($C84=1,INDEX(新属性投放!K$14:K$22,卡牌属性!$K84),INDEX(新属性投放!K$28:K$36,卡牌属性!$K84))*VLOOKUP(J84,$A$4:$E$39,5),0)</f>
        <v>7394</v>
      </c>
      <c r="R84" s="31" t="s">
        <v>198</v>
      </c>
      <c r="S84" s="16">
        <f>ROUND(IF($C84=1,INDEX(新属性投放!C$14:C$22,卡牌属性!$K84),INDEX(新属性投放!C$28:C$36,卡牌属性!$K84))*VLOOKUP(J84,$A$4:$E$39,5),0)</f>
        <v>99</v>
      </c>
      <c r="T84" s="31" t="s">
        <v>199</v>
      </c>
      <c r="U84" s="16">
        <f>ROUND(IF($C84=1,INDEX(新属性投放!D$14:D$22,卡牌属性!$K84),INDEX(新属性投放!D$28:D$36,卡牌属性!$K84))*VLOOKUP(J84,$A$4:$E$39,5),0)</f>
        <v>33</v>
      </c>
      <c r="V84" s="31" t="s">
        <v>200</v>
      </c>
      <c r="W84" s="16">
        <f>ROUND(IF($C84=1,INDEX(新属性投放!E$14:E$22,卡牌属性!$K84),INDEX(新属性投放!E$28:E$36,卡牌属性!$K84))*VLOOKUP(J84,$A$4:$E$39,5),0)</f>
        <v>165</v>
      </c>
    </row>
    <row r="85" spans="9:23" ht="16.5" x14ac:dyDescent="0.2">
      <c r="I85" s="15">
        <v>82</v>
      </c>
      <c r="J85" s="16">
        <f t="shared" si="3"/>
        <v>1101010</v>
      </c>
      <c r="K85" s="16">
        <f t="shared" si="2"/>
        <v>1</v>
      </c>
      <c r="L85" s="16" t="s">
        <v>52</v>
      </c>
      <c r="M85" s="16">
        <f>ROUND(IF($C85=1,INDEX(新属性投放!I$14:I$22,卡牌属性!$K85),INDEX(新属性投放!I$28:I$36,卡牌属性!$K85))*VLOOKUP(J85,$A$4:$E$39,5),0)</f>
        <v>50</v>
      </c>
      <c r="N85" s="31" t="s">
        <v>199</v>
      </c>
      <c r="O85" s="16">
        <f>ROUND(IF($C85=1,INDEX(新属性投放!J$14:J$22,卡牌属性!$K85),INDEX(新属性投放!J$28:J$36,卡牌属性!$K85))*VLOOKUP(J85,$A$4:$E$39,5),0)</f>
        <v>13</v>
      </c>
      <c r="P85" s="31" t="s">
        <v>200</v>
      </c>
      <c r="Q85" s="16">
        <f>ROUND(IF($C85=1,INDEX(新属性投放!K$14:K$22,卡牌属性!$K85),INDEX(新属性投放!K$28:K$36,卡牌属性!$K85))*VLOOKUP(J85,$A$4:$E$39,5),0)</f>
        <v>250</v>
      </c>
      <c r="R85" s="31" t="s">
        <v>198</v>
      </c>
      <c r="S85" s="16">
        <f>ROUND(IF($C85=1,INDEX(新属性投放!C$14:C$22,卡牌属性!$K85),INDEX(新属性投放!C$28:C$36,卡牌属性!$K85))*VLOOKUP(J85,$A$4:$E$39,5),0)</f>
        <v>19</v>
      </c>
      <c r="T85" s="31" t="s">
        <v>199</v>
      </c>
      <c r="U85" s="16">
        <f>ROUND(IF($C85=1,INDEX(新属性投放!D$14:D$22,卡牌属性!$K85),INDEX(新属性投放!D$28:D$36,卡牌属性!$K85))*VLOOKUP(J85,$A$4:$E$39,5),0)</f>
        <v>6</v>
      </c>
      <c r="V85" s="31" t="s">
        <v>200</v>
      </c>
      <c r="W85" s="16">
        <f>ROUND(IF($C85=1,INDEX(新属性投放!E$14:E$22,卡牌属性!$K85),INDEX(新属性投放!E$28:E$36,卡牌属性!$K85))*VLOOKUP(J85,$A$4:$E$39,5),0)</f>
        <v>31</v>
      </c>
    </row>
    <row r="86" spans="9:23" ht="16.5" x14ac:dyDescent="0.2">
      <c r="I86" s="15">
        <v>83</v>
      </c>
      <c r="J86" s="16">
        <f t="shared" si="3"/>
        <v>1101010</v>
      </c>
      <c r="K86" s="16">
        <f t="shared" si="2"/>
        <v>2</v>
      </c>
      <c r="L86" s="16" t="s">
        <v>52</v>
      </c>
      <c r="M86" s="16">
        <f>ROUND(IF($C86=1,INDEX(新属性投放!I$14:I$22,卡牌属性!$K86),INDEX(新属性投放!I$28:I$36,卡牌属性!$K86))*VLOOKUP(J86,$A$4:$E$39,5),0)</f>
        <v>351</v>
      </c>
      <c r="N86" s="31" t="s">
        <v>199</v>
      </c>
      <c r="O86" s="16">
        <f>ROUND(IF($C86=1,INDEX(新属性投放!J$14:J$22,卡牌属性!$K86),INDEX(新属性投放!J$28:J$36,卡牌属性!$K86))*VLOOKUP(J86,$A$4:$E$39,5),0)</f>
        <v>113</v>
      </c>
      <c r="P86" s="31" t="s">
        <v>200</v>
      </c>
      <c r="Q86" s="16">
        <f>ROUND(IF($C86=1,INDEX(新属性投放!K$14:K$22,卡牌属性!$K86),INDEX(新属性投放!K$28:K$36,卡牌属性!$K86))*VLOOKUP(J86,$A$4:$E$39,5),0)</f>
        <v>753</v>
      </c>
      <c r="R86" s="31" t="s">
        <v>198</v>
      </c>
      <c r="S86" s="16">
        <f>ROUND(IF($C86=1,INDEX(新属性投放!C$14:C$22,卡牌属性!$K86),INDEX(新属性投放!C$28:C$36,卡牌属性!$K86))*VLOOKUP(J86,$A$4:$E$39,5),0)</f>
        <v>26</v>
      </c>
      <c r="T86" s="31" t="s">
        <v>199</v>
      </c>
      <c r="U86" s="16">
        <f>ROUND(IF($C86=1,INDEX(新属性投放!D$14:D$22,卡牌属性!$K86),INDEX(新属性投放!D$28:D$36,卡牌属性!$K86))*VLOOKUP(J86,$A$4:$E$39,5),0)</f>
        <v>9</v>
      </c>
      <c r="V86" s="31" t="s">
        <v>200</v>
      </c>
      <c r="W86" s="16">
        <f>ROUND(IF($C86=1,INDEX(新属性投放!E$14:E$22,卡牌属性!$K86),INDEX(新属性投放!E$28:E$36,卡牌属性!$K86))*VLOOKUP(J86,$A$4:$E$39,5),0)</f>
        <v>44</v>
      </c>
    </row>
    <row r="87" spans="9:23" ht="16.5" x14ac:dyDescent="0.2">
      <c r="I87" s="15">
        <v>84</v>
      </c>
      <c r="J87" s="16">
        <f t="shared" si="3"/>
        <v>1101010</v>
      </c>
      <c r="K87" s="16">
        <f t="shared" si="2"/>
        <v>3</v>
      </c>
      <c r="L87" s="16" t="s">
        <v>52</v>
      </c>
      <c r="M87" s="16">
        <f>ROUND(IF($C87=1,INDEX(新属性投放!I$14:I$22,卡牌属性!$K87),INDEX(新属性投放!I$28:I$36,卡牌属性!$K87))*VLOOKUP(J87,$A$4:$E$39,5),0)</f>
        <v>783</v>
      </c>
      <c r="N87" s="31" t="s">
        <v>199</v>
      </c>
      <c r="O87" s="16">
        <f>ROUND(IF($C87=1,INDEX(新属性投放!J$14:J$22,卡牌属性!$K87),INDEX(新属性投放!J$28:J$36,卡牌属性!$K87))*VLOOKUP(J87,$A$4:$E$39,5),0)</f>
        <v>256</v>
      </c>
      <c r="P87" s="31" t="s">
        <v>200</v>
      </c>
      <c r="Q87" s="16">
        <f>ROUND(IF($C87=1,INDEX(新属性投放!K$14:K$22,卡牌属性!$K87),INDEX(新属性投放!K$28:K$36,卡牌属性!$K87))*VLOOKUP(J87,$A$4:$E$39,5),0)</f>
        <v>1471</v>
      </c>
      <c r="R87" s="31" t="s">
        <v>198</v>
      </c>
      <c r="S87" s="16">
        <f>ROUND(IF($C87=1,INDEX(新属性投放!C$14:C$22,卡牌属性!$K87),INDEX(新属性投放!C$28:C$36,卡牌属性!$K87))*VLOOKUP(J87,$A$4:$E$39,5),0)</f>
        <v>38</v>
      </c>
      <c r="T87" s="31" t="s">
        <v>199</v>
      </c>
      <c r="U87" s="16">
        <f>ROUND(IF($C87=1,INDEX(新属性投放!D$14:D$22,卡牌属性!$K87),INDEX(新属性投放!D$28:D$36,卡牌属性!$K87))*VLOOKUP(J87,$A$4:$E$39,5),0)</f>
        <v>13</v>
      </c>
      <c r="V87" s="31" t="s">
        <v>200</v>
      </c>
      <c r="W87" s="16">
        <f>ROUND(IF($C87=1,INDEX(新属性投放!E$14:E$22,卡牌属性!$K87),INDEX(新属性投放!E$28:E$36,卡牌属性!$K87))*VLOOKUP(J87,$A$4:$E$39,5),0)</f>
        <v>63</v>
      </c>
    </row>
    <row r="88" spans="9:23" ht="16.5" x14ac:dyDescent="0.2">
      <c r="I88" s="15">
        <v>85</v>
      </c>
      <c r="J88" s="16">
        <f t="shared" si="3"/>
        <v>1101010</v>
      </c>
      <c r="K88" s="16">
        <f t="shared" si="2"/>
        <v>4</v>
      </c>
      <c r="L88" s="16" t="s">
        <v>52</v>
      </c>
      <c r="M88" s="16">
        <f>ROUND(IF($C88=1,INDEX(新属性投放!I$14:I$22,卡牌属性!$K88),INDEX(新属性投放!I$28:I$36,卡牌属性!$K88))*VLOOKUP(J88,$A$4:$E$39,5),0)</f>
        <v>1203</v>
      </c>
      <c r="N88" s="31" t="s">
        <v>199</v>
      </c>
      <c r="O88" s="16">
        <f>ROUND(IF($C88=1,INDEX(新属性投放!J$14:J$22,卡牌属性!$K88),INDEX(新属性投放!J$28:J$36,卡牌属性!$K88))*VLOOKUP(J88,$A$4:$E$39,5),0)</f>
        <v>396</v>
      </c>
      <c r="P88" s="31" t="s">
        <v>200</v>
      </c>
      <c r="Q88" s="16">
        <f>ROUND(IF($C88=1,INDEX(新属性投放!K$14:K$22,卡牌属性!$K88),INDEX(新属性投放!K$28:K$36,卡牌属性!$K88))*VLOOKUP(J88,$A$4:$E$39,5),0)</f>
        <v>2171</v>
      </c>
      <c r="R88" s="31" t="s">
        <v>198</v>
      </c>
      <c r="S88" s="16">
        <f>ROUND(IF($C88=1,INDEX(新属性投放!C$14:C$22,卡牌属性!$K88),INDEX(新属性投放!C$28:C$36,卡牌属性!$K88))*VLOOKUP(J88,$A$4:$E$39,5),0)</f>
        <v>45</v>
      </c>
      <c r="T88" s="31" t="s">
        <v>199</v>
      </c>
      <c r="U88" s="16">
        <f>ROUND(IF($C88=1,INDEX(新属性投放!D$14:D$22,卡牌属性!$K88),INDEX(新属性投放!D$28:D$36,卡牌属性!$K88))*VLOOKUP(J88,$A$4:$E$39,5),0)</f>
        <v>15</v>
      </c>
      <c r="V88" s="31" t="s">
        <v>200</v>
      </c>
      <c r="W88" s="16">
        <f>ROUND(IF($C88=1,INDEX(新属性投放!E$14:E$22,卡牌属性!$K88),INDEX(新属性投放!E$28:E$36,卡牌属性!$K88))*VLOOKUP(J88,$A$4:$E$39,5),0)</f>
        <v>75</v>
      </c>
    </row>
    <row r="89" spans="9:23" ht="16.5" x14ac:dyDescent="0.2">
      <c r="I89" s="15">
        <v>86</v>
      </c>
      <c r="J89" s="16">
        <f t="shared" si="3"/>
        <v>1101010</v>
      </c>
      <c r="K89" s="16">
        <f t="shared" si="2"/>
        <v>5</v>
      </c>
      <c r="L89" s="16" t="s">
        <v>52</v>
      </c>
      <c r="M89" s="16">
        <f>ROUND(IF($C89=1,INDEX(新属性投放!I$14:I$22,卡牌属性!$K89),INDEX(新属性投放!I$28:I$36,卡牌属性!$K89))*VLOOKUP(J89,$A$4:$E$39,5),0)</f>
        <v>1709</v>
      </c>
      <c r="N89" s="31" t="s">
        <v>199</v>
      </c>
      <c r="O89" s="16">
        <f>ROUND(IF($C89=1,INDEX(新属性投放!J$14:J$22,卡牌属性!$K89),INDEX(新属性投放!J$28:J$36,卡牌属性!$K89))*VLOOKUP(J89,$A$4:$E$39,5),0)</f>
        <v>565</v>
      </c>
      <c r="P89" s="31" t="s">
        <v>200</v>
      </c>
      <c r="Q89" s="16">
        <f>ROUND(IF($C89=1,INDEX(新属性投放!K$14:K$22,卡牌属性!$K89),INDEX(新属性投放!K$28:K$36,卡牌属性!$K89))*VLOOKUP(J89,$A$4:$E$39,5),0)</f>
        <v>3015</v>
      </c>
      <c r="R89" s="31" t="s">
        <v>198</v>
      </c>
      <c r="S89" s="16">
        <f>ROUND(IF($C89=1,INDEX(新属性投放!C$14:C$22,卡牌属性!$K89),INDEX(新属性投放!C$28:C$36,卡牌属性!$K89))*VLOOKUP(J89,$A$4:$E$39,5),0)</f>
        <v>56</v>
      </c>
      <c r="T89" s="31" t="s">
        <v>199</v>
      </c>
      <c r="U89" s="16">
        <f>ROUND(IF($C89=1,INDEX(新属性投放!D$14:D$22,卡牌属性!$K89),INDEX(新属性投放!D$28:D$36,卡牌属性!$K89))*VLOOKUP(J89,$A$4:$E$39,5),0)</f>
        <v>19</v>
      </c>
      <c r="V89" s="31" t="s">
        <v>200</v>
      </c>
      <c r="W89" s="16">
        <f>ROUND(IF($C89=1,INDEX(新属性投放!E$14:E$22,卡牌属性!$K89),INDEX(新属性投放!E$28:E$36,卡牌属性!$K89))*VLOOKUP(J89,$A$4:$E$39,5),0)</f>
        <v>94</v>
      </c>
    </row>
    <row r="90" spans="9:23" ht="16.5" x14ac:dyDescent="0.2">
      <c r="I90" s="15">
        <v>87</v>
      </c>
      <c r="J90" s="16">
        <f t="shared" si="3"/>
        <v>1101010</v>
      </c>
      <c r="K90" s="16">
        <f t="shared" si="2"/>
        <v>6</v>
      </c>
      <c r="L90" s="16" t="s">
        <v>52</v>
      </c>
      <c r="M90" s="16">
        <f>ROUND(IF($C90=1,INDEX(新属性投放!I$14:I$22,卡牌属性!$K90),INDEX(新属性投放!I$28:I$36,卡牌属性!$K90))*VLOOKUP(J90,$A$4:$E$39,5),0)</f>
        <v>2335</v>
      </c>
      <c r="N90" s="31" t="s">
        <v>199</v>
      </c>
      <c r="O90" s="16">
        <f>ROUND(IF($C90=1,INDEX(新属性投放!J$14:J$22,卡牌属性!$K90),INDEX(新属性投放!J$28:J$36,卡牌属性!$K90))*VLOOKUP(J90,$A$4:$E$39,5),0)</f>
        <v>774</v>
      </c>
      <c r="P90" s="31" t="s">
        <v>200</v>
      </c>
      <c r="Q90" s="16">
        <f>ROUND(IF($C90=1,INDEX(新属性投放!K$14:K$22,卡牌属性!$K90),INDEX(新属性投放!K$28:K$36,卡牌属性!$K90))*VLOOKUP(J90,$A$4:$E$39,5),0)</f>
        <v>4059</v>
      </c>
      <c r="R90" s="31" t="s">
        <v>198</v>
      </c>
      <c r="S90" s="16">
        <f>ROUND(IF($C90=1,INDEX(新属性投放!C$14:C$22,卡牌属性!$K90),INDEX(新属性投放!C$28:C$36,卡牌属性!$K90))*VLOOKUP(J90,$A$4:$E$39,5),0)</f>
        <v>64</v>
      </c>
      <c r="T90" s="31" t="s">
        <v>199</v>
      </c>
      <c r="U90" s="16">
        <f>ROUND(IF($C90=1,INDEX(新属性投放!D$14:D$22,卡牌属性!$K90),INDEX(新属性投放!D$28:D$36,卡牌属性!$K90))*VLOOKUP(J90,$A$4:$E$39,5),0)</f>
        <v>21</v>
      </c>
      <c r="V90" s="31" t="s">
        <v>200</v>
      </c>
      <c r="W90" s="16">
        <f>ROUND(IF($C90=1,INDEX(新属性投放!E$14:E$22,卡牌属性!$K90),INDEX(新属性投放!E$28:E$36,卡牌属性!$K90))*VLOOKUP(J90,$A$4:$E$39,5),0)</f>
        <v>106</v>
      </c>
    </row>
    <row r="91" spans="9:23" ht="16.5" x14ac:dyDescent="0.2">
      <c r="I91" s="15">
        <v>88</v>
      </c>
      <c r="J91" s="16">
        <f t="shared" si="3"/>
        <v>1101010</v>
      </c>
      <c r="K91" s="16">
        <f t="shared" si="2"/>
        <v>7</v>
      </c>
      <c r="L91" s="16" t="s">
        <v>52</v>
      </c>
      <c r="M91" s="16">
        <f>ROUND(IF($C91=1,INDEX(新属性投放!I$14:I$22,卡牌属性!$K91),INDEX(新属性投放!I$28:I$36,卡牌属性!$K91))*VLOOKUP(J91,$A$4:$E$39,5),0)</f>
        <v>3048</v>
      </c>
      <c r="N91" s="31" t="s">
        <v>199</v>
      </c>
      <c r="O91" s="16">
        <f>ROUND(IF($C91=1,INDEX(新属性投放!J$14:J$22,卡牌属性!$K91),INDEX(新属性投放!J$28:J$36,卡牌属性!$K91))*VLOOKUP(J91,$A$4:$E$39,5),0)</f>
        <v>1011</v>
      </c>
      <c r="P91" s="31" t="s">
        <v>200</v>
      </c>
      <c r="Q91" s="16">
        <f>ROUND(IF($C91=1,INDEX(新属性投放!K$14:K$22,卡牌属性!$K91),INDEX(新属性投放!K$28:K$36,卡牌属性!$K91))*VLOOKUP(J91,$A$4:$E$39,5),0)</f>
        <v>5246</v>
      </c>
      <c r="R91" s="31" t="s">
        <v>198</v>
      </c>
      <c r="S91" s="16">
        <f>ROUND(IF($C91=1,INDEX(新属性投放!C$14:C$22,卡牌属性!$K91),INDEX(新属性投放!C$28:C$36,卡牌属性!$K91))*VLOOKUP(J91,$A$4:$E$39,5),0)</f>
        <v>75</v>
      </c>
      <c r="T91" s="31" t="s">
        <v>199</v>
      </c>
      <c r="U91" s="16">
        <f>ROUND(IF($C91=1,INDEX(新属性投放!D$14:D$22,卡牌属性!$K91),INDEX(新属性投放!D$28:D$36,卡牌属性!$K91))*VLOOKUP(J91,$A$4:$E$39,5),0)</f>
        <v>25</v>
      </c>
      <c r="V91" s="31" t="s">
        <v>200</v>
      </c>
      <c r="W91" s="16">
        <f>ROUND(IF($C91=1,INDEX(新属性投放!E$14:E$22,卡牌属性!$K91),INDEX(新属性投放!E$28:E$36,卡牌属性!$K91))*VLOOKUP(J91,$A$4:$E$39,5),0)</f>
        <v>125</v>
      </c>
    </row>
    <row r="92" spans="9:23" ht="16.5" x14ac:dyDescent="0.2">
      <c r="I92" s="15">
        <v>89</v>
      </c>
      <c r="J92" s="16">
        <f t="shared" si="3"/>
        <v>1101010</v>
      </c>
      <c r="K92" s="16">
        <f t="shared" si="2"/>
        <v>8</v>
      </c>
      <c r="L92" s="16" t="s">
        <v>52</v>
      </c>
      <c r="M92" s="16">
        <f>ROUND(IF($C92=1,INDEX(新属性投放!I$14:I$22,卡牌属性!$K92),INDEX(新属性投放!I$28:I$36,卡牌属性!$K92))*VLOOKUP(J92,$A$4:$E$39,5),0)</f>
        <v>3891</v>
      </c>
      <c r="N92" s="31" t="s">
        <v>199</v>
      </c>
      <c r="O92" s="16">
        <f>ROUND(IF($C92=1,INDEX(新属性投放!J$14:J$22,卡牌属性!$K92),INDEX(新属性投放!J$28:J$36,卡牌属性!$K92))*VLOOKUP(J92,$A$4:$E$39,5),0)</f>
        <v>1293</v>
      </c>
      <c r="P92" s="31" t="s">
        <v>200</v>
      </c>
      <c r="Q92" s="16">
        <f>ROUND(IF($C92=1,INDEX(新属性投放!K$14:K$22,卡牌属性!$K92),INDEX(新属性投放!K$28:K$36,卡牌属性!$K92))*VLOOKUP(J92,$A$4:$E$39,5),0)</f>
        <v>6653</v>
      </c>
      <c r="R92" s="31" t="s">
        <v>198</v>
      </c>
      <c r="S92" s="16">
        <f>ROUND(IF($C92=1,INDEX(新属性投放!C$14:C$22,卡牌属性!$K92),INDEX(新属性投放!C$28:C$36,卡牌属性!$K92))*VLOOKUP(J92,$A$4:$E$39,5),0)</f>
        <v>94</v>
      </c>
      <c r="T92" s="31" t="s">
        <v>199</v>
      </c>
      <c r="U92" s="16">
        <f>ROUND(IF($C92=1,INDEX(新属性投放!D$14:D$22,卡牌属性!$K92),INDEX(新属性投放!D$28:D$36,卡牌属性!$K92))*VLOOKUP(J92,$A$4:$E$39,5),0)</f>
        <v>31</v>
      </c>
      <c r="V92" s="31" t="s">
        <v>200</v>
      </c>
      <c r="W92" s="16">
        <f>ROUND(IF($C92=1,INDEX(新属性投放!E$14:E$22,卡牌属性!$K92),INDEX(新属性投放!E$28:E$36,卡牌属性!$K92))*VLOOKUP(J92,$A$4:$E$39,5),0)</f>
        <v>156</v>
      </c>
    </row>
    <row r="93" spans="9:23" ht="16.5" x14ac:dyDescent="0.2">
      <c r="I93" s="15">
        <v>90</v>
      </c>
      <c r="J93" s="16">
        <f t="shared" si="3"/>
        <v>1101010</v>
      </c>
      <c r="K93" s="16">
        <f t="shared" si="2"/>
        <v>9</v>
      </c>
      <c r="L93" s="16" t="s">
        <v>52</v>
      </c>
      <c r="M93" s="16">
        <f>ROUND(IF($C93=1,INDEX(新属性投放!I$14:I$22,卡牌属性!$K93),INDEX(新属性投放!I$28:I$36,卡牌属性!$K93))*VLOOKUP(J93,$A$4:$E$39,5),0)</f>
        <v>4941</v>
      </c>
      <c r="N93" s="31" t="s">
        <v>199</v>
      </c>
      <c r="O93" s="16">
        <f>ROUND(IF($C93=1,INDEX(新属性投放!J$14:J$22,卡牌属性!$K93),INDEX(新属性投放!J$28:J$36,卡牌属性!$K93))*VLOOKUP(J93,$A$4:$E$39,5),0)</f>
        <v>1643</v>
      </c>
      <c r="P93" s="31" t="s">
        <v>200</v>
      </c>
      <c r="Q93" s="16">
        <f>ROUND(IF($C93=1,INDEX(新属性投放!K$14:K$22,卡牌属性!$K93),INDEX(新属性投放!K$28:K$36,卡牌属性!$K93))*VLOOKUP(J93,$A$4:$E$39,5),0)</f>
        <v>8403</v>
      </c>
      <c r="R93" s="31" t="s">
        <v>198</v>
      </c>
      <c r="S93" s="16">
        <f>ROUND(IF($C93=1,INDEX(新属性投放!C$14:C$22,卡牌属性!$K93),INDEX(新属性投放!C$28:C$36,卡牌属性!$K93))*VLOOKUP(J93,$A$4:$E$39,5),0)</f>
        <v>113</v>
      </c>
      <c r="T93" s="31" t="s">
        <v>199</v>
      </c>
      <c r="U93" s="16">
        <f>ROUND(IF($C93=1,INDEX(新属性投放!D$14:D$22,卡牌属性!$K93),INDEX(新属性投放!D$28:D$36,卡牌属性!$K93))*VLOOKUP(J93,$A$4:$E$39,5),0)</f>
        <v>38</v>
      </c>
      <c r="V93" s="31" t="s">
        <v>200</v>
      </c>
      <c r="W93" s="16">
        <f>ROUND(IF($C93=1,INDEX(新属性投放!E$14:E$22,卡牌属性!$K93),INDEX(新属性投放!E$28:E$36,卡牌属性!$K93))*VLOOKUP(J93,$A$4:$E$39,5),0)</f>
        <v>188</v>
      </c>
    </row>
    <row r="94" spans="9:23" ht="16.5" x14ac:dyDescent="0.2">
      <c r="I94" s="15">
        <v>91</v>
      </c>
      <c r="J94" s="16">
        <f t="shared" si="3"/>
        <v>1101011</v>
      </c>
      <c r="K94" s="16">
        <f t="shared" si="2"/>
        <v>1</v>
      </c>
      <c r="L94" s="16" t="s">
        <v>52</v>
      </c>
      <c r="M94" s="16">
        <f>ROUND(IF($C94=1,INDEX(新属性投放!I$14:I$22,卡牌属性!$K94),INDEX(新属性投放!I$28:I$36,卡牌属性!$K94))*VLOOKUP(J94,$A$4:$E$39,5),0)</f>
        <v>44</v>
      </c>
      <c r="N94" s="31" t="s">
        <v>199</v>
      </c>
      <c r="O94" s="16">
        <f>ROUND(IF($C94=1,INDEX(新属性投放!J$14:J$22,卡牌属性!$K94),INDEX(新属性投放!J$28:J$36,卡牌属性!$K94))*VLOOKUP(J94,$A$4:$E$39,5),0)</f>
        <v>11</v>
      </c>
      <c r="P94" s="31" t="s">
        <v>200</v>
      </c>
      <c r="Q94" s="16">
        <f>ROUND(IF($C94=1,INDEX(新属性投放!K$14:K$22,卡牌属性!$K94),INDEX(新属性投放!K$28:K$36,卡牌属性!$K94))*VLOOKUP(J94,$A$4:$E$39,5),0)</f>
        <v>220</v>
      </c>
      <c r="R94" s="31" t="s">
        <v>198</v>
      </c>
      <c r="S94" s="16">
        <f>ROUND(IF($C94=1,INDEX(新属性投放!C$14:C$22,卡牌属性!$K94),INDEX(新属性投放!C$28:C$36,卡牌属性!$K94))*VLOOKUP(J94,$A$4:$E$39,5),0)</f>
        <v>17</v>
      </c>
      <c r="T94" s="31" t="s">
        <v>199</v>
      </c>
      <c r="U94" s="16">
        <f>ROUND(IF($C94=1,INDEX(新属性投放!D$14:D$22,卡牌属性!$K94),INDEX(新属性投放!D$28:D$36,卡牌属性!$K94))*VLOOKUP(J94,$A$4:$E$39,5),0)</f>
        <v>6</v>
      </c>
      <c r="V94" s="31" t="s">
        <v>200</v>
      </c>
      <c r="W94" s="16">
        <f>ROUND(IF($C94=1,INDEX(新属性投放!E$14:E$22,卡牌属性!$K94),INDEX(新属性投放!E$28:E$36,卡牌属性!$K94))*VLOOKUP(J94,$A$4:$E$39,5),0)</f>
        <v>28</v>
      </c>
    </row>
    <row r="95" spans="9:23" ht="16.5" x14ac:dyDescent="0.2">
      <c r="I95" s="15">
        <v>92</v>
      </c>
      <c r="J95" s="16">
        <f t="shared" si="3"/>
        <v>1101011</v>
      </c>
      <c r="K95" s="16">
        <f t="shared" si="2"/>
        <v>2</v>
      </c>
      <c r="L95" s="16" t="s">
        <v>52</v>
      </c>
      <c r="M95" s="16">
        <f>ROUND(IF($C95=1,INDEX(新属性投放!I$14:I$22,卡牌属性!$K95),INDEX(新属性投放!I$28:I$36,卡牌属性!$K95))*VLOOKUP(J95,$A$4:$E$39,5),0)</f>
        <v>309</v>
      </c>
      <c r="N95" s="31" t="s">
        <v>199</v>
      </c>
      <c r="O95" s="16">
        <f>ROUND(IF($C95=1,INDEX(新属性投放!J$14:J$22,卡牌属性!$K95),INDEX(新属性投放!J$28:J$36,卡牌属性!$K95))*VLOOKUP(J95,$A$4:$E$39,5),0)</f>
        <v>99</v>
      </c>
      <c r="P95" s="31" t="s">
        <v>200</v>
      </c>
      <c r="Q95" s="16">
        <f>ROUND(IF($C95=1,INDEX(新属性投放!K$14:K$22,卡牌属性!$K95),INDEX(新属性投放!K$28:K$36,卡牌属性!$K95))*VLOOKUP(J95,$A$4:$E$39,5),0)</f>
        <v>662</v>
      </c>
      <c r="R95" s="31" t="s">
        <v>198</v>
      </c>
      <c r="S95" s="16">
        <f>ROUND(IF($C95=1,INDEX(新属性投放!C$14:C$22,卡牌属性!$K95),INDEX(新属性投放!C$28:C$36,卡牌属性!$K95))*VLOOKUP(J95,$A$4:$E$39,5),0)</f>
        <v>23</v>
      </c>
      <c r="T95" s="31" t="s">
        <v>199</v>
      </c>
      <c r="U95" s="16">
        <f>ROUND(IF($C95=1,INDEX(新属性投放!D$14:D$22,卡牌属性!$K95),INDEX(新属性投放!D$28:D$36,卡牌属性!$K95))*VLOOKUP(J95,$A$4:$E$39,5),0)</f>
        <v>8</v>
      </c>
      <c r="V95" s="31" t="s">
        <v>200</v>
      </c>
      <c r="W95" s="16">
        <f>ROUND(IF($C95=1,INDEX(新属性投放!E$14:E$22,卡牌属性!$K95),INDEX(新属性投放!E$28:E$36,卡牌属性!$K95))*VLOOKUP(J95,$A$4:$E$39,5),0)</f>
        <v>39</v>
      </c>
    </row>
    <row r="96" spans="9:23" ht="16.5" x14ac:dyDescent="0.2">
      <c r="I96" s="15">
        <v>93</v>
      </c>
      <c r="J96" s="16">
        <f t="shared" si="3"/>
        <v>1101011</v>
      </c>
      <c r="K96" s="16">
        <f t="shared" si="2"/>
        <v>3</v>
      </c>
      <c r="L96" s="16" t="s">
        <v>52</v>
      </c>
      <c r="M96" s="16">
        <f>ROUND(IF($C96=1,INDEX(新属性投放!I$14:I$22,卡牌属性!$K96),INDEX(新属性投放!I$28:I$36,卡牌属性!$K96))*VLOOKUP(J96,$A$4:$E$39,5),0)</f>
        <v>689</v>
      </c>
      <c r="N96" s="31" t="s">
        <v>199</v>
      </c>
      <c r="O96" s="16">
        <f>ROUND(IF($C96=1,INDEX(新属性投放!J$14:J$22,卡牌属性!$K96),INDEX(新属性投放!J$28:J$36,卡牌属性!$K96))*VLOOKUP(J96,$A$4:$E$39,5),0)</f>
        <v>226</v>
      </c>
      <c r="P96" s="31" t="s">
        <v>200</v>
      </c>
      <c r="Q96" s="16">
        <f>ROUND(IF($C96=1,INDEX(新属性投放!K$14:K$22,卡牌属性!$K96),INDEX(新属性投放!K$28:K$36,卡牌属性!$K96))*VLOOKUP(J96,$A$4:$E$39,5),0)</f>
        <v>1295</v>
      </c>
      <c r="R96" s="31" t="s">
        <v>198</v>
      </c>
      <c r="S96" s="16">
        <f>ROUND(IF($C96=1,INDEX(新属性投放!C$14:C$22,卡牌属性!$K96),INDEX(新属性投放!C$28:C$36,卡牌属性!$K96))*VLOOKUP(J96,$A$4:$E$39,5),0)</f>
        <v>33</v>
      </c>
      <c r="T96" s="31" t="s">
        <v>199</v>
      </c>
      <c r="U96" s="16">
        <f>ROUND(IF($C96=1,INDEX(新属性投放!D$14:D$22,卡牌属性!$K96),INDEX(新属性投放!D$28:D$36,卡牌属性!$K96))*VLOOKUP(J96,$A$4:$E$39,5),0)</f>
        <v>11</v>
      </c>
      <c r="V96" s="31" t="s">
        <v>200</v>
      </c>
      <c r="W96" s="16">
        <f>ROUND(IF($C96=1,INDEX(新属性投放!E$14:E$22,卡牌属性!$K96),INDEX(新属性投放!E$28:E$36,卡牌属性!$K96))*VLOOKUP(J96,$A$4:$E$39,5),0)</f>
        <v>55</v>
      </c>
    </row>
    <row r="97" spans="9:23" ht="16.5" x14ac:dyDescent="0.2">
      <c r="I97" s="15">
        <v>94</v>
      </c>
      <c r="J97" s="16">
        <f t="shared" si="3"/>
        <v>1101011</v>
      </c>
      <c r="K97" s="16">
        <f t="shared" si="2"/>
        <v>4</v>
      </c>
      <c r="L97" s="16" t="s">
        <v>52</v>
      </c>
      <c r="M97" s="16">
        <f>ROUND(IF($C97=1,INDEX(新属性投放!I$14:I$22,卡牌属性!$K97),INDEX(新属性投放!I$28:I$36,卡牌属性!$K97))*VLOOKUP(J97,$A$4:$E$39,5),0)</f>
        <v>1058</v>
      </c>
      <c r="N97" s="31" t="s">
        <v>199</v>
      </c>
      <c r="O97" s="16">
        <f>ROUND(IF($C97=1,INDEX(新属性投放!J$14:J$22,卡牌属性!$K97),INDEX(新属性投放!J$28:J$36,卡牌属性!$K97))*VLOOKUP(J97,$A$4:$E$39,5),0)</f>
        <v>349</v>
      </c>
      <c r="P97" s="31" t="s">
        <v>200</v>
      </c>
      <c r="Q97" s="16">
        <f>ROUND(IF($C97=1,INDEX(新属性投放!K$14:K$22,卡牌属性!$K97),INDEX(新属性投放!K$28:K$36,卡牌属性!$K97))*VLOOKUP(J97,$A$4:$E$39,5),0)</f>
        <v>1911</v>
      </c>
      <c r="R97" s="31" t="s">
        <v>198</v>
      </c>
      <c r="S97" s="16">
        <f>ROUND(IF($C97=1,INDEX(新属性投放!C$14:C$22,卡牌属性!$K97),INDEX(新属性投放!C$28:C$36,卡牌属性!$K97))*VLOOKUP(J97,$A$4:$E$39,5),0)</f>
        <v>40</v>
      </c>
      <c r="T97" s="31" t="s">
        <v>199</v>
      </c>
      <c r="U97" s="16">
        <f>ROUND(IF($C97=1,INDEX(新属性投放!D$14:D$22,卡牌属性!$K97),INDEX(新属性投放!D$28:D$36,卡牌属性!$K97))*VLOOKUP(J97,$A$4:$E$39,5),0)</f>
        <v>13</v>
      </c>
      <c r="V97" s="31" t="s">
        <v>200</v>
      </c>
      <c r="W97" s="16">
        <f>ROUND(IF($C97=1,INDEX(新属性投放!E$14:E$22,卡牌属性!$K97),INDEX(新属性投放!E$28:E$36,卡牌属性!$K97))*VLOOKUP(J97,$A$4:$E$39,5),0)</f>
        <v>66</v>
      </c>
    </row>
    <row r="98" spans="9:23" ht="16.5" x14ac:dyDescent="0.2">
      <c r="I98" s="15">
        <v>95</v>
      </c>
      <c r="J98" s="16">
        <f t="shared" si="3"/>
        <v>1101011</v>
      </c>
      <c r="K98" s="16">
        <f t="shared" si="2"/>
        <v>5</v>
      </c>
      <c r="L98" s="16" t="s">
        <v>52</v>
      </c>
      <c r="M98" s="16">
        <f>ROUND(IF($C98=1,INDEX(新属性投放!I$14:I$22,卡牌属性!$K98),INDEX(新属性投放!I$28:I$36,卡牌属性!$K98))*VLOOKUP(J98,$A$4:$E$39,5),0)</f>
        <v>1504</v>
      </c>
      <c r="N98" s="31" t="s">
        <v>199</v>
      </c>
      <c r="O98" s="16">
        <f>ROUND(IF($C98=1,INDEX(新属性投放!J$14:J$22,卡牌属性!$K98),INDEX(新属性投放!J$28:J$36,卡牌属性!$K98))*VLOOKUP(J98,$A$4:$E$39,5),0)</f>
        <v>497</v>
      </c>
      <c r="P98" s="31" t="s">
        <v>200</v>
      </c>
      <c r="Q98" s="16">
        <f>ROUND(IF($C98=1,INDEX(新属性投放!K$14:K$22,卡牌属性!$K98),INDEX(新属性投放!K$28:K$36,卡牌属性!$K98))*VLOOKUP(J98,$A$4:$E$39,5),0)</f>
        <v>2653</v>
      </c>
      <c r="R98" s="31" t="s">
        <v>198</v>
      </c>
      <c r="S98" s="16">
        <f>ROUND(IF($C98=1,INDEX(新属性投放!C$14:C$22,卡牌属性!$K98),INDEX(新属性投放!C$28:C$36,卡牌属性!$K98))*VLOOKUP(J98,$A$4:$E$39,5),0)</f>
        <v>50</v>
      </c>
      <c r="T98" s="31" t="s">
        <v>199</v>
      </c>
      <c r="U98" s="16">
        <f>ROUND(IF($C98=1,INDEX(新属性投放!D$14:D$22,卡牌属性!$K98),INDEX(新属性投放!D$28:D$36,卡牌属性!$K98))*VLOOKUP(J98,$A$4:$E$39,5),0)</f>
        <v>17</v>
      </c>
      <c r="V98" s="31" t="s">
        <v>200</v>
      </c>
      <c r="W98" s="16">
        <f>ROUND(IF($C98=1,INDEX(新属性投放!E$14:E$22,卡牌属性!$K98),INDEX(新属性投放!E$28:E$36,卡牌属性!$K98))*VLOOKUP(J98,$A$4:$E$39,5),0)</f>
        <v>83</v>
      </c>
    </row>
    <row r="99" spans="9:23" ht="16.5" x14ac:dyDescent="0.2">
      <c r="I99" s="15">
        <v>96</v>
      </c>
      <c r="J99" s="16">
        <f t="shared" si="3"/>
        <v>1101011</v>
      </c>
      <c r="K99" s="16">
        <f t="shared" si="2"/>
        <v>6</v>
      </c>
      <c r="L99" s="16" t="s">
        <v>52</v>
      </c>
      <c r="M99" s="16">
        <f>ROUND(IF($C99=1,INDEX(新属性投放!I$14:I$22,卡牌属性!$K99),INDEX(新属性投放!I$28:I$36,卡牌属性!$K99))*VLOOKUP(J99,$A$4:$E$39,5),0)</f>
        <v>2055</v>
      </c>
      <c r="N99" s="31" t="s">
        <v>199</v>
      </c>
      <c r="O99" s="16">
        <f>ROUND(IF($C99=1,INDEX(新属性投放!J$14:J$22,卡牌属性!$K99),INDEX(新属性投放!J$28:J$36,卡牌属性!$K99))*VLOOKUP(J99,$A$4:$E$39,5),0)</f>
        <v>681</v>
      </c>
      <c r="P99" s="31" t="s">
        <v>200</v>
      </c>
      <c r="Q99" s="16">
        <f>ROUND(IF($C99=1,INDEX(新属性投放!K$14:K$22,卡牌属性!$K99),INDEX(新属性投放!K$28:K$36,卡牌属性!$K99))*VLOOKUP(J99,$A$4:$E$39,5),0)</f>
        <v>3572</v>
      </c>
      <c r="R99" s="31" t="s">
        <v>198</v>
      </c>
      <c r="S99" s="16">
        <f>ROUND(IF($C99=1,INDEX(新属性投放!C$14:C$22,卡牌属性!$K99),INDEX(新属性投放!C$28:C$36,卡牌属性!$K99))*VLOOKUP(J99,$A$4:$E$39,5),0)</f>
        <v>56</v>
      </c>
      <c r="T99" s="31" t="s">
        <v>199</v>
      </c>
      <c r="U99" s="16">
        <f>ROUND(IF($C99=1,INDEX(新属性投放!D$14:D$22,卡牌属性!$K99),INDEX(新属性投放!D$28:D$36,卡牌属性!$K99))*VLOOKUP(J99,$A$4:$E$39,5),0)</f>
        <v>19</v>
      </c>
      <c r="V99" s="31" t="s">
        <v>200</v>
      </c>
      <c r="W99" s="16">
        <f>ROUND(IF($C99=1,INDEX(新属性投放!E$14:E$22,卡牌属性!$K99),INDEX(新属性投放!E$28:E$36,卡牌属性!$K99))*VLOOKUP(J99,$A$4:$E$39,5),0)</f>
        <v>94</v>
      </c>
    </row>
    <row r="100" spans="9:23" ht="16.5" x14ac:dyDescent="0.2">
      <c r="I100" s="15">
        <v>97</v>
      </c>
      <c r="J100" s="16">
        <f t="shared" si="3"/>
        <v>1101011</v>
      </c>
      <c r="K100" s="16">
        <f t="shared" si="2"/>
        <v>7</v>
      </c>
      <c r="L100" s="16" t="s">
        <v>52</v>
      </c>
      <c r="M100" s="16">
        <f>ROUND(IF($C100=1,INDEX(新属性投放!I$14:I$22,卡牌属性!$K100),INDEX(新属性投放!I$28:I$36,卡牌属性!$K100))*VLOOKUP(J100,$A$4:$E$39,5),0)</f>
        <v>2682</v>
      </c>
      <c r="N100" s="31" t="s">
        <v>199</v>
      </c>
      <c r="O100" s="16">
        <f>ROUND(IF($C100=1,INDEX(新属性投放!J$14:J$22,卡牌属性!$K100),INDEX(新属性投放!J$28:J$36,卡牌属性!$K100))*VLOOKUP(J100,$A$4:$E$39,5),0)</f>
        <v>890</v>
      </c>
      <c r="P100" s="31" t="s">
        <v>200</v>
      </c>
      <c r="Q100" s="16">
        <f>ROUND(IF($C100=1,INDEX(新属性投放!K$14:K$22,卡牌属性!$K100),INDEX(新属性投放!K$28:K$36,卡牌属性!$K100))*VLOOKUP(J100,$A$4:$E$39,5),0)</f>
        <v>4617</v>
      </c>
      <c r="R100" s="31" t="s">
        <v>198</v>
      </c>
      <c r="S100" s="16">
        <f>ROUND(IF($C100=1,INDEX(新属性投放!C$14:C$22,卡牌属性!$K100),INDEX(新属性投放!C$28:C$36,卡牌属性!$K100))*VLOOKUP(J100,$A$4:$E$39,5),0)</f>
        <v>66</v>
      </c>
      <c r="T100" s="31" t="s">
        <v>199</v>
      </c>
      <c r="U100" s="16">
        <f>ROUND(IF($C100=1,INDEX(新属性投放!D$14:D$22,卡牌属性!$K100),INDEX(新属性投放!D$28:D$36,卡牌属性!$K100))*VLOOKUP(J100,$A$4:$E$39,5),0)</f>
        <v>22</v>
      </c>
      <c r="V100" s="31" t="s">
        <v>200</v>
      </c>
      <c r="W100" s="16">
        <f>ROUND(IF($C100=1,INDEX(新属性投放!E$14:E$22,卡牌属性!$K100),INDEX(新属性投放!E$28:E$36,卡牌属性!$K100))*VLOOKUP(J100,$A$4:$E$39,5),0)</f>
        <v>110</v>
      </c>
    </row>
    <row r="101" spans="9:23" ht="16.5" x14ac:dyDescent="0.2">
      <c r="I101" s="15">
        <v>98</v>
      </c>
      <c r="J101" s="16">
        <f t="shared" si="3"/>
        <v>1101011</v>
      </c>
      <c r="K101" s="16">
        <f t="shared" si="2"/>
        <v>8</v>
      </c>
      <c r="L101" s="16" t="s">
        <v>52</v>
      </c>
      <c r="M101" s="16">
        <f>ROUND(IF($C101=1,INDEX(新属性投放!I$14:I$22,卡牌属性!$K101),INDEX(新属性投放!I$28:I$36,卡牌属性!$K101))*VLOOKUP(J101,$A$4:$E$39,5),0)</f>
        <v>3424</v>
      </c>
      <c r="N101" s="31" t="s">
        <v>199</v>
      </c>
      <c r="O101" s="16">
        <f>ROUND(IF($C101=1,INDEX(新属性投放!J$14:J$22,卡牌属性!$K101),INDEX(新属性投放!J$28:J$36,卡牌属性!$K101))*VLOOKUP(J101,$A$4:$E$39,5),0)</f>
        <v>1137</v>
      </c>
      <c r="P101" s="31" t="s">
        <v>200</v>
      </c>
      <c r="Q101" s="16">
        <f>ROUND(IF($C101=1,INDEX(新属性投放!K$14:K$22,卡牌属性!$K101),INDEX(新属性投放!K$28:K$36,卡牌属性!$K101))*VLOOKUP(J101,$A$4:$E$39,5),0)</f>
        <v>5854</v>
      </c>
      <c r="R101" s="31" t="s">
        <v>198</v>
      </c>
      <c r="S101" s="16">
        <f>ROUND(IF($C101=1,INDEX(新属性投放!C$14:C$22,卡牌属性!$K101),INDEX(新属性投放!C$28:C$36,卡牌属性!$K101))*VLOOKUP(J101,$A$4:$E$39,5),0)</f>
        <v>83</v>
      </c>
      <c r="T101" s="31" t="s">
        <v>199</v>
      </c>
      <c r="U101" s="16">
        <f>ROUND(IF($C101=1,INDEX(新属性投放!D$14:D$22,卡牌属性!$K101),INDEX(新属性投放!D$28:D$36,卡牌属性!$K101))*VLOOKUP(J101,$A$4:$E$39,5),0)</f>
        <v>28</v>
      </c>
      <c r="V101" s="31" t="s">
        <v>200</v>
      </c>
      <c r="W101" s="16">
        <f>ROUND(IF($C101=1,INDEX(新属性投放!E$14:E$22,卡牌属性!$K101),INDEX(新属性投放!E$28:E$36,卡牌属性!$K101))*VLOOKUP(J101,$A$4:$E$39,5),0)</f>
        <v>138</v>
      </c>
    </row>
    <row r="102" spans="9:23" ht="16.5" x14ac:dyDescent="0.2">
      <c r="I102" s="15">
        <v>99</v>
      </c>
      <c r="J102" s="16">
        <f t="shared" si="3"/>
        <v>1101011</v>
      </c>
      <c r="K102" s="16">
        <f t="shared" si="2"/>
        <v>9</v>
      </c>
      <c r="L102" s="16" t="s">
        <v>52</v>
      </c>
      <c r="M102" s="16">
        <f>ROUND(IF($C102=1,INDEX(新属性投放!I$14:I$22,卡牌属性!$K102),INDEX(新属性投放!I$28:I$36,卡牌属性!$K102))*VLOOKUP(J102,$A$4:$E$39,5),0)</f>
        <v>4348</v>
      </c>
      <c r="N102" s="31" t="s">
        <v>199</v>
      </c>
      <c r="O102" s="16">
        <f>ROUND(IF($C102=1,INDEX(新属性投放!J$14:J$22,卡牌属性!$K102),INDEX(新属性投放!J$28:J$36,卡牌属性!$K102))*VLOOKUP(J102,$A$4:$E$39,5),0)</f>
        <v>1445</v>
      </c>
      <c r="P102" s="31" t="s">
        <v>200</v>
      </c>
      <c r="Q102" s="16">
        <f>ROUND(IF($C102=1,INDEX(新属性投放!K$14:K$22,卡牌属性!$K102),INDEX(新属性投放!K$28:K$36,卡牌属性!$K102))*VLOOKUP(J102,$A$4:$E$39,5),0)</f>
        <v>7394</v>
      </c>
      <c r="R102" s="31" t="s">
        <v>198</v>
      </c>
      <c r="S102" s="16">
        <f>ROUND(IF($C102=1,INDEX(新属性投放!C$14:C$22,卡牌属性!$K102),INDEX(新属性投放!C$28:C$36,卡牌属性!$K102))*VLOOKUP(J102,$A$4:$E$39,5),0)</f>
        <v>99</v>
      </c>
      <c r="T102" s="31" t="s">
        <v>199</v>
      </c>
      <c r="U102" s="16">
        <f>ROUND(IF($C102=1,INDEX(新属性投放!D$14:D$22,卡牌属性!$K102),INDEX(新属性投放!D$28:D$36,卡牌属性!$K102))*VLOOKUP(J102,$A$4:$E$39,5),0)</f>
        <v>33</v>
      </c>
      <c r="V102" s="31" t="s">
        <v>200</v>
      </c>
      <c r="W102" s="16">
        <f>ROUND(IF($C102=1,INDEX(新属性投放!E$14:E$22,卡牌属性!$K102),INDEX(新属性投放!E$28:E$36,卡牌属性!$K102))*VLOOKUP(J102,$A$4:$E$39,5),0)</f>
        <v>165</v>
      </c>
    </row>
    <row r="103" spans="9:23" ht="16.5" x14ac:dyDescent="0.2">
      <c r="I103" s="15">
        <v>100</v>
      </c>
      <c r="J103" s="16">
        <f t="shared" si="3"/>
        <v>1101012</v>
      </c>
      <c r="K103" s="16">
        <f t="shared" si="2"/>
        <v>1</v>
      </c>
      <c r="L103" s="16" t="s">
        <v>52</v>
      </c>
      <c r="M103" s="16">
        <f>ROUND(IF($C103=1,INDEX(新属性投放!I$14:I$22,卡牌属性!$K103),INDEX(新属性投放!I$28:I$36,卡牌属性!$K103))*VLOOKUP(J103,$A$4:$E$39,5),0)</f>
        <v>40</v>
      </c>
      <c r="N103" s="31" t="s">
        <v>199</v>
      </c>
      <c r="O103" s="16">
        <f>ROUND(IF($C103=1,INDEX(新属性投放!J$14:J$22,卡牌属性!$K103),INDEX(新属性投放!J$28:J$36,卡牌属性!$K103))*VLOOKUP(J103,$A$4:$E$39,5),0)</f>
        <v>10</v>
      </c>
      <c r="P103" s="31" t="s">
        <v>200</v>
      </c>
      <c r="Q103" s="16">
        <f>ROUND(IF($C103=1,INDEX(新属性投放!K$14:K$22,卡牌属性!$K103),INDEX(新属性投放!K$28:K$36,卡牌属性!$K103))*VLOOKUP(J103,$A$4:$E$39,5),0)</f>
        <v>200</v>
      </c>
      <c r="R103" s="31" t="s">
        <v>198</v>
      </c>
      <c r="S103" s="16">
        <f>ROUND(IF($C103=1,INDEX(新属性投放!C$14:C$22,卡牌属性!$K103),INDEX(新属性投放!C$28:C$36,卡牌属性!$K103))*VLOOKUP(J103,$A$4:$E$39,5),0)</f>
        <v>15</v>
      </c>
      <c r="T103" s="31" t="s">
        <v>199</v>
      </c>
      <c r="U103" s="16">
        <f>ROUND(IF($C103=1,INDEX(新属性投放!D$14:D$22,卡牌属性!$K103),INDEX(新属性投放!D$28:D$36,卡牌属性!$K103))*VLOOKUP(J103,$A$4:$E$39,5),0)</f>
        <v>5</v>
      </c>
      <c r="V103" s="31" t="s">
        <v>200</v>
      </c>
      <c r="W103" s="16">
        <f>ROUND(IF($C103=1,INDEX(新属性投放!E$14:E$22,卡牌属性!$K103),INDEX(新属性投放!E$28:E$36,卡牌属性!$K103))*VLOOKUP(J103,$A$4:$E$39,5),0)</f>
        <v>25</v>
      </c>
    </row>
    <row r="104" spans="9:23" ht="16.5" x14ac:dyDescent="0.2">
      <c r="I104" s="15">
        <v>101</v>
      </c>
      <c r="J104" s="16">
        <f t="shared" si="3"/>
        <v>1101012</v>
      </c>
      <c r="K104" s="16">
        <f t="shared" si="2"/>
        <v>2</v>
      </c>
      <c r="L104" s="16" t="s">
        <v>52</v>
      </c>
      <c r="M104" s="16">
        <f>ROUND(IF($C104=1,INDEX(新属性投放!I$14:I$22,卡牌属性!$K104),INDEX(新属性投放!I$28:I$36,卡牌属性!$K104))*VLOOKUP(J104,$A$4:$E$39,5),0)</f>
        <v>281</v>
      </c>
      <c r="N104" s="31" t="s">
        <v>199</v>
      </c>
      <c r="O104" s="16">
        <f>ROUND(IF($C104=1,INDEX(新属性投放!J$14:J$22,卡牌属性!$K104),INDEX(新属性投放!J$28:J$36,卡牌属性!$K104))*VLOOKUP(J104,$A$4:$E$39,5),0)</f>
        <v>90</v>
      </c>
      <c r="P104" s="31" t="s">
        <v>200</v>
      </c>
      <c r="Q104" s="16">
        <f>ROUND(IF($C104=1,INDEX(新属性投放!K$14:K$22,卡牌属性!$K104),INDEX(新属性投放!K$28:K$36,卡牌属性!$K104))*VLOOKUP(J104,$A$4:$E$39,5),0)</f>
        <v>602</v>
      </c>
      <c r="R104" s="31" t="s">
        <v>198</v>
      </c>
      <c r="S104" s="16">
        <f>ROUND(IF($C104=1,INDEX(新属性投放!C$14:C$22,卡牌属性!$K104),INDEX(新属性投放!C$28:C$36,卡牌属性!$K104))*VLOOKUP(J104,$A$4:$E$39,5),0)</f>
        <v>21</v>
      </c>
      <c r="T104" s="31" t="s">
        <v>199</v>
      </c>
      <c r="U104" s="16">
        <f>ROUND(IF($C104=1,INDEX(新属性投放!D$14:D$22,卡牌属性!$K104),INDEX(新属性投放!D$28:D$36,卡牌属性!$K104))*VLOOKUP(J104,$A$4:$E$39,5),0)</f>
        <v>7</v>
      </c>
      <c r="V104" s="31" t="s">
        <v>200</v>
      </c>
      <c r="W104" s="16">
        <f>ROUND(IF($C104=1,INDEX(新属性投放!E$14:E$22,卡牌属性!$K104),INDEX(新属性投放!E$28:E$36,卡牌属性!$K104))*VLOOKUP(J104,$A$4:$E$39,5),0)</f>
        <v>35</v>
      </c>
    </row>
    <row r="105" spans="9:23" ht="16.5" x14ac:dyDescent="0.2">
      <c r="I105" s="15">
        <v>102</v>
      </c>
      <c r="J105" s="16">
        <f t="shared" si="3"/>
        <v>1101012</v>
      </c>
      <c r="K105" s="16">
        <f t="shared" si="2"/>
        <v>3</v>
      </c>
      <c r="L105" s="16" t="s">
        <v>52</v>
      </c>
      <c r="M105" s="16">
        <f>ROUND(IF($C105=1,INDEX(新属性投放!I$14:I$22,卡牌属性!$K105),INDEX(新属性投放!I$28:I$36,卡牌属性!$K105))*VLOOKUP(J105,$A$4:$E$39,5),0)</f>
        <v>626</v>
      </c>
      <c r="N105" s="31" t="s">
        <v>199</v>
      </c>
      <c r="O105" s="16">
        <f>ROUND(IF($C105=1,INDEX(新属性投放!J$14:J$22,卡牌属性!$K105),INDEX(新属性投放!J$28:J$36,卡牌属性!$K105))*VLOOKUP(J105,$A$4:$E$39,5),0)</f>
        <v>205</v>
      </c>
      <c r="P105" s="31" t="s">
        <v>200</v>
      </c>
      <c r="Q105" s="16">
        <f>ROUND(IF($C105=1,INDEX(新属性投放!K$14:K$22,卡牌属性!$K105),INDEX(新属性投放!K$28:K$36,卡牌属性!$K105))*VLOOKUP(J105,$A$4:$E$39,5),0)</f>
        <v>1177</v>
      </c>
      <c r="R105" s="31" t="s">
        <v>198</v>
      </c>
      <c r="S105" s="16">
        <f>ROUND(IF($C105=1,INDEX(新属性投放!C$14:C$22,卡牌属性!$K105),INDEX(新属性投放!C$28:C$36,卡牌属性!$K105))*VLOOKUP(J105,$A$4:$E$39,5),0)</f>
        <v>30</v>
      </c>
      <c r="T105" s="31" t="s">
        <v>199</v>
      </c>
      <c r="U105" s="16">
        <f>ROUND(IF($C105=1,INDEX(新属性投放!D$14:D$22,卡牌属性!$K105),INDEX(新属性投放!D$28:D$36,卡牌属性!$K105))*VLOOKUP(J105,$A$4:$E$39,5),0)</f>
        <v>10</v>
      </c>
      <c r="V105" s="31" t="s">
        <v>200</v>
      </c>
      <c r="W105" s="16">
        <f>ROUND(IF($C105=1,INDEX(新属性投放!E$14:E$22,卡牌属性!$K105),INDEX(新属性投放!E$28:E$36,卡牌属性!$K105))*VLOOKUP(J105,$A$4:$E$39,5),0)</f>
        <v>50</v>
      </c>
    </row>
    <row r="106" spans="9:23" ht="16.5" x14ac:dyDescent="0.2">
      <c r="I106" s="15">
        <v>103</v>
      </c>
      <c r="J106" s="16">
        <f t="shared" si="3"/>
        <v>1101012</v>
      </c>
      <c r="K106" s="16">
        <f t="shared" si="2"/>
        <v>4</v>
      </c>
      <c r="L106" s="16" t="s">
        <v>52</v>
      </c>
      <c r="M106" s="16">
        <f>ROUND(IF($C106=1,INDEX(新属性投放!I$14:I$22,卡牌属性!$K106),INDEX(新属性投放!I$28:I$36,卡牌属性!$K106))*VLOOKUP(J106,$A$4:$E$39,5),0)</f>
        <v>962</v>
      </c>
      <c r="N106" s="31" t="s">
        <v>199</v>
      </c>
      <c r="O106" s="16">
        <f>ROUND(IF($C106=1,INDEX(新属性投放!J$14:J$22,卡牌属性!$K106),INDEX(新属性投放!J$28:J$36,卡牌属性!$K106))*VLOOKUP(J106,$A$4:$E$39,5),0)</f>
        <v>317</v>
      </c>
      <c r="P106" s="31" t="s">
        <v>200</v>
      </c>
      <c r="Q106" s="16">
        <f>ROUND(IF($C106=1,INDEX(新属性投放!K$14:K$22,卡牌属性!$K106),INDEX(新属性投放!K$28:K$36,卡牌属性!$K106))*VLOOKUP(J106,$A$4:$E$39,5),0)</f>
        <v>1737</v>
      </c>
      <c r="R106" s="31" t="s">
        <v>198</v>
      </c>
      <c r="S106" s="16">
        <f>ROUND(IF($C106=1,INDEX(新属性投放!C$14:C$22,卡牌属性!$K106),INDEX(新属性投放!C$28:C$36,卡牌属性!$K106))*VLOOKUP(J106,$A$4:$E$39,5),0)</f>
        <v>36</v>
      </c>
      <c r="T106" s="31" t="s">
        <v>199</v>
      </c>
      <c r="U106" s="16">
        <f>ROUND(IF($C106=1,INDEX(新属性投放!D$14:D$22,卡牌属性!$K106),INDEX(新属性投放!D$28:D$36,卡牌属性!$K106))*VLOOKUP(J106,$A$4:$E$39,5),0)</f>
        <v>12</v>
      </c>
      <c r="V106" s="31" t="s">
        <v>200</v>
      </c>
      <c r="W106" s="16">
        <f>ROUND(IF($C106=1,INDEX(新属性投放!E$14:E$22,卡牌属性!$K106),INDEX(新属性投放!E$28:E$36,卡牌属性!$K106))*VLOOKUP(J106,$A$4:$E$39,5),0)</f>
        <v>60</v>
      </c>
    </row>
    <row r="107" spans="9:23" ht="16.5" x14ac:dyDescent="0.2">
      <c r="I107" s="15">
        <v>104</v>
      </c>
      <c r="J107" s="16">
        <f t="shared" si="3"/>
        <v>1101012</v>
      </c>
      <c r="K107" s="16">
        <f t="shared" si="2"/>
        <v>5</v>
      </c>
      <c r="L107" s="16" t="s">
        <v>52</v>
      </c>
      <c r="M107" s="16">
        <f>ROUND(IF($C107=1,INDEX(新属性投放!I$14:I$22,卡牌属性!$K107),INDEX(新属性投放!I$28:I$36,卡牌属性!$K107))*VLOOKUP(J107,$A$4:$E$39,5),0)</f>
        <v>1367</v>
      </c>
      <c r="N107" s="31" t="s">
        <v>199</v>
      </c>
      <c r="O107" s="16">
        <f>ROUND(IF($C107=1,INDEX(新属性投放!J$14:J$22,卡牌属性!$K107),INDEX(新属性投放!J$28:J$36,卡牌属性!$K107))*VLOOKUP(J107,$A$4:$E$39,5),0)</f>
        <v>452</v>
      </c>
      <c r="P107" s="31" t="s">
        <v>200</v>
      </c>
      <c r="Q107" s="16">
        <f>ROUND(IF($C107=1,INDEX(新属性投放!K$14:K$22,卡牌属性!$K107),INDEX(新属性投放!K$28:K$36,卡牌属性!$K107))*VLOOKUP(J107,$A$4:$E$39,5),0)</f>
        <v>2412</v>
      </c>
      <c r="R107" s="31" t="s">
        <v>198</v>
      </c>
      <c r="S107" s="16">
        <f>ROUND(IF($C107=1,INDEX(新属性投放!C$14:C$22,卡牌属性!$K107),INDEX(新属性投放!C$28:C$36,卡牌属性!$K107))*VLOOKUP(J107,$A$4:$E$39,5),0)</f>
        <v>45</v>
      </c>
      <c r="T107" s="31" t="s">
        <v>199</v>
      </c>
      <c r="U107" s="16">
        <f>ROUND(IF($C107=1,INDEX(新属性投放!D$14:D$22,卡牌属性!$K107),INDEX(新属性投放!D$28:D$36,卡牌属性!$K107))*VLOOKUP(J107,$A$4:$E$39,5),0)</f>
        <v>15</v>
      </c>
      <c r="V107" s="31" t="s">
        <v>200</v>
      </c>
      <c r="W107" s="16">
        <f>ROUND(IF($C107=1,INDEX(新属性投放!E$14:E$22,卡牌属性!$K107),INDEX(新属性投放!E$28:E$36,卡牌属性!$K107))*VLOOKUP(J107,$A$4:$E$39,5),0)</f>
        <v>75</v>
      </c>
    </row>
    <row r="108" spans="9:23" ht="16.5" x14ac:dyDescent="0.2">
      <c r="I108" s="15">
        <v>105</v>
      </c>
      <c r="J108" s="16">
        <f t="shared" si="3"/>
        <v>1101012</v>
      </c>
      <c r="K108" s="16">
        <f t="shared" si="2"/>
        <v>6</v>
      </c>
      <c r="L108" s="16" t="s">
        <v>52</v>
      </c>
      <c r="M108" s="16">
        <f>ROUND(IF($C108=1,INDEX(新属性投放!I$14:I$22,卡牌属性!$K108),INDEX(新属性投放!I$28:I$36,卡牌属性!$K108))*VLOOKUP(J108,$A$4:$E$39,5),0)</f>
        <v>1868</v>
      </c>
      <c r="N108" s="31" t="s">
        <v>199</v>
      </c>
      <c r="O108" s="16">
        <f>ROUND(IF($C108=1,INDEX(新属性投放!J$14:J$22,卡牌属性!$K108),INDEX(新属性投放!J$28:J$36,卡牌属性!$K108))*VLOOKUP(J108,$A$4:$E$39,5),0)</f>
        <v>619</v>
      </c>
      <c r="P108" s="31" t="s">
        <v>200</v>
      </c>
      <c r="Q108" s="16">
        <f>ROUND(IF($C108=1,INDEX(新属性投放!K$14:K$22,卡牌属性!$K108),INDEX(新属性投放!K$28:K$36,卡牌属性!$K108))*VLOOKUP(J108,$A$4:$E$39,5),0)</f>
        <v>3247</v>
      </c>
      <c r="R108" s="31" t="s">
        <v>198</v>
      </c>
      <c r="S108" s="16">
        <f>ROUND(IF($C108=1,INDEX(新属性投放!C$14:C$22,卡牌属性!$K108),INDEX(新属性投放!C$28:C$36,卡牌属性!$K108))*VLOOKUP(J108,$A$4:$E$39,5),0)</f>
        <v>51</v>
      </c>
      <c r="T108" s="31" t="s">
        <v>199</v>
      </c>
      <c r="U108" s="16">
        <f>ROUND(IF($C108=1,INDEX(新属性投放!D$14:D$22,卡牌属性!$K108),INDEX(新属性投放!D$28:D$36,卡牌属性!$K108))*VLOOKUP(J108,$A$4:$E$39,5),0)</f>
        <v>17</v>
      </c>
      <c r="V108" s="31" t="s">
        <v>200</v>
      </c>
      <c r="W108" s="16">
        <f>ROUND(IF($C108=1,INDEX(新属性投放!E$14:E$22,卡牌属性!$K108),INDEX(新属性投放!E$28:E$36,卡牌属性!$K108))*VLOOKUP(J108,$A$4:$E$39,5),0)</f>
        <v>85</v>
      </c>
    </row>
    <row r="109" spans="9:23" ht="16.5" x14ac:dyDescent="0.2">
      <c r="I109" s="15">
        <v>106</v>
      </c>
      <c r="J109" s="16">
        <f t="shared" si="3"/>
        <v>1101012</v>
      </c>
      <c r="K109" s="16">
        <f t="shared" si="2"/>
        <v>7</v>
      </c>
      <c r="L109" s="16" t="s">
        <v>52</v>
      </c>
      <c r="M109" s="16">
        <f>ROUND(IF($C109=1,INDEX(新属性投放!I$14:I$22,卡牌属性!$K109),INDEX(新属性投放!I$28:I$36,卡牌属性!$K109))*VLOOKUP(J109,$A$4:$E$39,5),0)</f>
        <v>2438</v>
      </c>
      <c r="N109" s="31" t="s">
        <v>199</v>
      </c>
      <c r="O109" s="16">
        <f>ROUND(IF($C109=1,INDEX(新属性投放!J$14:J$22,卡牌属性!$K109),INDEX(新属性投放!J$28:J$36,卡牌属性!$K109))*VLOOKUP(J109,$A$4:$E$39,5),0)</f>
        <v>809</v>
      </c>
      <c r="P109" s="31" t="s">
        <v>200</v>
      </c>
      <c r="Q109" s="16">
        <f>ROUND(IF($C109=1,INDEX(新属性投放!K$14:K$22,卡牌属性!$K109),INDEX(新属性投放!K$28:K$36,卡牌属性!$K109))*VLOOKUP(J109,$A$4:$E$39,5),0)</f>
        <v>4197</v>
      </c>
      <c r="R109" s="31" t="s">
        <v>198</v>
      </c>
      <c r="S109" s="16">
        <f>ROUND(IF($C109=1,INDEX(新属性投放!C$14:C$22,卡牌属性!$K109),INDEX(新属性投放!C$28:C$36,卡牌属性!$K109))*VLOOKUP(J109,$A$4:$E$39,5),0)</f>
        <v>60</v>
      </c>
      <c r="T109" s="31" t="s">
        <v>199</v>
      </c>
      <c r="U109" s="16">
        <f>ROUND(IF($C109=1,INDEX(新属性投放!D$14:D$22,卡牌属性!$K109),INDEX(新属性投放!D$28:D$36,卡牌属性!$K109))*VLOOKUP(J109,$A$4:$E$39,5),0)</f>
        <v>20</v>
      </c>
      <c r="V109" s="31" t="s">
        <v>200</v>
      </c>
      <c r="W109" s="16">
        <f>ROUND(IF($C109=1,INDEX(新属性投放!E$14:E$22,卡牌属性!$K109),INDEX(新属性投放!E$28:E$36,卡牌属性!$K109))*VLOOKUP(J109,$A$4:$E$39,5),0)</f>
        <v>100</v>
      </c>
    </row>
    <row r="110" spans="9:23" ht="16.5" x14ac:dyDescent="0.2">
      <c r="I110" s="15">
        <v>107</v>
      </c>
      <c r="J110" s="16">
        <f t="shared" si="3"/>
        <v>1101012</v>
      </c>
      <c r="K110" s="16">
        <f t="shared" si="2"/>
        <v>8</v>
      </c>
      <c r="L110" s="16" t="s">
        <v>52</v>
      </c>
      <c r="M110" s="16">
        <f>ROUND(IF($C110=1,INDEX(新属性投放!I$14:I$22,卡牌属性!$K110),INDEX(新属性投放!I$28:I$36,卡牌属性!$K110))*VLOOKUP(J110,$A$4:$E$39,5),0)</f>
        <v>3113</v>
      </c>
      <c r="N110" s="31" t="s">
        <v>199</v>
      </c>
      <c r="O110" s="16">
        <f>ROUND(IF($C110=1,INDEX(新属性投放!J$14:J$22,卡牌属性!$K110),INDEX(新属性投放!J$28:J$36,卡牌属性!$K110))*VLOOKUP(J110,$A$4:$E$39,5),0)</f>
        <v>1034</v>
      </c>
      <c r="P110" s="31" t="s">
        <v>200</v>
      </c>
      <c r="Q110" s="16">
        <f>ROUND(IF($C110=1,INDEX(新属性投放!K$14:K$22,卡牌属性!$K110),INDEX(新属性投放!K$28:K$36,卡牌属性!$K110))*VLOOKUP(J110,$A$4:$E$39,5),0)</f>
        <v>5322</v>
      </c>
      <c r="R110" s="31" t="s">
        <v>198</v>
      </c>
      <c r="S110" s="16">
        <f>ROUND(IF($C110=1,INDEX(新属性投放!C$14:C$22,卡牌属性!$K110),INDEX(新属性投放!C$28:C$36,卡牌属性!$K110))*VLOOKUP(J110,$A$4:$E$39,5),0)</f>
        <v>75</v>
      </c>
      <c r="T110" s="31" t="s">
        <v>199</v>
      </c>
      <c r="U110" s="16">
        <f>ROUND(IF($C110=1,INDEX(新属性投放!D$14:D$22,卡牌属性!$K110),INDEX(新属性投放!D$28:D$36,卡牌属性!$K110))*VLOOKUP(J110,$A$4:$E$39,5),0)</f>
        <v>25</v>
      </c>
      <c r="V110" s="31" t="s">
        <v>200</v>
      </c>
      <c r="W110" s="16">
        <f>ROUND(IF($C110=1,INDEX(新属性投放!E$14:E$22,卡牌属性!$K110),INDEX(新属性投放!E$28:E$36,卡牌属性!$K110))*VLOOKUP(J110,$A$4:$E$39,5),0)</f>
        <v>125</v>
      </c>
    </row>
    <row r="111" spans="9:23" ht="16.5" x14ac:dyDescent="0.2">
      <c r="I111" s="15">
        <v>108</v>
      </c>
      <c r="J111" s="16">
        <f t="shared" si="3"/>
        <v>1101012</v>
      </c>
      <c r="K111" s="16">
        <f t="shared" si="2"/>
        <v>9</v>
      </c>
      <c r="L111" s="16" t="s">
        <v>52</v>
      </c>
      <c r="M111" s="16">
        <f>ROUND(IF($C111=1,INDEX(新属性投放!I$14:I$22,卡牌属性!$K111),INDEX(新属性投放!I$28:I$36,卡牌属性!$K111))*VLOOKUP(J111,$A$4:$E$39,5),0)</f>
        <v>3953</v>
      </c>
      <c r="N111" s="31" t="s">
        <v>199</v>
      </c>
      <c r="O111" s="16">
        <f>ROUND(IF($C111=1,INDEX(新属性投放!J$14:J$22,卡牌属性!$K111),INDEX(新属性投放!J$28:J$36,卡牌属性!$K111))*VLOOKUP(J111,$A$4:$E$39,5),0)</f>
        <v>1314</v>
      </c>
      <c r="P111" s="31" t="s">
        <v>200</v>
      </c>
      <c r="Q111" s="16">
        <f>ROUND(IF($C111=1,INDEX(新属性投放!K$14:K$22,卡牌属性!$K111),INDEX(新属性投放!K$28:K$36,卡牌属性!$K111))*VLOOKUP(J111,$A$4:$E$39,5),0)</f>
        <v>6722</v>
      </c>
      <c r="R111" s="31" t="s">
        <v>198</v>
      </c>
      <c r="S111" s="16">
        <f>ROUND(IF($C111=1,INDEX(新属性投放!C$14:C$22,卡牌属性!$K111),INDEX(新属性投放!C$28:C$36,卡牌属性!$K111))*VLOOKUP(J111,$A$4:$E$39,5),0)</f>
        <v>90</v>
      </c>
      <c r="T111" s="31" t="s">
        <v>199</v>
      </c>
      <c r="U111" s="16">
        <f>ROUND(IF($C111=1,INDEX(新属性投放!D$14:D$22,卡牌属性!$K111),INDEX(新属性投放!D$28:D$36,卡牌属性!$K111))*VLOOKUP(J111,$A$4:$E$39,5),0)</f>
        <v>30</v>
      </c>
      <c r="V111" s="31" t="s">
        <v>200</v>
      </c>
      <c r="W111" s="16">
        <f>ROUND(IF($C111=1,INDEX(新属性投放!E$14:E$22,卡牌属性!$K111),INDEX(新属性投放!E$28:E$36,卡牌属性!$K111))*VLOOKUP(J111,$A$4:$E$39,5),0)</f>
        <v>150</v>
      </c>
    </row>
    <row r="112" spans="9:23" ht="16.5" x14ac:dyDescent="0.2">
      <c r="I112" s="15">
        <v>109</v>
      </c>
      <c r="J112" s="16">
        <f t="shared" si="3"/>
        <v>1101013</v>
      </c>
      <c r="K112" s="16">
        <f t="shared" si="2"/>
        <v>1</v>
      </c>
      <c r="L112" s="16" t="s">
        <v>52</v>
      </c>
      <c r="M112" s="16">
        <f>ROUND(IF($C112=1,INDEX(新属性投放!I$14:I$22,卡牌属性!$K112),INDEX(新属性投放!I$28:I$36,卡牌属性!$K112))*VLOOKUP(J112,$A$4:$E$39,5),0)</f>
        <v>40</v>
      </c>
      <c r="N112" s="31" t="s">
        <v>199</v>
      </c>
      <c r="O112" s="16">
        <f>ROUND(IF($C112=1,INDEX(新属性投放!J$14:J$22,卡牌属性!$K112),INDEX(新属性投放!J$28:J$36,卡牌属性!$K112))*VLOOKUP(J112,$A$4:$E$39,5),0)</f>
        <v>10</v>
      </c>
      <c r="P112" s="31" t="s">
        <v>200</v>
      </c>
      <c r="Q112" s="16">
        <f>ROUND(IF($C112=1,INDEX(新属性投放!K$14:K$22,卡牌属性!$K112),INDEX(新属性投放!K$28:K$36,卡牌属性!$K112))*VLOOKUP(J112,$A$4:$E$39,5),0)</f>
        <v>200</v>
      </c>
      <c r="R112" s="31" t="s">
        <v>198</v>
      </c>
      <c r="S112" s="16">
        <f>ROUND(IF($C112=1,INDEX(新属性投放!C$14:C$22,卡牌属性!$K112),INDEX(新属性投放!C$28:C$36,卡牌属性!$K112))*VLOOKUP(J112,$A$4:$E$39,5),0)</f>
        <v>15</v>
      </c>
      <c r="T112" s="31" t="s">
        <v>199</v>
      </c>
      <c r="U112" s="16">
        <f>ROUND(IF($C112=1,INDEX(新属性投放!D$14:D$22,卡牌属性!$K112),INDEX(新属性投放!D$28:D$36,卡牌属性!$K112))*VLOOKUP(J112,$A$4:$E$39,5),0)</f>
        <v>5</v>
      </c>
      <c r="V112" s="31" t="s">
        <v>200</v>
      </c>
      <c r="W112" s="16">
        <f>ROUND(IF($C112=1,INDEX(新属性投放!E$14:E$22,卡牌属性!$K112),INDEX(新属性投放!E$28:E$36,卡牌属性!$K112))*VLOOKUP(J112,$A$4:$E$39,5),0)</f>
        <v>25</v>
      </c>
    </row>
    <row r="113" spans="9:23" ht="16.5" x14ac:dyDescent="0.2">
      <c r="I113" s="15">
        <v>110</v>
      </c>
      <c r="J113" s="16">
        <f t="shared" si="3"/>
        <v>1101013</v>
      </c>
      <c r="K113" s="16">
        <f t="shared" si="2"/>
        <v>2</v>
      </c>
      <c r="L113" s="16" t="s">
        <v>52</v>
      </c>
      <c r="M113" s="16">
        <f>ROUND(IF($C113=1,INDEX(新属性投放!I$14:I$22,卡牌属性!$K113),INDEX(新属性投放!I$28:I$36,卡牌属性!$K113))*VLOOKUP(J113,$A$4:$E$39,5),0)</f>
        <v>281</v>
      </c>
      <c r="N113" s="31" t="s">
        <v>199</v>
      </c>
      <c r="O113" s="16">
        <f>ROUND(IF($C113=1,INDEX(新属性投放!J$14:J$22,卡牌属性!$K113),INDEX(新属性投放!J$28:J$36,卡牌属性!$K113))*VLOOKUP(J113,$A$4:$E$39,5),0)</f>
        <v>90</v>
      </c>
      <c r="P113" s="31" t="s">
        <v>200</v>
      </c>
      <c r="Q113" s="16">
        <f>ROUND(IF($C113=1,INDEX(新属性投放!K$14:K$22,卡牌属性!$K113),INDEX(新属性投放!K$28:K$36,卡牌属性!$K113))*VLOOKUP(J113,$A$4:$E$39,5),0)</f>
        <v>602</v>
      </c>
      <c r="R113" s="31" t="s">
        <v>198</v>
      </c>
      <c r="S113" s="16">
        <f>ROUND(IF($C113=1,INDEX(新属性投放!C$14:C$22,卡牌属性!$K113),INDEX(新属性投放!C$28:C$36,卡牌属性!$K113))*VLOOKUP(J113,$A$4:$E$39,5),0)</f>
        <v>21</v>
      </c>
      <c r="T113" s="31" t="s">
        <v>199</v>
      </c>
      <c r="U113" s="16">
        <f>ROUND(IF($C113=1,INDEX(新属性投放!D$14:D$22,卡牌属性!$K113),INDEX(新属性投放!D$28:D$36,卡牌属性!$K113))*VLOOKUP(J113,$A$4:$E$39,5),0)</f>
        <v>7</v>
      </c>
      <c r="V113" s="31" t="s">
        <v>200</v>
      </c>
      <c r="W113" s="16">
        <f>ROUND(IF($C113=1,INDEX(新属性投放!E$14:E$22,卡牌属性!$K113),INDEX(新属性投放!E$28:E$36,卡牌属性!$K113))*VLOOKUP(J113,$A$4:$E$39,5),0)</f>
        <v>35</v>
      </c>
    </row>
    <row r="114" spans="9:23" ht="16.5" x14ac:dyDescent="0.2">
      <c r="I114" s="15">
        <v>111</v>
      </c>
      <c r="J114" s="16">
        <f t="shared" si="3"/>
        <v>1101013</v>
      </c>
      <c r="K114" s="16">
        <f t="shared" si="2"/>
        <v>3</v>
      </c>
      <c r="L114" s="16" t="s">
        <v>52</v>
      </c>
      <c r="M114" s="16">
        <f>ROUND(IF($C114=1,INDEX(新属性投放!I$14:I$22,卡牌属性!$K114),INDEX(新属性投放!I$28:I$36,卡牌属性!$K114))*VLOOKUP(J114,$A$4:$E$39,5),0)</f>
        <v>626</v>
      </c>
      <c r="N114" s="31" t="s">
        <v>199</v>
      </c>
      <c r="O114" s="16">
        <f>ROUND(IF($C114=1,INDEX(新属性投放!J$14:J$22,卡牌属性!$K114),INDEX(新属性投放!J$28:J$36,卡牌属性!$K114))*VLOOKUP(J114,$A$4:$E$39,5),0)</f>
        <v>205</v>
      </c>
      <c r="P114" s="31" t="s">
        <v>200</v>
      </c>
      <c r="Q114" s="16">
        <f>ROUND(IF($C114=1,INDEX(新属性投放!K$14:K$22,卡牌属性!$K114),INDEX(新属性投放!K$28:K$36,卡牌属性!$K114))*VLOOKUP(J114,$A$4:$E$39,5),0)</f>
        <v>1177</v>
      </c>
      <c r="R114" s="31" t="s">
        <v>198</v>
      </c>
      <c r="S114" s="16">
        <f>ROUND(IF($C114=1,INDEX(新属性投放!C$14:C$22,卡牌属性!$K114),INDEX(新属性投放!C$28:C$36,卡牌属性!$K114))*VLOOKUP(J114,$A$4:$E$39,5),0)</f>
        <v>30</v>
      </c>
      <c r="T114" s="31" t="s">
        <v>199</v>
      </c>
      <c r="U114" s="16">
        <f>ROUND(IF($C114=1,INDEX(新属性投放!D$14:D$22,卡牌属性!$K114),INDEX(新属性投放!D$28:D$36,卡牌属性!$K114))*VLOOKUP(J114,$A$4:$E$39,5),0)</f>
        <v>10</v>
      </c>
      <c r="V114" s="31" t="s">
        <v>200</v>
      </c>
      <c r="W114" s="16">
        <f>ROUND(IF($C114=1,INDEX(新属性投放!E$14:E$22,卡牌属性!$K114),INDEX(新属性投放!E$28:E$36,卡牌属性!$K114))*VLOOKUP(J114,$A$4:$E$39,5),0)</f>
        <v>50</v>
      </c>
    </row>
    <row r="115" spans="9:23" ht="16.5" x14ac:dyDescent="0.2">
      <c r="I115" s="15">
        <v>112</v>
      </c>
      <c r="J115" s="16">
        <f t="shared" si="3"/>
        <v>1101013</v>
      </c>
      <c r="K115" s="16">
        <f t="shared" si="2"/>
        <v>4</v>
      </c>
      <c r="L115" s="16" t="s">
        <v>52</v>
      </c>
      <c r="M115" s="16">
        <f>ROUND(IF($C115=1,INDEX(新属性投放!I$14:I$22,卡牌属性!$K115),INDEX(新属性投放!I$28:I$36,卡牌属性!$K115))*VLOOKUP(J115,$A$4:$E$39,5),0)</f>
        <v>962</v>
      </c>
      <c r="N115" s="31" t="s">
        <v>199</v>
      </c>
      <c r="O115" s="16">
        <f>ROUND(IF($C115=1,INDEX(新属性投放!J$14:J$22,卡牌属性!$K115),INDEX(新属性投放!J$28:J$36,卡牌属性!$K115))*VLOOKUP(J115,$A$4:$E$39,5),0)</f>
        <v>317</v>
      </c>
      <c r="P115" s="31" t="s">
        <v>200</v>
      </c>
      <c r="Q115" s="16">
        <f>ROUND(IF($C115=1,INDEX(新属性投放!K$14:K$22,卡牌属性!$K115),INDEX(新属性投放!K$28:K$36,卡牌属性!$K115))*VLOOKUP(J115,$A$4:$E$39,5),0)</f>
        <v>1737</v>
      </c>
      <c r="R115" s="31" t="s">
        <v>198</v>
      </c>
      <c r="S115" s="16">
        <f>ROUND(IF($C115=1,INDEX(新属性投放!C$14:C$22,卡牌属性!$K115),INDEX(新属性投放!C$28:C$36,卡牌属性!$K115))*VLOOKUP(J115,$A$4:$E$39,5),0)</f>
        <v>36</v>
      </c>
      <c r="T115" s="31" t="s">
        <v>199</v>
      </c>
      <c r="U115" s="16">
        <f>ROUND(IF($C115=1,INDEX(新属性投放!D$14:D$22,卡牌属性!$K115),INDEX(新属性投放!D$28:D$36,卡牌属性!$K115))*VLOOKUP(J115,$A$4:$E$39,5),0)</f>
        <v>12</v>
      </c>
      <c r="V115" s="31" t="s">
        <v>200</v>
      </c>
      <c r="W115" s="16">
        <f>ROUND(IF($C115=1,INDEX(新属性投放!E$14:E$22,卡牌属性!$K115),INDEX(新属性投放!E$28:E$36,卡牌属性!$K115))*VLOOKUP(J115,$A$4:$E$39,5),0)</f>
        <v>60</v>
      </c>
    </row>
    <row r="116" spans="9:23" ht="16.5" x14ac:dyDescent="0.2">
      <c r="I116" s="15">
        <v>113</v>
      </c>
      <c r="J116" s="16">
        <f t="shared" si="3"/>
        <v>1101013</v>
      </c>
      <c r="K116" s="16">
        <f t="shared" si="2"/>
        <v>5</v>
      </c>
      <c r="L116" s="16" t="s">
        <v>52</v>
      </c>
      <c r="M116" s="16">
        <f>ROUND(IF($C116=1,INDEX(新属性投放!I$14:I$22,卡牌属性!$K116),INDEX(新属性投放!I$28:I$36,卡牌属性!$K116))*VLOOKUP(J116,$A$4:$E$39,5),0)</f>
        <v>1367</v>
      </c>
      <c r="N116" s="31" t="s">
        <v>199</v>
      </c>
      <c r="O116" s="16">
        <f>ROUND(IF($C116=1,INDEX(新属性投放!J$14:J$22,卡牌属性!$K116),INDEX(新属性投放!J$28:J$36,卡牌属性!$K116))*VLOOKUP(J116,$A$4:$E$39,5),0)</f>
        <v>452</v>
      </c>
      <c r="P116" s="31" t="s">
        <v>200</v>
      </c>
      <c r="Q116" s="16">
        <f>ROUND(IF($C116=1,INDEX(新属性投放!K$14:K$22,卡牌属性!$K116),INDEX(新属性投放!K$28:K$36,卡牌属性!$K116))*VLOOKUP(J116,$A$4:$E$39,5),0)</f>
        <v>2412</v>
      </c>
      <c r="R116" s="31" t="s">
        <v>198</v>
      </c>
      <c r="S116" s="16">
        <f>ROUND(IF($C116=1,INDEX(新属性投放!C$14:C$22,卡牌属性!$K116),INDEX(新属性投放!C$28:C$36,卡牌属性!$K116))*VLOOKUP(J116,$A$4:$E$39,5),0)</f>
        <v>45</v>
      </c>
      <c r="T116" s="31" t="s">
        <v>199</v>
      </c>
      <c r="U116" s="16">
        <f>ROUND(IF($C116=1,INDEX(新属性投放!D$14:D$22,卡牌属性!$K116),INDEX(新属性投放!D$28:D$36,卡牌属性!$K116))*VLOOKUP(J116,$A$4:$E$39,5),0)</f>
        <v>15</v>
      </c>
      <c r="V116" s="31" t="s">
        <v>200</v>
      </c>
      <c r="W116" s="16">
        <f>ROUND(IF($C116=1,INDEX(新属性投放!E$14:E$22,卡牌属性!$K116),INDEX(新属性投放!E$28:E$36,卡牌属性!$K116))*VLOOKUP(J116,$A$4:$E$39,5),0)</f>
        <v>75</v>
      </c>
    </row>
    <row r="117" spans="9:23" ht="16.5" x14ac:dyDescent="0.2">
      <c r="I117" s="15">
        <v>114</v>
      </c>
      <c r="J117" s="16">
        <f t="shared" si="3"/>
        <v>1101013</v>
      </c>
      <c r="K117" s="16">
        <f t="shared" si="2"/>
        <v>6</v>
      </c>
      <c r="L117" s="16" t="s">
        <v>52</v>
      </c>
      <c r="M117" s="16">
        <f>ROUND(IF($C117=1,INDEX(新属性投放!I$14:I$22,卡牌属性!$K117),INDEX(新属性投放!I$28:I$36,卡牌属性!$K117))*VLOOKUP(J117,$A$4:$E$39,5),0)</f>
        <v>1868</v>
      </c>
      <c r="N117" s="31" t="s">
        <v>199</v>
      </c>
      <c r="O117" s="16">
        <f>ROUND(IF($C117=1,INDEX(新属性投放!J$14:J$22,卡牌属性!$K117),INDEX(新属性投放!J$28:J$36,卡牌属性!$K117))*VLOOKUP(J117,$A$4:$E$39,5),0)</f>
        <v>619</v>
      </c>
      <c r="P117" s="31" t="s">
        <v>200</v>
      </c>
      <c r="Q117" s="16">
        <f>ROUND(IF($C117=1,INDEX(新属性投放!K$14:K$22,卡牌属性!$K117),INDEX(新属性投放!K$28:K$36,卡牌属性!$K117))*VLOOKUP(J117,$A$4:$E$39,5),0)</f>
        <v>3247</v>
      </c>
      <c r="R117" s="31" t="s">
        <v>198</v>
      </c>
      <c r="S117" s="16">
        <f>ROUND(IF($C117=1,INDEX(新属性投放!C$14:C$22,卡牌属性!$K117),INDEX(新属性投放!C$28:C$36,卡牌属性!$K117))*VLOOKUP(J117,$A$4:$E$39,5),0)</f>
        <v>51</v>
      </c>
      <c r="T117" s="31" t="s">
        <v>199</v>
      </c>
      <c r="U117" s="16">
        <f>ROUND(IF($C117=1,INDEX(新属性投放!D$14:D$22,卡牌属性!$K117),INDEX(新属性投放!D$28:D$36,卡牌属性!$K117))*VLOOKUP(J117,$A$4:$E$39,5),0)</f>
        <v>17</v>
      </c>
      <c r="V117" s="31" t="s">
        <v>200</v>
      </c>
      <c r="W117" s="16">
        <f>ROUND(IF($C117=1,INDEX(新属性投放!E$14:E$22,卡牌属性!$K117),INDEX(新属性投放!E$28:E$36,卡牌属性!$K117))*VLOOKUP(J117,$A$4:$E$39,5),0)</f>
        <v>85</v>
      </c>
    </row>
    <row r="118" spans="9:23" ht="16.5" x14ac:dyDescent="0.2">
      <c r="I118" s="15">
        <v>115</v>
      </c>
      <c r="J118" s="16">
        <f t="shared" si="3"/>
        <v>1101013</v>
      </c>
      <c r="K118" s="16">
        <f t="shared" si="2"/>
        <v>7</v>
      </c>
      <c r="L118" s="16" t="s">
        <v>52</v>
      </c>
      <c r="M118" s="16">
        <f>ROUND(IF($C118=1,INDEX(新属性投放!I$14:I$22,卡牌属性!$K118),INDEX(新属性投放!I$28:I$36,卡牌属性!$K118))*VLOOKUP(J118,$A$4:$E$39,5),0)</f>
        <v>2438</v>
      </c>
      <c r="N118" s="31" t="s">
        <v>199</v>
      </c>
      <c r="O118" s="16">
        <f>ROUND(IF($C118=1,INDEX(新属性投放!J$14:J$22,卡牌属性!$K118),INDEX(新属性投放!J$28:J$36,卡牌属性!$K118))*VLOOKUP(J118,$A$4:$E$39,5),0)</f>
        <v>809</v>
      </c>
      <c r="P118" s="31" t="s">
        <v>200</v>
      </c>
      <c r="Q118" s="16">
        <f>ROUND(IF($C118=1,INDEX(新属性投放!K$14:K$22,卡牌属性!$K118),INDEX(新属性投放!K$28:K$36,卡牌属性!$K118))*VLOOKUP(J118,$A$4:$E$39,5),0)</f>
        <v>4197</v>
      </c>
      <c r="R118" s="31" t="s">
        <v>198</v>
      </c>
      <c r="S118" s="16">
        <f>ROUND(IF($C118=1,INDEX(新属性投放!C$14:C$22,卡牌属性!$K118),INDEX(新属性投放!C$28:C$36,卡牌属性!$K118))*VLOOKUP(J118,$A$4:$E$39,5),0)</f>
        <v>60</v>
      </c>
      <c r="T118" s="31" t="s">
        <v>199</v>
      </c>
      <c r="U118" s="16">
        <f>ROUND(IF($C118=1,INDEX(新属性投放!D$14:D$22,卡牌属性!$K118),INDEX(新属性投放!D$28:D$36,卡牌属性!$K118))*VLOOKUP(J118,$A$4:$E$39,5),0)</f>
        <v>20</v>
      </c>
      <c r="V118" s="31" t="s">
        <v>200</v>
      </c>
      <c r="W118" s="16">
        <f>ROUND(IF($C118=1,INDEX(新属性投放!E$14:E$22,卡牌属性!$K118),INDEX(新属性投放!E$28:E$36,卡牌属性!$K118))*VLOOKUP(J118,$A$4:$E$39,5),0)</f>
        <v>100</v>
      </c>
    </row>
    <row r="119" spans="9:23" ht="16.5" x14ac:dyDescent="0.2">
      <c r="I119" s="15">
        <v>116</v>
      </c>
      <c r="J119" s="16">
        <f t="shared" si="3"/>
        <v>1101013</v>
      </c>
      <c r="K119" s="16">
        <f t="shared" si="2"/>
        <v>8</v>
      </c>
      <c r="L119" s="16" t="s">
        <v>52</v>
      </c>
      <c r="M119" s="16">
        <f>ROUND(IF($C119=1,INDEX(新属性投放!I$14:I$22,卡牌属性!$K119),INDEX(新属性投放!I$28:I$36,卡牌属性!$K119))*VLOOKUP(J119,$A$4:$E$39,5),0)</f>
        <v>3113</v>
      </c>
      <c r="N119" s="31" t="s">
        <v>199</v>
      </c>
      <c r="O119" s="16">
        <f>ROUND(IF($C119=1,INDEX(新属性投放!J$14:J$22,卡牌属性!$K119),INDEX(新属性投放!J$28:J$36,卡牌属性!$K119))*VLOOKUP(J119,$A$4:$E$39,5),0)</f>
        <v>1034</v>
      </c>
      <c r="P119" s="31" t="s">
        <v>200</v>
      </c>
      <c r="Q119" s="16">
        <f>ROUND(IF($C119=1,INDEX(新属性投放!K$14:K$22,卡牌属性!$K119),INDEX(新属性投放!K$28:K$36,卡牌属性!$K119))*VLOOKUP(J119,$A$4:$E$39,5),0)</f>
        <v>5322</v>
      </c>
      <c r="R119" s="31" t="s">
        <v>198</v>
      </c>
      <c r="S119" s="16">
        <f>ROUND(IF($C119=1,INDEX(新属性投放!C$14:C$22,卡牌属性!$K119),INDEX(新属性投放!C$28:C$36,卡牌属性!$K119))*VLOOKUP(J119,$A$4:$E$39,5),0)</f>
        <v>75</v>
      </c>
      <c r="T119" s="31" t="s">
        <v>199</v>
      </c>
      <c r="U119" s="16">
        <f>ROUND(IF($C119=1,INDEX(新属性投放!D$14:D$22,卡牌属性!$K119),INDEX(新属性投放!D$28:D$36,卡牌属性!$K119))*VLOOKUP(J119,$A$4:$E$39,5),0)</f>
        <v>25</v>
      </c>
      <c r="V119" s="31" t="s">
        <v>200</v>
      </c>
      <c r="W119" s="16">
        <f>ROUND(IF($C119=1,INDEX(新属性投放!E$14:E$22,卡牌属性!$K119),INDEX(新属性投放!E$28:E$36,卡牌属性!$K119))*VLOOKUP(J119,$A$4:$E$39,5),0)</f>
        <v>125</v>
      </c>
    </row>
    <row r="120" spans="9:23" ht="16.5" x14ac:dyDescent="0.2">
      <c r="I120" s="15">
        <v>117</v>
      </c>
      <c r="J120" s="16">
        <f t="shared" si="3"/>
        <v>1101013</v>
      </c>
      <c r="K120" s="16">
        <f t="shared" si="2"/>
        <v>9</v>
      </c>
      <c r="L120" s="16" t="s">
        <v>52</v>
      </c>
      <c r="M120" s="16">
        <f>ROUND(IF($C120=1,INDEX(新属性投放!I$14:I$22,卡牌属性!$K120),INDEX(新属性投放!I$28:I$36,卡牌属性!$K120))*VLOOKUP(J120,$A$4:$E$39,5),0)</f>
        <v>3953</v>
      </c>
      <c r="N120" s="31" t="s">
        <v>199</v>
      </c>
      <c r="O120" s="16">
        <f>ROUND(IF($C120=1,INDEX(新属性投放!J$14:J$22,卡牌属性!$K120),INDEX(新属性投放!J$28:J$36,卡牌属性!$K120))*VLOOKUP(J120,$A$4:$E$39,5),0)</f>
        <v>1314</v>
      </c>
      <c r="P120" s="31" t="s">
        <v>200</v>
      </c>
      <c r="Q120" s="16">
        <f>ROUND(IF($C120=1,INDEX(新属性投放!K$14:K$22,卡牌属性!$K120),INDEX(新属性投放!K$28:K$36,卡牌属性!$K120))*VLOOKUP(J120,$A$4:$E$39,5),0)</f>
        <v>6722</v>
      </c>
      <c r="R120" s="31" t="s">
        <v>198</v>
      </c>
      <c r="S120" s="16">
        <f>ROUND(IF($C120=1,INDEX(新属性投放!C$14:C$22,卡牌属性!$K120),INDEX(新属性投放!C$28:C$36,卡牌属性!$K120))*VLOOKUP(J120,$A$4:$E$39,5),0)</f>
        <v>90</v>
      </c>
      <c r="T120" s="31" t="s">
        <v>199</v>
      </c>
      <c r="U120" s="16">
        <f>ROUND(IF($C120=1,INDEX(新属性投放!D$14:D$22,卡牌属性!$K120),INDEX(新属性投放!D$28:D$36,卡牌属性!$K120))*VLOOKUP(J120,$A$4:$E$39,5),0)</f>
        <v>30</v>
      </c>
      <c r="V120" s="31" t="s">
        <v>200</v>
      </c>
      <c r="W120" s="16">
        <f>ROUND(IF($C120=1,INDEX(新属性投放!E$14:E$22,卡牌属性!$K120),INDEX(新属性投放!E$28:E$36,卡牌属性!$K120))*VLOOKUP(J120,$A$4:$E$39,5),0)</f>
        <v>150</v>
      </c>
    </row>
    <row r="121" spans="9:23" ht="16.5" x14ac:dyDescent="0.2">
      <c r="I121" s="15">
        <v>118</v>
      </c>
      <c r="J121" s="16">
        <f t="shared" si="3"/>
        <v>1101014</v>
      </c>
      <c r="K121" s="16">
        <f t="shared" si="2"/>
        <v>1</v>
      </c>
      <c r="L121" s="16" t="s">
        <v>52</v>
      </c>
      <c r="M121" s="16">
        <f>ROUND(IF($C121=1,INDEX(新属性投放!I$14:I$22,卡牌属性!$K121),INDEX(新属性投放!I$28:I$36,卡牌属性!$K121))*VLOOKUP(J121,$A$4:$E$39,5),0)</f>
        <v>44</v>
      </c>
      <c r="N121" s="31" t="s">
        <v>199</v>
      </c>
      <c r="O121" s="16">
        <f>ROUND(IF($C121=1,INDEX(新属性投放!J$14:J$22,卡牌属性!$K121),INDEX(新属性投放!J$28:J$36,卡牌属性!$K121))*VLOOKUP(J121,$A$4:$E$39,5),0)</f>
        <v>11</v>
      </c>
      <c r="P121" s="31" t="s">
        <v>200</v>
      </c>
      <c r="Q121" s="16">
        <f>ROUND(IF($C121=1,INDEX(新属性投放!K$14:K$22,卡牌属性!$K121),INDEX(新属性投放!K$28:K$36,卡牌属性!$K121))*VLOOKUP(J121,$A$4:$E$39,5),0)</f>
        <v>220</v>
      </c>
      <c r="R121" s="31" t="s">
        <v>198</v>
      </c>
      <c r="S121" s="16">
        <f>ROUND(IF($C121=1,INDEX(新属性投放!C$14:C$22,卡牌属性!$K121),INDEX(新属性投放!C$28:C$36,卡牌属性!$K121))*VLOOKUP(J121,$A$4:$E$39,5),0)</f>
        <v>17</v>
      </c>
      <c r="T121" s="31" t="s">
        <v>199</v>
      </c>
      <c r="U121" s="16">
        <f>ROUND(IF($C121=1,INDEX(新属性投放!D$14:D$22,卡牌属性!$K121),INDEX(新属性投放!D$28:D$36,卡牌属性!$K121))*VLOOKUP(J121,$A$4:$E$39,5),0)</f>
        <v>6</v>
      </c>
      <c r="V121" s="31" t="s">
        <v>200</v>
      </c>
      <c r="W121" s="16">
        <f>ROUND(IF($C121=1,INDEX(新属性投放!E$14:E$22,卡牌属性!$K121),INDEX(新属性投放!E$28:E$36,卡牌属性!$K121))*VLOOKUP(J121,$A$4:$E$39,5),0)</f>
        <v>28</v>
      </c>
    </row>
    <row r="122" spans="9:23" ht="16.5" x14ac:dyDescent="0.2">
      <c r="I122" s="15">
        <v>119</v>
      </c>
      <c r="J122" s="16">
        <f t="shared" si="3"/>
        <v>1101014</v>
      </c>
      <c r="K122" s="16">
        <f t="shared" si="2"/>
        <v>2</v>
      </c>
      <c r="L122" s="16" t="s">
        <v>52</v>
      </c>
      <c r="M122" s="16">
        <f>ROUND(IF($C122=1,INDEX(新属性投放!I$14:I$22,卡牌属性!$K122),INDEX(新属性投放!I$28:I$36,卡牌属性!$K122))*VLOOKUP(J122,$A$4:$E$39,5),0)</f>
        <v>309</v>
      </c>
      <c r="N122" s="31" t="s">
        <v>199</v>
      </c>
      <c r="O122" s="16">
        <f>ROUND(IF($C122=1,INDEX(新属性投放!J$14:J$22,卡牌属性!$K122),INDEX(新属性投放!J$28:J$36,卡牌属性!$K122))*VLOOKUP(J122,$A$4:$E$39,5),0)</f>
        <v>99</v>
      </c>
      <c r="P122" s="31" t="s">
        <v>200</v>
      </c>
      <c r="Q122" s="16">
        <f>ROUND(IF($C122=1,INDEX(新属性投放!K$14:K$22,卡牌属性!$K122),INDEX(新属性投放!K$28:K$36,卡牌属性!$K122))*VLOOKUP(J122,$A$4:$E$39,5),0)</f>
        <v>662</v>
      </c>
      <c r="R122" s="31" t="s">
        <v>198</v>
      </c>
      <c r="S122" s="16">
        <f>ROUND(IF($C122=1,INDEX(新属性投放!C$14:C$22,卡牌属性!$K122),INDEX(新属性投放!C$28:C$36,卡牌属性!$K122))*VLOOKUP(J122,$A$4:$E$39,5),0)</f>
        <v>23</v>
      </c>
      <c r="T122" s="31" t="s">
        <v>199</v>
      </c>
      <c r="U122" s="16">
        <f>ROUND(IF($C122=1,INDEX(新属性投放!D$14:D$22,卡牌属性!$K122),INDEX(新属性投放!D$28:D$36,卡牌属性!$K122))*VLOOKUP(J122,$A$4:$E$39,5),0)</f>
        <v>8</v>
      </c>
      <c r="V122" s="31" t="s">
        <v>200</v>
      </c>
      <c r="W122" s="16">
        <f>ROUND(IF($C122=1,INDEX(新属性投放!E$14:E$22,卡牌属性!$K122),INDEX(新属性投放!E$28:E$36,卡牌属性!$K122))*VLOOKUP(J122,$A$4:$E$39,5),0)</f>
        <v>39</v>
      </c>
    </row>
    <row r="123" spans="9:23" ht="16.5" x14ac:dyDescent="0.2">
      <c r="I123" s="15">
        <v>120</v>
      </c>
      <c r="J123" s="16">
        <f t="shared" si="3"/>
        <v>1101014</v>
      </c>
      <c r="K123" s="16">
        <f t="shared" si="2"/>
        <v>3</v>
      </c>
      <c r="L123" s="16" t="s">
        <v>52</v>
      </c>
      <c r="M123" s="16">
        <f>ROUND(IF($C123=1,INDEX(新属性投放!I$14:I$22,卡牌属性!$K123),INDEX(新属性投放!I$28:I$36,卡牌属性!$K123))*VLOOKUP(J123,$A$4:$E$39,5),0)</f>
        <v>689</v>
      </c>
      <c r="N123" s="31" t="s">
        <v>199</v>
      </c>
      <c r="O123" s="16">
        <f>ROUND(IF($C123=1,INDEX(新属性投放!J$14:J$22,卡牌属性!$K123),INDEX(新属性投放!J$28:J$36,卡牌属性!$K123))*VLOOKUP(J123,$A$4:$E$39,5),0)</f>
        <v>226</v>
      </c>
      <c r="P123" s="31" t="s">
        <v>200</v>
      </c>
      <c r="Q123" s="16">
        <f>ROUND(IF($C123=1,INDEX(新属性投放!K$14:K$22,卡牌属性!$K123),INDEX(新属性投放!K$28:K$36,卡牌属性!$K123))*VLOOKUP(J123,$A$4:$E$39,5),0)</f>
        <v>1295</v>
      </c>
      <c r="R123" s="31" t="s">
        <v>198</v>
      </c>
      <c r="S123" s="16">
        <f>ROUND(IF($C123=1,INDEX(新属性投放!C$14:C$22,卡牌属性!$K123),INDEX(新属性投放!C$28:C$36,卡牌属性!$K123))*VLOOKUP(J123,$A$4:$E$39,5),0)</f>
        <v>33</v>
      </c>
      <c r="T123" s="31" t="s">
        <v>199</v>
      </c>
      <c r="U123" s="16">
        <f>ROUND(IF($C123=1,INDEX(新属性投放!D$14:D$22,卡牌属性!$K123),INDEX(新属性投放!D$28:D$36,卡牌属性!$K123))*VLOOKUP(J123,$A$4:$E$39,5),0)</f>
        <v>11</v>
      </c>
      <c r="V123" s="31" t="s">
        <v>200</v>
      </c>
      <c r="W123" s="16">
        <f>ROUND(IF($C123=1,INDEX(新属性投放!E$14:E$22,卡牌属性!$K123),INDEX(新属性投放!E$28:E$36,卡牌属性!$K123))*VLOOKUP(J123,$A$4:$E$39,5),0)</f>
        <v>55</v>
      </c>
    </row>
    <row r="124" spans="9:23" ht="16.5" x14ac:dyDescent="0.2">
      <c r="I124" s="15">
        <v>121</v>
      </c>
      <c r="J124" s="16">
        <f t="shared" si="3"/>
        <v>1101014</v>
      </c>
      <c r="K124" s="16">
        <f t="shared" si="2"/>
        <v>4</v>
      </c>
      <c r="L124" s="16" t="s">
        <v>52</v>
      </c>
      <c r="M124" s="16">
        <f>ROUND(IF($C124=1,INDEX(新属性投放!I$14:I$22,卡牌属性!$K124),INDEX(新属性投放!I$28:I$36,卡牌属性!$K124))*VLOOKUP(J124,$A$4:$E$39,5),0)</f>
        <v>1058</v>
      </c>
      <c r="N124" s="31" t="s">
        <v>199</v>
      </c>
      <c r="O124" s="16">
        <f>ROUND(IF($C124=1,INDEX(新属性投放!J$14:J$22,卡牌属性!$K124),INDEX(新属性投放!J$28:J$36,卡牌属性!$K124))*VLOOKUP(J124,$A$4:$E$39,5),0)</f>
        <v>349</v>
      </c>
      <c r="P124" s="31" t="s">
        <v>200</v>
      </c>
      <c r="Q124" s="16">
        <f>ROUND(IF($C124=1,INDEX(新属性投放!K$14:K$22,卡牌属性!$K124),INDEX(新属性投放!K$28:K$36,卡牌属性!$K124))*VLOOKUP(J124,$A$4:$E$39,5),0)</f>
        <v>1911</v>
      </c>
      <c r="R124" s="31" t="s">
        <v>198</v>
      </c>
      <c r="S124" s="16">
        <f>ROUND(IF($C124=1,INDEX(新属性投放!C$14:C$22,卡牌属性!$K124),INDEX(新属性投放!C$28:C$36,卡牌属性!$K124))*VLOOKUP(J124,$A$4:$E$39,5),0)</f>
        <v>40</v>
      </c>
      <c r="T124" s="31" t="s">
        <v>199</v>
      </c>
      <c r="U124" s="16">
        <f>ROUND(IF($C124=1,INDEX(新属性投放!D$14:D$22,卡牌属性!$K124),INDEX(新属性投放!D$28:D$36,卡牌属性!$K124))*VLOOKUP(J124,$A$4:$E$39,5),0)</f>
        <v>13</v>
      </c>
      <c r="V124" s="31" t="s">
        <v>200</v>
      </c>
      <c r="W124" s="16">
        <f>ROUND(IF($C124=1,INDEX(新属性投放!E$14:E$22,卡牌属性!$K124),INDEX(新属性投放!E$28:E$36,卡牌属性!$K124))*VLOOKUP(J124,$A$4:$E$39,5),0)</f>
        <v>66</v>
      </c>
    </row>
    <row r="125" spans="9:23" ht="16.5" x14ac:dyDescent="0.2">
      <c r="I125" s="15">
        <v>122</v>
      </c>
      <c r="J125" s="16">
        <f t="shared" si="3"/>
        <v>1101014</v>
      </c>
      <c r="K125" s="16">
        <f t="shared" si="2"/>
        <v>5</v>
      </c>
      <c r="L125" s="16" t="s">
        <v>52</v>
      </c>
      <c r="M125" s="16">
        <f>ROUND(IF($C125=1,INDEX(新属性投放!I$14:I$22,卡牌属性!$K125),INDEX(新属性投放!I$28:I$36,卡牌属性!$K125))*VLOOKUP(J125,$A$4:$E$39,5),0)</f>
        <v>1504</v>
      </c>
      <c r="N125" s="31" t="s">
        <v>199</v>
      </c>
      <c r="O125" s="16">
        <f>ROUND(IF($C125=1,INDEX(新属性投放!J$14:J$22,卡牌属性!$K125),INDEX(新属性投放!J$28:J$36,卡牌属性!$K125))*VLOOKUP(J125,$A$4:$E$39,5),0)</f>
        <v>497</v>
      </c>
      <c r="P125" s="31" t="s">
        <v>200</v>
      </c>
      <c r="Q125" s="16">
        <f>ROUND(IF($C125=1,INDEX(新属性投放!K$14:K$22,卡牌属性!$K125),INDEX(新属性投放!K$28:K$36,卡牌属性!$K125))*VLOOKUP(J125,$A$4:$E$39,5),0)</f>
        <v>2653</v>
      </c>
      <c r="R125" s="31" t="s">
        <v>198</v>
      </c>
      <c r="S125" s="16">
        <f>ROUND(IF($C125=1,INDEX(新属性投放!C$14:C$22,卡牌属性!$K125),INDEX(新属性投放!C$28:C$36,卡牌属性!$K125))*VLOOKUP(J125,$A$4:$E$39,5),0)</f>
        <v>50</v>
      </c>
      <c r="T125" s="31" t="s">
        <v>199</v>
      </c>
      <c r="U125" s="16">
        <f>ROUND(IF($C125=1,INDEX(新属性投放!D$14:D$22,卡牌属性!$K125),INDEX(新属性投放!D$28:D$36,卡牌属性!$K125))*VLOOKUP(J125,$A$4:$E$39,5),0)</f>
        <v>17</v>
      </c>
      <c r="V125" s="31" t="s">
        <v>200</v>
      </c>
      <c r="W125" s="16">
        <f>ROUND(IF($C125=1,INDEX(新属性投放!E$14:E$22,卡牌属性!$K125),INDEX(新属性投放!E$28:E$36,卡牌属性!$K125))*VLOOKUP(J125,$A$4:$E$39,5),0)</f>
        <v>83</v>
      </c>
    </row>
    <row r="126" spans="9:23" ht="16.5" x14ac:dyDescent="0.2">
      <c r="I126" s="15">
        <v>123</v>
      </c>
      <c r="J126" s="16">
        <f t="shared" si="3"/>
        <v>1101014</v>
      </c>
      <c r="K126" s="16">
        <f t="shared" si="2"/>
        <v>6</v>
      </c>
      <c r="L126" s="16" t="s">
        <v>52</v>
      </c>
      <c r="M126" s="16">
        <f>ROUND(IF($C126=1,INDEX(新属性投放!I$14:I$22,卡牌属性!$K126),INDEX(新属性投放!I$28:I$36,卡牌属性!$K126))*VLOOKUP(J126,$A$4:$E$39,5),0)</f>
        <v>2055</v>
      </c>
      <c r="N126" s="31" t="s">
        <v>199</v>
      </c>
      <c r="O126" s="16">
        <f>ROUND(IF($C126=1,INDEX(新属性投放!J$14:J$22,卡牌属性!$K126),INDEX(新属性投放!J$28:J$36,卡牌属性!$K126))*VLOOKUP(J126,$A$4:$E$39,5),0)</f>
        <v>681</v>
      </c>
      <c r="P126" s="31" t="s">
        <v>200</v>
      </c>
      <c r="Q126" s="16">
        <f>ROUND(IF($C126=1,INDEX(新属性投放!K$14:K$22,卡牌属性!$K126),INDEX(新属性投放!K$28:K$36,卡牌属性!$K126))*VLOOKUP(J126,$A$4:$E$39,5),0)</f>
        <v>3572</v>
      </c>
      <c r="R126" s="31" t="s">
        <v>198</v>
      </c>
      <c r="S126" s="16">
        <f>ROUND(IF($C126=1,INDEX(新属性投放!C$14:C$22,卡牌属性!$K126),INDEX(新属性投放!C$28:C$36,卡牌属性!$K126))*VLOOKUP(J126,$A$4:$E$39,5),0)</f>
        <v>56</v>
      </c>
      <c r="T126" s="31" t="s">
        <v>199</v>
      </c>
      <c r="U126" s="16">
        <f>ROUND(IF($C126=1,INDEX(新属性投放!D$14:D$22,卡牌属性!$K126),INDEX(新属性投放!D$28:D$36,卡牌属性!$K126))*VLOOKUP(J126,$A$4:$E$39,5),0)</f>
        <v>19</v>
      </c>
      <c r="V126" s="31" t="s">
        <v>200</v>
      </c>
      <c r="W126" s="16">
        <f>ROUND(IF($C126=1,INDEX(新属性投放!E$14:E$22,卡牌属性!$K126),INDEX(新属性投放!E$28:E$36,卡牌属性!$K126))*VLOOKUP(J126,$A$4:$E$39,5),0)</f>
        <v>94</v>
      </c>
    </row>
    <row r="127" spans="9:23" ht="16.5" x14ac:dyDescent="0.2">
      <c r="I127" s="15">
        <v>124</v>
      </c>
      <c r="J127" s="16">
        <f t="shared" si="3"/>
        <v>1101014</v>
      </c>
      <c r="K127" s="16">
        <f t="shared" si="2"/>
        <v>7</v>
      </c>
      <c r="L127" s="16" t="s">
        <v>52</v>
      </c>
      <c r="M127" s="16">
        <f>ROUND(IF($C127=1,INDEX(新属性投放!I$14:I$22,卡牌属性!$K127),INDEX(新属性投放!I$28:I$36,卡牌属性!$K127))*VLOOKUP(J127,$A$4:$E$39,5),0)</f>
        <v>2682</v>
      </c>
      <c r="N127" s="31" t="s">
        <v>199</v>
      </c>
      <c r="O127" s="16">
        <f>ROUND(IF($C127=1,INDEX(新属性投放!J$14:J$22,卡牌属性!$K127),INDEX(新属性投放!J$28:J$36,卡牌属性!$K127))*VLOOKUP(J127,$A$4:$E$39,5),0)</f>
        <v>890</v>
      </c>
      <c r="P127" s="31" t="s">
        <v>200</v>
      </c>
      <c r="Q127" s="16">
        <f>ROUND(IF($C127=1,INDEX(新属性投放!K$14:K$22,卡牌属性!$K127),INDEX(新属性投放!K$28:K$36,卡牌属性!$K127))*VLOOKUP(J127,$A$4:$E$39,5),0)</f>
        <v>4617</v>
      </c>
      <c r="R127" s="31" t="s">
        <v>198</v>
      </c>
      <c r="S127" s="16">
        <f>ROUND(IF($C127=1,INDEX(新属性投放!C$14:C$22,卡牌属性!$K127),INDEX(新属性投放!C$28:C$36,卡牌属性!$K127))*VLOOKUP(J127,$A$4:$E$39,5),0)</f>
        <v>66</v>
      </c>
      <c r="T127" s="31" t="s">
        <v>199</v>
      </c>
      <c r="U127" s="16">
        <f>ROUND(IF($C127=1,INDEX(新属性投放!D$14:D$22,卡牌属性!$K127),INDEX(新属性投放!D$28:D$36,卡牌属性!$K127))*VLOOKUP(J127,$A$4:$E$39,5),0)</f>
        <v>22</v>
      </c>
      <c r="V127" s="31" t="s">
        <v>200</v>
      </c>
      <c r="W127" s="16">
        <f>ROUND(IF($C127=1,INDEX(新属性投放!E$14:E$22,卡牌属性!$K127),INDEX(新属性投放!E$28:E$36,卡牌属性!$K127))*VLOOKUP(J127,$A$4:$E$39,5),0)</f>
        <v>110</v>
      </c>
    </row>
    <row r="128" spans="9:23" ht="16.5" x14ac:dyDescent="0.2">
      <c r="I128" s="15">
        <v>125</v>
      </c>
      <c r="J128" s="16">
        <f t="shared" si="3"/>
        <v>1101014</v>
      </c>
      <c r="K128" s="16">
        <f t="shared" si="2"/>
        <v>8</v>
      </c>
      <c r="L128" s="16" t="s">
        <v>52</v>
      </c>
      <c r="M128" s="16">
        <f>ROUND(IF($C128=1,INDEX(新属性投放!I$14:I$22,卡牌属性!$K128),INDEX(新属性投放!I$28:I$36,卡牌属性!$K128))*VLOOKUP(J128,$A$4:$E$39,5),0)</f>
        <v>3424</v>
      </c>
      <c r="N128" s="31" t="s">
        <v>199</v>
      </c>
      <c r="O128" s="16">
        <f>ROUND(IF($C128=1,INDEX(新属性投放!J$14:J$22,卡牌属性!$K128),INDEX(新属性投放!J$28:J$36,卡牌属性!$K128))*VLOOKUP(J128,$A$4:$E$39,5),0)</f>
        <v>1137</v>
      </c>
      <c r="P128" s="31" t="s">
        <v>200</v>
      </c>
      <c r="Q128" s="16">
        <f>ROUND(IF($C128=1,INDEX(新属性投放!K$14:K$22,卡牌属性!$K128),INDEX(新属性投放!K$28:K$36,卡牌属性!$K128))*VLOOKUP(J128,$A$4:$E$39,5),0)</f>
        <v>5854</v>
      </c>
      <c r="R128" s="31" t="s">
        <v>198</v>
      </c>
      <c r="S128" s="16">
        <f>ROUND(IF($C128=1,INDEX(新属性投放!C$14:C$22,卡牌属性!$K128),INDEX(新属性投放!C$28:C$36,卡牌属性!$K128))*VLOOKUP(J128,$A$4:$E$39,5),0)</f>
        <v>83</v>
      </c>
      <c r="T128" s="31" t="s">
        <v>199</v>
      </c>
      <c r="U128" s="16">
        <f>ROUND(IF($C128=1,INDEX(新属性投放!D$14:D$22,卡牌属性!$K128),INDEX(新属性投放!D$28:D$36,卡牌属性!$K128))*VLOOKUP(J128,$A$4:$E$39,5),0)</f>
        <v>28</v>
      </c>
      <c r="V128" s="31" t="s">
        <v>200</v>
      </c>
      <c r="W128" s="16">
        <f>ROUND(IF($C128=1,INDEX(新属性投放!E$14:E$22,卡牌属性!$K128),INDEX(新属性投放!E$28:E$36,卡牌属性!$K128))*VLOOKUP(J128,$A$4:$E$39,5),0)</f>
        <v>138</v>
      </c>
    </row>
    <row r="129" spans="9:23" ht="16.5" x14ac:dyDescent="0.2">
      <c r="I129" s="15">
        <v>126</v>
      </c>
      <c r="J129" s="16">
        <f t="shared" si="3"/>
        <v>1101014</v>
      </c>
      <c r="K129" s="16">
        <f t="shared" si="2"/>
        <v>9</v>
      </c>
      <c r="L129" s="16" t="s">
        <v>52</v>
      </c>
      <c r="M129" s="16">
        <f>ROUND(IF($C129=1,INDEX(新属性投放!I$14:I$22,卡牌属性!$K129),INDEX(新属性投放!I$28:I$36,卡牌属性!$K129))*VLOOKUP(J129,$A$4:$E$39,5),0)</f>
        <v>4348</v>
      </c>
      <c r="N129" s="31" t="s">
        <v>199</v>
      </c>
      <c r="O129" s="16">
        <f>ROUND(IF($C129=1,INDEX(新属性投放!J$14:J$22,卡牌属性!$K129),INDEX(新属性投放!J$28:J$36,卡牌属性!$K129))*VLOOKUP(J129,$A$4:$E$39,5),0)</f>
        <v>1445</v>
      </c>
      <c r="P129" s="31" t="s">
        <v>200</v>
      </c>
      <c r="Q129" s="16">
        <f>ROUND(IF($C129=1,INDEX(新属性投放!K$14:K$22,卡牌属性!$K129),INDEX(新属性投放!K$28:K$36,卡牌属性!$K129))*VLOOKUP(J129,$A$4:$E$39,5),0)</f>
        <v>7394</v>
      </c>
      <c r="R129" s="31" t="s">
        <v>198</v>
      </c>
      <c r="S129" s="16">
        <f>ROUND(IF($C129=1,INDEX(新属性投放!C$14:C$22,卡牌属性!$K129),INDEX(新属性投放!C$28:C$36,卡牌属性!$K129))*VLOOKUP(J129,$A$4:$E$39,5),0)</f>
        <v>99</v>
      </c>
      <c r="T129" s="31" t="s">
        <v>199</v>
      </c>
      <c r="U129" s="16">
        <f>ROUND(IF($C129=1,INDEX(新属性投放!D$14:D$22,卡牌属性!$K129),INDEX(新属性投放!D$28:D$36,卡牌属性!$K129))*VLOOKUP(J129,$A$4:$E$39,5),0)</f>
        <v>33</v>
      </c>
      <c r="V129" s="31" t="s">
        <v>200</v>
      </c>
      <c r="W129" s="16">
        <f>ROUND(IF($C129=1,INDEX(新属性投放!E$14:E$22,卡牌属性!$K129),INDEX(新属性投放!E$28:E$36,卡牌属性!$K129))*VLOOKUP(J129,$A$4:$E$39,5),0)</f>
        <v>165</v>
      </c>
    </row>
    <row r="130" spans="9:23" ht="16.5" x14ac:dyDescent="0.2">
      <c r="I130" s="15">
        <v>127</v>
      </c>
      <c r="J130" s="16">
        <f t="shared" si="3"/>
        <v>1101015</v>
      </c>
      <c r="K130" s="16">
        <f t="shared" si="2"/>
        <v>1</v>
      </c>
      <c r="L130" s="16" t="s">
        <v>52</v>
      </c>
      <c r="M130" s="16">
        <f>ROUND(IF($C130=1,INDEX(新属性投放!I$14:I$22,卡牌属性!$K130),INDEX(新属性投放!I$28:I$36,卡牌属性!$K130))*VLOOKUP(J130,$A$4:$E$39,5),0)</f>
        <v>40</v>
      </c>
      <c r="N130" s="31" t="s">
        <v>199</v>
      </c>
      <c r="O130" s="16">
        <f>ROUND(IF($C130=1,INDEX(新属性投放!J$14:J$22,卡牌属性!$K130),INDEX(新属性投放!J$28:J$36,卡牌属性!$K130))*VLOOKUP(J130,$A$4:$E$39,5),0)</f>
        <v>10</v>
      </c>
      <c r="P130" s="31" t="s">
        <v>200</v>
      </c>
      <c r="Q130" s="16">
        <f>ROUND(IF($C130=1,INDEX(新属性投放!K$14:K$22,卡牌属性!$K130),INDEX(新属性投放!K$28:K$36,卡牌属性!$K130))*VLOOKUP(J130,$A$4:$E$39,5),0)</f>
        <v>200</v>
      </c>
      <c r="R130" s="31" t="s">
        <v>198</v>
      </c>
      <c r="S130" s="16">
        <f>ROUND(IF($C130=1,INDEX(新属性投放!C$14:C$22,卡牌属性!$K130),INDEX(新属性投放!C$28:C$36,卡牌属性!$K130))*VLOOKUP(J130,$A$4:$E$39,5),0)</f>
        <v>15</v>
      </c>
      <c r="T130" s="31" t="s">
        <v>199</v>
      </c>
      <c r="U130" s="16">
        <f>ROUND(IF($C130=1,INDEX(新属性投放!D$14:D$22,卡牌属性!$K130),INDEX(新属性投放!D$28:D$36,卡牌属性!$K130))*VLOOKUP(J130,$A$4:$E$39,5),0)</f>
        <v>5</v>
      </c>
      <c r="V130" s="31" t="s">
        <v>200</v>
      </c>
      <c r="W130" s="16">
        <f>ROUND(IF($C130=1,INDEX(新属性投放!E$14:E$22,卡牌属性!$K130),INDEX(新属性投放!E$28:E$36,卡牌属性!$K130))*VLOOKUP(J130,$A$4:$E$39,5),0)</f>
        <v>25</v>
      </c>
    </row>
    <row r="131" spans="9:23" ht="16.5" x14ac:dyDescent="0.2">
      <c r="I131" s="15">
        <v>128</v>
      </c>
      <c r="J131" s="16">
        <f t="shared" si="3"/>
        <v>1101015</v>
      </c>
      <c r="K131" s="16">
        <f t="shared" si="2"/>
        <v>2</v>
      </c>
      <c r="L131" s="16" t="s">
        <v>52</v>
      </c>
      <c r="M131" s="16">
        <f>ROUND(IF($C131=1,INDEX(新属性投放!I$14:I$22,卡牌属性!$K131),INDEX(新属性投放!I$28:I$36,卡牌属性!$K131))*VLOOKUP(J131,$A$4:$E$39,5),0)</f>
        <v>281</v>
      </c>
      <c r="N131" s="31" t="s">
        <v>199</v>
      </c>
      <c r="O131" s="16">
        <f>ROUND(IF($C131=1,INDEX(新属性投放!J$14:J$22,卡牌属性!$K131),INDEX(新属性投放!J$28:J$36,卡牌属性!$K131))*VLOOKUP(J131,$A$4:$E$39,5),0)</f>
        <v>90</v>
      </c>
      <c r="P131" s="31" t="s">
        <v>200</v>
      </c>
      <c r="Q131" s="16">
        <f>ROUND(IF($C131=1,INDEX(新属性投放!K$14:K$22,卡牌属性!$K131),INDEX(新属性投放!K$28:K$36,卡牌属性!$K131))*VLOOKUP(J131,$A$4:$E$39,5),0)</f>
        <v>602</v>
      </c>
      <c r="R131" s="31" t="s">
        <v>198</v>
      </c>
      <c r="S131" s="16">
        <f>ROUND(IF($C131=1,INDEX(新属性投放!C$14:C$22,卡牌属性!$K131),INDEX(新属性投放!C$28:C$36,卡牌属性!$K131))*VLOOKUP(J131,$A$4:$E$39,5),0)</f>
        <v>21</v>
      </c>
      <c r="T131" s="31" t="s">
        <v>199</v>
      </c>
      <c r="U131" s="16">
        <f>ROUND(IF($C131=1,INDEX(新属性投放!D$14:D$22,卡牌属性!$K131),INDEX(新属性投放!D$28:D$36,卡牌属性!$K131))*VLOOKUP(J131,$A$4:$E$39,5),0)</f>
        <v>7</v>
      </c>
      <c r="V131" s="31" t="s">
        <v>200</v>
      </c>
      <c r="W131" s="16">
        <f>ROUND(IF($C131=1,INDEX(新属性投放!E$14:E$22,卡牌属性!$K131),INDEX(新属性投放!E$28:E$36,卡牌属性!$K131))*VLOOKUP(J131,$A$4:$E$39,5),0)</f>
        <v>35</v>
      </c>
    </row>
    <row r="132" spans="9:23" ht="16.5" x14ac:dyDescent="0.2">
      <c r="I132" s="15">
        <v>129</v>
      </c>
      <c r="J132" s="16">
        <f t="shared" si="3"/>
        <v>1101015</v>
      </c>
      <c r="K132" s="16">
        <f t="shared" si="2"/>
        <v>3</v>
      </c>
      <c r="L132" s="16" t="s">
        <v>52</v>
      </c>
      <c r="M132" s="16">
        <f>ROUND(IF($C132=1,INDEX(新属性投放!I$14:I$22,卡牌属性!$K132),INDEX(新属性投放!I$28:I$36,卡牌属性!$K132))*VLOOKUP(J132,$A$4:$E$39,5),0)</f>
        <v>626</v>
      </c>
      <c r="N132" s="31" t="s">
        <v>199</v>
      </c>
      <c r="O132" s="16">
        <f>ROUND(IF($C132=1,INDEX(新属性投放!J$14:J$22,卡牌属性!$K132),INDEX(新属性投放!J$28:J$36,卡牌属性!$K132))*VLOOKUP(J132,$A$4:$E$39,5),0)</f>
        <v>205</v>
      </c>
      <c r="P132" s="31" t="s">
        <v>200</v>
      </c>
      <c r="Q132" s="16">
        <f>ROUND(IF($C132=1,INDEX(新属性投放!K$14:K$22,卡牌属性!$K132),INDEX(新属性投放!K$28:K$36,卡牌属性!$K132))*VLOOKUP(J132,$A$4:$E$39,5),0)</f>
        <v>1177</v>
      </c>
      <c r="R132" s="31" t="s">
        <v>198</v>
      </c>
      <c r="S132" s="16">
        <f>ROUND(IF($C132=1,INDEX(新属性投放!C$14:C$22,卡牌属性!$K132),INDEX(新属性投放!C$28:C$36,卡牌属性!$K132))*VLOOKUP(J132,$A$4:$E$39,5),0)</f>
        <v>30</v>
      </c>
      <c r="T132" s="31" t="s">
        <v>199</v>
      </c>
      <c r="U132" s="16">
        <f>ROUND(IF($C132=1,INDEX(新属性投放!D$14:D$22,卡牌属性!$K132),INDEX(新属性投放!D$28:D$36,卡牌属性!$K132))*VLOOKUP(J132,$A$4:$E$39,5),0)</f>
        <v>10</v>
      </c>
      <c r="V132" s="31" t="s">
        <v>200</v>
      </c>
      <c r="W132" s="16">
        <f>ROUND(IF($C132=1,INDEX(新属性投放!E$14:E$22,卡牌属性!$K132),INDEX(新属性投放!E$28:E$36,卡牌属性!$K132))*VLOOKUP(J132,$A$4:$E$39,5),0)</f>
        <v>50</v>
      </c>
    </row>
    <row r="133" spans="9:23" ht="16.5" x14ac:dyDescent="0.2">
      <c r="I133" s="15">
        <v>130</v>
      </c>
      <c r="J133" s="16">
        <f t="shared" si="3"/>
        <v>1101015</v>
      </c>
      <c r="K133" s="16">
        <f t="shared" ref="K133:K196" si="4">MOD(I133-1,9)+1</f>
        <v>4</v>
      </c>
      <c r="L133" s="16" t="s">
        <v>52</v>
      </c>
      <c r="M133" s="16">
        <f>ROUND(IF($C133=1,INDEX(新属性投放!I$14:I$22,卡牌属性!$K133),INDEX(新属性投放!I$28:I$36,卡牌属性!$K133))*VLOOKUP(J133,$A$4:$E$39,5),0)</f>
        <v>962</v>
      </c>
      <c r="N133" s="31" t="s">
        <v>199</v>
      </c>
      <c r="O133" s="16">
        <f>ROUND(IF($C133=1,INDEX(新属性投放!J$14:J$22,卡牌属性!$K133),INDEX(新属性投放!J$28:J$36,卡牌属性!$K133))*VLOOKUP(J133,$A$4:$E$39,5),0)</f>
        <v>317</v>
      </c>
      <c r="P133" s="31" t="s">
        <v>200</v>
      </c>
      <c r="Q133" s="16">
        <f>ROUND(IF($C133=1,INDEX(新属性投放!K$14:K$22,卡牌属性!$K133),INDEX(新属性投放!K$28:K$36,卡牌属性!$K133))*VLOOKUP(J133,$A$4:$E$39,5),0)</f>
        <v>1737</v>
      </c>
      <c r="R133" s="31" t="s">
        <v>198</v>
      </c>
      <c r="S133" s="16">
        <f>ROUND(IF($C133=1,INDEX(新属性投放!C$14:C$22,卡牌属性!$K133),INDEX(新属性投放!C$28:C$36,卡牌属性!$K133))*VLOOKUP(J133,$A$4:$E$39,5),0)</f>
        <v>36</v>
      </c>
      <c r="T133" s="31" t="s">
        <v>199</v>
      </c>
      <c r="U133" s="16">
        <f>ROUND(IF($C133=1,INDEX(新属性投放!D$14:D$22,卡牌属性!$K133),INDEX(新属性投放!D$28:D$36,卡牌属性!$K133))*VLOOKUP(J133,$A$4:$E$39,5),0)</f>
        <v>12</v>
      </c>
      <c r="V133" s="31" t="s">
        <v>200</v>
      </c>
      <c r="W133" s="16">
        <f>ROUND(IF($C133=1,INDEX(新属性投放!E$14:E$22,卡牌属性!$K133),INDEX(新属性投放!E$28:E$36,卡牌属性!$K133))*VLOOKUP(J133,$A$4:$E$39,5),0)</f>
        <v>60</v>
      </c>
    </row>
    <row r="134" spans="9:23" ht="16.5" x14ac:dyDescent="0.2">
      <c r="I134" s="15">
        <v>131</v>
      </c>
      <c r="J134" s="16">
        <f t="shared" ref="J134:J197" si="5">INDEX($A$4:$A$39,INT((I134-1)/9)+1)</f>
        <v>1101015</v>
      </c>
      <c r="K134" s="16">
        <f t="shared" si="4"/>
        <v>5</v>
      </c>
      <c r="L134" s="16" t="s">
        <v>52</v>
      </c>
      <c r="M134" s="16">
        <f>ROUND(IF($C134=1,INDEX(新属性投放!I$14:I$22,卡牌属性!$K134),INDEX(新属性投放!I$28:I$36,卡牌属性!$K134))*VLOOKUP(J134,$A$4:$E$39,5),0)</f>
        <v>1367</v>
      </c>
      <c r="N134" s="31" t="s">
        <v>199</v>
      </c>
      <c r="O134" s="16">
        <f>ROUND(IF($C134=1,INDEX(新属性投放!J$14:J$22,卡牌属性!$K134),INDEX(新属性投放!J$28:J$36,卡牌属性!$K134))*VLOOKUP(J134,$A$4:$E$39,5),0)</f>
        <v>452</v>
      </c>
      <c r="P134" s="31" t="s">
        <v>200</v>
      </c>
      <c r="Q134" s="16">
        <f>ROUND(IF($C134=1,INDEX(新属性投放!K$14:K$22,卡牌属性!$K134),INDEX(新属性投放!K$28:K$36,卡牌属性!$K134))*VLOOKUP(J134,$A$4:$E$39,5),0)</f>
        <v>2412</v>
      </c>
      <c r="R134" s="31" t="s">
        <v>198</v>
      </c>
      <c r="S134" s="16">
        <f>ROUND(IF($C134=1,INDEX(新属性投放!C$14:C$22,卡牌属性!$K134),INDEX(新属性投放!C$28:C$36,卡牌属性!$K134))*VLOOKUP(J134,$A$4:$E$39,5),0)</f>
        <v>45</v>
      </c>
      <c r="T134" s="31" t="s">
        <v>199</v>
      </c>
      <c r="U134" s="16">
        <f>ROUND(IF($C134=1,INDEX(新属性投放!D$14:D$22,卡牌属性!$K134),INDEX(新属性投放!D$28:D$36,卡牌属性!$K134))*VLOOKUP(J134,$A$4:$E$39,5),0)</f>
        <v>15</v>
      </c>
      <c r="V134" s="31" t="s">
        <v>200</v>
      </c>
      <c r="W134" s="16">
        <f>ROUND(IF($C134=1,INDEX(新属性投放!E$14:E$22,卡牌属性!$K134),INDEX(新属性投放!E$28:E$36,卡牌属性!$K134))*VLOOKUP(J134,$A$4:$E$39,5),0)</f>
        <v>75</v>
      </c>
    </row>
    <row r="135" spans="9:23" ht="16.5" x14ac:dyDescent="0.2">
      <c r="I135" s="15">
        <v>132</v>
      </c>
      <c r="J135" s="16">
        <f t="shared" si="5"/>
        <v>1101015</v>
      </c>
      <c r="K135" s="16">
        <f t="shared" si="4"/>
        <v>6</v>
      </c>
      <c r="L135" s="16" t="s">
        <v>52</v>
      </c>
      <c r="M135" s="16">
        <f>ROUND(IF($C135=1,INDEX(新属性投放!I$14:I$22,卡牌属性!$K135),INDEX(新属性投放!I$28:I$36,卡牌属性!$K135))*VLOOKUP(J135,$A$4:$E$39,5),0)</f>
        <v>1868</v>
      </c>
      <c r="N135" s="31" t="s">
        <v>199</v>
      </c>
      <c r="O135" s="16">
        <f>ROUND(IF($C135=1,INDEX(新属性投放!J$14:J$22,卡牌属性!$K135),INDEX(新属性投放!J$28:J$36,卡牌属性!$K135))*VLOOKUP(J135,$A$4:$E$39,5),0)</f>
        <v>619</v>
      </c>
      <c r="P135" s="31" t="s">
        <v>200</v>
      </c>
      <c r="Q135" s="16">
        <f>ROUND(IF($C135=1,INDEX(新属性投放!K$14:K$22,卡牌属性!$K135),INDEX(新属性投放!K$28:K$36,卡牌属性!$K135))*VLOOKUP(J135,$A$4:$E$39,5),0)</f>
        <v>3247</v>
      </c>
      <c r="R135" s="31" t="s">
        <v>198</v>
      </c>
      <c r="S135" s="16">
        <f>ROUND(IF($C135=1,INDEX(新属性投放!C$14:C$22,卡牌属性!$K135),INDEX(新属性投放!C$28:C$36,卡牌属性!$K135))*VLOOKUP(J135,$A$4:$E$39,5),0)</f>
        <v>51</v>
      </c>
      <c r="T135" s="31" t="s">
        <v>199</v>
      </c>
      <c r="U135" s="16">
        <f>ROUND(IF($C135=1,INDEX(新属性投放!D$14:D$22,卡牌属性!$K135),INDEX(新属性投放!D$28:D$36,卡牌属性!$K135))*VLOOKUP(J135,$A$4:$E$39,5),0)</f>
        <v>17</v>
      </c>
      <c r="V135" s="31" t="s">
        <v>200</v>
      </c>
      <c r="W135" s="16">
        <f>ROUND(IF($C135=1,INDEX(新属性投放!E$14:E$22,卡牌属性!$K135),INDEX(新属性投放!E$28:E$36,卡牌属性!$K135))*VLOOKUP(J135,$A$4:$E$39,5),0)</f>
        <v>85</v>
      </c>
    </row>
    <row r="136" spans="9:23" ht="16.5" x14ac:dyDescent="0.2">
      <c r="I136" s="15">
        <v>133</v>
      </c>
      <c r="J136" s="16">
        <f t="shared" si="5"/>
        <v>1101015</v>
      </c>
      <c r="K136" s="16">
        <f t="shared" si="4"/>
        <v>7</v>
      </c>
      <c r="L136" s="16" t="s">
        <v>52</v>
      </c>
      <c r="M136" s="16">
        <f>ROUND(IF($C136=1,INDEX(新属性投放!I$14:I$22,卡牌属性!$K136),INDEX(新属性投放!I$28:I$36,卡牌属性!$K136))*VLOOKUP(J136,$A$4:$E$39,5),0)</f>
        <v>2438</v>
      </c>
      <c r="N136" s="31" t="s">
        <v>199</v>
      </c>
      <c r="O136" s="16">
        <f>ROUND(IF($C136=1,INDEX(新属性投放!J$14:J$22,卡牌属性!$K136),INDEX(新属性投放!J$28:J$36,卡牌属性!$K136))*VLOOKUP(J136,$A$4:$E$39,5),0)</f>
        <v>809</v>
      </c>
      <c r="P136" s="31" t="s">
        <v>200</v>
      </c>
      <c r="Q136" s="16">
        <f>ROUND(IF($C136=1,INDEX(新属性投放!K$14:K$22,卡牌属性!$K136),INDEX(新属性投放!K$28:K$36,卡牌属性!$K136))*VLOOKUP(J136,$A$4:$E$39,5),0)</f>
        <v>4197</v>
      </c>
      <c r="R136" s="31" t="s">
        <v>198</v>
      </c>
      <c r="S136" s="16">
        <f>ROUND(IF($C136=1,INDEX(新属性投放!C$14:C$22,卡牌属性!$K136),INDEX(新属性投放!C$28:C$36,卡牌属性!$K136))*VLOOKUP(J136,$A$4:$E$39,5),0)</f>
        <v>60</v>
      </c>
      <c r="T136" s="31" t="s">
        <v>199</v>
      </c>
      <c r="U136" s="16">
        <f>ROUND(IF($C136=1,INDEX(新属性投放!D$14:D$22,卡牌属性!$K136),INDEX(新属性投放!D$28:D$36,卡牌属性!$K136))*VLOOKUP(J136,$A$4:$E$39,5),0)</f>
        <v>20</v>
      </c>
      <c r="V136" s="31" t="s">
        <v>200</v>
      </c>
      <c r="W136" s="16">
        <f>ROUND(IF($C136=1,INDEX(新属性投放!E$14:E$22,卡牌属性!$K136),INDEX(新属性投放!E$28:E$36,卡牌属性!$K136))*VLOOKUP(J136,$A$4:$E$39,5),0)</f>
        <v>100</v>
      </c>
    </row>
    <row r="137" spans="9:23" ht="16.5" x14ac:dyDescent="0.2">
      <c r="I137" s="15">
        <v>134</v>
      </c>
      <c r="J137" s="16">
        <f t="shared" si="5"/>
        <v>1101015</v>
      </c>
      <c r="K137" s="16">
        <f t="shared" si="4"/>
        <v>8</v>
      </c>
      <c r="L137" s="16" t="s">
        <v>52</v>
      </c>
      <c r="M137" s="16">
        <f>ROUND(IF($C137=1,INDEX(新属性投放!I$14:I$22,卡牌属性!$K137),INDEX(新属性投放!I$28:I$36,卡牌属性!$K137))*VLOOKUP(J137,$A$4:$E$39,5),0)</f>
        <v>3113</v>
      </c>
      <c r="N137" s="31" t="s">
        <v>199</v>
      </c>
      <c r="O137" s="16">
        <f>ROUND(IF($C137=1,INDEX(新属性投放!J$14:J$22,卡牌属性!$K137),INDEX(新属性投放!J$28:J$36,卡牌属性!$K137))*VLOOKUP(J137,$A$4:$E$39,5),0)</f>
        <v>1034</v>
      </c>
      <c r="P137" s="31" t="s">
        <v>200</v>
      </c>
      <c r="Q137" s="16">
        <f>ROUND(IF($C137=1,INDEX(新属性投放!K$14:K$22,卡牌属性!$K137),INDEX(新属性投放!K$28:K$36,卡牌属性!$K137))*VLOOKUP(J137,$A$4:$E$39,5),0)</f>
        <v>5322</v>
      </c>
      <c r="R137" s="31" t="s">
        <v>198</v>
      </c>
      <c r="S137" s="16">
        <f>ROUND(IF($C137=1,INDEX(新属性投放!C$14:C$22,卡牌属性!$K137),INDEX(新属性投放!C$28:C$36,卡牌属性!$K137))*VLOOKUP(J137,$A$4:$E$39,5),0)</f>
        <v>75</v>
      </c>
      <c r="T137" s="31" t="s">
        <v>199</v>
      </c>
      <c r="U137" s="16">
        <f>ROUND(IF($C137=1,INDEX(新属性投放!D$14:D$22,卡牌属性!$K137),INDEX(新属性投放!D$28:D$36,卡牌属性!$K137))*VLOOKUP(J137,$A$4:$E$39,5),0)</f>
        <v>25</v>
      </c>
      <c r="V137" s="31" t="s">
        <v>200</v>
      </c>
      <c r="W137" s="16">
        <f>ROUND(IF($C137=1,INDEX(新属性投放!E$14:E$22,卡牌属性!$K137),INDEX(新属性投放!E$28:E$36,卡牌属性!$K137))*VLOOKUP(J137,$A$4:$E$39,5),0)</f>
        <v>125</v>
      </c>
    </row>
    <row r="138" spans="9:23" ht="16.5" x14ac:dyDescent="0.2">
      <c r="I138" s="15">
        <v>135</v>
      </c>
      <c r="J138" s="16">
        <f t="shared" si="5"/>
        <v>1101015</v>
      </c>
      <c r="K138" s="16">
        <f t="shared" si="4"/>
        <v>9</v>
      </c>
      <c r="L138" s="16" t="s">
        <v>52</v>
      </c>
      <c r="M138" s="16">
        <f>ROUND(IF($C138=1,INDEX(新属性投放!I$14:I$22,卡牌属性!$K138),INDEX(新属性投放!I$28:I$36,卡牌属性!$K138))*VLOOKUP(J138,$A$4:$E$39,5),0)</f>
        <v>3953</v>
      </c>
      <c r="N138" s="31" t="s">
        <v>199</v>
      </c>
      <c r="O138" s="16">
        <f>ROUND(IF($C138=1,INDEX(新属性投放!J$14:J$22,卡牌属性!$K138),INDEX(新属性投放!J$28:J$36,卡牌属性!$K138))*VLOOKUP(J138,$A$4:$E$39,5),0)</f>
        <v>1314</v>
      </c>
      <c r="P138" s="31" t="s">
        <v>200</v>
      </c>
      <c r="Q138" s="16">
        <f>ROUND(IF($C138=1,INDEX(新属性投放!K$14:K$22,卡牌属性!$K138),INDEX(新属性投放!K$28:K$36,卡牌属性!$K138))*VLOOKUP(J138,$A$4:$E$39,5),0)</f>
        <v>6722</v>
      </c>
      <c r="R138" s="31" t="s">
        <v>198</v>
      </c>
      <c r="S138" s="16">
        <f>ROUND(IF($C138=1,INDEX(新属性投放!C$14:C$22,卡牌属性!$K138),INDEX(新属性投放!C$28:C$36,卡牌属性!$K138))*VLOOKUP(J138,$A$4:$E$39,5),0)</f>
        <v>90</v>
      </c>
      <c r="T138" s="31" t="s">
        <v>199</v>
      </c>
      <c r="U138" s="16">
        <f>ROUND(IF($C138=1,INDEX(新属性投放!D$14:D$22,卡牌属性!$K138),INDEX(新属性投放!D$28:D$36,卡牌属性!$K138))*VLOOKUP(J138,$A$4:$E$39,5),0)</f>
        <v>30</v>
      </c>
      <c r="V138" s="31" t="s">
        <v>200</v>
      </c>
      <c r="W138" s="16">
        <f>ROUND(IF($C138=1,INDEX(新属性投放!E$14:E$22,卡牌属性!$K138),INDEX(新属性投放!E$28:E$36,卡牌属性!$K138))*VLOOKUP(J138,$A$4:$E$39,5),0)</f>
        <v>150</v>
      </c>
    </row>
    <row r="139" spans="9:23" ht="16.5" x14ac:dyDescent="0.2">
      <c r="I139" s="15">
        <v>136</v>
      </c>
      <c r="J139" s="16">
        <f t="shared" si="5"/>
        <v>1102001</v>
      </c>
      <c r="K139" s="16">
        <f t="shared" si="4"/>
        <v>1</v>
      </c>
      <c r="L139" s="16" t="s">
        <v>52</v>
      </c>
      <c r="M139" s="16">
        <f>ROUND(IF($C139=1,INDEX(新属性投放!I$14:I$22,卡牌属性!$K139),INDEX(新属性投放!I$28:I$36,卡牌属性!$K139))*VLOOKUP(J139,$A$4:$E$39,5),0)</f>
        <v>50</v>
      </c>
      <c r="N139" s="31" t="s">
        <v>199</v>
      </c>
      <c r="O139" s="16">
        <f>ROUND(IF($C139=1,INDEX(新属性投放!J$14:J$22,卡牌属性!$K139),INDEX(新属性投放!J$28:J$36,卡牌属性!$K139))*VLOOKUP(J139,$A$4:$E$39,5),0)</f>
        <v>13</v>
      </c>
      <c r="P139" s="31" t="s">
        <v>200</v>
      </c>
      <c r="Q139" s="16">
        <f>ROUND(IF($C139=1,INDEX(新属性投放!K$14:K$22,卡牌属性!$K139),INDEX(新属性投放!K$28:K$36,卡牌属性!$K139))*VLOOKUP(J139,$A$4:$E$39,5),0)</f>
        <v>250</v>
      </c>
      <c r="R139" s="31" t="s">
        <v>198</v>
      </c>
      <c r="S139" s="16">
        <f>ROUND(IF($C139=1,INDEX(新属性投放!C$14:C$22,卡牌属性!$K139),INDEX(新属性投放!C$28:C$36,卡牌属性!$K139))*VLOOKUP(J139,$A$4:$E$39,5),0)</f>
        <v>19</v>
      </c>
      <c r="T139" s="31" t="s">
        <v>199</v>
      </c>
      <c r="U139" s="16">
        <f>ROUND(IF($C139=1,INDEX(新属性投放!D$14:D$22,卡牌属性!$K139),INDEX(新属性投放!D$28:D$36,卡牌属性!$K139))*VLOOKUP(J139,$A$4:$E$39,5),0)</f>
        <v>6</v>
      </c>
      <c r="V139" s="31" t="s">
        <v>200</v>
      </c>
      <c r="W139" s="16">
        <f>ROUND(IF($C139=1,INDEX(新属性投放!E$14:E$22,卡牌属性!$K139),INDEX(新属性投放!E$28:E$36,卡牌属性!$K139))*VLOOKUP(J139,$A$4:$E$39,5),0)</f>
        <v>31</v>
      </c>
    </row>
    <row r="140" spans="9:23" ht="16.5" x14ac:dyDescent="0.2">
      <c r="I140" s="15">
        <v>137</v>
      </c>
      <c r="J140" s="16">
        <f t="shared" si="5"/>
        <v>1102001</v>
      </c>
      <c r="K140" s="16">
        <f t="shared" si="4"/>
        <v>2</v>
      </c>
      <c r="L140" s="16" t="s">
        <v>52</v>
      </c>
      <c r="M140" s="16">
        <f>ROUND(IF($C140=1,INDEX(新属性投放!I$14:I$22,卡牌属性!$K140),INDEX(新属性投放!I$28:I$36,卡牌属性!$K140))*VLOOKUP(J140,$A$4:$E$39,5),0)</f>
        <v>351</v>
      </c>
      <c r="N140" s="31" t="s">
        <v>199</v>
      </c>
      <c r="O140" s="16">
        <f>ROUND(IF($C140=1,INDEX(新属性投放!J$14:J$22,卡牌属性!$K140),INDEX(新属性投放!J$28:J$36,卡牌属性!$K140))*VLOOKUP(J140,$A$4:$E$39,5),0)</f>
        <v>113</v>
      </c>
      <c r="P140" s="31" t="s">
        <v>200</v>
      </c>
      <c r="Q140" s="16">
        <f>ROUND(IF($C140=1,INDEX(新属性投放!K$14:K$22,卡牌属性!$K140),INDEX(新属性投放!K$28:K$36,卡牌属性!$K140))*VLOOKUP(J140,$A$4:$E$39,5),0)</f>
        <v>753</v>
      </c>
      <c r="R140" s="31" t="s">
        <v>198</v>
      </c>
      <c r="S140" s="16">
        <f>ROUND(IF($C140=1,INDEX(新属性投放!C$14:C$22,卡牌属性!$K140),INDEX(新属性投放!C$28:C$36,卡牌属性!$K140))*VLOOKUP(J140,$A$4:$E$39,5),0)</f>
        <v>26</v>
      </c>
      <c r="T140" s="31" t="s">
        <v>199</v>
      </c>
      <c r="U140" s="16">
        <f>ROUND(IF($C140=1,INDEX(新属性投放!D$14:D$22,卡牌属性!$K140),INDEX(新属性投放!D$28:D$36,卡牌属性!$K140))*VLOOKUP(J140,$A$4:$E$39,5),0)</f>
        <v>9</v>
      </c>
      <c r="V140" s="31" t="s">
        <v>200</v>
      </c>
      <c r="W140" s="16">
        <f>ROUND(IF($C140=1,INDEX(新属性投放!E$14:E$22,卡牌属性!$K140),INDEX(新属性投放!E$28:E$36,卡牌属性!$K140))*VLOOKUP(J140,$A$4:$E$39,5),0)</f>
        <v>44</v>
      </c>
    </row>
    <row r="141" spans="9:23" ht="16.5" x14ac:dyDescent="0.2">
      <c r="I141" s="15">
        <v>138</v>
      </c>
      <c r="J141" s="16">
        <f t="shared" si="5"/>
        <v>1102001</v>
      </c>
      <c r="K141" s="16">
        <f t="shared" si="4"/>
        <v>3</v>
      </c>
      <c r="L141" s="16" t="s">
        <v>52</v>
      </c>
      <c r="M141" s="16">
        <f>ROUND(IF($C141=1,INDEX(新属性投放!I$14:I$22,卡牌属性!$K141),INDEX(新属性投放!I$28:I$36,卡牌属性!$K141))*VLOOKUP(J141,$A$4:$E$39,5),0)</f>
        <v>783</v>
      </c>
      <c r="N141" s="31" t="s">
        <v>199</v>
      </c>
      <c r="O141" s="16">
        <f>ROUND(IF($C141=1,INDEX(新属性投放!J$14:J$22,卡牌属性!$K141),INDEX(新属性投放!J$28:J$36,卡牌属性!$K141))*VLOOKUP(J141,$A$4:$E$39,5),0)</f>
        <v>256</v>
      </c>
      <c r="P141" s="31" t="s">
        <v>200</v>
      </c>
      <c r="Q141" s="16">
        <f>ROUND(IF($C141=1,INDEX(新属性投放!K$14:K$22,卡牌属性!$K141),INDEX(新属性投放!K$28:K$36,卡牌属性!$K141))*VLOOKUP(J141,$A$4:$E$39,5),0)</f>
        <v>1471</v>
      </c>
      <c r="R141" s="31" t="s">
        <v>198</v>
      </c>
      <c r="S141" s="16">
        <f>ROUND(IF($C141=1,INDEX(新属性投放!C$14:C$22,卡牌属性!$K141),INDEX(新属性投放!C$28:C$36,卡牌属性!$K141))*VLOOKUP(J141,$A$4:$E$39,5),0)</f>
        <v>38</v>
      </c>
      <c r="T141" s="31" t="s">
        <v>199</v>
      </c>
      <c r="U141" s="16">
        <f>ROUND(IF($C141=1,INDEX(新属性投放!D$14:D$22,卡牌属性!$K141),INDEX(新属性投放!D$28:D$36,卡牌属性!$K141))*VLOOKUP(J141,$A$4:$E$39,5),0)</f>
        <v>13</v>
      </c>
      <c r="V141" s="31" t="s">
        <v>200</v>
      </c>
      <c r="W141" s="16">
        <f>ROUND(IF($C141=1,INDEX(新属性投放!E$14:E$22,卡牌属性!$K141),INDEX(新属性投放!E$28:E$36,卡牌属性!$K141))*VLOOKUP(J141,$A$4:$E$39,5),0)</f>
        <v>63</v>
      </c>
    </row>
    <row r="142" spans="9:23" ht="16.5" x14ac:dyDescent="0.2">
      <c r="I142" s="15">
        <v>139</v>
      </c>
      <c r="J142" s="16">
        <f t="shared" si="5"/>
        <v>1102001</v>
      </c>
      <c r="K142" s="16">
        <f t="shared" si="4"/>
        <v>4</v>
      </c>
      <c r="L142" s="16" t="s">
        <v>52</v>
      </c>
      <c r="M142" s="16">
        <f>ROUND(IF($C142=1,INDEX(新属性投放!I$14:I$22,卡牌属性!$K142),INDEX(新属性投放!I$28:I$36,卡牌属性!$K142))*VLOOKUP(J142,$A$4:$E$39,5),0)</f>
        <v>1203</v>
      </c>
      <c r="N142" s="31" t="s">
        <v>199</v>
      </c>
      <c r="O142" s="16">
        <f>ROUND(IF($C142=1,INDEX(新属性投放!J$14:J$22,卡牌属性!$K142),INDEX(新属性投放!J$28:J$36,卡牌属性!$K142))*VLOOKUP(J142,$A$4:$E$39,5),0)</f>
        <v>396</v>
      </c>
      <c r="P142" s="31" t="s">
        <v>200</v>
      </c>
      <c r="Q142" s="16">
        <f>ROUND(IF($C142=1,INDEX(新属性投放!K$14:K$22,卡牌属性!$K142),INDEX(新属性投放!K$28:K$36,卡牌属性!$K142))*VLOOKUP(J142,$A$4:$E$39,5),0)</f>
        <v>2171</v>
      </c>
      <c r="R142" s="31" t="s">
        <v>198</v>
      </c>
      <c r="S142" s="16">
        <f>ROUND(IF($C142=1,INDEX(新属性投放!C$14:C$22,卡牌属性!$K142),INDEX(新属性投放!C$28:C$36,卡牌属性!$K142))*VLOOKUP(J142,$A$4:$E$39,5),0)</f>
        <v>45</v>
      </c>
      <c r="T142" s="31" t="s">
        <v>199</v>
      </c>
      <c r="U142" s="16">
        <f>ROUND(IF($C142=1,INDEX(新属性投放!D$14:D$22,卡牌属性!$K142),INDEX(新属性投放!D$28:D$36,卡牌属性!$K142))*VLOOKUP(J142,$A$4:$E$39,5),0)</f>
        <v>15</v>
      </c>
      <c r="V142" s="31" t="s">
        <v>200</v>
      </c>
      <c r="W142" s="16">
        <f>ROUND(IF($C142=1,INDEX(新属性投放!E$14:E$22,卡牌属性!$K142),INDEX(新属性投放!E$28:E$36,卡牌属性!$K142))*VLOOKUP(J142,$A$4:$E$39,5),0)</f>
        <v>75</v>
      </c>
    </row>
    <row r="143" spans="9:23" ht="16.5" x14ac:dyDescent="0.2">
      <c r="I143" s="15">
        <v>140</v>
      </c>
      <c r="J143" s="16">
        <f t="shared" si="5"/>
        <v>1102001</v>
      </c>
      <c r="K143" s="16">
        <f t="shared" si="4"/>
        <v>5</v>
      </c>
      <c r="L143" s="16" t="s">
        <v>52</v>
      </c>
      <c r="M143" s="16">
        <f>ROUND(IF($C143=1,INDEX(新属性投放!I$14:I$22,卡牌属性!$K143),INDEX(新属性投放!I$28:I$36,卡牌属性!$K143))*VLOOKUP(J143,$A$4:$E$39,5),0)</f>
        <v>1709</v>
      </c>
      <c r="N143" s="31" t="s">
        <v>199</v>
      </c>
      <c r="O143" s="16">
        <f>ROUND(IF($C143=1,INDEX(新属性投放!J$14:J$22,卡牌属性!$K143),INDEX(新属性投放!J$28:J$36,卡牌属性!$K143))*VLOOKUP(J143,$A$4:$E$39,5),0)</f>
        <v>565</v>
      </c>
      <c r="P143" s="31" t="s">
        <v>200</v>
      </c>
      <c r="Q143" s="16">
        <f>ROUND(IF($C143=1,INDEX(新属性投放!K$14:K$22,卡牌属性!$K143),INDEX(新属性投放!K$28:K$36,卡牌属性!$K143))*VLOOKUP(J143,$A$4:$E$39,5),0)</f>
        <v>3015</v>
      </c>
      <c r="R143" s="31" t="s">
        <v>198</v>
      </c>
      <c r="S143" s="16">
        <f>ROUND(IF($C143=1,INDEX(新属性投放!C$14:C$22,卡牌属性!$K143),INDEX(新属性投放!C$28:C$36,卡牌属性!$K143))*VLOOKUP(J143,$A$4:$E$39,5),0)</f>
        <v>56</v>
      </c>
      <c r="T143" s="31" t="s">
        <v>199</v>
      </c>
      <c r="U143" s="16">
        <f>ROUND(IF($C143=1,INDEX(新属性投放!D$14:D$22,卡牌属性!$K143),INDEX(新属性投放!D$28:D$36,卡牌属性!$K143))*VLOOKUP(J143,$A$4:$E$39,5),0)</f>
        <v>19</v>
      </c>
      <c r="V143" s="31" t="s">
        <v>200</v>
      </c>
      <c r="W143" s="16">
        <f>ROUND(IF($C143=1,INDEX(新属性投放!E$14:E$22,卡牌属性!$K143),INDEX(新属性投放!E$28:E$36,卡牌属性!$K143))*VLOOKUP(J143,$A$4:$E$39,5),0)</f>
        <v>94</v>
      </c>
    </row>
    <row r="144" spans="9:23" ht="16.5" x14ac:dyDescent="0.2">
      <c r="I144" s="15">
        <v>141</v>
      </c>
      <c r="J144" s="16">
        <f t="shared" si="5"/>
        <v>1102001</v>
      </c>
      <c r="K144" s="16">
        <f t="shared" si="4"/>
        <v>6</v>
      </c>
      <c r="L144" s="16" t="s">
        <v>52</v>
      </c>
      <c r="M144" s="16">
        <f>ROUND(IF($C144=1,INDEX(新属性投放!I$14:I$22,卡牌属性!$K144),INDEX(新属性投放!I$28:I$36,卡牌属性!$K144))*VLOOKUP(J144,$A$4:$E$39,5),0)</f>
        <v>2335</v>
      </c>
      <c r="N144" s="31" t="s">
        <v>199</v>
      </c>
      <c r="O144" s="16">
        <f>ROUND(IF($C144=1,INDEX(新属性投放!J$14:J$22,卡牌属性!$K144),INDEX(新属性投放!J$28:J$36,卡牌属性!$K144))*VLOOKUP(J144,$A$4:$E$39,5),0)</f>
        <v>774</v>
      </c>
      <c r="P144" s="31" t="s">
        <v>200</v>
      </c>
      <c r="Q144" s="16">
        <f>ROUND(IF($C144=1,INDEX(新属性投放!K$14:K$22,卡牌属性!$K144),INDEX(新属性投放!K$28:K$36,卡牌属性!$K144))*VLOOKUP(J144,$A$4:$E$39,5),0)</f>
        <v>4059</v>
      </c>
      <c r="R144" s="31" t="s">
        <v>198</v>
      </c>
      <c r="S144" s="16">
        <f>ROUND(IF($C144=1,INDEX(新属性投放!C$14:C$22,卡牌属性!$K144),INDEX(新属性投放!C$28:C$36,卡牌属性!$K144))*VLOOKUP(J144,$A$4:$E$39,5),0)</f>
        <v>64</v>
      </c>
      <c r="T144" s="31" t="s">
        <v>199</v>
      </c>
      <c r="U144" s="16">
        <f>ROUND(IF($C144=1,INDEX(新属性投放!D$14:D$22,卡牌属性!$K144),INDEX(新属性投放!D$28:D$36,卡牌属性!$K144))*VLOOKUP(J144,$A$4:$E$39,5),0)</f>
        <v>21</v>
      </c>
      <c r="V144" s="31" t="s">
        <v>200</v>
      </c>
      <c r="W144" s="16">
        <f>ROUND(IF($C144=1,INDEX(新属性投放!E$14:E$22,卡牌属性!$K144),INDEX(新属性投放!E$28:E$36,卡牌属性!$K144))*VLOOKUP(J144,$A$4:$E$39,5),0)</f>
        <v>106</v>
      </c>
    </row>
    <row r="145" spans="9:23" ht="16.5" x14ac:dyDescent="0.2">
      <c r="I145" s="15">
        <v>142</v>
      </c>
      <c r="J145" s="16">
        <f t="shared" si="5"/>
        <v>1102001</v>
      </c>
      <c r="K145" s="16">
        <f t="shared" si="4"/>
        <v>7</v>
      </c>
      <c r="L145" s="16" t="s">
        <v>52</v>
      </c>
      <c r="M145" s="16">
        <f>ROUND(IF($C145=1,INDEX(新属性投放!I$14:I$22,卡牌属性!$K145),INDEX(新属性投放!I$28:I$36,卡牌属性!$K145))*VLOOKUP(J145,$A$4:$E$39,5),0)</f>
        <v>3048</v>
      </c>
      <c r="N145" s="31" t="s">
        <v>199</v>
      </c>
      <c r="O145" s="16">
        <f>ROUND(IF($C145=1,INDEX(新属性投放!J$14:J$22,卡牌属性!$K145),INDEX(新属性投放!J$28:J$36,卡牌属性!$K145))*VLOOKUP(J145,$A$4:$E$39,5),0)</f>
        <v>1011</v>
      </c>
      <c r="P145" s="31" t="s">
        <v>200</v>
      </c>
      <c r="Q145" s="16">
        <f>ROUND(IF($C145=1,INDEX(新属性投放!K$14:K$22,卡牌属性!$K145),INDEX(新属性投放!K$28:K$36,卡牌属性!$K145))*VLOOKUP(J145,$A$4:$E$39,5),0)</f>
        <v>5246</v>
      </c>
      <c r="R145" s="31" t="s">
        <v>198</v>
      </c>
      <c r="S145" s="16">
        <f>ROUND(IF($C145=1,INDEX(新属性投放!C$14:C$22,卡牌属性!$K145),INDEX(新属性投放!C$28:C$36,卡牌属性!$K145))*VLOOKUP(J145,$A$4:$E$39,5),0)</f>
        <v>75</v>
      </c>
      <c r="T145" s="31" t="s">
        <v>199</v>
      </c>
      <c r="U145" s="16">
        <f>ROUND(IF($C145=1,INDEX(新属性投放!D$14:D$22,卡牌属性!$K145),INDEX(新属性投放!D$28:D$36,卡牌属性!$K145))*VLOOKUP(J145,$A$4:$E$39,5),0)</f>
        <v>25</v>
      </c>
      <c r="V145" s="31" t="s">
        <v>200</v>
      </c>
      <c r="W145" s="16">
        <f>ROUND(IF($C145=1,INDEX(新属性投放!E$14:E$22,卡牌属性!$K145),INDEX(新属性投放!E$28:E$36,卡牌属性!$K145))*VLOOKUP(J145,$A$4:$E$39,5),0)</f>
        <v>125</v>
      </c>
    </row>
    <row r="146" spans="9:23" ht="16.5" x14ac:dyDescent="0.2">
      <c r="I146" s="15">
        <v>143</v>
      </c>
      <c r="J146" s="16">
        <f t="shared" si="5"/>
        <v>1102001</v>
      </c>
      <c r="K146" s="16">
        <f t="shared" si="4"/>
        <v>8</v>
      </c>
      <c r="L146" s="16" t="s">
        <v>52</v>
      </c>
      <c r="M146" s="16">
        <f>ROUND(IF($C146=1,INDEX(新属性投放!I$14:I$22,卡牌属性!$K146),INDEX(新属性投放!I$28:I$36,卡牌属性!$K146))*VLOOKUP(J146,$A$4:$E$39,5),0)</f>
        <v>3891</v>
      </c>
      <c r="N146" s="31" t="s">
        <v>199</v>
      </c>
      <c r="O146" s="16">
        <f>ROUND(IF($C146=1,INDEX(新属性投放!J$14:J$22,卡牌属性!$K146),INDEX(新属性投放!J$28:J$36,卡牌属性!$K146))*VLOOKUP(J146,$A$4:$E$39,5),0)</f>
        <v>1293</v>
      </c>
      <c r="P146" s="31" t="s">
        <v>200</v>
      </c>
      <c r="Q146" s="16">
        <f>ROUND(IF($C146=1,INDEX(新属性投放!K$14:K$22,卡牌属性!$K146),INDEX(新属性投放!K$28:K$36,卡牌属性!$K146))*VLOOKUP(J146,$A$4:$E$39,5),0)</f>
        <v>6653</v>
      </c>
      <c r="R146" s="31" t="s">
        <v>198</v>
      </c>
      <c r="S146" s="16">
        <f>ROUND(IF($C146=1,INDEX(新属性投放!C$14:C$22,卡牌属性!$K146),INDEX(新属性投放!C$28:C$36,卡牌属性!$K146))*VLOOKUP(J146,$A$4:$E$39,5),0)</f>
        <v>94</v>
      </c>
      <c r="T146" s="31" t="s">
        <v>199</v>
      </c>
      <c r="U146" s="16">
        <f>ROUND(IF($C146=1,INDEX(新属性投放!D$14:D$22,卡牌属性!$K146),INDEX(新属性投放!D$28:D$36,卡牌属性!$K146))*VLOOKUP(J146,$A$4:$E$39,5),0)</f>
        <v>31</v>
      </c>
      <c r="V146" s="31" t="s">
        <v>200</v>
      </c>
      <c r="W146" s="16">
        <f>ROUND(IF($C146=1,INDEX(新属性投放!E$14:E$22,卡牌属性!$K146),INDEX(新属性投放!E$28:E$36,卡牌属性!$K146))*VLOOKUP(J146,$A$4:$E$39,5),0)</f>
        <v>156</v>
      </c>
    </row>
    <row r="147" spans="9:23" ht="16.5" x14ac:dyDescent="0.2">
      <c r="I147" s="15">
        <v>144</v>
      </c>
      <c r="J147" s="16">
        <f t="shared" si="5"/>
        <v>1102001</v>
      </c>
      <c r="K147" s="16">
        <f t="shared" si="4"/>
        <v>9</v>
      </c>
      <c r="L147" s="16" t="s">
        <v>52</v>
      </c>
      <c r="M147" s="16">
        <f>ROUND(IF($C147=1,INDEX(新属性投放!I$14:I$22,卡牌属性!$K147),INDEX(新属性投放!I$28:I$36,卡牌属性!$K147))*VLOOKUP(J147,$A$4:$E$39,5),0)</f>
        <v>4941</v>
      </c>
      <c r="N147" s="31" t="s">
        <v>199</v>
      </c>
      <c r="O147" s="16">
        <f>ROUND(IF($C147=1,INDEX(新属性投放!J$14:J$22,卡牌属性!$K147),INDEX(新属性投放!J$28:J$36,卡牌属性!$K147))*VLOOKUP(J147,$A$4:$E$39,5),0)</f>
        <v>1643</v>
      </c>
      <c r="P147" s="31" t="s">
        <v>200</v>
      </c>
      <c r="Q147" s="16">
        <f>ROUND(IF($C147=1,INDEX(新属性投放!K$14:K$22,卡牌属性!$K147),INDEX(新属性投放!K$28:K$36,卡牌属性!$K147))*VLOOKUP(J147,$A$4:$E$39,5),0)</f>
        <v>8403</v>
      </c>
      <c r="R147" s="31" t="s">
        <v>198</v>
      </c>
      <c r="S147" s="16">
        <f>ROUND(IF($C147=1,INDEX(新属性投放!C$14:C$22,卡牌属性!$K147),INDEX(新属性投放!C$28:C$36,卡牌属性!$K147))*VLOOKUP(J147,$A$4:$E$39,5),0)</f>
        <v>113</v>
      </c>
      <c r="T147" s="31" t="s">
        <v>199</v>
      </c>
      <c r="U147" s="16">
        <f>ROUND(IF($C147=1,INDEX(新属性投放!D$14:D$22,卡牌属性!$K147),INDEX(新属性投放!D$28:D$36,卡牌属性!$K147))*VLOOKUP(J147,$A$4:$E$39,5),0)</f>
        <v>38</v>
      </c>
      <c r="V147" s="31" t="s">
        <v>200</v>
      </c>
      <c r="W147" s="16">
        <f>ROUND(IF($C147=1,INDEX(新属性投放!E$14:E$22,卡牌属性!$K147),INDEX(新属性投放!E$28:E$36,卡牌属性!$K147))*VLOOKUP(J147,$A$4:$E$39,5),0)</f>
        <v>188</v>
      </c>
    </row>
    <row r="148" spans="9:23" ht="16.5" x14ac:dyDescent="0.2">
      <c r="I148" s="15">
        <v>145</v>
      </c>
      <c r="J148" s="16">
        <f t="shared" si="5"/>
        <v>1102002</v>
      </c>
      <c r="K148" s="16">
        <f t="shared" si="4"/>
        <v>1</v>
      </c>
      <c r="L148" s="16" t="s">
        <v>52</v>
      </c>
      <c r="M148" s="16">
        <f>ROUND(IF($C148=1,INDEX(新属性投放!I$14:I$22,卡牌属性!$K148),INDEX(新属性投放!I$28:I$36,卡牌属性!$K148))*VLOOKUP(J148,$A$4:$E$39,5),0)</f>
        <v>44</v>
      </c>
      <c r="N148" s="31" t="s">
        <v>199</v>
      </c>
      <c r="O148" s="16">
        <f>ROUND(IF($C148=1,INDEX(新属性投放!J$14:J$22,卡牌属性!$K148),INDEX(新属性投放!J$28:J$36,卡牌属性!$K148))*VLOOKUP(J148,$A$4:$E$39,5),0)</f>
        <v>11</v>
      </c>
      <c r="P148" s="31" t="s">
        <v>200</v>
      </c>
      <c r="Q148" s="16">
        <f>ROUND(IF($C148=1,INDEX(新属性投放!K$14:K$22,卡牌属性!$K148),INDEX(新属性投放!K$28:K$36,卡牌属性!$K148))*VLOOKUP(J148,$A$4:$E$39,5),0)</f>
        <v>220</v>
      </c>
      <c r="R148" s="31" t="s">
        <v>198</v>
      </c>
      <c r="S148" s="16">
        <f>ROUND(IF($C148=1,INDEX(新属性投放!C$14:C$22,卡牌属性!$K148),INDEX(新属性投放!C$28:C$36,卡牌属性!$K148))*VLOOKUP(J148,$A$4:$E$39,5),0)</f>
        <v>17</v>
      </c>
      <c r="T148" s="31" t="s">
        <v>199</v>
      </c>
      <c r="U148" s="16">
        <f>ROUND(IF($C148=1,INDEX(新属性投放!D$14:D$22,卡牌属性!$K148),INDEX(新属性投放!D$28:D$36,卡牌属性!$K148))*VLOOKUP(J148,$A$4:$E$39,5),0)</f>
        <v>6</v>
      </c>
      <c r="V148" s="31" t="s">
        <v>200</v>
      </c>
      <c r="W148" s="16">
        <f>ROUND(IF($C148=1,INDEX(新属性投放!E$14:E$22,卡牌属性!$K148),INDEX(新属性投放!E$28:E$36,卡牌属性!$K148))*VLOOKUP(J148,$A$4:$E$39,5),0)</f>
        <v>28</v>
      </c>
    </row>
    <row r="149" spans="9:23" ht="16.5" x14ac:dyDescent="0.2">
      <c r="I149" s="15">
        <v>146</v>
      </c>
      <c r="J149" s="16">
        <f t="shared" si="5"/>
        <v>1102002</v>
      </c>
      <c r="K149" s="16">
        <f t="shared" si="4"/>
        <v>2</v>
      </c>
      <c r="L149" s="16" t="s">
        <v>52</v>
      </c>
      <c r="M149" s="16">
        <f>ROUND(IF($C149=1,INDEX(新属性投放!I$14:I$22,卡牌属性!$K149),INDEX(新属性投放!I$28:I$36,卡牌属性!$K149))*VLOOKUP(J149,$A$4:$E$39,5),0)</f>
        <v>309</v>
      </c>
      <c r="N149" s="31" t="s">
        <v>199</v>
      </c>
      <c r="O149" s="16">
        <f>ROUND(IF($C149=1,INDEX(新属性投放!J$14:J$22,卡牌属性!$K149),INDEX(新属性投放!J$28:J$36,卡牌属性!$K149))*VLOOKUP(J149,$A$4:$E$39,5),0)</f>
        <v>99</v>
      </c>
      <c r="P149" s="31" t="s">
        <v>200</v>
      </c>
      <c r="Q149" s="16">
        <f>ROUND(IF($C149=1,INDEX(新属性投放!K$14:K$22,卡牌属性!$K149),INDEX(新属性投放!K$28:K$36,卡牌属性!$K149))*VLOOKUP(J149,$A$4:$E$39,5),0)</f>
        <v>662</v>
      </c>
      <c r="R149" s="31" t="s">
        <v>198</v>
      </c>
      <c r="S149" s="16">
        <f>ROUND(IF($C149=1,INDEX(新属性投放!C$14:C$22,卡牌属性!$K149),INDEX(新属性投放!C$28:C$36,卡牌属性!$K149))*VLOOKUP(J149,$A$4:$E$39,5),0)</f>
        <v>23</v>
      </c>
      <c r="T149" s="31" t="s">
        <v>199</v>
      </c>
      <c r="U149" s="16">
        <f>ROUND(IF($C149=1,INDEX(新属性投放!D$14:D$22,卡牌属性!$K149),INDEX(新属性投放!D$28:D$36,卡牌属性!$K149))*VLOOKUP(J149,$A$4:$E$39,5),0)</f>
        <v>8</v>
      </c>
      <c r="V149" s="31" t="s">
        <v>200</v>
      </c>
      <c r="W149" s="16">
        <f>ROUND(IF($C149=1,INDEX(新属性投放!E$14:E$22,卡牌属性!$K149),INDEX(新属性投放!E$28:E$36,卡牌属性!$K149))*VLOOKUP(J149,$A$4:$E$39,5),0)</f>
        <v>39</v>
      </c>
    </row>
    <row r="150" spans="9:23" ht="16.5" x14ac:dyDescent="0.2">
      <c r="I150" s="15">
        <v>147</v>
      </c>
      <c r="J150" s="16">
        <f t="shared" si="5"/>
        <v>1102002</v>
      </c>
      <c r="K150" s="16">
        <f t="shared" si="4"/>
        <v>3</v>
      </c>
      <c r="L150" s="16" t="s">
        <v>52</v>
      </c>
      <c r="M150" s="16">
        <f>ROUND(IF($C150=1,INDEX(新属性投放!I$14:I$22,卡牌属性!$K150),INDEX(新属性投放!I$28:I$36,卡牌属性!$K150))*VLOOKUP(J150,$A$4:$E$39,5),0)</f>
        <v>689</v>
      </c>
      <c r="N150" s="31" t="s">
        <v>199</v>
      </c>
      <c r="O150" s="16">
        <f>ROUND(IF($C150=1,INDEX(新属性投放!J$14:J$22,卡牌属性!$K150),INDEX(新属性投放!J$28:J$36,卡牌属性!$K150))*VLOOKUP(J150,$A$4:$E$39,5),0)</f>
        <v>226</v>
      </c>
      <c r="P150" s="31" t="s">
        <v>200</v>
      </c>
      <c r="Q150" s="16">
        <f>ROUND(IF($C150=1,INDEX(新属性投放!K$14:K$22,卡牌属性!$K150),INDEX(新属性投放!K$28:K$36,卡牌属性!$K150))*VLOOKUP(J150,$A$4:$E$39,5),0)</f>
        <v>1295</v>
      </c>
      <c r="R150" s="31" t="s">
        <v>198</v>
      </c>
      <c r="S150" s="16">
        <f>ROUND(IF($C150=1,INDEX(新属性投放!C$14:C$22,卡牌属性!$K150),INDEX(新属性投放!C$28:C$36,卡牌属性!$K150))*VLOOKUP(J150,$A$4:$E$39,5),0)</f>
        <v>33</v>
      </c>
      <c r="T150" s="31" t="s">
        <v>199</v>
      </c>
      <c r="U150" s="16">
        <f>ROUND(IF($C150=1,INDEX(新属性投放!D$14:D$22,卡牌属性!$K150),INDEX(新属性投放!D$28:D$36,卡牌属性!$K150))*VLOOKUP(J150,$A$4:$E$39,5),0)</f>
        <v>11</v>
      </c>
      <c r="V150" s="31" t="s">
        <v>200</v>
      </c>
      <c r="W150" s="16">
        <f>ROUND(IF($C150=1,INDEX(新属性投放!E$14:E$22,卡牌属性!$K150),INDEX(新属性投放!E$28:E$36,卡牌属性!$K150))*VLOOKUP(J150,$A$4:$E$39,5),0)</f>
        <v>55</v>
      </c>
    </row>
    <row r="151" spans="9:23" ht="16.5" x14ac:dyDescent="0.2">
      <c r="I151" s="15">
        <v>148</v>
      </c>
      <c r="J151" s="16">
        <f t="shared" si="5"/>
        <v>1102002</v>
      </c>
      <c r="K151" s="16">
        <f t="shared" si="4"/>
        <v>4</v>
      </c>
      <c r="L151" s="16" t="s">
        <v>52</v>
      </c>
      <c r="M151" s="16">
        <f>ROUND(IF($C151=1,INDEX(新属性投放!I$14:I$22,卡牌属性!$K151),INDEX(新属性投放!I$28:I$36,卡牌属性!$K151))*VLOOKUP(J151,$A$4:$E$39,5),0)</f>
        <v>1058</v>
      </c>
      <c r="N151" s="31" t="s">
        <v>199</v>
      </c>
      <c r="O151" s="16">
        <f>ROUND(IF($C151=1,INDEX(新属性投放!J$14:J$22,卡牌属性!$K151),INDEX(新属性投放!J$28:J$36,卡牌属性!$K151))*VLOOKUP(J151,$A$4:$E$39,5),0)</f>
        <v>349</v>
      </c>
      <c r="P151" s="31" t="s">
        <v>200</v>
      </c>
      <c r="Q151" s="16">
        <f>ROUND(IF($C151=1,INDEX(新属性投放!K$14:K$22,卡牌属性!$K151),INDEX(新属性投放!K$28:K$36,卡牌属性!$K151))*VLOOKUP(J151,$A$4:$E$39,5),0)</f>
        <v>1911</v>
      </c>
      <c r="R151" s="31" t="s">
        <v>198</v>
      </c>
      <c r="S151" s="16">
        <f>ROUND(IF($C151=1,INDEX(新属性投放!C$14:C$22,卡牌属性!$K151),INDEX(新属性投放!C$28:C$36,卡牌属性!$K151))*VLOOKUP(J151,$A$4:$E$39,5),0)</f>
        <v>40</v>
      </c>
      <c r="T151" s="31" t="s">
        <v>199</v>
      </c>
      <c r="U151" s="16">
        <f>ROUND(IF($C151=1,INDEX(新属性投放!D$14:D$22,卡牌属性!$K151),INDEX(新属性投放!D$28:D$36,卡牌属性!$K151))*VLOOKUP(J151,$A$4:$E$39,5),0)</f>
        <v>13</v>
      </c>
      <c r="V151" s="31" t="s">
        <v>200</v>
      </c>
      <c r="W151" s="16">
        <f>ROUND(IF($C151=1,INDEX(新属性投放!E$14:E$22,卡牌属性!$K151),INDEX(新属性投放!E$28:E$36,卡牌属性!$K151))*VLOOKUP(J151,$A$4:$E$39,5),0)</f>
        <v>66</v>
      </c>
    </row>
    <row r="152" spans="9:23" ht="16.5" x14ac:dyDescent="0.2">
      <c r="I152" s="15">
        <v>149</v>
      </c>
      <c r="J152" s="16">
        <f t="shared" si="5"/>
        <v>1102002</v>
      </c>
      <c r="K152" s="16">
        <f t="shared" si="4"/>
        <v>5</v>
      </c>
      <c r="L152" s="16" t="s">
        <v>52</v>
      </c>
      <c r="M152" s="16">
        <f>ROUND(IF($C152=1,INDEX(新属性投放!I$14:I$22,卡牌属性!$K152),INDEX(新属性投放!I$28:I$36,卡牌属性!$K152))*VLOOKUP(J152,$A$4:$E$39,5),0)</f>
        <v>1504</v>
      </c>
      <c r="N152" s="31" t="s">
        <v>199</v>
      </c>
      <c r="O152" s="16">
        <f>ROUND(IF($C152=1,INDEX(新属性投放!J$14:J$22,卡牌属性!$K152),INDEX(新属性投放!J$28:J$36,卡牌属性!$K152))*VLOOKUP(J152,$A$4:$E$39,5),0)</f>
        <v>497</v>
      </c>
      <c r="P152" s="31" t="s">
        <v>200</v>
      </c>
      <c r="Q152" s="16">
        <f>ROUND(IF($C152=1,INDEX(新属性投放!K$14:K$22,卡牌属性!$K152),INDEX(新属性投放!K$28:K$36,卡牌属性!$K152))*VLOOKUP(J152,$A$4:$E$39,5),0)</f>
        <v>2653</v>
      </c>
      <c r="R152" s="31" t="s">
        <v>198</v>
      </c>
      <c r="S152" s="16">
        <f>ROUND(IF($C152=1,INDEX(新属性投放!C$14:C$22,卡牌属性!$K152),INDEX(新属性投放!C$28:C$36,卡牌属性!$K152))*VLOOKUP(J152,$A$4:$E$39,5),0)</f>
        <v>50</v>
      </c>
      <c r="T152" s="31" t="s">
        <v>199</v>
      </c>
      <c r="U152" s="16">
        <f>ROUND(IF($C152=1,INDEX(新属性投放!D$14:D$22,卡牌属性!$K152),INDEX(新属性投放!D$28:D$36,卡牌属性!$K152))*VLOOKUP(J152,$A$4:$E$39,5),0)</f>
        <v>17</v>
      </c>
      <c r="V152" s="31" t="s">
        <v>200</v>
      </c>
      <c r="W152" s="16">
        <f>ROUND(IF($C152=1,INDEX(新属性投放!E$14:E$22,卡牌属性!$K152),INDEX(新属性投放!E$28:E$36,卡牌属性!$K152))*VLOOKUP(J152,$A$4:$E$39,5),0)</f>
        <v>83</v>
      </c>
    </row>
    <row r="153" spans="9:23" ht="16.5" x14ac:dyDescent="0.2">
      <c r="I153" s="15">
        <v>150</v>
      </c>
      <c r="J153" s="16">
        <f t="shared" si="5"/>
        <v>1102002</v>
      </c>
      <c r="K153" s="16">
        <f t="shared" si="4"/>
        <v>6</v>
      </c>
      <c r="L153" s="16" t="s">
        <v>52</v>
      </c>
      <c r="M153" s="16">
        <f>ROUND(IF($C153=1,INDEX(新属性投放!I$14:I$22,卡牌属性!$K153),INDEX(新属性投放!I$28:I$36,卡牌属性!$K153))*VLOOKUP(J153,$A$4:$E$39,5),0)</f>
        <v>2055</v>
      </c>
      <c r="N153" s="31" t="s">
        <v>199</v>
      </c>
      <c r="O153" s="16">
        <f>ROUND(IF($C153=1,INDEX(新属性投放!J$14:J$22,卡牌属性!$K153),INDEX(新属性投放!J$28:J$36,卡牌属性!$K153))*VLOOKUP(J153,$A$4:$E$39,5),0)</f>
        <v>681</v>
      </c>
      <c r="P153" s="31" t="s">
        <v>200</v>
      </c>
      <c r="Q153" s="16">
        <f>ROUND(IF($C153=1,INDEX(新属性投放!K$14:K$22,卡牌属性!$K153),INDEX(新属性投放!K$28:K$36,卡牌属性!$K153))*VLOOKUP(J153,$A$4:$E$39,5),0)</f>
        <v>3572</v>
      </c>
      <c r="R153" s="31" t="s">
        <v>198</v>
      </c>
      <c r="S153" s="16">
        <f>ROUND(IF($C153=1,INDEX(新属性投放!C$14:C$22,卡牌属性!$K153),INDEX(新属性投放!C$28:C$36,卡牌属性!$K153))*VLOOKUP(J153,$A$4:$E$39,5),0)</f>
        <v>56</v>
      </c>
      <c r="T153" s="31" t="s">
        <v>199</v>
      </c>
      <c r="U153" s="16">
        <f>ROUND(IF($C153=1,INDEX(新属性投放!D$14:D$22,卡牌属性!$K153),INDEX(新属性投放!D$28:D$36,卡牌属性!$K153))*VLOOKUP(J153,$A$4:$E$39,5),0)</f>
        <v>19</v>
      </c>
      <c r="V153" s="31" t="s">
        <v>200</v>
      </c>
      <c r="W153" s="16">
        <f>ROUND(IF($C153=1,INDEX(新属性投放!E$14:E$22,卡牌属性!$K153),INDEX(新属性投放!E$28:E$36,卡牌属性!$K153))*VLOOKUP(J153,$A$4:$E$39,5),0)</f>
        <v>94</v>
      </c>
    </row>
    <row r="154" spans="9:23" ht="16.5" x14ac:dyDescent="0.2">
      <c r="I154" s="15">
        <v>151</v>
      </c>
      <c r="J154" s="16">
        <f t="shared" si="5"/>
        <v>1102002</v>
      </c>
      <c r="K154" s="16">
        <f t="shared" si="4"/>
        <v>7</v>
      </c>
      <c r="L154" s="16" t="s">
        <v>52</v>
      </c>
      <c r="M154" s="16">
        <f>ROUND(IF($C154=1,INDEX(新属性投放!I$14:I$22,卡牌属性!$K154),INDEX(新属性投放!I$28:I$36,卡牌属性!$K154))*VLOOKUP(J154,$A$4:$E$39,5),0)</f>
        <v>2682</v>
      </c>
      <c r="N154" s="31" t="s">
        <v>199</v>
      </c>
      <c r="O154" s="16">
        <f>ROUND(IF($C154=1,INDEX(新属性投放!J$14:J$22,卡牌属性!$K154),INDEX(新属性投放!J$28:J$36,卡牌属性!$K154))*VLOOKUP(J154,$A$4:$E$39,5),0)</f>
        <v>890</v>
      </c>
      <c r="P154" s="31" t="s">
        <v>200</v>
      </c>
      <c r="Q154" s="16">
        <f>ROUND(IF($C154=1,INDEX(新属性投放!K$14:K$22,卡牌属性!$K154),INDEX(新属性投放!K$28:K$36,卡牌属性!$K154))*VLOOKUP(J154,$A$4:$E$39,5),0)</f>
        <v>4617</v>
      </c>
      <c r="R154" s="31" t="s">
        <v>198</v>
      </c>
      <c r="S154" s="16">
        <f>ROUND(IF($C154=1,INDEX(新属性投放!C$14:C$22,卡牌属性!$K154),INDEX(新属性投放!C$28:C$36,卡牌属性!$K154))*VLOOKUP(J154,$A$4:$E$39,5),0)</f>
        <v>66</v>
      </c>
      <c r="T154" s="31" t="s">
        <v>199</v>
      </c>
      <c r="U154" s="16">
        <f>ROUND(IF($C154=1,INDEX(新属性投放!D$14:D$22,卡牌属性!$K154),INDEX(新属性投放!D$28:D$36,卡牌属性!$K154))*VLOOKUP(J154,$A$4:$E$39,5),0)</f>
        <v>22</v>
      </c>
      <c r="V154" s="31" t="s">
        <v>200</v>
      </c>
      <c r="W154" s="16">
        <f>ROUND(IF($C154=1,INDEX(新属性投放!E$14:E$22,卡牌属性!$K154),INDEX(新属性投放!E$28:E$36,卡牌属性!$K154))*VLOOKUP(J154,$A$4:$E$39,5),0)</f>
        <v>110</v>
      </c>
    </row>
    <row r="155" spans="9:23" ht="16.5" x14ac:dyDescent="0.2">
      <c r="I155" s="15">
        <v>152</v>
      </c>
      <c r="J155" s="16">
        <f t="shared" si="5"/>
        <v>1102002</v>
      </c>
      <c r="K155" s="16">
        <f t="shared" si="4"/>
        <v>8</v>
      </c>
      <c r="L155" s="16" t="s">
        <v>52</v>
      </c>
      <c r="M155" s="16">
        <f>ROUND(IF($C155=1,INDEX(新属性投放!I$14:I$22,卡牌属性!$K155),INDEX(新属性投放!I$28:I$36,卡牌属性!$K155))*VLOOKUP(J155,$A$4:$E$39,5),0)</f>
        <v>3424</v>
      </c>
      <c r="N155" s="31" t="s">
        <v>199</v>
      </c>
      <c r="O155" s="16">
        <f>ROUND(IF($C155=1,INDEX(新属性投放!J$14:J$22,卡牌属性!$K155),INDEX(新属性投放!J$28:J$36,卡牌属性!$K155))*VLOOKUP(J155,$A$4:$E$39,5),0)</f>
        <v>1137</v>
      </c>
      <c r="P155" s="31" t="s">
        <v>200</v>
      </c>
      <c r="Q155" s="16">
        <f>ROUND(IF($C155=1,INDEX(新属性投放!K$14:K$22,卡牌属性!$K155),INDEX(新属性投放!K$28:K$36,卡牌属性!$K155))*VLOOKUP(J155,$A$4:$E$39,5),0)</f>
        <v>5854</v>
      </c>
      <c r="R155" s="31" t="s">
        <v>198</v>
      </c>
      <c r="S155" s="16">
        <f>ROUND(IF($C155=1,INDEX(新属性投放!C$14:C$22,卡牌属性!$K155),INDEX(新属性投放!C$28:C$36,卡牌属性!$K155))*VLOOKUP(J155,$A$4:$E$39,5),0)</f>
        <v>83</v>
      </c>
      <c r="T155" s="31" t="s">
        <v>199</v>
      </c>
      <c r="U155" s="16">
        <f>ROUND(IF($C155=1,INDEX(新属性投放!D$14:D$22,卡牌属性!$K155),INDEX(新属性投放!D$28:D$36,卡牌属性!$K155))*VLOOKUP(J155,$A$4:$E$39,5),0)</f>
        <v>28</v>
      </c>
      <c r="V155" s="31" t="s">
        <v>200</v>
      </c>
      <c r="W155" s="16">
        <f>ROUND(IF($C155=1,INDEX(新属性投放!E$14:E$22,卡牌属性!$K155),INDEX(新属性投放!E$28:E$36,卡牌属性!$K155))*VLOOKUP(J155,$A$4:$E$39,5),0)</f>
        <v>138</v>
      </c>
    </row>
    <row r="156" spans="9:23" ht="16.5" x14ac:dyDescent="0.2">
      <c r="I156" s="15">
        <v>153</v>
      </c>
      <c r="J156" s="16">
        <f t="shared" si="5"/>
        <v>1102002</v>
      </c>
      <c r="K156" s="16">
        <f t="shared" si="4"/>
        <v>9</v>
      </c>
      <c r="L156" s="16" t="s">
        <v>52</v>
      </c>
      <c r="M156" s="16">
        <f>ROUND(IF($C156=1,INDEX(新属性投放!I$14:I$22,卡牌属性!$K156),INDEX(新属性投放!I$28:I$36,卡牌属性!$K156))*VLOOKUP(J156,$A$4:$E$39,5),0)</f>
        <v>4348</v>
      </c>
      <c r="N156" s="31" t="s">
        <v>199</v>
      </c>
      <c r="O156" s="16">
        <f>ROUND(IF($C156=1,INDEX(新属性投放!J$14:J$22,卡牌属性!$K156),INDEX(新属性投放!J$28:J$36,卡牌属性!$K156))*VLOOKUP(J156,$A$4:$E$39,5),0)</f>
        <v>1445</v>
      </c>
      <c r="P156" s="31" t="s">
        <v>200</v>
      </c>
      <c r="Q156" s="16">
        <f>ROUND(IF($C156=1,INDEX(新属性投放!K$14:K$22,卡牌属性!$K156),INDEX(新属性投放!K$28:K$36,卡牌属性!$K156))*VLOOKUP(J156,$A$4:$E$39,5),0)</f>
        <v>7394</v>
      </c>
      <c r="R156" s="31" t="s">
        <v>198</v>
      </c>
      <c r="S156" s="16">
        <f>ROUND(IF($C156=1,INDEX(新属性投放!C$14:C$22,卡牌属性!$K156),INDEX(新属性投放!C$28:C$36,卡牌属性!$K156))*VLOOKUP(J156,$A$4:$E$39,5),0)</f>
        <v>99</v>
      </c>
      <c r="T156" s="31" t="s">
        <v>199</v>
      </c>
      <c r="U156" s="16">
        <f>ROUND(IF($C156=1,INDEX(新属性投放!D$14:D$22,卡牌属性!$K156),INDEX(新属性投放!D$28:D$36,卡牌属性!$K156))*VLOOKUP(J156,$A$4:$E$39,5),0)</f>
        <v>33</v>
      </c>
      <c r="V156" s="31" t="s">
        <v>200</v>
      </c>
      <c r="W156" s="16">
        <f>ROUND(IF($C156=1,INDEX(新属性投放!E$14:E$22,卡牌属性!$K156),INDEX(新属性投放!E$28:E$36,卡牌属性!$K156))*VLOOKUP(J156,$A$4:$E$39,5),0)</f>
        <v>165</v>
      </c>
    </row>
    <row r="157" spans="9:23" ht="16.5" x14ac:dyDescent="0.2">
      <c r="I157" s="15">
        <v>154</v>
      </c>
      <c r="J157" s="16">
        <f t="shared" si="5"/>
        <v>1102003</v>
      </c>
      <c r="K157" s="16">
        <f t="shared" si="4"/>
        <v>1</v>
      </c>
      <c r="L157" s="16" t="s">
        <v>52</v>
      </c>
      <c r="M157" s="16">
        <f>ROUND(IF($C157=1,INDEX(新属性投放!I$14:I$22,卡牌属性!$K157),INDEX(新属性投放!I$28:I$36,卡牌属性!$K157))*VLOOKUP(J157,$A$4:$E$39,5),0)</f>
        <v>44</v>
      </c>
      <c r="N157" s="31" t="s">
        <v>199</v>
      </c>
      <c r="O157" s="16">
        <f>ROUND(IF($C157=1,INDEX(新属性投放!J$14:J$22,卡牌属性!$K157),INDEX(新属性投放!J$28:J$36,卡牌属性!$K157))*VLOOKUP(J157,$A$4:$E$39,5),0)</f>
        <v>11</v>
      </c>
      <c r="P157" s="31" t="s">
        <v>200</v>
      </c>
      <c r="Q157" s="16">
        <f>ROUND(IF($C157=1,INDEX(新属性投放!K$14:K$22,卡牌属性!$K157),INDEX(新属性投放!K$28:K$36,卡牌属性!$K157))*VLOOKUP(J157,$A$4:$E$39,5),0)</f>
        <v>220</v>
      </c>
      <c r="R157" s="31" t="s">
        <v>198</v>
      </c>
      <c r="S157" s="16">
        <f>ROUND(IF($C157=1,INDEX(新属性投放!C$14:C$22,卡牌属性!$K157),INDEX(新属性投放!C$28:C$36,卡牌属性!$K157))*VLOOKUP(J157,$A$4:$E$39,5),0)</f>
        <v>17</v>
      </c>
      <c r="T157" s="31" t="s">
        <v>199</v>
      </c>
      <c r="U157" s="16">
        <f>ROUND(IF($C157=1,INDEX(新属性投放!D$14:D$22,卡牌属性!$K157),INDEX(新属性投放!D$28:D$36,卡牌属性!$K157))*VLOOKUP(J157,$A$4:$E$39,5),0)</f>
        <v>6</v>
      </c>
      <c r="V157" s="31" t="s">
        <v>200</v>
      </c>
      <c r="W157" s="16">
        <f>ROUND(IF($C157=1,INDEX(新属性投放!E$14:E$22,卡牌属性!$K157),INDEX(新属性投放!E$28:E$36,卡牌属性!$K157))*VLOOKUP(J157,$A$4:$E$39,5),0)</f>
        <v>28</v>
      </c>
    </row>
    <row r="158" spans="9:23" ht="16.5" x14ac:dyDescent="0.2">
      <c r="I158" s="15">
        <v>155</v>
      </c>
      <c r="J158" s="16">
        <f t="shared" si="5"/>
        <v>1102003</v>
      </c>
      <c r="K158" s="16">
        <f t="shared" si="4"/>
        <v>2</v>
      </c>
      <c r="L158" s="16" t="s">
        <v>52</v>
      </c>
      <c r="M158" s="16">
        <f>ROUND(IF($C158=1,INDEX(新属性投放!I$14:I$22,卡牌属性!$K158),INDEX(新属性投放!I$28:I$36,卡牌属性!$K158))*VLOOKUP(J158,$A$4:$E$39,5),0)</f>
        <v>309</v>
      </c>
      <c r="N158" s="31" t="s">
        <v>199</v>
      </c>
      <c r="O158" s="16">
        <f>ROUND(IF($C158=1,INDEX(新属性投放!J$14:J$22,卡牌属性!$K158),INDEX(新属性投放!J$28:J$36,卡牌属性!$K158))*VLOOKUP(J158,$A$4:$E$39,5),0)</f>
        <v>99</v>
      </c>
      <c r="P158" s="31" t="s">
        <v>200</v>
      </c>
      <c r="Q158" s="16">
        <f>ROUND(IF($C158=1,INDEX(新属性投放!K$14:K$22,卡牌属性!$K158),INDEX(新属性投放!K$28:K$36,卡牌属性!$K158))*VLOOKUP(J158,$A$4:$E$39,5),0)</f>
        <v>662</v>
      </c>
      <c r="R158" s="31" t="s">
        <v>198</v>
      </c>
      <c r="S158" s="16">
        <f>ROUND(IF($C158=1,INDEX(新属性投放!C$14:C$22,卡牌属性!$K158),INDEX(新属性投放!C$28:C$36,卡牌属性!$K158))*VLOOKUP(J158,$A$4:$E$39,5),0)</f>
        <v>23</v>
      </c>
      <c r="T158" s="31" t="s">
        <v>199</v>
      </c>
      <c r="U158" s="16">
        <f>ROUND(IF($C158=1,INDEX(新属性投放!D$14:D$22,卡牌属性!$K158),INDEX(新属性投放!D$28:D$36,卡牌属性!$K158))*VLOOKUP(J158,$A$4:$E$39,5),0)</f>
        <v>8</v>
      </c>
      <c r="V158" s="31" t="s">
        <v>200</v>
      </c>
      <c r="W158" s="16">
        <f>ROUND(IF($C158=1,INDEX(新属性投放!E$14:E$22,卡牌属性!$K158),INDEX(新属性投放!E$28:E$36,卡牌属性!$K158))*VLOOKUP(J158,$A$4:$E$39,5),0)</f>
        <v>39</v>
      </c>
    </row>
    <row r="159" spans="9:23" ht="16.5" x14ac:dyDescent="0.2">
      <c r="I159" s="15">
        <v>156</v>
      </c>
      <c r="J159" s="16">
        <f t="shared" si="5"/>
        <v>1102003</v>
      </c>
      <c r="K159" s="16">
        <f t="shared" si="4"/>
        <v>3</v>
      </c>
      <c r="L159" s="16" t="s">
        <v>52</v>
      </c>
      <c r="M159" s="16">
        <f>ROUND(IF($C159=1,INDEX(新属性投放!I$14:I$22,卡牌属性!$K159),INDEX(新属性投放!I$28:I$36,卡牌属性!$K159))*VLOOKUP(J159,$A$4:$E$39,5),0)</f>
        <v>689</v>
      </c>
      <c r="N159" s="31" t="s">
        <v>199</v>
      </c>
      <c r="O159" s="16">
        <f>ROUND(IF($C159=1,INDEX(新属性投放!J$14:J$22,卡牌属性!$K159),INDEX(新属性投放!J$28:J$36,卡牌属性!$K159))*VLOOKUP(J159,$A$4:$E$39,5),0)</f>
        <v>226</v>
      </c>
      <c r="P159" s="31" t="s">
        <v>200</v>
      </c>
      <c r="Q159" s="16">
        <f>ROUND(IF($C159=1,INDEX(新属性投放!K$14:K$22,卡牌属性!$K159),INDEX(新属性投放!K$28:K$36,卡牌属性!$K159))*VLOOKUP(J159,$A$4:$E$39,5),0)</f>
        <v>1295</v>
      </c>
      <c r="R159" s="31" t="s">
        <v>198</v>
      </c>
      <c r="S159" s="16">
        <f>ROUND(IF($C159=1,INDEX(新属性投放!C$14:C$22,卡牌属性!$K159),INDEX(新属性投放!C$28:C$36,卡牌属性!$K159))*VLOOKUP(J159,$A$4:$E$39,5),0)</f>
        <v>33</v>
      </c>
      <c r="T159" s="31" t="s">
        <v>199</v>
      </c>
      <c r="U159" s="16">
        <f>ROUND(IF($C159=1,INDEX(新属性投放!D$14:D$22,卡牌属性!$K159),INDEX(新属性投放!D$28:D$36,卡牌属性!$K159))*VLOOKUP(J159,$A$4:$E$39,5),0)</f>
        <v>11</v>
      </c>
      <c r="V159" s="31" t="s">
        <v>200</v>
      </c>
      <c r="W159" s="16">
        <f>ROUND(IF($C159=1,INDEX(新属性投放!E$14:E$22,卡牌属性!$K159),INDEX(新属性投放!E$28:E$36,卡牌属性!$K159))*VLOOKUP(J159,$A$4:$E$39,5),0)</f>
        <v>55</v>
      </c>
    </row>
    <row r="160" spans="9:23" ht="16.5" x14ac:dyDescent="0.2">
      <c r="I160" s="15">
        <v>157</v>
      </c>
      <c r="J160" s="16">
        <f t="shared" si="5"/>
        <v>1102003</v>
      </c>
      <c r="K160" s="16">
        <f t="shared" si="4"/>
        <v>4</v>
      </c>
      <c r="L160" s="16" t="s">
        <v>52</v>
      </c>
      <c r="M160" s="16">
        <f>ROUND(IF($C160=1,INDEX(新属性投放!I$14:I$22,卡牌属性!$K160),INDEX(新属性投放!I$28:I$36,卡牌属性!$K160))*VLOOKUP(J160,$A$4:$E$39,5),0)</f>
        <v>1058</v>
      </c>
      <c r="N160" s="31" t="s">
        <v>199</v>
      </c>
      <c r="O160" s="16">
        <f>ROUND(IF($C160=1,INDEX(新属性投放!J$14:J$22,卡牌属性!$K160),INDEX(新属性投放!J$28:J$36,卡牌属性!$K160))*VLOOKUP(J160,$A$4:$E$39,5),0)</f>
        <v>349</v>
      </c>
      <c r="P160" s="31" t="s">
        <v>200</v>
      </c>
      <c r="Q160" s="16">
        <f>ROUND(IF($C160=1,INDEX(新属性投放!K$14:K$22,卡牌属性!$K160),INDEX(新属性投放!K$28:K$36,卡牌属性!$K160))*VLOOKUP(J160,$A$4:$E$39,5),0)</f>
        <v>1911</v>
      </c>
      <c r="R160" s="31" t="s">
        <v>198</v>
      </c>
      <c r="S160" s="16">
        <f>ROUND(IF($C160=1,INDEX(新属性投放!C$14:C$22,卡牌属性!$K160),INDEX(新属性投放!C$28:C$36,卡牌属性!$K160))*VLOOKUP(J160,$A$4:$E$39,5),0)</f>
        <v>40</v>
      </c>
      <c r="T160" s="31" t="s">
        <v>199</v>
      </c>
      <c r="U160" s="16">
        <f>ROUND(IF($C160=1,INDEX(新属性投放!D$14:D$22,卡牌属性!$K160),INDEX(新属性投放!D$28:D$36,卡牌属性!$K160))*VLOOKUP(J160,$A$4:$E$39,5),0)</f>
        <v>13</v>
      </c>
      <c r="V160" s="31" t="s">
        <v>200</v>
      </c>
      <c r="W160" s="16">
        <f>ROUND(IF($C160=1,INDEX(新属性投放!E$14:E$22,卡牌属性!$K160),INDEX(新属性投放!E$28:E$36,卡牌属性!$K160))*VLOOKUP(J160,$A$4:$E$39,5),0)</f>
        <v>66</v>
      </c>
    </row>
    <row r="161" spans="9:23" ht="16.5" x14ac:dyDescent="0.2">
      <c r="I161" s="15">
        <v>158</v>
      </c>
      <c r="J161" s="16">
        <f t="shared" si="5"/>
        <v>1102003</v>
      </c>
      <c r="K161" s="16">
        <f t="shared" si="4"/>
        <v>5</v>
      </c>
      <c r="L161" s="16" t="s">
        <v>52</v>
      </c>
      <c r="M161" s="16">
        <f>ROUND(IF($C161=1,INDEX(新属性投放!I$14:I$22,卡牌属性!$K161),INDEX(新属性投放!I$28:I$36,卡牌属性!$K161))*VLOOKUP(J161,$A$4:$E$39,5),0)</f>
        <v>1504</v>
      </c>
      <c r="N161" s="31" t="s">
        <v>199</v>
      </c>
      <c r="O161" s="16">
        <f>ROUND(IF($C161=1,INDEX(新属性投放!J$14:J$22,卡牌属性!$K161),INDEX(新属性投放!J$28:J$36,卡牌属性!$K161))*VLOOKUP(J161,$A$4:$E$39,5),0)</f>
        <v>497</v>
      </c>
      <c r="P161" s="31" t="s">
        <v>200</v>
      </c>
      <c r="Q161" s="16">
        <f>ROUND(IF($C161=1,INDEX(新属性投放!K$14:K$22,卡牌属性!$K161),INDEX(新属性投放!K$28:K$36,卡牌属性!$K161))*VLOOKUP(J161,$A$4:$E$39,5),0)</f>
        <v>2653</v>
      </c>
      <c r="R161" s="31" t="s">
        <v>198</v>
      </c>
      <c r="S161" s="16">
        <f>ROUND(IF($C161=1,INDEX(新属性投放!C$14:C$22,卡牌属性!$K161),INDEX(新属性投放!C$28:C$36,卡牌属性!$K161))*VLOOKUP(J161,$A$4:$E$39,5),0)</f>
        <v>50</v>
      </c>
      <c r="T161" s="31" t="s">
        <v>199</v>
      </c>
      <c r="U161" s="16">
        <f>ROUND(IF($C161=1,INDEX(新属性投放!D$14:D$22,卡牌属性!$K161),INDEX(新属性投放!D$28:D$36,卡牌属性!$K161))*VLOOKUP(J161,$A$4:$E$39,5),0)</f>
        <v>17</v>
      </c>
      <c r="V161" s="31" t="s">
        <v>200</v>
      </c>
      <c r="W161" s="16">
        <f>ROUND(IF($C161=1,INDEX(新属性投放!E$14:E$22,卡牌属性!$K161),INDEX(新属性投放!E$28:E$36,卡牌属性!$K161))*VLOOKUP(J161,$A$4:$E$39,5),0)</f>
        <v>83</v>
      </c>
    </row>
    <row r="162" spans="9:23" ht="16.5" x14ac:dyDescent="0.2">
      <c r="I162" s="15">
        <v>159</v>
      </c>
      <c r="J162" s="16">
        <f t="shared" si="5"/>
        <v>1102003</v>
      </c>
      <c r="K162" s="16">
        <f t="shared" si="4"/>
        <v>6</v>
      </c>
      <c r="L162" s="16" t="s">
        <v>52</v>
      </c>
      <c r="M162" s="16">
        <f>ROUND(IF($C162=1,INDEX(新属性投放!I$14:I$22,卡牌属性!$K162),INDEX(新属性投放!I$28:I$36,卡牌属性!$K162))*VLOOKUP(J162,$A$4:$E$39,5),0)</f>
        <v>2055</v>
      </c>
      <c r="N162" s="31" t="s">
        <v>199</v>
      </c>
      <c r="O162" s="16">
        <f>ROUND(IF($C162=1,INDEX(新属性投放!J$14:J$22,卡牌属性!$K162),INDEX(新属性投放!J$28:J$36,卡牌属性!$K162))*VLOOKUP(J162,$A$4:$E$39,5),0)</f>
        <v>681</v>
      </c>
      <c r="P162" s="31" t="s">
        <v>200</v>
      </c>
      <c r="Q162" s="16">
        <f>ROUND(IF($C162=1,INDEX(新属性投放!K$14:K$22,卡牌属性!$K162),INDEX(新属性投放!K$28:K$36,卡牌属性!$K162))*VLOOKUP(J162,$A$4:$E$39,5),0)</f>
        <v>3572</v>
      </c>
      <c r="R162" s="31" t="s">
        <v>198</v>
      </c>
      <c r="S162" s="16">
        <f>ROUND(IF($C162=1,INDEX(新属性投放!C$14:C$22,卡牌属性!$K162),INDEX(新属性投放!C$28:C$36,卡牌属性!$K162))*VLOOKUP(J162,$A$4:$E$39,5),0)</f>
        <v>56</v>
      </c>
      <c r="T162" s="31" t="s">
        <v>199</v>
      </c>
      <c r="U162" s="16">
        <f>ROUND(IF($C162=1,INDEX(新属性投放!D$14:D$22,卡牌属性!$K162),INDEX(新属性投放!D$28:D$36,卡牌属性!$K162))*VLOOKUP(J162,$A$4:$E$39,5),0)</f>
        <v>19</v>
      </c>
      <c r="V162" s="31" t="s">
        <v>200</v>
      </c>
      <c r="W162" s="16">
        <f>ROUND(IF($C162=1,INDEX(新属性投放!E$14:E$22,卡牌属性!$K162),INDEX(新属性投放!E$28:E$36,卡牌属性!$K162))*VLOOKUP(J162,$A$4:$E$39,5),0)</f>
        <v>94</v>
      </c>
    </row>
    <row r="163" spans="9:23" ht="16.5" x14ac:dyDescent="0.2">
      <c r="I163" s="15">
        <v>160</v>
      </c>
      <c r="J163" s="16">
        <f t="shared" si="5"/>
        <v>1102003</v>
      </c>
      <c r="K163" s="16">
        <f t="shared" si="4"/>
        <v>7</v>
      </c>
      <c r="L163" s="16" t="s">
        <v>52</v>
      </c>
      <c r="M163" s="16">
        <f>ROUND(IF($C163=1,INDEX(新属性投放!I$14:I$22,卡牌属性!$K163),INDEX(新属性投放!I$28:I$36,卡牌属性!$K163))*VLOOKUP(J163,$A$4:$E$39,5),0)</f>
        <v>2682</v>
      </c>
      <c r="N163" s="31" t="s">
        <v>199</v>
      </c>
      <c r="O163" s="16">
        <f>ROUND(IF($C163=1,INDEX(新属性投放!J$14:J$22,卡牌属性!$K163),INDEX(新属性投放!J$28:J$36,卡牌属性!$K163))*VLOOKUP(J163,$A$4:$E$39,5),0)</f>
        <v>890</v>
      </c>
      <c r="P163" s="31" t="s">
        <v>200</v>
      </c>
      <c r="Q163" s="16">
        <f>ROUND(IF($C163=1,INDEX(新属性投放!K$14:K$22,卡牌属性!$K163),INDEX(新属性投放!K$28:K$36,卡牌属性!$K163))*VLOOKUP(J163,$A$4:$E$39,5),0)</f>
        <v>4617</v>
      </c>
      <c r="R163" s="31" t="s">
        <v>198</v>
      </c>
      <c r="S163" s="16">
        <f>ROUND(IF($C163=1,INDEX(新属性投放!C$14:C$22,卡牌属性!$K163),INDEX(新属性投放!C$28:C$36,卡牌属性!$K163))*VLOOKUP(J163,$A$4:$E$39,5),0)</f>
        <v>66</v>
      </c>
      <c r="T163" s="31" t="s">
        <v>199</v>
      </c>
      <c r="U163" s="16">
        <f>ROUND(IF($C163=1,INDEX(新属性投放!D$14:D$22,卡牌属性!$K163),INDEX(新属性投放!D$28:D$36,卡牌属性!$K163))*VLOOKUP(J163,$A$4:$E$39,5),0)</f>
        <v>22</v>
      </c>
      <c r="V163" s="31" t="s">
        <v>200</v>
      </c>
      <c r="W163" s="16">
        <f>ROUND(IF($C163=1,INDEX(新属性投放!E$14:E$22,卡牌属性!$K163),INDEX(新属性投放!E$28:E$36,卡牌属性!$K163))*VLOOKUP(J163,$A$4:$E$39,5),0)</f>
        <v>110</v>
      </c>
    </row>
    <row r="164" spans="9:23" ht="16.5" x14ac:dyDescent="0.2">
      <c r="I164" s="15">
        <v>161</v>
      </c>
      <c r="J164" s="16">
        <f t="shared" si="5"/>
        <v>1102003</v>
      </c>
      <c r="K164" s="16">
        <f t="shared" si="4"/>
        <v>8</v>
      </c>
      <c r="L164" s="16" t="s">
        <v>52</v>
      </c>
      <c r="M164" s="16">
        <f>ROUND(IF($C164=1,INDEX(新属性投放!I$14:I$22,卡牌属性!$K164),INDEX(新属性投放!I$28:I$36,卡牌属性!$K164))*VLOOKUP(J164,$A$4:$E$39,5),0)</f>
        <v>3424</v>
      </c>
      <c r="N164" s="31" t="s">
        <v>199</v>
      </c>
      <c r="O164" s="16">
        <f>ROUND(IF($C164=1,INDEX(新属性投放!J$14:J$22,卡牌属性!$K164),INDEX(新属性投放!J$28:J$36,卡牌属性!$K164))*VLOOKUP(J164,$A$4:$E$39,5),0)</f>
        <v>1137</v>
      </c>
      <c r="P164" s="31" t="s">
        <v>200</v>
      </c>
      <c r="Q164" s="16">
        <f>ROUND(IF($C164=1,INDEX(新属性投放!K$14:K$22,卡牌属性!$K164),INDEX(新属性投放!K$28:K$36,卡牌属性!$K164))*VLOOKUP(J164,$A$4:$E$39,5),0)</f>
        <v>5854</v>
      </c>
      <c r="R164" s="31" t="s">
        <v>198</v>
      </c>
      <c r="S164" s="16">
        <f>ROUND(IF($C164=1,INDEX(新属性投放!C$14:C$22,卡牌属性!$K164),INDEX(新属性投放!C$28:C$36,卡牌属性!$K164))*VLOOKUP(J164,$A$4:$E$39,5),0)</f>
        <v>83</v>
      </c>
      <c r="T164" s="31" t="s">
        <v>199</v>
      </c>
      <c r="U164" s="16">
        <f>ROUND(IF($C164=1,INDEX(新属性投放!D$14:D$22,卡牌属性!$K164),INDEX(新属性投放!D$28:D$36,卡牌属性!$K164))*VLOOKUP(J164,$A$4:$E$39,5),0)</f>
        <v>28</v>
      </c>
      <c r="V164" s="31" t="s">
        <v>200</v>
      </c>
      <c r="W164" s="16">
        <f>ROUND(IF($C164=1,INDEX(新属性投放!E$14:E$22,卡牌属性!$K164),INDEX(新属性投放!E$28:E$36,卡牌属性!$K164))*VLOOKUP(J164,$A$4:$E$39,5),0)</f>
        <v>138</v>
      </c>
    </row>
    <row r="165" spans="9:23" ht="16.5" x14ac:dyDescent="0.2">
      <c r="I165" s="15">
        <v>162</v>
      </c>
      <c r="J165" s="16">
        <f t="shared" si="5"/>
        <v>1102003</v>
      </c>
      <c r="K165" s="16">
        <f t="shared" si="4"/>
        <v>9</v>
      </c>
      <c r="L165" s="16" t="s">
        <v>52</v>
      </c>
      <c r="M165" s="16">
        <f>ROUND(IF($C165=1,INDEX(新属性投放!I$14:I$22,卡牌属性!$K165),INDEX(新属性投放!I$28:I$36,卡牌属性!$K165))*VLOOKUP(J165,$A$4:$E$39,5),0)</f>
        <v>4348</v>
      </c>
      <c r="N165" s="31" t="s">
        <v>199</v>
      </c>
      <c r="O165" s="16">
        <f>ROUND(IF($C165=1,INDEX(新属性投放!J$14:J$22,卡牌属性!$K165),INDEX(新属性投放!J$28:J$36,卡牌属性!$K165))*VLOOKUP(J165,$A$4:$E$39,5),0)</f>
        <v>1445</v>
      </c>
      <c r="P165" s="31" t="s">
        <v>200</v>
      </c>
      <c r="Q165" s="16">
        <f>ROUND(IF($C165=1,INDEX(新属性投放!K$14:K$22,卡牌属性!$K165),INDEX(新属性投放!K$28:K$36,卡牌属性!$K165))*VLOOKUP(J165,$A$4:$E$39,5),0)</f>
        <v>7394</v>
      </c>
      <c r="R165" s="31" t="s">
        <v>198</v>
      </c>
      <c r="S165" s="16">
        <f>ROUND(IF($C165=1,INDEX(新属性投放!C$14:C$22,卡牌属性!$K165),INDEX(新属性投放!C$28:C$36,卡牌属性!$K165))*VLOOKUP(J165,$A$4:$E$39,5),0)</f>
        <v>99</v>
      </c>
      <c r="T165" s="31" t="s">
        <v>199</v>
      </c>
      <c r="U165" s="16">
        <f>ROUND(IF($C165=1,INDEX(新属性投放!D$14:D$22,卡牌属性!$K165),INDEX(新属性投放!D$28:D$36,卡牌属性!$K165))*VLOOKUP(J165,$A$4:$E$39,5),0)</f>
        <v>33</v>
      </c>
      <c r="V165" s="31" t="s">
        <v>200</v>
      </c>
      <c r="W165" s="16">
        <f>ROUND(IF($C165=1,INDEX(新属性投放!E$14:E$22,卡牌属性!$K165),INDEX(新属性投放!E$28:E$36,卡牌属性!$K165))*VLOOKUP(J165,$A$4:$E$39,5),0)</f>
        <v>165</v>
      </c>
    </row>
    <row r="166" spans="9:23" ht="16.5" x14ac:dyDescent="0.2">
      <c r="I166" s="15">
        <v>163</v>
      </c>
      <c r="J166" s="16">
        <f t="shared" si="5"/>
        <v>1102004</v>
      </c>
      <c r="K166" s="16">
        <f t="shared" si="4"/>
        <v>1</v>
      </c>
      <c r="L166" s="16" t="s">
        <v>52</v>
      </c>
      <c r="M166" s="16">
        <f>ROUND(IF($C166=1,INDEX(新属性投放!I$14:I$22,卡牌属性!$K166),INDEX(新属性投放!I$28:I$36,卡牌属性!$K166))*VLOOKUP(J166,$A$4:$E$39,5),0)</f>
        <v>40</v>
      </c>
      <c r="N166" s="31" t="s">
        <v>199</v>
      </c>
      <c r="O166" s="16">
        <f>ROUND(IF($C166=1,INDEX(新属性投放!J$14:J$22,卡牌属性!$K166),INDEX(新属性投放!J$28:J$36,卡牌属性!$K166))*VLOOKUP(J166,$A$4:$E$39,5),0)</f>
        <v>10</v>
      </c>
      <c r="P166" s="31" t="s">
        <v>200</v>
      </c>
      <c r="Q166" s="16">
        <f>ROUND(IF($C166=1,INDEX(新属性投放!K$14:K$22,卡牌属性!$K166),INDEX(新属性投放!K$28:K$36,卡牌属性!$K166))*VLOOKUP(J166,$A$4:$E$39,5),0)</f>
        <v>200</v>
      </c>
      <c r="R166" s="31" t="s">
        <v>198</v>
      </c>
      <c r="S166" s="16">
        <f>ROUND(IF($C166=1,INDEX(新属性投放!C$14:C$22,卡牌属性!$K166),INDEX(新属性投放!C$28:C$36,卡牌属性!$K166))*VLOOKUP(J166,$A$4:$E$39,5),0)</f>
        <v>15</v>
      </c>
      <c r="T166" s="31" t="s">
        <v>199</v>
      </c>
      <c r="U166" s="16">
        <f>ROUND(IF($C166=1,INDEX(新属性投放!D$14:D$22,卡牌属性!$K166),INDEX(新属性投放!D$28:D$36,卡牌属性!$K166))*VLOOKUP(J166,$A$4:$E$39,5),0)</f>
        <v>5</v>
      </c>
      <c r="V166" s="31" t="s">
        <v>200</v>
      </c>
      <c r="W166" s="16">
        <f>ROUND(IF($C166=1,INDEX(新属性投放!E$14:E$22,卡牌属性!$K166),INDEX(新属性投放!E$28:E$36,卡牌属性!$K166))*VLOOKUP(J166,$A$4:$E$39,5),0)</f>
        <v>25</v>
      </c>
    </row>
    <row r="167" spans="9:23" ht="16.5" x14ac:dyDescent="0.2">
      <c r="I167" s="15">
        <v>164</v>
      </c>
      <c r="J167" s="16">
        <f t="shared" si="5"/>
        <v>1102004</v>
      </c>
      <c r="K167" s="16">
        <f t="shared" si="4"/>
        <v>2</v>
      </c>
      <c r="L167" s="16" t="s">
        <v>52</v>
      </c>
      <c r="M167" s="16">
        <f>ROUND(IF($C167=1,INDEX(新属性投放!I$14:I$22,卡牌属性!$K167),INDEX(新属性投放!I$28:I$36,卡牌属性!$K167))*VLOOKUP(J167,$A$4:$E$39,5),0)</f>
        <v>281</v>
      </c>
      <c r="N167" s="31" t="s">
        <v>199</v>
      </c>
      <c r="O167" s="16">
        <f>ROUND(IF($C167=1,INDEX(新属性投放!J$14:J$22,卡牌属性!$K167),INDEX(新属性投放!J$28:J$36,卡牌属性!$K167))*VLOOKUP(J167,$A$4:$E$39,5),0)</f>
        <v>90</v>
      </c>
      <c r="P167" s="31" t="s">
        <v>200</v>
      </c>
      <c r="Q167" s="16">
        <f>ROUND(IF($C167=1,INDEX(新属性投放!K$14:K$22,卡牌属性!$K167),INDEX(新属性投放!K$28:K$36,卡牌属性!$K167))*VLOOKUP(J167,$A$4:$E$39,5),0)</f>
        <v>602</v>
      </c>
      <c r="R167" s="31" t="s">
        <v>198</v>
      </c>
      <c r="S167" s="16">
        <f>ROUND(IF($C167=1,INDEX(新属性投放!C$14:C$22,卡牌属性!$K167),INDEX(新属性投放!C$28:C$36,卡牌属性!$K167))*VLOOKUP(J167,$A$4:$E$39,5),0)</f>
        <v>21</v>
      </c>
      <c r="T167" s="31" t="s">
        <v>199</v>
      </c>
      <c r="U167" s="16">
        <f>ROUND(IF($C167=1,INDEX(新属性投放!D$14:D$22,卡牌属性!$K167),INDEX(新属性投放!D$28:D$36,卡牌属性!$K167))*VLOOKUP(J167,$A$4:$E$39,5),0)</f>
        <v>7</v>
      </c>
      <c r="V167" s="31" t="s">
        <v>200</v>
      </c>
      <c r="W167" s="16">
        <f>ROUND(IF($C167=1,INDEX(新属性投放!E$14:E$22,卡牌属性!$K167),INDEX(新属性投放!E$28:E$36,卡牌属性!$K167))*VLOOKUP(J167,$A$4:$E$39,5),0)</f>
        <v>35</v>
      </c>
    </row>
    <row r="168" spans="9:23" ht="16.5" x14ac:dyDescent="0.2">
      <c r="I168" s="15">
        <v>165</v>
      </c>
      <c r="J168" s="16">
        <f t="shared" si="5"/>
        <v>1102004</v>
      </c>
      <c r="K168" s="16">
        <f t="shared" si="4"/>
        <v>3</v>
      </c>
      <c r="L168" s="16" t="s">
        <v>52</v>
      </c>
      <c r="M168" s="16">
        <f>ROUND(IF($C168=1,INDEX(新属性投放!I$14:I$22,卡牌属性!$K168),INDEX(新属性投放!I$28:I$36,卡牌属性!$K168))*VLOOKUP(J168,$A$4:$E$39,5),0)</f>
        <v>626</v>
      </c>
      <c r="N168" s="31" t="s">
        <v>199</v>
      </c>
      <c r="O168" s="16">
        <f>ROUND(IF($C168=1,INDEX(新属性投放!J$14:J$22,卡牌属性!$K168),INDEX(新属性投放!J$28:J$36,卡牌属性!$K168))*VLOOKUP(J168,$A$4:$E$39,5),0)</f>
        <v>205</v>
      </c>
      <c r="P168" s="31" t="s">
        <v>200</v>
      </c>
      <c r="Q168" s="16">
        <f>ROUND(IF($C168=1,INDEX(新属性投放!K$14:K$22,卡牌属性!$K168),INDEX(新属性投放!K$28:K$36,卡牌属性!$K168))*VLOOKUP(J168,$A$4:$E$39,5),0)</f>
        <v>1177</v>
      </c>
      <c r="R168" s="31" t="s">
        <v>198</v>
      </c>
      <c r="S168" s="16">
        <f>ROUND(IF($C168=1,INDEX(新属性投放!C$14:C$22,卡牌属性!$K168),INDEX(新属性投放!C$28:C$36,卡牌属性!$K168))*VLOOKUP(J168,$A$4:$E$39,5),0)</f>
        <v>30</v>
      </c>
      <c r="T168" s="31" t="s">
        <v>199</v>
      </c>
      <c r="U168" s="16">
        <f>ROUND(IF($C168=1,INDEX(新属性投放!D$14:D$22,卡牌属性!$K168),INDEX(新属性投放!D$28:D$36,卡牌属性!$K168))*VLOOKUP(J168,$A$4:$E$39,5),0)</f>
        <v>10</v>
      </c>
      <c r="V168" s="31" t="s">
        <v>200</v>
      </c>
      <c r="W168" s="16">
        <f>ROUND(IF($C168=1,INDEX(新属性投放!E$14:E$22,卡牌属性!$K168),INDEX(新属性投放!E$28:E$36,卡牌属性!$K168))*VLOOKUP(J168,$A$4:$E$39,5),0)</f>
        <v>50</v>
      </c>
    </row>
    <row r="169" spans="9:23" ht="16.5" x14ac:dyDescent="0.2">
      <c r="I169" s="15">
        <v>166</v>
      </c>
      <c r="J169" s="16">
        <f t="shared" si="5"/>
        <v>1102004</v>
      </c>
      <c r="K169" s="16">
        <f t="shared" si="4"/>
        <v>4</v>
      </c>
      <c r="L169" s="16" t="s">
        <v>52</v>
      </c>
      <c r="M169" s="16">
        <f>ROUND(IF($C169=1,INDEX(新属性投放!I$14:I$22,卡牌属性!$K169),INDEX(新属性投放!I$28:I$36,卡牌属性!$K169))*VLOOKUP(J169,$A$4:$E$39,5),0)</f>
        <v>962</v>
      </c>
      <c r="N169" s="31" t="s">
        <v>199</v>
      </c>
      <c r="O169" s="16">
        <f>ROUND(IF($C169=1,INDEX(新属性投放!J$14:J$22,卡牌属性!$K169),INDEX(新属性投放!J$28:J$36,卡牌属性!$K169))*VLOOKUP(J169,$A$4:$E$39,5),0)</f>
        <v>317</v>
      </c>
      <c r="P169" s="31" t="s">
        <v>200</v>
      </c>
      <c r="Q169" s="16">
        <f>ROUND(IF($C169=1,INDEX(新属性投放!K$14:K$22,卡牌属性!$K169),INDEX(新属性投放!K$28:K$36,卡牌属性!$K169))*VLOOKUP(J169,$A$4:$E$39,5),0)</f>
        <v>1737</v>
      </c>
      <c r="R169" s="31" t="s">
        <v>198</v>
      </c>
      <c r="S169" s="16">
        <f>ROUND(IF($C169=1,INDEX(新属性投放!C$14:C$22,卡牌属性!$K169),INDEX(新属性投放!C$28:C$36,卡牌属性!$K169))*VLOOKUP(J169,$A$4:$E$39,5),0)</f>
        <v>36</v>
      </c>
      <c r="T169" s="31" t="s">
        <v>199</v>
      </c>
      <c r="U169" s="16">
        <f>ROUND(IF($C169=1,INDEX(新属性投放!D$14:D$22,卡牌属性!$K169),INDEX(新属性投放!D$28:D$36,卡牌属性!$K169))*VLOOKUP(J169,$A$4:$E$39,5),0)</f>
        <v>12</v>
      </c>
      <c r="V169" s="31" t="s">
        <v>200</v>
      </c>
      <c r="W169" s="16">
        <f>ROUND(IF($C169=1,INDEX(新属性投放!E$14:E$22,卡牌属性!$K169),INDEX(新属性投放!E$28:E$36,卡牌属性!$K169))*VLOOKUP(J169,$A$4:$E$39,5),0)</f>
        <v>60</v>
      </c>
    </row>
    <row r="170" spans="9:23" ht="16.5" x14ac:dyDescent="0.2">
      <c r="I170" s="15">
        <v>167</v>
      </c>
      <c r="J170" s="16">
        <f t="shared" si="5"/>
        <v>1102004</v>
      </c>
      <c r="K170" s="16">
        <f t="shared" si="4"/>
        <v>5</v>
      </c>
      <c r="L170" s="16" t="s">
        <v>52</v>
      </c>
      <c r="M170" s="16">
        <f>ROUND(IF($C170=1,INDEX(新属性投放!I$14:I$22,卡牌属性!$K170),INDEX(新属性投放!I$28:I$36,卡牌属性!$K170))*VLOOKUP(J170,$A$4:$E$39,5),0)</f>
        <v>1367</v>
      </c>
      <c r="N170" s="31" t="s">
        <v>199</v>
      </c>
      <c r="O170" s="16">
        <f>ROUND(IF($C170=1,INDEX(新属性投放!J$14:J$22,卡牌属性!$K170),INDEX(新属性投放!J$28:J$36,卡牌属性!$K170))*VLOOKUP(J170,$A$4:$E$39,5),0)</f>
        <v>452</v>
      </c>
      <c r="P170" s="31" t="s">
        <v>200</v>
      </c>
      <c r="Q170" s="16">
        <f>ROUND(IF($C170=1,INDEX(新属性投放!K$14:K$22,卡牌属性!$K170),INDEX(新属性投放!K$28:K$36,卡牌属性!$K170))*VLOOKUP(J170,$A$4:$E$39,5),0)</f>
        <v>2412</v>
      </c>
      <c r="R170" s="31" t="s">
        <v>198</v>
      </c>
      <c r="S170" s="16">
        <f>ROUND(IF($C170=1,INDEX(新属性投放!C$14:C$22,卡牌属性!$K170),INDEX(新属性投放!C$28:C$36,卡牌属性!$K170))*VLOOKUP(J170,$A$4:$E$39,5),0)</f>
        <v>45</v>
      </c>
      <c r="T170" s="31" t="s">
        <v>199</v>
      </c>
      <c r="U170" s="16">
        <f>ROUND(IF($C170=1,INDEX(新属性投放!D$14:D$22,卡牌属性!$K170),INDEX(新属性投放!D$28:D$36,卡牌属性!$K170))*VLOOKUP(J170,$A$4:$E$39,5),0)</f>
        <v>15</v>
      </c>
      <c r="V170" s="31" t="s">
        <v>200</v>
      </c>
      <c r="W170" s="16">
        <f>ROUND(IF($C170=1,INDEX(新属性投放!E$14:E$22,卡牌属性!$K170),INDEX(新属性投放!E$28:E$36,卡牌属性!$K170))*VLOOKUP(J170,$A$4:$E$39,5),0)</f>
        <v>75</v>
      </c>
    </row>
    <row r="171" spans="9:23" ht="16.5" x14ac:dyDescent="0.2">
      <c r="I171" s="15">
        <v>168</v>
      </c>
      <c r="J171" s="16">
        <f t="shared" si="5"/>
        <v>1102004</v>
      </c>
      <c r="K171" s="16">
        <f t="shared" si="4"/>
        <v>6</v>
      </c>
      <c r="L171" s="16" t="s">
        <v>52</v>
      </c>
      <c r="M171" s="16">
        <f>ROUND(IF($C171=1,INDEX(新属性投放!I$14:I$22,卡牌属性!$K171),INDEX(新属性投放!I$28:I$36,卡牌属性!$K171))*VLOOKUP(J171,$A$4:$E$39,5),0)</f>
        <v>1868</v>
      </c>
      <c r="N171" s="31" t="s">
        <v>199</v>
      </c>
      <c r="O171" s="16">
        <f>ROUND(IF($C171=1,INDEX(新属性投放!J$14:J$22,卡牌属性!$K171),INDEX(新属性投放!J$28:J$36,卡牌属性!$K171))*VLOOKUP(J171,$A$4:$E$39,5),0)</f>
        <v>619</v>
      </c>
      <c r="P171" s="31" t="s">
        <v>200</v>
      </c>
      <c r="Q171" s="16">
        <f>ROUND(IF($C171=1,INDEX(新属性投放!K$14:K$22,卡牌属性!$K171),INDEX(新属性投放!K$28:K$36,卡牌属性!$K171))*VLOOKUP(J171,$A$4:$E$39,5),0)</f>
        <v>3247</v>
      </c>
      <c r="R171" s="31" t="s">
        <v>198</v>
      </c>
      <c r="S171" s="16">
        <f>ROUND(IF($C171=1,INDEX(新属性投放!C$14:C$22,卡牌属性!$K171),INDEX(新属性投放!C$28:C$36,卡牌属性!$K171))*VLOOKUP(J171,$A$4:$E$39,5),0)</f>
        <v>51</v>
      </c>
      <c r="T171" s="31" t="s">
        <v>199</v>
      </c>
      <c r="U171" s="16">
        <f>ROUND(IF($C171=1,INDEX(新属性投放!D$14:D$22,卡牌属性!$K171),INDEX(新属性投放!D$28:D$36,卡牌属性!$K171))*VLOOKUP(J171,$A$4:$E$39,5),0)</f>
        <v>17</v>
      </c>
      <c r="V171" s="31" t="s">
        <v>200</v>
      </c>
      <c r="W171" s="16">
        <f>ROUND(IF($C171=1,INDEX(新属性投放!E$14:E$22,卡牌属性!$K171),INDEX(新属性投放!E$28:E$36,卡牌属性!$K171))*VLOOKUP(J171,$A$4:$E$39,5),0)</f>
        <v>85</v>
      </c>
    </row>
    <row r="172" spans="9:23" ht="16.5" x14ac:dyDescent="0.2">
      <c r="I172" s="15">
        <v>169</v>
      </c>
      <c r="J172" s="16">
        <f t="shared" si="5"/>
        <v>1102004</v>
      </c>
      <c r="K172" s="16">
        <f t="shared" si="4"/>
        <v>7</v>
      </c>
      <c r="L172" s="16" t="s">
        <v>52</v>
      </c>
      <c r="M172" s="16">
        <f>ROUND(IF($C172=1,INDEX(新属性投放!I$14:I$22,卡牌属性!$K172),INDEX(新属性投放!I$28:I$36,卡牌属性!$K172))*VLOOKUP(J172,$A$4:$E$39,5),0)</f>
        <v>2438</v>
      </c>
      <c r="N172" s="31" t="s">
        <v>199</v>
      </c>
      <c r="O172" s="16">
        <f>ROUND(IF($C172=1,INDEX(新属性投放!J$14:J$22,卡牌属性!$K172),INDEX(新属性投放!J$28:J$36,卡牌属性!$K172))*VLOOKUP(J172,$A$4:$E$39,5),0)</f>
        <v>809</v>
      </c>
      <c r="P172" s="31" t="s">
        <v>200</v>
      </c>
      <c r="Q172" s="16">
        <f>ROUND(IF($C172=1,INDEX(新属性投放!K$14:K$22,卡牌属性!$K172),INDEX(新属性投放!K$28:K$36,卡牌属性!$K172))*VLOOKUP(J172,$A$4:$E$39,5),0)</f>
        <v>4197</v>
      </c>
      <c r="R172" s="31" t="s">
        <v>198</v>
      </c>
      <c r="S172" s="16">
        <f>ROUND(IF($C172=1,INDEX(新属性投放!C$14:C$22,卡牌属性!$K172),INDEX(新属性投放!C$28:C$36,卡牌属性!$K172))*VLOOKUP(J172,$A$4:$E$39,5),0)</f>
        <v>60</v>
      </c>
      <c r="T172" s="31" t="s">
        <v>199</v>
      </c>
      <c r="U172" s="16">
        <f>ROUND(IF($C172=1,INDEX(新属性投放!D$14:D$22,卡牌属性!$K172),INDEX(新属性投放!D$28:D$36,卡牌属性!$K172))*VLOOKUP(J172,$A$4:$E$39,5),0)</f>
        <v>20</v>
      </c>
      <c r="V172" s="31" t="s">
        <v>200</v>
      </c>
      <c r="W172" s="16">
        <f>ROUND(IF($C172=1,INDEX(新属性投放!E$14:E$22,卡牌属性!$K172),INDEX(新属性投放!E$28:E$36,卡牌属性!$K172))*VLOOKUP(J172,$A$4:$E$39,5),0)</f>
        <v>100</v>
      </c>
    </row>
    <row r="173" spans="9:23" ht="16.5" x14ac:dyDescent="0.2">
      <c r="I173" s="15">
        <v>170</v>
      </c>
      <c r="J173" s="16">
        <f t="shared" si="5"/>
        <v>1102004</v>
      </c>
      <c r="K173" s="16">
        <f t="shared" si="4"/>
        <v>8</v>
      </c>
      <c r="L173" s="16" t="s">
        <v>52</v>
      </c>
      <c r="M173" s="16">
        <f>ROUND(IF($C173=1,INDEX(新属性投放!I$14:I$22,卡牌属性!$K173),INDEX(新属性投放!I$28:I$36,卡牌属性!$K173))*VLOOKUP(J173,$A$4:$E$39,5),0)</f>
        <v>3113</v>
      </c>
      <c r="N173" s="31" t="s">
        <v>199</v>
      </c>
      <c r="O173" s="16">
        <f>ROUND(IF($C173=1,INDEX(新属性投放!J$14:J$22,卡牌属性!$K173),INDEX(新属性投放!J$28:J$36,卡牌属性!$K173))*VLOOKUP(J173,$A$4:$E$39,5),0)</f>
        <v>1034</v>
      </c>
      <c r="P173" s="31" t="s">
        <v>200</v>
      </c>
      <c r="Q173" s="16">
        <f>ROUND(IF($C173=1,INDEX(新属性投放!K$14:K$22,卡牌属性!$K173),INDEX(新属性投放!K$28:K$36,卡牌属性!$K173))*VLOOKUP(J173,$A$4:$E$39,5),0)</f>
        <v>5322</v>
      </c>
      <c r="R173" s="31" t="s">
        <v>198</v>
      </c>
      <c r="S173" s="16">
        <f>ROUND(IF($C173=1,INDEX(新属性投放!C$14:C$22,卡牌属性!$K173),INDEX(新属性投放!C$28:C$36,卡牌属性!$K173))*VLOOKUP(J173,$A$4:$E$39,5),0)</f>
        <v>75</v>
      </c>
      <c r="T173" s="31" t="s">
        <v>199</v>
      </c>
      <c r="U173" s="16">
        <f>ROUND(IF($C173=1,INDEX(新属性投放!D$14:D$22,卡牌属性!$K173),INDEX(新属性投放!D$28:D$36,卡牌属性!$K173))*VLOOKUP(J173,$A$4:$E$39,5),0)</f>
        <v>25</v>
      </c>
      <c r="V173" s="31" t="s">
        <v>200</v>
      </c>
      <c r="W173" s="16">
        <f>ROUND(IF($C173=1,INDEX(新属性投放!E$14:E$22,卡牌属性!$K173),INDEX(新属性投放!E$28:E$36,卡牌属性!$K173))*VLOOKUP(J173,$A$4:$E$39,5),0)</f>
        <v>125</v>
      </c>
    </row>
    <row r="174" spans="9:23" ht="16.5" x14ac:dyDescent="0.2">
      <c r="I174" s="15">
        <v>171</v>
      </c>
      <c r="J174" s="16">
        <f t="shared" si="5"/>
        <v>1102004</v>
      </c>
      <c r="K174" s="16">
        <f t="shared" si="4"/>
        <v>9</v>
      </c>
      <c r="L174" s="16" t="s">
        <v>52</v>
      </c>
      <c r="M174" s="16">
        <f>ROUND(IF($C174=1,INDEX(新属性投放!I$14:I$22,卡牌属性!$K174),INDEX(新属性投放!I$28:I$36,卡牌属性!$K174))*VLOOKUP(J174,$A$4:$E$39,5),0)</f>
        <v>3953</v>
      </c>
      <c r="N174" s="31" t="s">
        <v>199</v>
      </c>
      <c r="O174" s="16">
        <f>ROUND(IF($C174=1,INDEX(新属性投放!J$14:J$22,卡牌属性!$K174),INDEX(新属性投放!J$28:J$36,卡牌属性!$K174))*VLOOKUP(J174,$A$4:$E$39,5),0)</f>
        <v>1314</v>
      </c>
      <c r="P174" s="31" t="s">
        <v>200</v>
      </c>
      <c r="Q174" s="16">
        <f>ROUND(IF($C174=1,INDEX(新属性投放!K$14:K$22,卡牌属性!$K174),INDEX(新属性投放!K$28:K$36,卡牌属性!$K174))*VLOOKUP(J174,$A$4:$E$39,5),0)</f>
        <v>6722</v>
      </c>
      <c r="R174" s="31" t="s">
        <v>198</v>
      </c>
      <c r="S174" s="16">
        <f>ROUND(IF($C174=1,INDEX(新属性投放!C$14:C$22,卡牌属性!$K174),INDEX(新属性投放!C$28:C$36,卡牌属性!$K174))*VLOOKUP(J174,$A$4:$E$39,5),0)</f>
        <v>90</v>
      </c>
      <c r="T174" s="31" t="s">
        <v>199</v>
      </c>
      <c r="U174" s="16">
        <f>ROUND(IF($C174=1,INDEX(新属性投放!D$14:D$22,卡牌属性!$K174),INDEX(新属性投放!D$28:D$36,卡牌属性!$K174))*VLOOKUP(J174,$A$4:$E$39,5),0)</f>
        <v>30</v>
      </c>
      <c r="V174" s="31" t="s">
        <v>200</v>
      </c>
      <c r="W174" s="16">
        <f>ROUND(IF($C174=1,INDEX(新属性投放!E$14:E$22,卡牌属性!$K174),INDEX(新属性投放!E$28:E$36,卡牌属性!$K174))*VLOOKUP(J174,$A$4:$E$39,5),0)</f>
        <v>150</v>
      </c>
    </row>
    <row r="175" spans="9:23" ht="16.5" x14ac:dyDescent="0.2">
      <c r="I175" s="15">
        <v>172</v>
      </c>
      <c r="J175" s="16">
        <f t="shared" si="5"/>
        <v>1102005</v>
      </c>
      <c r="K175" s="16">
        <f t="shared" si="4"/>
        <v>1</v>
      </c>
      <c r="L175" s="16" t="s">
        <v>52</v>
      </c>
      <c r="M175" s="16">
        <f>ROUND(IF($C175=1,INDEX(新属性投放!I$14:I$22,卡牌属性!$K175),INDEX(新属性投放!I$28:I$36,卡牌属性!$K175))*VLOOKUP(J175,$A$4:$E$39,5),0)</f>
        <v>44</v>
      </c>
      <c r="N175" s="31" t="s">
        <v>199</v>
      </c>
      <c r="O175" s="16">
        <f>ROUND(IF($C175=1,INDEX(新属性投放!J$14:J$22,卡牌属性!$K175),INDEX(新属性投放!J$28:J$36,卡牌属性!$K175))*VLOOKUP(J175,$A$4:$E$39,5),0)</f>
        <v>11</v>
      </c>
      <c r="P175" s="31" t="s">
        <v>200</v>
      </c>
      <c r="Q175" s="16">
        <f>ROUND(IF($C175=1,INDEX(新属性投放!K$14:K$22,卡牌属性!$K175),INDEX(新属性投放!K$28:K$36,卡牌属性!$K175))*VLOOKUP(J175,$A$4:$E$39,5),0)</f>
        <v>220</v>
      </c>
      <c r="R175" s="31" t="s">
        <v>198</v>
      </c>
      <c r="S175" s="16">
        <f>ROUND(IF($C175=1,INDEX(新属性投放!C$14:C$22,卡牌属性!$K175),INDEX(新属性投放!C$28:C$36,卡牌属性!$K175))*VLOOKUP(J175,$A$4:$E$39,5),0)</f>
        <v>17</v>
      </c>
      <c r="T175" s="31" t="s">
        <v>199</v>
      </c>
      <c r="U175" s="16">
        <f>ROUND(IF($C175=1,INDEX(新属性投放!D$14:D$22,卡牌属性!$K175),INDEX(新属性投放!D$28:D$36,卡牌属性!$K175))*VLOOKUP(J175,$A$4:$E$39,5),0)</f>
        <v>6</v>
      </c>
      <c r="V175" s="31" t="s">
        <v>200</v>
      </c>
      <c r="W175" s="16">
        <f>ROUND(IF($C175=1,INDEX(新属性投放!E$14:E$22,卡牌属性!$K175),INDEX(新属性投放!E$28:E$36,卡牌属性!$K175))*VLOOKUP(J175,$A$4:$E$39,5),0)</f>
        <v>28</v>
      </c>
    </row>
    <row r="176" spans="9:23" ht="16.5" x14ac:dyDescent="0.2">
      <c r="I176" s="15">
        <v>173</v>
      </c>
      <c r="J176" s="16">
        <f t="shared" si="5"/>
        <v>1102005</v>
      </c>
      <c r="K176" s="16">
        <f t="shared" si="4"/>
        <v>2</v>
      </c>
      <c r="L176" s="16" t="s">
        <v>52</v>
      </c>
      <c r="M176" s="16">
        <f>ROUND(IF($C176=1,INDEX(新属性投放!I$14:I$22,卡牌属性!$K176),INDEX(新属性投放!I$28:I$36,卡牌属性!$K176))*VLOOKUP(J176,$A$4:$E$39,5),0)</f>
        <v>309</v>
      </c>
      <c r="N176" s="31" t="s">
        <v>199</v>
      </c>
      <c r="O176" s="16">
        <f>ROUND(IF($C176=1,INDEX(新属性投放!J$14:J$22,卡牌属性!$K176),INDEX(新属性投放!J$28:J$36,卡牌属性!$K176))*VLOOKUP(J176,$A$4:$E$39,5),0)</f>
        <v>99</v>
      </c>
      <c r="P176" s="31" t="s">
        <v>200</v>
      </c>
      <c r="Q176" s="16">
        <f>ROUND(IF($C176=1,INDEX(新属性投放!K$14:K$22,卡牌属性!$K176),INDEX(新属性投放!K$28:K$36,卡牌属性!$K176))*VLOOKUP(J176,$A$4:$E$39,5),0)</f>
        <v>662</v>
      </c>
      <c r="R176" s="31" t="s">
        <v>198</v>
      </c>
      <c r="S176" s="16">
        <f>ROUND(IF($C176=1,INDEX(新属性投放!C$14:C$22,卡牌属性!$K176),INDEX(新属性投放!C$28:C$36,卡牌属性!$K176))*VLOOKUP(J176,$A$4:$E$39,5),0)</f>
        <v>23</v>
      </c>
      <c r="T176" s="31" t="s">
        <v>199</v>
      </c>
      <c r="U176" s="16">
        <f>ROUND(IF($C176=1,INDEX(新属性投放!D$14:D$22,卡牌属性!$K176),INDEX(新属性投放!D$28:D$36,卡牌属性!$K176))*VLOOKUP(J176,$A$4:$E$39,5),0)</f>
        <v>8</v>
      </c>
      <c r="V176" s="31" t="s">
        <v>200</v>
      </c>
      <c r="W176" s="16">
        <f>ROUND(IF($C176=1,INDEX(新属性投放!E$14:E$22,卡牌属性!$K176),INDEX(新属性投放!E$28:E$36,卡牌属性!$K176))*VLOOKUP(J176,$A$4:$E$39,5),0)</f>
        <v>39</v>
      </c>
    </row>
    <row r="177" spans="9:23" ht="16.5" x14ac:dyDescent="0.2">
      <c r="I177" s="15">
        <v>174</v>
      </c>
      <c r="J177" s="16">
        <f t="shared" si="5"/>
        <v>1102005</v>
      </c>
      <c r="K177" s="16">
        <f t="shared" si="4"/>
        <v>3</v>
      </c>
      <c r="L177" s="16" t="s">
        <v>52</v>
      </c>
      <c r="M177" s="16">
        <f>ROUND(IF($C177=1,INDEX(新属性投放!I$14:I$22,卡牌属性!$K177),INDEX(新属性投放!I$28:I$36,卡牌属性!$K177))*VLOOKUP(J177,$A$4:$E$39,5),0)</f>
        <v>689</v>
      </c>
      <c r="N177" s="31" t="s">
        <v>199</v>
      </c>
      <c r="O177" s="16">
        <f>ROUND(IF($C177=1,INDEX(新属性投放!J$14:J$22,卡牌属性!$K177),INDEX(新属性投放!J$28:J$36,卡牌属性!$K177))*VLOOKUP(J177,$A$4:$E$39,5),0)</f>
        <v>226</v>
      </c>
      <c r="P177" s="31" t="s">
        <v>200</v>
      </c>
      <c r="Q177" s="16">
        <f>ROUND(IF($C177=1,INDEX(新属性投放!K$14:K$22,卡牌属性!$K177),INDEX(新属性投放!K$28:K$36,卡牌属性!$K177))*VLOOKUP(J177,$A$4:$E$39,5),0)</f>
        <v>1295</v>
      </c>
      <c r="R177" s="31" t="s">
        <v>198</v>
      </c>
      <c r="S177" s="16">
        <f>ROUND(IF($C177=1,INDEX(新属性投放!C$14:C$22,卡牌属性!$K177),INDEX(新属性投放!C$28:C$36,卡牌属性!$K177))*VLOOKUP(J177,$A$4:$E$39,5),0)</f>
        <v>33</v>
      </c>
      <c r="T177" s="31" t="s">
        <v>199</v>
      </c>
      <c r="U177" s="16">
        <f>ROUND(IF($C177=1,INDEX(新属性投放!D$14:D$22,卡牌属性!$K177),INDEX(新属性投放!D$28:D$36,卡牌属性!$K177))*VLOOKUP(J177,$A$4:$E$39,5),0)</f>
        <v>11</v>
      </c>
      <c r="V177" s="31" t="s">
        <v>200</v>
      </c>
      <c r="W177" s="16">
        <f>ROUND(IF($C177=1,INDEX(新属性投放!E$14:E$22,卡牌属性!$K177),INDEX(新属性投放!E$28:E$36,卡牌属性!$K177))*VLOOKUP(J177,$A$4:$E$39,5),0)</f>
        <v>55</v>
      </c>
    </row>
    <row r="178" spans="9:23" ht="16.5" x14ac:dyDescent="0.2">
      <c r="I178" s="15">
        <v>175</v>
      </c>
      <c r="J178" s="16">
        <f t="shared" si="5"/>
        <v>1102005</v>
      </c>
      <c r="K178" s="16">
        <f t="shared" si="4"/>
        <v>4</v>
      </c>
      <c r="L178" s="16" t="s">
        <v>52</v>
      </c>
      <c r="M178" s="16">
        <f>ROUND(IF($C178=1,INDEX(新属性投放!I$14:I$22,卡牌属性!$K178),INDEX(新属性投放!I$28:I$36,卡牌属性!$K178))*VLOOKUP(J178,$A$4:$E$39,5),0)</f>
        <v>1058</v>
      </c>
      <c r="N178" s="31" t="s">
        <v>199</v>
      </c>
      <c r="O178" s="16">
        <f>ROUND(IF($C178=1,INDEX(新属性投放!J$14:J$22,卡牌属性!$K178),INDEX(新属性投放!J$28:J$36,卡牌属性!$K178))*VLOOKUP(J178,$A$4:$E$39,5),0)</f>
        <v>349</v>
      </c>
      <c r="P178" s="31" t="s">
        <v>200</v>
      </c>
      <c r="Q178" s="16">
        <f>ROUND(IF($C178=1,INDEX(新属性投放!K$14:K$22,卡牌属性!$K178),INDEX(新属性投放!K$28:K$36,卡牌属性!$K178))*VLOOKUP(J178,$A$4:$E$39,5),0)</f>
        <v>1911</v>
      </c>
      <c r="R178" s="31" t="s">
        <v>198</v>
      </c>
      <c r="S178" s="16">
        <f>ROUND(IF($C178=1,INDEX(新属性投放!C$14:C$22,卡牌属性!$K178),INDEX(新属性投放!C$28:C$36,卡牌属性!$K178))*VLOOKUP(J178,$A$4:$E$39,5),0)</f>
        <v>40</v>
      </c>
      <c r="T178" s="31" t="s">
        <v>199</v>
      </c>
      <c r="U178" s="16">
        <f>ROUND(IF($C178=1,INDEX(新属性投放!D$14:D$22,卡牌属性!$K178),INDEX(新属性投放!D$28:D$36,卡牌属性!$K178))*VLOOKUP(J178,$A$4:$E$39,5),0)</f>
        <v>13</v>
      </c>
      <c r="V178" s="31" t="s">
        <v>200</v>
      </c>
      <c r="W178" s="16">
        <f>ROUND(IF($C178=1,INDEX(新属性投放!E$14:E$22,卡牌属性!$K178),INDEX(新属性投放!E$28:E$36,卡牌属性!$K178))*VLOOKUP(J178,$A$4:$E$39,5),0)</f>
        <v>66</v>
      </c>
    </row>
    <row r="179" spans="9:23" ht="16.5" x14ac:dyDescent="0.2">
      <c r="I179" s="15">
        <v>176</v>
      </c>
      <c r="J179" s="16">
        <f t="shared" si="5"/>
        <v>1102005</v>
      </c>
      <c r="K179" s="16">
        <f t="shared" si="4"/>
        <v>5</v>
      </c>
      <c r="L179" s="16" t="s">
        <v>52</v>
      </c>
      <c r="M179" s="16">
        <f>ROUND(IF($C179=1,INDEX(新属性投放!I$14:I$22,卡牌属性!$K179),INDEX(新属性投放!I$28:I$36,卡牌属性!$K179))*VLOOKUP(J179,$A$4:$E$39,5),0)</f>
        <v>1504</v>
      </c>
      <c r="N179" s="31" t="s">
        <v>199</v>
      </c>
      <c r="O179" s="16">
        <f>ROUND(IF($C179=1,INDEX(新属性投放!J$14:J$22,卡牌属性!$K179),INDEX(新属性投放!J$28:J$36,卡牌属性!$K179))*VLOOKUP(J179,$A$4:$E$39,5),0)</f>
        <v>497</v>
      </c>
      <c r="P179" s="31" t="s">
        <v>200</v>
      </c>
      <c r="Q179" s="16">
        <f>ROUND(IF($C179=1,INDEX(新属性投放!K$14:K$22,卡牌属性!$K179),INDEX(新属性投放!K$28:K$36,卡牌属性!$K179))*VLOOKUP(J179,$A$4:$E$39,5),0)</f>
        <v>2653</v>
      </c>
      <c r="R179" s="31" t="s">
        <v>198</v>
      </c>
      <c r="S179" s="16">
        <f>ROUND(IF($C179=1,INDEX(新属性投放!C$14:C$22,卡牌属性!$K179),INDEX(新属性投放!C$28:C$36,卡牌属性!$K179))*VLOOKUP(J179,$A$4:$E$39,5),0)</f>
        <v>50</v>
      </c>
      <c r="T179" s="31" t="s">
        <v>199</v>
      </c>
      <c r="U179" s="16">
        <f>ROUND(IF($C179=1,INDEX(新属性投放!D$14:D$22,卡牌属性!$K179),INDEX(新属性投放!D$28:D$36,卡牌属性!$K179))*VLOOKUP(J179,$A$4:$E$39,5),0)</f>
        <v>17</v>
      </c>
      <c r="V179" s="31" t="s">
        <v>200</v>
      </c>
      <c r="W179" s="16">
        <f>ROUND(IF($C179=1,INDEX(新属性投放!E$14:E$22,卡牌属性!$K179),INDEX(新属性投放!E$28:E$36,卡牌属性!$K179))*VLOOKUP(J179,$A$4:$E$39,5),0)</f>
        <v>83</v>
      </c>
    </row>
    <row r="180" spans="9:23" ht="16.5" x14ac:dyDescent="0.2">
      <c r="I180" s="15">
        <v>177</v>
      </c>
      <c r="J180" s="16">
        <f t="shared" si="5"/>
        <v>1102005</v>
      </c>
      <c r="K180" s="16">
        <f t="shared" si="4"/>
        <v>6</v>
      </c>
      <c r="L180" s="16" t="s">
        <v>52</v>
      </c>
      <c r="M180" s="16">
        <f>ROUND(IF($C180=1,INDEX(新属性投放!I$14:I$22,卡牌属性!$K180),INDEX(新属性投放!I$28:I$36,卡牌属性!$K180))*VLOOKUP(J180,$A$4:$E$39,5),0)</f>
        <v>2055</v>
      </c>
      <c r="N180" s="31" t="s">
        <v>199</v>
      </c>
      <c r="O180" s="16">
        <f>ROUND(IF($C180=1,INDEX(新属性投放!J$14:J$22,卡牌属性!$K180),INDEX(新属性投放!J$28:J$36,卡牌属性!$K180))*VLOOKUP(J180,$A$4:$E$39,5),0)</f>
        <v>681</v>
      </c>
      <c r="P180" s="31" t="s">
        <v>200</v>
      </c>
      <c r="Q180" s="16">
        <f>ROUND(IF($C180=1,INDEX(新属性投放!K$14:K$22,卡牌属性!$K180),INDEX(新属性投放!K$28:K$36,卡牌属性!$K180))*VLOOKUP(J180,$A$4:$E$39,5),0)</f>
        <v>3572</v>
      </c>
      <c r="R180" s="31" t="s">
        <v>198</v>
      </c>
      <c r="S180" s="16">
        <f>ROUND(IF($C180=1,INDEX(新属性投放!C$14:C$22,卡牌属性!$K180),INDEX(新属性投放!C$28:C$36,卡牌属性!$K180))*VLOOKUP(J180,$A$4:$E$39,5),0)</f>
        <v>56</v>
      </c>
      <c r="T180" s="31" t="s">
        <v>199</v>
      </c>
      <c r="U180" s="16">
        <f>ROUND(IF($C180=1,INDEX(新属性投放!D$14:D$22,卡牌属性!$K180),INDEX(新属性投放!D$28:D$36,卡牌属性!$K180))*VLOOKUP(J180,$A$4:$E$39,5),0)</f>
        <v>19</v>
      </c>
      <c r="V180" s="31" t="s">
        <v>200</v>
      </c>
      <c r="W180" s="16">
        <f>ROUND(IF($C180=1,INDEX(新属性投放!E$14:E$22,卡牌属性!$K180),INDEX(新属性投放!E$28:E$36,卡牌属性!$K180))*VLOOKUP(J180,$A$4:$E$39,5),0)</f>
        <v>94</v>
      </c>
    </row>
    <row r="181" spans="9:23" ht="16.5" x14ac:dyDescent="0.2">
      <c r="I181" s="15">
        <v>178</v>
      </c>
      <c r="J181" s="16">
        <f t="shared" si="5"/>
        <v>1102005</v>
      </c>
      <c r="K181" s="16">
        <f t="shared" si="4"/>
        <v>7</v>
      </c>
      <c r="L181" s="16" t="s">
        <v>52</v>
      </c>
      <c r="M181" s="16">
        <f>ROUND(IF($C181=1,INDEX(新属性投放!I$14:I$22,卡牌属性!$K181),INDEX(新属性投放!I$28:I$36,卡牌属性!$K181))*VLOOKUP(J181,$A$4:$E$39,5),0)</f>
        <v>2682</v>
      </c>
      <c r="N181" s="31" t="s">
        <v>199</v>
      </c>
      <c r="O181" s="16">
        <f>ROUND(IF($C181=1,INDEX(新属性投放!J$14:J$22,卡牌属性!$K181),INDEX(新属性投放!J$28:J$36,卡牌属性!$K181))*VLOOKUP(J181,$A$4:$E$39,5),0)</f>
        <v>890</v>
      </c>
      <c r="P181" s="31" t="s">
        <v>200</v>
      </c>
      <c r="Q181" s="16">
        <f>ROUND(IF($C181=1,INDEX(新属性投放!K$14:K$22,卡牌属性!$K181),INDEX(新属性投放!K$28:K$36,卡牌属性!$K181))*VLOOKUP(J181,$A$4:$E$39,5),0)</f>
        <v>4617</v>
      </c>
      <c r="R181" s="31" t="s">
        <v>198</v>
      </c>
      <c r="S181" s="16">
        <f>ROUND(IF($C181=1,INDEX(新属性投放!C$14:C$22,卡牌属性!$K181),INDEX(新属性投放!C$28:C$36,卡牌属性!$K181))*VLOOKUP(J181,$A$4:$E$39,5),0)</f>
        <v>66</v>
      </c>
      <c r="T181" s="31" t="s">
        <v>199</v>
      </c>
      <c r="U181" s="16">
        <f>ROUND(IF($C181=1,INDEX(新属性投放!D$14:D$22,卡牌属性!$K181),INDEX(新属性投放!D$28:D$36,卡牌属性!$K181))*VLOOKUP(J181,$A$4:$E$39,5),0)</f>
        <v>22</v>
      </c>
      <c r="V181" s="31" t="s">
        <v>200</v>
      </c>
      <c r="W181" s="16">
        <f>ROUND(IF($C181=1,INDEX(新属性投放!E$14:E$22,卡牌属性!$K181),INDEX(新属性投放!E$28:E$36,卡牌属性!$K181))*VLOOKUP(J181,$A$4:$E$39,5),0)</f>
        <v>110</v>
      </c>
    </row>
    <row r="182" spans="9:23" ht="16.5" x14ac:dyDescent="0.2">
      <c r="I182" s="15">
        <v>179</v>
      </c>
      <c r="J182" s="16">
        <f t="shared" si="5"/>
        <v>1102005</v>
      </c>
      <c r="K182" s="16">
        <f t="shared" si="4"/>
        <v>8</v>
      </c>
      <c r="L182" s="16" t="s">
        <v>52</v>
      </c>
      <c r="M182" s="16">
        <f>ROUND(IF($C182=1,INDEX(新属性投放!I$14:I$22,卡牌属性!$K182),INDEX(新属性投放!I$28:I$36,卡牌属性!$K182))*VLOOKUP(J182,$A$4:$E$39,5),0)</f>
        <v>3424</v>
      </c>
      <c r="N182" s="31" t="s">
        <v>199</v>
      </c>
      <c r="O182" s="16">
        <f>ROUND(IF($C182=1,INDEX(新属性投放!J$14:J$22,卡牌属性!$K182),INDEX(新属性投放!J$28:J$36,卡牌属性!$K182))*VLOOKUP(J182,$A$4:$E$39,5),0)</f>
        <v>1137</v>
      </c>
      <c r="P182" s="31" t="s">
        <v>200</v>
      </c>
      <c r="Q182" s="16">
        <f>ROUND(IF($C182=1,INDEX(新属性投放!K$14:K$22,卡牌属性!$K182),INDEX(新属性投放!K$28:K$36,卡牌属性!$K182))*VLOOKUP(J182,$A$4:$E$39,5),0)</f>
        <v>5854</v>
      </c>
      <c r="R182" s="31" t="s">
        <v>198</v>
      </c>
      <c r="S182" s="16">
        <f>ROUND(IF($C182=1,INDEX(新属性投放!C$14:C$22,卡牌属性!$K182),INDEX(新属性投放!C$28:C$36,卡牌属性!$K182))*VLOOKUP(J182,$A$4:$E$39,5),0)</f>
        <v>83</v>
      </c>
      <c r="T182" s="31" t="s">
        <v>199</v>
      </c>
      <c r="U182" s="16">
        <f>ROUND(IF($C182=1,INDEX(新属性投放!D$14:D$22,卡牌属性!$K182),INDEX(新属性投放!D$28:D$36,卡牌属性!$K182))*VLOOKUP(J182,$A$4:$E$39,5),0)</f>
        <v>28</v>
      </c>
      <c r="V182" s="31" t="s">
        <v>200</v>
      </c>
      <c r="W182" s="16">
        <f>ROUND(IF($C182=1,INDEX(新属性投放!E$14:E$22,卡牌属性!$K182),INDEX(新属性投放!E$28:E$36,卡牌属性!$K182))*VLOOKUP(J182,$A$4:$E$39,5),0)</f>
        <v>138</v>
      </c>
    </row>
    <row r="183" spans="9:23" ht="16.5" x14ac:dyDescent="0.2">
      <c r="I183" s="15">
        <v>180</v>
      </c>
      <c r="J183" s="16">
        <f t="shared" si="5"/>
        <v>1102005</v>
      </c>
      <c r="K183" s="16">
        <f t="shared" si="4"/>
        <v>9</v>
      </c>
      <c r="L183" s="16" t="s">
        <v>52</v>
      </c>
      <c r="M183" s="16">
        <f>ROUND(IF($C183=1,INDEX(新属性投放!I$14:I$22,卡牌属性!$K183),INDEX(新属性投放!I$28:I$36,卡牌属性!$K183))*VLOOKUP(J183,$A$4:$E$39,5),0)</f>
        <v>4348</v>
      </c>
      <c r="N183" s="31" t="s">
        <v>199</v>
      </c>
      <c r="O183" s="16">
        <f>ROUND(IF($C183=1,INDEX(新属性投放!J$14:J$22,卡牌属性!$K183),INDEX(新属性投放!J$28:J$36,卡牌属性!$K183))*VLOOKUP(J183,$A$4:$E$39,5),0)</f>
        <v>1445</v>
      </c>
      <c r="P183" s="31" t="s">
        <v>200</v>
      </c>
      <c r="Q183" s="16">
        <f>ROUND(IF($C183=1,INDEX(新属性投放!K$14:K$22,卡牌属性!$K183),INDEX(新属性投放!K$28:K$36,卡牌属性!$K183))*VLOOKUP(J183,$A$4:$E$39,5),0)</f>
        <v>7394</v>
      </c>
      <c r="R183" s="31" t="s">
        <v>198</v>
      </c>
      <c r="S183" s="16">
        <f>ROUND(IF($C183=1,INDEX(新属性投放!C$14:C$22,卡牌属性!$K183),INDEX(新属性投放!C$28:C$36,卡牌属性!$K183))*VLOOKUP(J183,$A$4:$E$39,5),0)</f>
        <v>99</v>
      </c>
      <c r="T183" s="31" t="s">
        <v>199</v>
      </c>
      <c r="U183" s="16">
        <f>ROUND(IF($C183=1,INDEX(新属性投放!D$14:D$22,卡牌属性!$K183),INDEX(新属性投放!D$28:D$36,卡牌属性!$K183))*VLOOKUP(J183,$A$4:$E$39,5),0)</f>
        <v>33</v>
      </c>
      <c r="V183" s="31" t="s">
        <v>200</v>
      </c>
      <c r="W183" s="16">
        <f>ROUND(IF($C183=1,INDEX(新属性投放!E$14:E$22,卡牌属性!$K183),INDEX(新属性投放!E$28:E$36,卡牌属性!$K183))*VLOOKUP(J183,$A$4:$E$39,5),0)</f>
        <v>165</v>
      </c>
    </row>
    <row r="184" spans="9:23" ht="16.5" x14ac:dyDescent="0.2">
      <c r="I184" s="15">
        <v>181</v>
      </c>
      <c r="J184" s="16">
        <f t="shared" si="5"/>
        <v>1102006</v>
      </c>
      <c r="K184" s="16">
        <f t="shared" si="4"/>
        <v>1</v>
      </c>
      <c r="L184" s="16" t="s">
        <v>52</v>
      </c>
      <c r="M184" s="16">
        <f>ROUND(IF($C184=1,INDEX(新属性投放!I$14:I$22,卡牌属性!$K184),INDEX(新属性投放!I$28:I$36,卡牌属性!$K184))*VLOOKUP(J184,$A$4:$E$39,5),0)</f>
        <v>50</v>
      </c>
      <c r="N184" s="31" t="s">
        <v>199</v>
      </c>
      <c r="O184" s="16">
        <f>ROUND(IF($C184=1,INDEX(新属性投放!J$14:J$22,卡牌属性!$K184),INDEX(新属性投放!J$28:J$36,卡牌属性!$K184))*VLOOKUP(J184,$A$4:$E$39,5),0)</f>
        <v>13</v>
      </c>
      <c r="P184" s="31" t="s">
        <v>200</v>
      </c>
      <c r="Q184" s="16">
        <f>ROUND(IF($C184=1,INDEX(新属性投放!K$14:K$22,卡牌属性!$K184),INDEX(新属性投放!K$28:K$36,卡牌属性!$K184))*VLOOKUP(J184,$A$4:$E$39,5),0)</f>
        <v>250</v>
      </c>
      <c r="R184" s="31" t="s">
        <v>198</v>
      </c>
      <c r="S184" s="16">
        <f>ROUND(IF($C184=1,INDEX(新属性投放!C$14:C$22,卡牌属性!$K184),INDEX(新属性投放!C$28:C$36,卡牌属性!$K184))*VLOOKUP(J184,$A$4:$E$39,5),0)</f>
        <v>19</v>
      </c>
      <c r="T184" s="31" t="s">
        <v>199</v>
      </c>
      <c r="U184" s="16">
        <f>ROUND(IF($C184=1,INDEX(新属性投放!D$14:D$22,卡牌属性!$K184),INDEX(新属性投放!D$28:D$36,卡牌属性!$K184))*VLOOKUP(J184,$A$4:$E$39,5),0)</f>
        <v>6</v>
      </c>
      <c r="V184" s="31" t="s">
        <v>200</v>
      </c>
      <c r="W184" s="16">
        <f>ROUND(IF($C184=1,INDEX(新属性投放!E$14:E$22,卡牌属性!$K184),INDEX(新属性投放!E$28:E$36,卡牌属性!$K184))*VLOOKUP(J184,$A$4:$E$39,5),0)</f>
        <v>31</v>
      </c>
    </row>
    <row r="185" spans="9:23" ht="16.5" x14ac:dyDescent="0.2">
      <c r="I185" s="15">
        <v>182</v>
      </c>
      <c r="J185" s="16">
        <f t="shared" si="5"/>
        <v>1102006</v>
      </c>
      <c r="K185" s="16">
        <f t="shared" si="4"/>
        <v>2</v>
      </c>
      <c r="L185" s="16" t="s">
        <v>52</v>
      </c>
      <c r="M185" s="16">
        <f>ROUND(IF($C185=1,INDEX(新属性投放!I$14:I$22,卡牌属性!$K185),INDEX(新属性投放!I$28:I$36,卡牌属性!$K185))*VLOOKUP(J185,$A$4:$E$39,5),0)</f>
        <v>351</v>
      </c>
      <c r="N185" s="31" t="s">
        <v>199</v>
      </c>
      <c r="O185" s="16">
        <f>ROUND(IF($C185=1,INDEX(新属性投放!J$14:J$22,卡牌属性!$K185),INDEX(新属性投放!J$28:J$36,卡牌属性!$K185))*VLOOKUP(J185,$A$4:$E$39,5),0)</f>
        <v>113</v>
      </c>
      <c r="P185" s="31" t="s">
        <v>200</v>
      </c>
      <c r="Q185" s="16">
        <f>ROUND(IF($C185=1,INDEX(新属性投放!K$14:K$22,卡牌属性!$K185),INDEX(新属性投放!K$28:K$36,卡牌属性!$K185))*VLOOKUP(J185,$A$4:$E$39,5),0)</f>
        <v>753</v>
      </c>
      <c r="R185" s="31" t="s">
        <v>198</v>
      </c>
      <c r="S185" s="16">
        <f>ROUND(IF($C185=1,INDEX(新属性投放!C$14:C$22,卡牌属性!$K185),INDEX(新属性投放!C$28:C$36,卡牌属性!$K185))*VLOOKUP(J185,$A$4:$E$39,5),0)</f>
        <v>26</v>
      </c>
      <c r="T185" s="31" t="s">
        <v>199</v>
      </c>
      <c r="U185" s="16">
        <f>ROUND(IF($C185=1,INDEX(新属性投放!D$14:D$22,卡牌属性!$K185),INDEX(新属性投放!D$28:D$36,卡牌属性!$K185))*VLOOKUP(J185,$A$4:$E$39,5),0)</f>
        <v>9</v>
      </c>
      <c r="V185" s="31" t="s">
        <v>200</v>
      </c>
      <c r="W185" s="16">
        <f>ROUND(IF($C185=1,INDEX(新属性投放!E$14:E$22,卡牌属性!$K185),INDEX(新属性投放!E$28:E$36,卡牌属性!$K185))*VLOOKUP(J185,$A$4:$E$39,5),0)</f>
        <v>44</v>
      </c>
    </row>
    <row r="186" spans="9:23" ht="16.5" x14ac:dyDescent="0.2">
      <c r="I186" s="15">
        <v>183</v>
      </c>
      <c r="J186" s="16">
        <f t="shared" si="5"/>
        <v>1102006</v>
      </c>
      <c r="K186" s="16">
        <f t="shared" si="4"/>
        <v>3</v>
      </c>
      <c r="L186" s="16" t="s">
        <v>52</v>
      </c>
      <c r="M186" s="16">
        <f>ROUND(IF($C186=1,INDEX(新属性投放!I$14:I$22,卡牌属性!$K186),INDEX(新属性投放!I$28:I$36,卡牌属性!$K186))*VLOOKUP(J186,$A$4:$E$39,5),0)</f>
        <v>783</v>
      </c>
      <c r="N186" s="31" t="s">
        <v>199</v>
      </c>
      <c r="O186" s="16">
        <f>ROUND(IF($C186=1,INDEX(新属性投放!J$14:J$22,卡牌属性!$K186),INDEX(新属性投放!J$28:J$36,卡牌属性!$K186))*VLOOKUP(J186,$A$4:$E$39,5),0)</f>
        <v>256</v>
      </c>
      <c r="P186" s="31" t="s">
        <v>200</v>
      </c>
      <c r="Q186" s="16">
        <f>ROUND(IF($C186=1,INDEX(新属性投放!K$14:K$22,卡牌属性!$K186),INDEX(新属性投放!K$28:K$36,卡牌属性!$K186))*VLOOKUP(J186,$A$4:$E$39,5),0)</f>
        <v>1471</v>
      </c>
      <c r="R186" s="31" t="s">
        <v>198</v>
      </c>
      <c r="S186" s="16">
        <f>ROUND(IF($C186=1,INDEX(新属性投放!C$14:C$22,卡牌属性!$K186),INDEX(新属性投放!C$28:C$36,卡牌属性!$K186))*VLOOKUP(J186,$A$4:$E$39,5),0)</f>
        <v>38</v>
      </c>
      <c r="T186" s="31" t="s">
        <v>199</v>
      </c>
      <c r="U186" s="16">
        <f>ROUND(IF($C186=1,INDEX(新属性投放!D$14:D$22,卡牌属性!$K186),INDEX(新属性投放!D$28:D$36,卡牌属性!$K186))*VLOOKUP(J186,$A$4:$E$39,5),0)</f>
        <v>13</v>
      </c>
      <c r="V186" s="31" t="s">
        <v>200</v>
      </c>
      <c r="W186" s="16">
        <f>ROUND(IF($C186=1,INDEX(新属性投放!E$14:E$22,卡牌属性!$K186),INDEX(新属性投放!E$28:E$36,卡牌属性!$K186))*VLOOKUP(J186,$A$4:$E$39,5),0)</f>
        <v>63</v>
      </c>
    </row>
    <row r="187" spans="9:23" ht="16.5" x14ac:dyDescent="0.2">
      <c r="I187" s="15">
        <v>184</v>
      </c>
      <c r="J187" s="16">
        <f t="shared" si="5"/>
        <v>1102006</v>
      </c>
      <c r="K187" s="16">
        <f t="shared" si="4"/>
        <v>4</v>
      </c>
      <c r="L187" s="16" t="s">
        <v>52</v>
      </c>
      <c r="M187" s="16">
        <f>ROUND(IF($C187=1,INDEX(新属性投放!I$14:I$22,卡牌属性!$K187),INDEX(新属性投放!I$28:I$36,卡牌属性!$K187))*VLOOKUP(J187,$A$4:$E$39,5),0)</f>
        <v>1203</v>
      </c>
      <c r="N187" s="31" t="s">
        <v>199</v>
      </c>
      <c r="O187" s="16">
        <f>ROUND(IF($C187=1,INDEX(新属性投放!J$14:J$22,卡牌属性!$K187),INDEX(新属性投放!J$28:J$36,卡牌属性!$K187))*VLOOKUP(J187,$A$4:$E$39,5),0)</f>
        <v>396</v>
      </c>
      <c r="P187" s="31" t="s">
        <v>200</v>
      </c>
      <c r="Q187" s="16">
        <f>ROUND(IF($C187=1,INDEX(新属性投放!K$14:K$22,卡牌属性!$K187),INDEX(新属性投放!K$28:K$36,卡牌属性!$K187))*VLOOKUP(J187,$A$4:$E$39,5),0)</f>
        <v>2171</v>
      </c>
      <c r="R187" s="31" t="s">
        <v>198</v>
      </c>
      <c r="S187" s="16">
        <f>ROUND(IF($C187=1,INDEX(新属性投放!C$14:C$22,卡牌属性!$K187),INDEX(新属性投放!C$28:C$36,卡牌属性!$K187))*VLOOKUP(J187,$A$4:$E$39,5),0)</f>
        <v>45</v>
      </c>
      <c r="T187" s="31" t="s">
        <v>199</v>
      </c>
      <c r="U187" s="16">
        <f>ROUND(IF($C187=1,INDEX(新属性投放!D$14:D$22,卡牌属性!$K187),INDEX(新属性投放!D$28:D$36,卡牌属性!$K187))*VLOOKUP(J187,$A$4:$E$39,5),0)</f>
        <v>15</v>
      </c>
      <c r="V187" s="31" t="s">
        <v>200</v>
      </c>
      <c r="W187" s="16">
        <f>ROUND(IF($C187=1,INDEX(新属性投放!E$14:E$22,卡牌属性!$K187),INDEX(新属性投放!E$28:E$36,卡牌属性!$K187))*VLOOKUP(J187,$A$4:$E$39,5),0)</f>
        <v>75</v>
      </c>
    </row>
    <row r="188" spans="9:23" ht="16.5" x14ac:dyDescent="0.2">
      <c r="I188" s="15">
        <v>185</v>
      </c>
      <c r="J188" s="16">
        <f t="shared" si="5"/>
        <v>1102006</v>
      </c>
      <c r="K188" s="16">
        <f t="shared" si="4"/>
        <v>5</v>
      </c>
      <c r="L188" s="16" t="s">
        <v>52</v>
      </c>
      <c r="M188" s="16">
        <f>ROUND(IF($C188=1,INDEX(新属性投放!I$14:I$22,卡牌属性!$K188),INDEX(新属性投放!I$28:I$36,卡牌属性!$K188))*VLOOKUP(J188,$A$4:$E$39,5),0)</f>
        <v>1709</v>
      </c>
      <c r="N188" s="31" t="s">
        <v>199</v>
      </c>
      <c r="O188" s="16">
        <f>ROUND(IF($C188=1,INDEX(新属性投放!J$14:J$22,卡牌属性!$K188),INDEX(新属性投放!J$28:J$36,卡牌属性!$K188))*VLOOKUP(J188,$A$4:$E$39,5),0)</f>
        <v>565</v>
      </c>
      <c r="P188" s="31" t="s">
        <v>200</v>
      </c>
      <c r="Q188" s="16">
        <f>ROUND(IF($C188=1,INDEX(新属性投放!K$14:K$22,卡牌属性!$K188),INDEX(新属性投放!K$28:K$36,卡牌属性!$K188))*VLOOKUP(J188,$A$4:$E$39,5),0)</f>
        <v>3015</v>
      </c>
      <c r="R188" s="31" t="s">
        <v>198</v>
      </c>
      <c r="S188" s="16">
        <f>ROUND(IF($C188=1,INDEX(新属性投放!C$14:C$22,卡牌属性!$K188),INDEX(新属性投放!C$28:C$36,卡牌属性!$K188))*VLOOKUP(J188,$A$4:$E$39,5),0)</f>
        <v>56</v>
      </c>
      <c r="T188" s="31" t="s">
        <v>199</v>
      </c>
      <c r="U188" s="16">
        <f>ROUND(IF($C188=1,INDEX(新属性投放!D$14:D$22,卡牌属性!$K188),INDEX(新属性投放!D$28:D$36,卡牌属性!$K188))*VLOOKUP(J188,$A$4:$E$39,5),0)</f>
        <v>19</v>
      </c>
      <c r="V188" s="31" t="s">
        <v>200</v>
      </c>
      <c r="W188" s="16">
        <f>ROUND(IF($C188=1,INDEX(新属性投放!E$14:E$22,卡牌属性!$K188),INDEX(新属性投放!E$28:E$36,卡牌属性!$K188))*VLOOKUP(J188,$A$4:$E$39,5),0)</f>
        <v>94</v>
      </c>
    </row>
    <row r="189" spans="9:23" ht="16.5" x14ac:dyDescent="0.2">
      <c r="I189" s="15">
        <v>186</v>
      </c>
      <c r="J189" s="16">
        <f t="shared" si="5"/>
        <v>1102006</v>
      </c>
      <c r="K189" s="16">
        <f t="shared" si="4"/>
        <v>6</v>
      </c>
      <c r="L189" s="16" t="s">
        <v>52</v>
      </c>
      <c r="M189" s="16">
        <f>ROUND(IF($C189=1,INDEX(新属性投放!I$14:I$22,卡牌属性!$K189),INDEX(新属性投放!I$28:I$36,卡牌属性!$K189))*VLOOKUP(J189,$A$4:$E$39,5),0)</f>
        <v>2335</v>
      </c>
      <c r="N189" s="31" t="s">
        <v>199</v>
      </c>
      <c r="O189" s="16">
        <f>ROUND(IF($C189=1,INDEX(新属性投放!J$14:J$22,卡牌属性!$K189),INDEX(新属性投放!J$28:J$36,卡牌属性!$K189))*VLOOKUP(J189,$A$4:$E$39,5),0)</f>
        <v>774</v>
      </c>
      <c r="P189" s="31" t="s">
        <v>200</v>
      </c>
      <c r="Q189" s="16">
        <f>ROUND(IF($C189=1,INDEX(新属性投放!K$14:K$22,卡牌属性!$K189),INDEX(新属性投放!K$28:K$36,卡牌属性!$K189))*VLOOKUP(J189,$A$4:$E$39,5),0)</f>
        <v>4059</v>
      </c>
      <c r="R189" s="31" t="s">
        <v>198</v>
      </c>
      <c r="S189" s="16">
        <f>ROUND(IF($C189=1,INDEX(新属性投放!C$14:C$22,卡牌属性!$K189),INDEX(新属性投放!C$28:C$36,卡牌属性!$K189))*VLOOKUP(J189,$A$4:$E$39,5),0)</f>
        <v>64</v>
      </c>
      <c r="T189" s="31" t="s">
        <v>199</v>
      </c>
      <c r="U189" s="16">
        <f>ROUND(IF($C189=1,INDEX(新属性投放!D$14:D$22,卡牌属性!$K189),INDEX(新属性投放!D$28:D$36,卡牌属性!$K189))*VLOOKUP(J189,$A$4:$E$39,5),0)</f>
        <v>21</v>
      </c>
      <c r="V189" s="31" t="s">
        <v>200</v>
      </c>
      <c r="W189" s="16">
        <f>ROUND(IF($C189=1,INDEX(新属性投放!E$14:E$22,卡牌属性!$K189),INDEX(新属性投放!E$28:E$36,卡牌属性!$K189))*VLOOKUP(J189,$A$4:$E$39,5),0)</f>
        <v>106</v>
      </c>
    </row>
    <row r="190" spans="9:23" ht="16.5" x14ac:dyDescent="0.2">
      <c r="I190" s="15">
        <v>187</v>
      </c>
      <c r="J190" s="16">
        <f t="shared" si="5"/>
        <v>1102006</v>
      </c>
      <c r="K190" s="16">
        <f t="shared" si="4"/>
        <v>7</v>
      </c>
      <c r="L190" s="16" t="s">
        <v>52</v>
      </c>
      <c r="M190" s="16">
        <f>ROUND(IF($C190=1,INDEX(新属性投放!I$14:I$22,卡牌属性!$K190),INDEX(新属性投放!I$28:I$36,卡牌属性!$K190))*VLOOKUP(J190,$A$4:$E$39,5),0)</f>
        <v>3048</v>
      </c>
      <c r="N190" s="31" t="s">
        <v>199</v>
      </c>
      <c r="O190" s="16">
        <f>ROUND(IF($C190=1,INDEX(新属性投放!J$14:J$22,卡牌属性!$K190),INDEX(新属性投放!J$28:J$36,卡牌属性!$K190))*VLOOKUP(J190,$A$4:$E$39,5),0)</f>
        <v>1011</v>
      </c>
      <c r="P190" s="31" t="s">
        <v>200</v>
      </c>
      <c r="Q190" s="16">
        <f>ROUND(IF($C190=1,INDEX(新属性投放!K$14:K$22,卡牌属性!$K190),INDEX(新属性投放!K$28:K$36,卡牌属性!$K190))*VLOOKUP(J190,$A$4:$E$39,5),0)</f>
        <v>5246</v>
      </c>
      <c r="R190" s="31" t="s">
        <v>198</v>
      </c>
      <c r="S190" s="16">
        <f>ROUND(IF($C190=1,INDEX(新属性投放!C$14:C$22,卡牌属性!$K190),INDEX(新属性投放!C$28:C$36,卡牌属性!$K190))*VLOOKUP(J190,$A$4:$E$39,5),0)</f>
        <v>75</v>
      </c>
      <c r="T190" s="31" t="s">
        <v>199</v>
      </c>
      <c r="U190" s="16">
        <f>ROUND(IF($C190=1,INDEX(新属性投放!D$14:D$22,卡牌属性!$K190),INDEX(新属性投放!D$28:D$36,卡牌属性!$K190))*VLOOKUP(J190,$A$4:$E$39,5),0)</f>
        <v>25</v>
      </c>
      <c r="V190" s="31" t="s">
        <v>200</v>
      </c>
      <c r="W190" s="16">
        <f>ROUND(IF($C190=1,INDEX(新属性投放!E$14:E$22,卡牌属性!$K190),INDEX(新属性投放!E$28:E$36,卡牌属性!$K190))*VLOOKUP(J190,$A$4:$E$39,5),0)</f>
        <v>125</v>
      </c>
    </row>
    <row r="191" spans="9:23" ht="16.5" x14ac:dyDescent="0.2">
      <c r="I191" s="15">
        <v>188</v>
      </c>
      <c r="J191" s="16">
        <f t="shared" si="5"/>
        <v>1102006</v>
      </c>
      <c r="K191" s="16">
        <f t="shared" si="4"/>
        <v>8</v>
      </c>
      <c r="L191" s="16" t="s">
        <v>52</v>
      </c>
      <c r="M191" s="16">
        <f>ROUND(IF($C191=1,INDEX(新属性投放!I$14:I$22,卡牌属性!$K191),INDEX(新属性投放!I$28:I$36,卡牌属性!$K191))*VLOOKUP(J191,$A$4:$E$39,5),0)</f>
        <v>3891</v>
      </c>
      <c r="N191" s="31" t="s">
        <v>199</v>
      </c>
      <c r="O191" s="16">
        <f>ROUND(IF($C191=1,INDEX(新属性投放!J$14:J$22,卡牌属性!$K191),INDEX(新属性投放!J$28:J$36,卡牌属性!$K191))*VLOOKUP(J191,$A$4:$E$39,5),0)</f>
        <v>1293</v>
      </c>
      <c r="P191" s="31" t="s">
        <v>200</v>
      </c>
      <c r="Q191" s="16">
        <f>ROUND(IF($C191=1,INDEX(新属性投放!K$14:K$22,卡牌属性!$K191),INDEX(新属性投放!K$28:K$36,卡牌属性!$K191))*VLOOKUP(J191,$A$4:$E$39,5),0)</f>
        <v>6653</v>
      </c>
      <c r="R191" s="31" t="s">
        <v>198</v>
      </c>
      <c r="S191" s="16">
        <f>ROUND(IF($C191=1,INDEX(新属性投放!C$14:C$22,卡牌属性!$K191),INDEX(新属性投放!C$28:C$36,卡牌属性!$K191))*VLOOKUP(J191,$A$4:$E$39,5),0)</f>
        <v>94</v>
      </c>
      <c r="T191" s="31" t="s">
        <v>199</v>
      </c>
      <c r="U191" s="16">
        <f>ROUND(IF($C191=1,INDEX(新属性投放!D$14:D$22,卡牌属性!$K191),INDEX(新属性投放!D$28:D$36,卡牌属性!$K191))*VLOOKUP(J191,$A$4:$E$39,5),0)</f>
        <v>31</v>
      </c>
      <c r="V191" s="31" t="s">
        <v>200</v>
      </c>
      <c r="W191" s="16">
        <f>ROUND(IF($C191=1,INDEX(新属性投放!E$14:E$22,卡牌属性!$K191),INDEX(新属性投放!E$28:E$36,卡牌属性!$K191))*VLOOKUP(J191,$A$4:$E$39,5),0)</f>
        <v>156</v>
      </c>
    </row>
    <row r="192" spans="9:23" ht="16.5" x14ac:dyDescent="0.2">
      <c r="I192" s="15">
        <v>189</v>
      </c>
      <c r="J192" s="16">
        <f t="shared" si="5"/>
        <v>1102006</v>
      </c>
      <c r="K192" s="16">
        <f t="shared" si="4"/>
        <v>9</v>
      </c>
      <c r="L192" s="16" t="s">
        <v>52</v>
      </c>
      <c r="M192" s="16">
        <f>ROUND(IF($C192=1,INDEX(新属性投放!I$14:I$22,卡牌属性!$K192),INDEX(新属性投放!I$28:I$36,卡牌属性!$K192))*VLOOKUP(J192,$A$4:$E$39,5),0)</f>
        <v>4941</v>
      </c>
      <c r="N192" s="31" t="s">
        <v>199</v>
      </c>
      <c r="O192" s="16">
        <f>ROUND(IF($C192=1,INDEX(新属性投放!J$14:J$22,卡牌属性!$K192),INDEX(新属性投放!J$28:J$36,卡牌属性!$K192))*VLOOKUP(J192,$A$4:$E$39,5),0)</f>
        <v>1643</v>
      </c>
      <c r="P192" s="31" t="s">
        <v>200</v>
      </c>
      <c r="Q192" s="16">
        <f>ROUND(IF($C192=1,INDEX(新属性投放!K$14:K$22,卡牌属性!$K192),INDEX(新属性投放!K$28:K$36,卡牌属性!$K192))*VLOOKUP(J192,$A$4:$E$39,5),0)</f>
        <v>8403</v>
      </c>
      <c r="R192" s="31" t="s">
        <v>198</v>
      </c>
      <c r="S192" s="16">
        <f>ROUND(IF($C192=1,INDEX(新属性投放!C$14:C$22,卡牌属性!$K192),INDEX(新属性投放!C$28:C$36,卡牌属性!$K192))*VLOOKUP(J192,$A$4:$E$39,5),0)</f>
        <v>113</v>
      </c>
      <c r="T192" s="31" t="s">
        <v>199</v>
      </c>
      <c r="U192" s="16">
        <f>ROUND(IF($C192=1,INDEX(新属性投放!D$14:D$22,卡牌属性!$K192),INDEX(新属性投放!D$28:D$36,卡牌属性!$K192))*VLOOKUP(J192,$A$4:$E$39,5),0)</f>
        <v>38</v>
      </c>
      <c r="V192" s="31" t="s">
        <v>200</v>
      </c>
      <c r="W192" s="16">
        <f>ROUND(IF($C192=1,INDEX(新属性投放!E$14:E$22,卡牌属性!$K192),INDEX(新属性投放!E$28:E$36,卡牌属性!$K192))*VLOOKUP(J192,$A$4:$E$39,5),0)</f>
        <v>188</v>
      </c>
    </row>
    <row r="193" spans="9:23" ht="16.5" x14ac:dyDescent="0.2">
      <c r="I193" s="15">
        <v>190</v>
      </c>
      <c r="J193" s="16">
        <f t="shared" si="5"/>
        <v>1102007</v>
      </c>
      <c r="K193" s="16">
        <f t="shared" si="4"/>
        <v>1</v>
      </c>
      <c r="L193" s="16" t="s">
        <v>52</v>
      </c>
      <c r="M193" s="16">
        <f>ROUND(IF($C193=1,INDEX(新属性投放!I$14:I$22,卡牌属性!$K193),INDEX(新属性投放!I$28:I$36,卡牌属性!$K193))*VLOOKUP(J193,$A$4:$E$39,5),0)</f>
        <v>44</v>
      </c>
      <c r="N193" s="31" t="s">
        <v>199</v>
      </c>
      <c r="O193" s="16">
        <f>ROUND(IF($C193=1,INDEX(新属性投放!J$14:J$22,卡牌属性!$K193),INDEX(新属性投放!J$28:J$36,卡牌属性!$K193))*VLOOKUP(J193,$A$4:$E$39,5),0)</f>
        <v>11</v>
      </c>
      <c r="P193" s="31" t="s">
        <v>200</v>
      </c>
      <c r="Q193" s="16">
        <f>ROUND(IF($C193=1,INDEX(新属性投放!K$14:K$22,卡牌属性!$K193),INDEX(新属性投放!K$28:K$36,卡牌属性!$K193))*VLOOKUP(J193,$A$4:$E$39,5),0)</f>
        <v>220</v>
      </c>
      <c r="R193" s="31" t="s">
        <v>198</v>
      </c>
      <c r="S193" s="16">
        <f>ROUND(IF($C193=1,INDEX(新属性投放!C$14:C$22,卡牌属性!$K193),INDEX(新属性投放!C$28:C$36,卡牌属性!$K193))*VLOOKUP(J193,$A$4:$E$39,5),0)</f>
        <v>17</v>
      </c>
      <c r="T193" s="31" t="s">
        <v>199</v>
      </c>
      <c r="U193" s="16">
        <f>ROUND(IF($C193=1,INDEX(新属性投放!D$14:D$22,卡牌属性!$K193),INDEX(新属性投放!D$28:D$36,卡牌属性!$K193))*VLOOKUP(J193,$A$4:$E$39,5),0)</f>
        <v>6</v>
      </c>
      <c r="V193" s="31" t="s">
        <v>200</v>
      </c>
      <c r="W193" s="16">
        <f>ROUND(IF($C193=1,INDEX(新属性投放!E$14:E$22,卡牌属性!$K193),INDEX(新属性投放!E$28:E$36,卡牌属性!$K193))*VLOOKUP(J193,$A$4:$E$39,5),0)</f>
        <v>28</v>
      </c>
    </row>
    <row r="194" spans="9:23" ht="16.5" x14ac:dyDescent="0.2">
      <c r="I194" s="15">
        <v>191</v>
      </c>
      <c r="J194" s="16">
        <f t="shared" si="5"/>
        <v>1102007</v>
      </c>
      <c r="K194" s="16">
        <f t="shared" si="4"/>
        <v>2</v>
      </c>
      <c r="L194" s="16" t="s">
        <v>52</v>
      </c>
      <c r="M194" s="16">
        <f>ROUND(IF($C194=1,INDEX(新属性投放!I$14:I$22,卡牌属性!$K194),INDEX(新属性投放!I$28:I$36,卡牌属性!$K194))*VLOOKUP(J194,$A$4:$E$39,5),0)</f>
        <v>309</v>
      </c>
      <c r="N194" s="31" t="s">
        <v>199</v>
      </c>
      <c r="O194" s="16">
        <f>ROUND(IF($C194=1,INDEX(新属性投放!J$14:J$22,卡牌属性!$K194),INDEX(新属性投放!J$28:J$36,卡牌属性!$K194))*VLOOKUP(J194,$A$4:$E$39,5),0)</f>
        <v>99</v>
      </c>
      <c r="P194" s="31" t="s">
        <v>200</v>
      </c>
      <c r="Q194" s="16">
        <f>ROUND(IF($C194=1,INDEX(新属性投放!K$14:K$22,卡牌属性!$K194),INDEX(新属性投放!K$28:K$36,卡牌属性!$K194))*VLOOKUP(J194,$A$4:$E$39,5),0)</f>
        <v>662</v>
      </c>
      <c r="R194" s="31" t="s">
        <v>198</v>
      </c>
      <c r="S194" s="16">
        <f>ROUND(IF($C194=1,INDEX(新属性投放!C$14:C$22,卡牌属性!$K194),INDEX(新属性投放!C$28:C$36,卡牌属性!$K194))*VLOOKUP(J194,$A$4:$E$39,5),0)</f>
        <v>23</v>
      </c>
      <c r="T194" s="31" t="s">
        <v>199</v>
      </c>
      <c r="U194" s="16">
        <f>ROUND(IF($C194=1,INDEX(新属性投放!D$14:D$22,卡牌属性!$K194),INDEX(新属性投放!D$28:D$36,卡牌属性!$K194))*VLOOKUP(J194,$A$4:$E$39,5),0)</f>
        <v>8</v>
      </c>
      <c r="V194" s="31" t="s">
        <v>200</v>
      </c>
      <c r="W194" s="16">
        <f>ROUND(IF($C194=1,INDEX(新属性投放!E$14:E$22,卡牌属性!$K194),INDEX(新属性投放!E$28:E$36,卡牌属性!$K194))*VLOOKUP(J194,$A$4:$E$39,5),0)</f>
        <v>39</v>
      </c>
    </row>
    <row r="195" spans="9:23" ht="16.5" x14ac:dyDescent="0.2">
      <c r="I195" s="15">
        <v>192</v>
      </c>
      <c r="J195" s="16">
        <f t="shared" si="5"/>
        <v>1102007</v>
      </c>
      <c r="K195" s="16">
        <f t="shared" si="4"/>
        <v>3</v>
      </c>
      <c r="L195" s="16" t="s">
        <v>52</v>
      </c>
      <c r="M195" s="16">
        <f>ROUND(IF($C195=1,INDEX(新属性投放!I$14:I$22,卡牌属性!$K195),INDEX(新属性投放!I$28:I$36,卡牌属性!$K195))*VLOOKUP(J195,$A$4:$E$39,5),0)</f>
        <v>689</v>
      </c>
      <c r="N195" s="31" t="s">
        <v>199</v>
      </c>
      <c r="O195" s="16">
        <f>ROUND(IF($C195=1,INDEX(新属性投放!J$14:J$22,卡牌属性!$K195),INDEX(新属性投放!J$28:J$36,卡牌属性!$K195))*VLOOKUP(J195,$A$4:$E$39,5),0)</f>
        <v>226</v>
      </c>
      <c r="P195" s="31" t="s">
        <v>200</v>
      </c>
      <c r="Q195" s="16">
        <f>ROUND(IF($C195=1,INDEX(新属性投放!K$14:K$22,卡牌属性!$K195),INDEX(新属性投放!K$28:K$36,卡牌属性!$K195))*VLOOKUP(J195,$A$4:$E$39,5),0)</f>
        <v>1295</v>
      </c>
      <c r="R195" s="31" t="s">
        <v>198</v>
      </c>
      <c r="S195" s="16">
        <f>ROUND(IF($C195=1,INDEX(新属性投放!C$14:C$22,卡牌属性!$K195),INDEX(新属性投放!C$28:C$36,卡牌属性!$K195))*VLOOKUP(J195,$A$4:$E$39,5),0)</f>
        <v>33</v>
      </c>
      <c r="T195" s="31" t="s">
        <v>199</v>
      </c>
      <c r="U195" s="16">
        <f>ROUND(IF($C195=1,INDEX(新属性投放!D$14:D$22,卡牌属性!$K195),INDEX(新属性投放!D$28:D$36,卡牌属性!$K195))*VLOOKUP(J195,$A$4:$E$39,5),0)</f>
        <v>11</v>
      </c>
      <c r="V195" s="31" t="s">
        <v>200</v>
      </c>
      <c r="W195" s="16">
        <f>ROUND(IF($C195=1,INDEX(新属性投放!E$14:E$22,卡牌属性!$K195),INDEX(新属性投放!E$28:E$36,卡牌属性!$K195))*VLOOKUP(J195,$A$4:$E$39,5),0)</f>
        <v>55</v>
      </c>
    </row>
    <row r="196" spans="9:23" ht="16.5" x14ac:dyDescent="0.2">
      <c r="I196" s="15">
        <v>193</v>
      </c>
      <c r="J196" s="16">
        <f t="shared" si="5"/>
        <v>1102007</v>
      </c>
      <c r="K196" s="16">
        <f t="shared" si="4"/>
        <v>4</v>
      </c>
      <c r="L196" s="16" t="s">
        <v>52</v>
      </c>
      <c r="M196" s="16">
        <f>ROUND(IF($C196=1,INDEX(新属性投放!I$14:I$22,卡牌属性!$K196),INDEX(新属性投放!I$28:I$36,卡牌属性!$K196))*VLOOKUP(J196,$A$4:$E$39,5),0)</f>
        <v>1058</v>
      </c>
      <c r="N196" s="31" t="s">
        <v>199</v>
      </c>
      <c r="O196" s="16">
        <f>ROUND(IF($C196=1,INDEX(新属性投放!J$14:J$22,卡牌属性!$K196),INDEX(新属性投放!J$28:J$36,卡牌属性!$K196))*VLOOKUP(J196,$A$4:$E$39,5),0)</f>
        <v>349</v>
      </c>
      <c r="P196" s="31" t="s">
        <v>200</v>
      </c>
      <c r="Q196" s="16">
        <f>ROUND(IF($C196=1,INDEX(新属性投放!K$14:K$22,卡牌属性!$K196),INDEX(新属性投放!K$28:K$36,卡牌属性!$K196))*VLOOKUP(J196,$A$4:$E$39,5),0)</f>
        <v>1911</v>
      </c>
      <c r="R196" s="31" t="s">
        <v>198</v>
      </c>
      <c r="S196" s="16">
        <f>ROUND(IF($C196=1,INDEX(新属性投放!C$14:C$22,卡牌属性!$K196),INDEX(新属性投放!C$28:C$36,卡牌属性!$K196))*VLOOKUP(J196,$A$4:$E$39,5),0)</f>
        <v>40</v>
      </c>
      <c r="T196" s="31" t="s">
        <v>199</v>
      </c>
      <c r="U196" s="16">
        <f>ROUND(IF($C196=1,INDEX(新属性投放!D$14:D$22,卡牌属性!$K196),INDEX(新属性投放!D$28:D$36,卡牌属性!$K196))*VLOOKUP(J196,$A$4:$E$39,5),0)</f>
        <v>13</v>
      </c>
      <c r="V196" s="31" t="s">
        <v>200</v>
      </c>
      <c r="W196" s="16">
        <f>ROUND(IF($C196=1,INDEX(新属性投放!E$14:E$22,卡牌属性!$K196),INDEX(新属性投放!E$28:E$36,卡牌属性!$K196))*VLOOKUP(J196,$A$4:$E$39,5),0)</f>
        <v>66</v>
      </c>
    </row>
    <row r="197" spans="9:23" ht="16.5" x14ac:dyDescent="0.2">
      <c r="I197" s="15">
        <v>194</v>
      </c>
      <c r="J197" s="16">
        <f t="shared" si="5"/>
        <v>1102007</v>
      </c>
      <c r="K197" s="16">
        <f t="shared" ref="K197:K260" si="6">MOD(I197-1,9)+1</f>
        <v>5</v>
      </c>
      <c r="L197" s="16" t="s">
        <v>52</v>
      </c>
      <c r="M197" s="16">
        <f>ROUND(IF($C197=1,INDEX(新属性投放!I$14:I$22,卡牌属性!$K197),INDEX(新属性投放!I$28:I$36,卡牌属性!$K197))*VLOOKUP(J197,$A$4:$E$39,5),0)</f>
        <v>1504</v>
      </c>
      <c r="N197" s="31" t="s">
        <v>199</v>
      </c>
      <c r="O197" s="16">
        <f>ROUND(IF($C197=1,INDEX(新属性投放!J$14:J$22,卡牌属性!$K197),INDEX(新属性投放!J$28:J$36,卡牌属性!$K197))*VLOOKUP(J197,$A$4:$E$39,5),0)</f>
        <v>497</v>
      </c>
      <c r="P197" s="31" t="s">
        <v>200</v>
      </c>
      <c r="Q197" s="16">
        <f>ROUND(IF($C197=1,INDEX(新属性投放!K$14:K$22,卡牌属性!$K197),INDEX(新属性投放!K$28:K$36,卡牌属性!$K197))*VLOOKUP(J197,$A$4:$E$39,5),0)</f>
        <v>2653</v>
      </c>
      <c r="R197" s="31" t="s">
        <v>198</v>
      </c>
      <c r="S197" s="16">
        <f>ROUND(IF($C197=1,INDEX(新属性投放!C$14:C$22,卡牌属性!$K197),INDEX(新属性投放!C$28:C$36,卡牌属性!$K197))*VLOOKUP(J197,$A$4:$E$39,5),0)</f>
        <v>50</v>
      </c>
      <c r="T197" s="31" t="s">
        <v>199</v>
      </c>
      <c r="U197" s="16">
        <f>ROUND(IF($C197=1,INDEX(新属性投放!D$14:D$22,卡牌属性!$K197),INDEX(新属性投放!D$28:D$36,卡牌属性!$K197))*VLOOKUP(J197,$A$4:$E$39,5),0)</f>
        <v>17</v>
      </c>
      <c r="V197" s="31" t="s">
        <v>200</v>
      </c>
      <c r="W197" s="16">
        <f>ROUND(IF($C197=1,INDEX(新属性投放!E$14:E$22,卡牌属性!$K197),INDEX(新属性投放!E$28:E$36,卡牌属性!$K197))*VLOOKUP(J197,$A$4:$E$39,5),0)</f>
        <v>83</v>
      </c>
    </row>
    <row r="198" spans="9:23" ht="16.5" x14ac:dyDescent="0.2">
      <c r="I198" s="15">
        <v>195</v>
      </c>
      <c r="J198" s="16">
        <f t="shared" ref="J198:J261" si="7">INDEX($A$4:$A$39,INT((I198-1)/9)+1)</f>
        <v>1102007</v>
      </c>
      <c r="K198" s="16">
        <f t="shared" si="6"/>
        <v>6</v>
      </c>
      <c r="L198" s="16" t="s">
        <v>52</v>
      </c>
      <c r="M198" s="16">
        <f>ROUND(IF($C198=1,INDEX(新属性投放!I$14:I$22,卡牌属性!$K198),INDEX(新属性投放!I$28:I$36,卡牌属性!$K198))*VLOOKUP(J198,$A$4:$E$39,5),0)</f>
        <v>2055</v>
      </c>
      <c r="N198" s="31" t="s">
        <v>199</v>
      </c>
      <c r="O198" s="16">
        <f>ROUND(IF($C198=1,INDEX(新属性投放!J$14:J$22,卡牌属性!$K198),INDEX(新属性投放!J$28:J$36,卡牌属性!$K198))*VLOOKUP(J198,$A$4:$E$39,5),0)</f>
        <v>681</v>
      </c>
      <c r="P198" s="31" t="s">
        <v>200</v>
      </c>
      <c r="Q198" s="16">
        <f>ROUND(IF($C198=1,INDEX(新属性投放!K$14:K$22,卡牌属性!$K198),INDEX(新属性投放!K$28:K$36,卡牌属性!$K198))*VLOOKUP(J198,$A$4:$E$39,5),0)</f>
        <v>3572</v>
      </c>
      <c r="R198" s="31" t="s">
        <v>198</v>
      </c>
      <c r="S198" s="16">
        <f>ROUND(IF($C198=1,INDEX(新属性投放!C$14:C$22,卡牌属性!$K198),INDEX(新属性投放!C$28:C$36,卡牌属性!$K198))*VLOOKUP(J198,$A$4:$E$39,5),0)</f>
        <v>56</v>
      </c>
      <c r="T198" s="31" t="s">
        <v>199</v>
      </c>
      <c r="U198" s="16">
        <f>ROUND(IF($C198=1,INDEX(新属性投放!D$14:D$22,卡牌属性!$K198),INDEX(新属性投放!D$28:D$36,卡牌属性!$K198))*VLOOKUP(J198,$A$4:$E$39,5),0)</f>
        <v>19</v>
      </c>
      <c r="V198" s="31" t="s">
        <v>200</v>
      </c>
      <c r="W198" s="16">
        <f>ROUND(IF($C198=1,INDEX(新属性投放!E$14:E$22,卡牌属性!$K198),INDEX(新属性投放!E$28:E$36,卡牌属性!$K198))*VLOOKUP(J198,$A$4:$E$39,5),0)</f>
        <v>94</v>
      </c>
    </row>
    <row r="199" spans="9:23" ht="16.5" x14ac:dyDescent="0.2">
      <c r="I199" s="15">
        <v>196</v>
      </c>
      <c r="J199" s="16">
        <f t="shared" si="7"/>
        <v>1102007</v>
      </c>
      <c r="K199" s="16">
        <f t="shared" si="6"/>
        <v>7</v>
      </c>
      <c r="L199" s="16" t="s">
        <v>52</v>
      </c>
      <c r="M199" s="16">
        <f>ROUND(IF($C199=1,INDEX(新属性投放!I$14:I$22,卡牌属性!$K199),INDEX(新属性投放!I$28:I$36,卡牌属性!$K199))*VLOOKUP(J199,$A$4:$E$39,5),0)</f>
        <v>2682</v>
      </c>
      <c r="N199" s="31" t="s">
        <v>199</v>
      </c>
      <c r="O199" s="16">
        <f>ROUND(IF($C199=1,INDEX(新属性投放!J$14:J$22,卡牌属性!$K199),INDEX(新属性投放!J$28:J$36,卡牌属性!$K199))*VLOOKUP(J199,$A$4:$E$39,5),0)</f>
        <v>890</v>
      </c>
      <c r="P199" s="31" t="s">
        <v>200</v>
      </c>
      <c r="Q199" s="16">
        <f>ROUND(IF($C199=1,INDEX(新属性投放!K$14:K$22,卡牌属性!$K199),INDEX(新属性投放!K$28:K$36,卡牌属性!$K199))*VLOOKUP(J199,$A$4:$E$39,5),0)</f>
        <v>4617</v>
      </c>
      <c r="R199" s="31" t="s">
        <v>198</v>
      </c>
      <c r="S199" s="16">
        <f>ROUND(IF($C199=1,INDEX(新属性投放!C$14:C$22,卡牌属性!$K199),INDEX(新属性投放!C$28:C$36,卡牌属性!$K199))*VLOOKUP(J199,$A$4:$E$39,5),0)</f>
        <v>66</v>
      </c>
      <c r="T199" s="31" t="s">
        <v>199</v>
      </c>
      <c r="U199" s="16">
        <f>ROUND(IF($C199=1,INDEX(新属性投放!D$14:D$22,卡牌属性!$K199),INDEX(新属性投放!D$28:D$36,卡牌属性!$K199))*VLOOKUP(J199,$A$4:$E$39,5),0)</f>
        <v>22</v>
      </c>
      <c r="V199" s="31" t="s">
        <v>200</v>
      </c>
      <c r="W199" s="16">
        <f>ROUND(IF($C199=1,INDEX(新属性投放!E$14:E$22,卡牌属性!$K199),INDEX(新属性投放!E$28:E$36,卡牌属性!$K199))*VLOOKUP(J199,$A$4:$E$39,5),0)</f>
        <v>110</v>
      </c>
    </row>
    <row r="200" spans="9:23" ht="16.5" x14ac:dyDescent="0.2">
      <c r="I200" s="15">
        <v>197</v>
      </c>
      <c r="J200" s="16">
        <f t="shared" si="7"/>
        <v>1102007</v>
      </c>
      <c r="K200" s="16">
        <f t="shared" si="6"/>
        <v>8</v>
      </c>
      <c r="L200" s="16" t="s">
        <v>52</v>
      </c>
      <c r="M200" s="16">
        <f>ROUND(IF($C200=1,INDEX(新属性投放!I$14:I$22,卡牌属性!$K200),INDEX(新属性投放!I$28:I$36,卡牌属性!$K200))*VLOOKUP(J200,$A$4:$E$39,5),0)</f>
        <v>3424</v>
      </c>
      <c r="N200" s="31" t="s">
        <v>199</v>
      </c>
      <c r="O200" s="16">
        <f>ROUND(IF($C200=1,INDEX(新属性投放!J$14:J$22,卡牌属性!$K200),INDEX(新属性投放!J$28:J$36,卡牌属性!$K200))*VLOOKUP(J200,$A$4:$E$39,5),0)</f>
        <v>1137</v>
      </c>
      <c r="P200" s="31" t="s">
        <v>200</v>
      </c>
      <c r="Q200" s="16">
        <f>ROUND(IF($C200=1,INDEX(新属性投放!K$14:K$22,卡牌属性!$K200),INDEX(新属性投放!K$28:K$36,卡牌属性!$K200))*VLOOKUP(J200,$A$4:$E$39,5),0)</f>
        <v>5854</v>
      </c>
      <c r="R200" s="31" t="s">
        <v>198</v>
      </c>
      <c r="S200" s="16">
        <f>ROUND(IF($C200=1,INDEX(新属性投放!C$14:C$22,卡牌属性!$K200),INDEX(新属性投放!C$28:C$36,卡牌属性!$K200))*VLOOKUP(J200,$A$4:$E$39,5),0)</f>
        <v>83</v>
      </c>
      <c r="T200" s="31" t="s">
        <v>199</v>
      </c>
      <c r="U200" s="16">
        <f>ROUND(IF($C200=1,INDEX(新属性投放!D$14:D$22,卡牌属性!$K200),INDEX(新属性投放!D$28:D$36,卡牌属性!$K200))*VLOOKUP(J200,$A$4:$E$39,5),0)</f>
        <v>28</v>
      </c>
      <c r="V200" s="31" t="s">
        <v>200</v>
      </c>
      <c r="W200" s="16">
        <f>ROUND(IF($C200=1,INDEX(新属性投放!E$14:E$22,卡牌属性!$K200),INDEX(新属性投放!E$28:E$36,卡牌属性!$K200))*VLOOKUP(J200,$A$4:$E$39,5),0)</f>
        <v>138</v>
      </c>
    </row>
    <row r="201" spans="9:23" ht="16.5" x14ac:dyDescent="0.2">
      <c r="I201" s="15">
        <v>198</v>
      </c>
      <c r="J201" s="16">
        <f t="shared" si="7"/>
        <v>1102007</v>
      </c>
      <c r="K201" s="16">
        <f t="shared" si="6"/>
        <v>9</v>
      </c>
      <c r="L201" s="16" t="s">
        <v>52</v>
      </c>
      <c r="M201" s="16">
        <f>ROUND(IF($C201=1,INDEX(新属性投放!I$14:I$22,卡牌属性!$K201),INDEX(新属性投放!I$28:I$36,卡牌属性!$K201))*VLOOKUP(J201,$A$4:$E$39,5),0)</f>
        <v>4348</v>
      </c>
      <c r="N201" s="31" t="s">
        <v>199</v>
      </c>
      <c r="O201" s="16">
        <f>ROUND(IF($C201=1,INDEX(新属性投放!J$14:J$22,卡牌属性!$K201),INDEX(新属性投放!J$28:J$36,卡牌属性!$K201))*VLOOKUP(J201,$A$4:$E$39,5),0)</f>
        <v>1445</v>
      </c>
      <c r="P201" s="31" t="s">
        <v>200</v>
      </c>
      <c r="Q201" s="16">
        <f>ROUND(IF($C201=1,INDEX(新属性投放!K$14:K$22,卡牌属性!$K201),INDEX(新属性投放!K$28:K$36,卡牌属性!$K201))*VLOOKUP(J201,$A$4:$E$39,5),0)</f>
        <v>7394</v>
      </c>
      <c r="R201" s="31" t="s">
        <v>198</v>
      </c>
      <c r="S201" s="16">
        <f>ROUND(IF($C201=1,INDEX(新属性投放!C$14:C$22,卡牌属性!$K201),INDEX(新属性投放!C$28:C$36,卡牌属性!$K201))*VLOOKUP(J201,$A$4:$E$39,5),0)</f>
        <v>99</v>
      </c>
      <c r="T201" s="31" t="s">
        <v>199</v>
      </c>
      <c r="U201" s="16">
        <f>ROUND(IF($C201=1,INDEX(新属性投放!D$14:D$22,卡牌属性!$K201),INDEX(新属性投放!D$28:D$36,卡牌属性!$K201))*VLOOKUP(J201,$A$4:$E$39,5),0)</f>
        <v>33</v>
      </c>
      <c r="V201" s="31" t="s">
        <v>200</v>
      </c>
      <c r="W201" s="16">
        <f>ROUND(IF($C201=1,INDEX(新属性投放!E$14:E$22,卡牌属性!$K201),INDEX(新属性投放!E$28:E$36,卡牌属性!$K201))*VLOOKUP(J201,$A$4:$E$39,5),0)</f>
        <v>165</v>
      </c>
    </row>
    <row r="202" spans="9:23" ht="16.5" x14ac:dyDescent="0.2">
      <c r="I202" s="15">
        <v>199</v>
      </c>
      <c r="J202" s="16">
        <f t="shared" si="7"/>
        <v>1102008</v>
      </c>
      <c r="K202" s="16">
        <f t="shared" si="6"/>
        <v>1</v>
      </c>
      <c r="L202" s="16" t="s">
        <v>52</v>
      </c>
      <c r="M202" s="16">
        <f>ROUND(IF($C202=1,INDEX(新属性投放!I$14:I$22,卡牌属性!$K202),INDEX(新属性投放!I$28:I$36,卡牌属性!$K202))*VLOOKUP(J202,$A$4:$E$39,5),0)</f>
        <v>50</v>
      </c>
      <c r="N202" s="31" t="s">
        <v>199</v>
      </c>
      <c r="O202" s="16">
        <f>ROUND(IF($C202=1,INDEX(新属性投放!J$14:J$22,卡牌属性!$K202),INDEX(新属性投放!J$28:J$36,卡牌属性!$K202))*VLOOKUP(J202,$A$4:$E$39,5),0)</f>
        <v>13</v>
      </c>
      <c r="P202" s="31" t="s">
        <v>200</v>
      </c>
      <c r="Q202" s="16">
        <f>ROUND(IF($C202=1,INDEX(新属性投放!K$14:K$22,卡牌属性!$K202),INDEX(新属性投放!K$28:K$36,卡牌属性!$K202))*VLOOKUP(J202,$A$4:$E$39,5),0)</f>
        <v>250</v>
      </c>
      <c r="R202" s="31" t="s">
        <v>198</v>
      </c>
      <c r="S202" s="16">
        <f>ROUND(IF($C202=1,INDEX(新属性投放!C$14:C$22,卡牌属性!$K202),INDEX(新属性投放!C$28:C$36,卡牌属性!$K202))*VLOOKUP(J202,$A$4:$E$39,5),0)</f>
        <v>19</v>
      </c>
      <c r="T202" s="31" t="s">
        <v>199</v>
      </c>
      <c r="U202" s="16">
        <f>ROUND(IF($C202=1,INDEX(新属性投放!D$14:D$22,卡牌属性!$K202),INDEX(新属性投放!D$28:D$36,卡牌属性!$K202))*VLOOKUP(J202,$A$4:$E$39,5),0)</f>
        <v>6</v>
      </c>
      <c r="V202" s="31" t="s">
        <v>200</v>
      </c>
      <c r="W202" s="16">
        <f>ROUND(IF($C202=1,INDEX(新属性投放!E$14:E$22,卡牌属性!$K202),INDEX(新属性投放!E$28:E$36,卡牌属性!$K202))*VLOOKUP(J202,$A$4:$E$39,5),0)</f>
        <v>31</v>
      </c>
    </row>
    <row r="203" spans="9:23" ht="16.5" x14ac:dyDescent="0.2">
      <c r="I203" s="15">
        <v>200</v>
      </c>
      <c r="J203" s="16">
        <f t="shared" si="7"/>
        <v>1102008</v>
      </c>
      <c r="K203" s="16">
        <f t="shared" si="6"/>
        <v>2</v>
      </c>
      <c r="L203" s="16" t="s">
        <v>52</v>
      </c>
      <c r="M203" s="16">
        <f>ROUND(IF($C203=1,INDEX(新属性投放!I$14:I$22,卡牌属性!$K203),INDEX(新属性投放!I$28:I$36,卡牌属性!$K203))*VLOOKUP(J203,$A$4:$E$39,5),0)</f>
        <v>351</v>
      </c>
      <c r="N203" s="31" t="s">
        <v>199</v>
      </c>
      <c r="O203" s="16">
        <f>ROUND(IF($C203=1,INDEX(新属性投放!J$14:J$22,卡牌属性!$K203),INDEX(新属性投放!J$28:J$36,卡牌属性!$K203))*VLOOKUP(J203,$A$4:$E$39,5),0)</f>
        <v>113</v>
      </c>
      <c r="P203" s="31" t="s">
        <v>200</v>
      </c>
      <c r="Q203" s="16">
        <f>ROUND(IF($C203=1,INDEX(新属性投放!K$14:K$22,卡牌属性!$K203),INDEX(新属性投放!K$28:K$36,卡牌属性!$K203))*VLOOKUP(J203,$A$4:$E$39,5),0)</f>
        <v>753</v>
      </c>
      <c r="R203" s="31" t="s">
        <v>198</v>
      </c>
      <c r="S203" s="16">
        <f>ROUND(IF($C203=1,INDEX(新属性投放!C$14:C$22,卡牌属性!$K203),INDEX(新属性投放!C$28:C$36,卡牌属性!$K203))*VLOOKUP(J203,$A$4:$E$39,5),0)</f>
        <v>26</v>
      </c>
      <c r="T203" s="31" t="s">
        <v>199</v>
      </c>
      <c r="U203" s="16">
        <f>ROUND(IF($C203=1,INDEX(新属性投放!D$14:D$22,卡牌属性!$K203),INDEX(新属性投放!D$28:D$36,卡牌属性!$K203))*VLOOKUP(J203,$A$4:$E$39,5),0)</f>
        <v>9</v>
      </c>
      <c r="V203" s="31" t="s">
        <v>200</v>
      </c>
      <c r="W203" s="16">
        <f>ROUND(IF($C203=1,INDEX(新属性投放!E$14:E$22,卡牌属性!$K203),INDEX(新属性投放!E$28:E$36,卡牌属性!$K203))*VLOOKUP(J203,$A$4:$E$39,5),0)</f>
        <v>44</v>
      </c>
    </row>
    <row r="204" spans="9:23" ht="16.5" x14ac:dyDescent="0.2">
      <c r="I204" s="15">
        <v>201</v>
      </c>
      <c r="J204" s="16">
        <f t="shared" si="7"/>
        <v>1102008</v>
      </c>
      <c r="K204" s="16">
        <f t="shared" si="6"/>
        <v>3</v>
      </c>
      <c r="L204" s="16" t="s">
        <v>52</v>
      </c>
      <c r="M204" s="16">
        <f>ROUND(IF($C204=1,INDEX(新属性投放!I$14:I$22,卡牌属性!$K204),INDEX(新属性投放!I$28:I$36,卡牌属性!$K204))*VLOOKUP(J204,$A$4:$E$39,5),0)</f>
        <v>783</v>
      </c>
      <c r="N204" s="31" t="s">
        <v>199</v>
      </c>
      <c r="O204" s="16">
        <f>ROUND(IF($C204=1,INDEX(新属性投放!J$14:J$22,卡牌属性!$K204),INDEX(新属性投放!J$28:J$36,卡牌属性!$K204))*VLOOKUP(J204,$A$4:$E$39,5),0)</f>
        <v>256</v>
      </c>
      <c r="P204" s="31" t="s">
        <v>200</v>
      </c>
      <c r="Q204" s="16">
        <f>ROUND(IF($C204=1,INDEX(新属性投放!K$14:K$22,卡牌属性!$K204),INDEX(新属性投放!K$28:K$36,卡牌属性!$K204))*VLOOKUP(J204,$A$4:$E$39,5),0)</f>
        <v>1471</v>
      </c>
      <c r="R204" s="31" t="s">
        <v>198</v>
      </c>
      <c r="S204" s="16">
        <f>ROUND(IF($C204=1,INDEX(新属性投放!C$14:C$22,卡牌属性!$K204),INDEX(新属性投放!C$28:C$36,卡牌属性!$K204))*VLOOKUP(J204,$A$4:$E$39,5),0)</f>
        <v>38</v>
      </c>
      <c r="T204" s="31" t="s">
        <v>199</v>
      </c>
      <c r="U204" s="16">
        <f>ROUND(IF($C204=1,INDEX(新属性投放!D$14:D$22,卡牌属性!$K204),INDEX(新属性投放!D$28:D$36,卡牌属性!$K204))*VLOOKUP(J204,$A$4:$E$39,5),0)</f>
        <v>13</v>
      </c>
      <c r="V204" s="31" t="s">
        <v>200</v>
      </c>
      <c r="W204" s="16">
        <f>ROUND(IF($C204=1,INDEX(新属性投放!E$14:E$22,卡牌属性!$K204),INDEX(新属性投放!E$28:E$36,卡牌属性!$K204))*VLOOKUP(J204,$A$4:$E$39,5),0)</f>
        <v>63</v>
      </c>
    </row>
    <row r="205" spans="9:23" ht="16.5" x14ac:dyDescent="0.2">
      <c r="I205" s="15">
        <v>202</v>
      </c>
      <c r="J205" s="16">
        <f t="shared" si="7"/>
        <v>1102008</v>
      </c>
      <c r="K205" s="16">
        <f t="shared" si="6"/>
        <v>4</v>
      </c>
      <c r="L205" s="16" t="s">
        <v>52</v>
      </c>
      <c r="M205" s="16">
        <f>ROUND(IF($C205=1,INDEX(新属性投放!I$14:I$22,卡牌属性!$K205),INDEX(新属性投放!I$28:I$36,卡牌属性!$K205))*VLOOKUP(J205,$A$4:$E$39,5),0)</f>
        <v>1203</v>
      </c>
      <c r="N205" s="31" t="s">
        <v>199</v>
      </c>
      <c r="O205" s="16">
        <f>ROUND(IF($C205=1,INDEX(新属性投放!J$14:J$22,卡牌属性!$K205),INDEX(新属性投放!J$28:J$36,卡牌属性!$K205))*VLOOKUP(J205,$A$4:$E$39,5),0)</f>
        <v>396</v>
      </c>
      <c r="P205" s="31" t="s">
        <v>200</v>
      </c>
      <c r="Q205" s="16">
        <f>ROUND(IF($C205=1,INDEX(新属性投放!K$14:K$22,卡牌属性!$K205),INDEX(新属性投放!K$28:K$36,卡牌属性!$K205))*VLOOKUP(J205,$A$4:$E$39,5),0)</f>
        <v>2171</v>
      </c>
      <c r="R205" s="31" t="s">
        <v>198</v>
      </c>
      <c r="S205" s="16">
        <f>ROUND(IF($C205=1,INDEX(新属性投放!C$14:C$22,卡牌属性!$K205),INDEX(新属性投放!C$28:C$36,卡牌属性!$K205))*VLOOKUP(J205,$A$4:$E$39,5),0)</f>
        <v>45</v>
      </c>
      <c r="T205" s="31" t="s">
        <v>199</v>
      </c>
      <c r="U205" s="16">
        <f>ROUND(IF($C205=1,INDEX(新属性投放!D$14:D$22,卡牌属性!$K205),INDEX(新属性投放!D$28:D$36,卡牌属性!$K205))*VLOOKUP(J205,$A$4:$E$39,5),0)</f>
        <v>15</v>
      </c>
      <c r="V205" s="31" t="s">
        <v>200</v>
      </c>
      <c r="W205" s="16">
        <f>ROUND(IF($C205=1,INDEX(新属性投放!E$14:E$22,卡牌属性!$K205),INDEX(新属性投放!E$28:E$36,卡牌属性!$K205))*VLOOKUP(J205,$A$4:$E$39,5),0)</f>
        <v>75</v>
      </c>
    </row>
    <row r="206" spans="9:23" ht="16.5" x14ac:dyDescent="0.2">
      <c r="I206" s="15">
        <v>203</v>
      </c>
      <c r="J206" s="16">
        <f t="shared" si="7"/>
        <v>1102008</v>
      </c>
      <c r="K206" s="16">
        <f t="shared" si="6"/>
        <v>5</v>
      </c>
      <c r="L206" s="16" t="s">
        <v>52</v>
      </c>
      <c r="M206" s="16">
        <f>ROUND(IF($C206=1,INDEX(新属性投放!I$14:I$22,卡牌属性!$K206),INDEX(新属性投放!I$28:I$36,卡牌属性!$K206))*VLOOKUP(J206,$A$4:$E$39,5),0)</f>
        <v>1709</v>
      </c>
      <c r="N206" s="31" t="s">
        <v>199</v>
      </c>
      <c r="O206" s="16">
        <f>ROUND(IF($C206=1,INDEX(新属性投放!J$14:J$22,卡牌属性!$K206),INDEX(新属性投放!J$28:J$36,卡牌属性!$K206))*VLOOKUP(J206,$A$4:$E$39,5),0)</f>
        <v>565</v>
      </c>
      <c r="P206" s="31" t="s">
        <v>200</v>
      </c>
      <c r="Q206" s="16">
        <f>ROUND(IF($C206=1,INDEX(新属性投放!K$14:K$22,卡牌属性!$K206),INDEX(新属性投放!K$28:K$36,卡牌属性!$K206))*VLOOKUP(J206,$A$4:$E$39,5),0)</f>
        <v>3015</v>
      </c>
      <c r="R206" s="31" t="s">
        <v>198</v>
      </c>
      <c r="S206" s="16">
        <f>ROUND(IF($C206=1,INDEX(新属性投放!C$14:C$22,卡牌属性!$K206),INDEX(新属性投放!C$28:C$36,卡牌属性!$K206))*VLOOKUP(J206,$A$4:$E$39,5),0)</f>
        <v>56</v>
      </c>
      <c r="T206" s="31" t="s">
        <v>199</v>
      </c>
      <c r="U206" s="16">
        <f>ROUND(IF($C206=1,INDEX(新属性投放!D$14:D$22,卡牌属性!$K206),INDEX(新属性投放!D$28:D$36,卡牌属性!$K206))*VLOOKUP(J206,$A$4:$E$39,5),0)</f>
        <v>19</v>
      </c>
      <c r="V206" s="31" t="s">
        <v>200</v>
      </c>
      <c r="W206" s="16">
        <f>ROUND(IF($C206=1,INDEX(新属性投放!E$14:E$22,卡牌属性!$K206),INDEX(新属性投放!E$28:E$36,卡牌属性!$K206))*VLOOKUP(J206,$A$4:$E$39,5),0)</f>
        <v>94</v>
      </c>
    </row>
    <row r="207" spans="9:23" ht="16.5" x14ac:dyDescent="0.2">
      <c r="I207" s="15">
        <v>204</v>
      </c>
      <c r="J207" s="16">
        <f t="shared" si="7"/>
        <v>1102008</v>
      </c>
      <c r="K207" s="16">
        <f t="shared" si="6"/>
        <v>6</v>
      </c>
      <c r="L207" s="16" t="s">
        <v>52</v>
      </c>
      <c r="M207" s="16">
        <f>ROUND(IF($C207=1,INDEX(新属性投放!I$14:I$22,卡牌属性!$K207),INDEX(新属性投放!I$28:I$36,卡牌属性!$K207))*VLOOKUP(J207,$A$4:$E$39,5),0)</f>
        <v>2335</v>
      </c>
      <c r="N207" s="31" t="s">
        <v>199</v>
      </c>
      <c r="O207" s="16">
        <f>ROUND(IF($C207=1,INDEX(新属性投放!J$14:J$22,卡牌属性!$K207),INDEX(新属性投放!J$28:J$36,卡牌属性!$K207))*VLOOKUP(J207,$A$4:$E$39,5),0)</f>
        <v>774</v>
      </c>
      <c r="P207" s="31" t="s">
        <v>200</v>
      </c>
      <c r="Q207" s="16">
        <f>ROUND(IF($C207=1,INDEX(新属性投放!K$14:K$22,卡牌属性!$K207),INDEX(新属性投放!K$28:K$36,卡牌属性!$K207))*VLOOKUP(J207,$A$4:$E$39,5),0)</f>
        <v>4059</v>
      </c>
      <c r="R207" s="31" t="s">
        <v>198</v>
      </c>
      <c r="S207" s="16">
        <f>ROUND(IF($C207=1,INDEX(新属性投放!C$14:C$22,卡牌属性!$K207),INDEX(新属性投放!C$28:C$36,卡牌属性!$K207))*VLOOKUP(J207,$A$4:$E$39,5),0)</f>
        <v>64</v>
      </c>
      <c r="T207" s="31" t="s">
        <v>199</v>
      </c>
      <c r="U207" s="16">
        <f>ROUND(IF($C207=1,INDEX(新属性投放!D$14:D$22,卡牌属性!$K207),INDEX(新属性投放!D$28:D$36,卡牌属性!$K207))*VLOOKUP(J207,$A$4:$E$39,5),0)</f>
        <v>21</v>
      </c>
      <c r="V207" s="31" t="s">
        <v>200</v>
      </c>
      <c r="W207" s="16">
        <f>ROUND(IF($C207=1,INDEX(新属性投放!E$14:E$22,卡牌属性!$K207),INDEX(新属性投放!E$28:E$36,卡牌属性!$K207))*VLOOKUP(J207,$A$4:$E$39,5),0)</f>
        <v>106</v>
      </c>
    </row>
    <row r="208" spans="9:23" ht="16.5" x14ac:dyDescent="0.2">
      <c r="I208" s="15">
        <v>205</v>
      </c>
      <c r="J208" s="16">
        <f t="shared" si="7"/>
        <v>1102008</v>
      </c>
      <c r="K208" s="16">
        <f t="shared" si="6"/>
        <v>7</v>
      </c>
      <c r="L208" s="16" t="s">
        <v>52</v>
      </c>
      <c r="M208" s="16">
        <f>ROUND(IF($C208=1,INDEX(新属性投放!I$14:I$22,卡牌属性!$K208),INDEX(新属性投放!I$28:I$36,卡牌属性!$K208))*VLOOKUP(J208,$A$4:$E$39,5),0)</f>
        <v>3048</v>
      </c>
      <c r="N208" s="31" t="s">
        <v>199</v>
      </c>
      <c r="O208" s="16">
        <f>ROUND(IF($C208=1,INDEX(新属性投放!J$14:J$22,卡牌属性!$K208),INDEX(新属性投放!J$28:J$36,卡牌属性!$K208))*VLOOKUP(J208,$A$4:$E$39,5),0)</f>
        <v>1011</v>
      </c>
      <c r="P208" s="31" t="s">
        <v>200</v>
      </c>
      <c r="Q208" s="16">
        <f>ROUND(IF($C208=1,INDEX(新属性投放!K$14:K$22,卡牌属性!$K208),INDEX(新属性投放!K$28:K$36,卡牌属性!$K208))*VLOOKUP(J208,$A$4:$E$39,5),0)</f>
        <v>5246</v>
      </c>
      <c r="R208" s="31" t="s">
        <v>198</v>
      </c>
      <c r="S208" s="16">
        <f>ROUND(IF($C208=1,INDEX(新属性投放!C$14:C$22,卡牌属性!$K208),INDEX(新属性投放!C$28:C$36,卡牌属性!$K208))*VLOOKUP(J208,$A$4:$E$39,5),0)</f>
        <v>75</v>
      </c>
      <c r="T208" s="31" t="s">
        <v>199</v>
      </c>
      <c r="U208" s="16">
        <f>ROUND(IF($C208=1,INDEX(新属性投放!D$14:D$22,卡牌属性!$K208),INDEX(新属性投放!D$28:D$36,卡牌属性!$K208))*VLOOKUP(J208,$A$4:$E$39,5),0)</f>
        <v>25</v>
      </c>
      <c r="V208" s="31" t="s">
        <v>200</v>
      </c>
      <c r="W208" s="16">
        <f>ROUND(IF($C208=1,INDEX(新属性投放!E$14:E$22,卡牌属性!$K208),INDEX(新属性投放!E$28:E$36,卡牌属性!$K208))*VLOOKUP(J208,$A$4:$E$39,5),0)</f>
        <v>125</v>
      </c>
    </row>
    <row r="209" spans="9:23" ht="16.5" x14ac:dyDescent="0.2">
      <c r="I209" s="15">
        <v>206</v>
      </c>
      <c r="J209" s="16">
        <f t="shared" si="7"/>
        <v>1102008</v>
      </c>
      <c r="K209" s="16">
        <f t="shared" si="6"/>
        <v>8</v>
      </c>
      <c r="L209" s="16" t="s">
        <v>52</v>
      </c>
      <c r="M209" s="16">
        <f>ROUND(IF($C209=1,INDEX(新属性投放!I$14:I$22,卡牌属性!$K209),INDEX(新属性投放!I$28:I$36,卡牌属性!$K209))*VLOOKUP(J209,$A$4:$E$39,5),0)</f>
        <v>3891</v>
      </c>
      <c r="N209" s="31" t="s">
        <v>199</v>
      </c>
      <c r="O209" s="16">
        <f>ROUND(IF($C209=1,INDEX(新属性投放!J$14:J$22,卡牌属性!$K209),INDEX(新属性投放!J$28:J$36,卡牌属性!$K209))*VLOOKUP(J209,$A$4:$E$39,5),0)</f>
        <v>1293</v>
      </c>
      <c r="P209" s="31" t="s">
        <v>200</v>
      </c>
      <c r="Q209" s="16">
        <f>ROUND(IF($C209=1,INDEX(新属性投放!K$14:K$22,卡牌属性!$K209),INDEX(新属性投放!K$28:K$36,卡牌属性!$K209))*VLOOKUP(J209,$A$4:$E$39,5),0)</f>
        <v>6653</v>
      </c>
      <c r="R209" s="31" t="s">
        <v>198</v>
      </c>
      <c r="S209" s="16">
        <f>ROUND(IF($C209=1,INDEX(新属性投放!C$14:C$22,卡牌属性!$K209),INDEX(新属性投放!C$28:C$36,卡牌属性!$K209))*VLOOKUP(J209,$A$4:$E$39,5),0)</f>
        <v>94</v>
      </c>
      <c r="T209" s="31" t="s">
        <v>199</v>
      </c>
      <c r="U209" s="16">
        <f>ROUND(IF($C209=1,INDEX(新属性投放!D$14:D$22,卡牌属性!$K209),INDEX(新属性投放!D$28:D$36,卡牌属性!$K209))*VLOOKUP(J209,$A$4:$E$39,5),0)</f>
        <v>31</v>
      </c>
      <c r="V209" s="31" t="s">
        <v>200</v>
      </c>
      <c r="W209" s="16">
        <f>ROUND(IF($C209=1,INDEX(新属性投放!E$14:E$22,卡牌属性!$K209),INDEX(新属性投放!E$28:E$36,卡牌属性!$K209))*VLOOKUP(J209,$A$4:$E$39,5),0)</f>
        <v>156</v>
      </c>
    </row>
    <row r="210" spans="9:23" ht="16.5" x14ac:dyDescent="0.2">
      <c r="I210" s="15">
        <v>207</v>
      </c>
      <c r="J210" s="16">
        <f t="shared" si="7"/>
        <v>1102008</v>
      </c>
      <c r="K210" s="16">
        <f t="shared" si="6"/>
        <v>9</v>
      </c>
      <c r="L210" s="16" t="s">
        <v>52</v>
      </c>
      <c r="M210" s="16">
        <f>ROUND(IF($C210=1,INDEX(新属性投放!I$14:I$22,卡牌属性!$K210),INDEX(新属性投放!I$28:I$36,卡牌属性!$K210))*VLOOKUP(J210,$A$4:$E$39,5),0)</f>
        <v>4941</v>
      </c>
      <c r="N210" s="31" t="s">
        <v>199</v>
      </c>
      <c r="O210" s="16">
        <f>ROUND(IF($C210=1,INDEX(新属性投放!J$14:J$22,卡牌属性!$K210),INDEX(新属性投放!J$28:J$36,卡牌属性!$K210))*VLOOKUP(J210,$A$4:$E$39,5),0)</f>
        <v>1643</v>
      </c>
      <c r="P210" s="31" t="s">
        <v>200</v>
      </c>
      <c r="Q210" s="16">
        <f>ROUND(IF($C210=1,INDEX(新属性投放!K$14:K$22,卡牌属性!$K210),INDEX(新属性投放!K$28:K$36,卡牌属性!$K210))*VLOOKUP(J210,$A$4:$E$39,5),0)</f>
        <v>8403</v>
      </c>
      <c r="R210" s="31" t="s">
        <v>198</v>
      </c>
      <c r="S210" s="16">
        <f>ROUND(IF($C210=1,INDEX(新属性投放!C$14:C$22,卡牌属性!$K210),INDEX(新属性投放!C$28:C$36,卡牌属性!$K210))*VLOOKUP(J210,$A$4:$E$39,5),0)</f>
        <v>113</v>
      </c>
      <c r="T210" s="31" t="s">
        <v>199</v>
      </c>
      <c r="U210" s="16">
        <f>ROUND(IF($C210=1,INDEX(新属性投放!D$14:D$22,卡牌属性!$K210),INDEX(新属性投放!D$28:D$36,卡牌属性!$K210))*VLOOKUP(J210,$A$4:$E$39,5),0)</f>
        <v>38</v>
      </c>
      <c r="V210" s="31" t="s">
        <v>200</v>
      </c>
      <c r="W210" s="16">
        <f>ROUND(IF($C210=1,INDEX(新属性投放!E$14:E$22,卡牌属性!$K210),INDEX(新属性投放!E$28:E$36,卡牌属性!$K210))*VLOOKUP(J210,$A$4:$E$39,5),0)</f>
        <v>188</v>
      </c>
    </row>
    <row r="211" spans="9:23" ht="16.5" x14ac:dyDescent="0.2">
      <c r="I211" s="15">
        <v>208</v>
      </c>
      <c r="J211" s="16">
        <f t="shared" si="7"/>
        <v>1102009</v>
      </c>
      <c r="K211" s="16">
        <f t="shared" si="6"/>
        <v>1</v>
      </c>
      <c r="L211" s="16" t="s">
        <v>52</v>
      </c>
      <c r="M211" s="16">
        <f>ROUND(IF($C211=1,INDEX(新属性投放!I$14:I$22,卡牌属性!$K211),INDEX(新属性投放!I$28:I$36,卡牌属性!$K211))*VLOOKUP(J211,$A$4:$E$39,5),0)</f>
        <v>50</v>
      </c>
      <c r="N211" s="31" t="s">
        <v>199</v>
      </c>
      <c r="O211" s="16">
        <f>ROUND(IF($C211=1,INDEX(新属性投放!J$14:J$22,卡牌属性!$K211),INDEX(新属性投放!J$28:J$36,卡牌属性!$K211))*VLOOKUP(J211,$A$4:$E$39,5),0)</f>
        <v>13</v>
      </c>
      <c r="P211" s="31" t="s">
        <v>200</v>
      </c>
      <c r="Q211" s="16">
        <f>ROUND(IF($C211=1,INDEX(新属性投放!K$14:K$22,卡牌属性!$K211),INDEX(新属性投放!K$28:K$36,卡牌属性!$K211))*VLOOKUP(J211,$A$4:$E$39,5),0)</f>
        <v>250</v>
      </c>
      <c r="R211" s="31" t="s">
        <v>198</v>
      </c>
      <c r="S211" s="16">
        <f>ROUND(IF($C211=1,INDEX(新属性投放!C$14:C$22,卡牌属性!$K211),INDEX(新属性投放!C$28:C$36,卡牌属性!$K211))*VLOOKUP(J211,$A$4:$E$39,5),0)</f>
        <v>19</v>
      </c>
      <c r="T211" s="31" t="s">
        <v>199</v>
      </c>
      <c r="U211" s="16">
        <f>ROUND(IF($C211=1,INDEX(新属性投放!D$14:D$22,卡牌属性!$K211),INDEX(新属性投放!D$28:D$36,卡牌属性!$K211))*VLOOKUP(J211,$A$4:$E$39,5),0)</f>
        <v>6</v>
      </c>
      <c r="V211" s="31" t="s">
        <v>200</v>
      </c>
      <c r="W211" s="16">
        <f>ROUND(IF($C211=1,INDEX(新属性投放!E$14:E$22,卡牌属性!$K211),INDEX(新属性投放!E$28:E$36,卡牌属性!$K211))*VLOOKUP(J211,$A$4:$E$39,5),0)</f>
        <v>31</v>
      </c>
    </row>
    <row r="212" spans="9:23" ht="16.5" x14ac:dyDescent="0.2">
      <c r="I212" s="15">
        <v>209</v>
      </c>
      <c r="J212" s="16">
        <f t="shared" si="7"/>
        <v>1102009</v>
      </c>
      <c r="K212" s="16">
        <f t="shared" si="6"/>
        <v>2</v>
      </c>
      <c r="L212" s="16" t="s">
        <v>52</v>
      </c>
      <c r="M212" s="16">
        <f>ROUND(IF($C212=1,INDEX(新属性投放!I$14:I$22,卡牌属性!$K212),INDEX(新属性投放!I$28:I$36,卡牌属性!$K212))*VLOOKUP(J212,$A$4:$E$39,5),0)</f>
        <v>351</v>
      </c>
      <c r="N212" s="31" t="s">
        <v>199</v>
      </c>
      <c r="O212" s="16">
        <f>ROUND(IF($C212=1,INDEX(新属性投放!J$14:J$22,卡牌属性!$K212),INDEX(新属性投放!J$28:J$36,卡牌属性!$K212))*VLOOKUP(J212,$A$4:$E$39,5),0)</f>
        <v>113</v>
      </c>
      <c r="P212" s="31" t="s">
        <v>200</v>
      </c>
      <c r="Q212" s="16">
        <f>ROUND(IF($C212=1,INDEX(新属性投放!K$14:K$22,卡牌属性!$K212),INDEX(新属性投放!K$28:K$36,卡牌属性!$K212))*VLOOKUP(J212,$A$4:$E$39,5),0)</f>
        <v>753</v>
      </c>
      <c r="R212" s="31" t="s">
        <v>198</v>
      </c>
      <c r="S212" s="16">
        <f>ROUND(IF($C212=1,INDEX(新属性投放!C$14:C$22,卡牌属性!$K212),INDEX(新属性投放!C$28:C$36,卡牌属性!$K212))*VLOOKUP(J212,$A$4:$E$39,5),0)</f>
        <v>26</v>
      </c>
      <c r="T212" s="31" t="s">
        <v>199</v>
      </c>
      <c r="U212" s="16">
        <f>ROUND(IF($C212=1,INDEX(新属性投放!D$14:D$22,卡牌属性!$K212),INDEX(新属性投放!D$28:D$36,卡牌属性!$K212))*VLOOKUP(J212,$A$4:$E$39,5),0)</f>
        <v>9</v>
      </c>
      <c r="V212" s="31" t="s">
        <v>200</v>
      </c>
      <c r="W212" s="16">
        <f>ROUND(IF($C212=1,INDEX(新属性投放!E$14:E$22,卡牌属性!$K212),INDEX(新属性投放!E$28:E$36,卡牌属性!$K212))*VLOOKUP(J212,$A$4:$E$39,5),0)</f>
        <v>44</v>
      </c>
    </row>
    <row r="213" spans="9:23" ht="16.5" x14ac:dyDescent="0.2">
      <c r="I213" s="15">
        <v>210</v>
      </c>
      <c r="J213" s="16">
        <f t="shared" si="7"/>
        <v>1102009</v>
      </c>
      <c r="K213" s="16">
        <f t="shared" si="6"/>
        <v>3</v>
      </c>
      <c r="L213" s="16" t="s">
        <v>52</v>
      </c>
      <c r="M213" s="16">
        <f>ROUND(IF($C213=1,INDEX(新属性投放!I$14:I$22,卡牌属性!$K213),INDEX(新属性投放!I$28:I$36,卡牌属性!$K213))*VLOOKUP(J213,$A$4:$E$39,5),0)</f>
        <v>783</v>
      </c>
      <c r="N213" s="31" t="s">
        <v>199</v>
      </c>
      <c r="O213" s="16">
        <f>ROUND(IF($C213=1,INDEX(新属性投放!J$14:J$22,卡牌属性!$K213),INDEX(新属性投放!J$28:J$36,卡牌属性!$K213))*VLOOKUP(J213,$A$4:$E$39,5),0)</f>
        <v>256</v>
      </c>
      <c r="P213" s="31" t="s">
        <v>200</v>
      </c>
      <c r="Q213" s="16">
        <f>ROUND(IF($C213=1,INDEX(新属性投放!K$14:K$22,卡牌属性!$K213),INDEX(新属性投放!K$28:K$36,卡牌属性!$K213))*VLOOKUP(J213,$A$4:$E$39,5),0)</f>
        <v>1471</v>
      </c>
      <c r="R213" s="31" t="s">
        <v>198</v>
      </c>
      <c r="S213" s="16">
        <f>ROUND(IF($C213=1,INDEX(新属性投放!C$14:C$22,卡牌属性!$K213),INDEX(新属性投放!C$28:C$36,卡牌属性!$K213))*VLOOKUP(J213,$A$4:$E$39,5),0)</f>
        <v>38</v>
      </c>
      <c r="T213" s="31" t="s">
        <v>199</v>
      </c>
      <c r="U213" s="16">
        <f>ROUND(IF($C213=1,INDEX(新属性投放!D$14:D$22,卡牌属性!$K213),INDEX(新属性投放!D$28:D$36,卡牌属性!$K213))*VLOOKUP(J213,$A$4:$E$39,5),0)</f>
        <v>13</v>
      </c>
      <c r="V213" s="31" t="s">
        <v>200</v>
      </c>
      <c r="W213" s="16">
        <f>ROUND(IF($C213=1,INDEX(新属性投放!E$14:E$22,卡牌属性!$K213),INDEX(新属性投放!E$28:E$36,卡牌属性!$K213))*VLOOKUP(J213,$A$4:$E$39,5),0)</f>
        <v>63</v>
      </c>
    </row>
    <row r="214" spans="9:23" ht="16.5" x14ac:dyDescent="0.2">
      <c r="I214" s="15">
        <v>211</v>
      </c>
      <c r="J214" s="16">
        <f t="shared" si="7"/>
        <v>1102009</v>
      </c>
      <c r="K214" s="16">
        <f t="shared" si="6"/>
        <v>4</v>
      </c>
      <c r="L214" s="16" t="s">
        <v>52</v>
      </c>
      <c r="M214" s="16">
        <f>ROUND(IF($C214=1,INDEX(新属性投放!I$14:I$22,卡牌属性!$K214),INDEX(新属性投放!I$28:I$36,卡牌属性!$K214))*VLOOKUP(J214,$A$4:$E$39,5),0)</f>
        <v>1203</v>
      </c>
      <c r="N214" s="31" t="s">
        <v>199</v>
      </c>
      <c r="O214" s="16">
        <f>ROUND(IF($C214=1,INDEX(新属性投放!J$14:J$22,卡牌属性!$K214),INDEX(新属性投放!J$28:J$36,卡牌属性!$K214))*VLOOKUP(J214,$A$4:$E$39,5),0)</f>
        <v>396</v>
      </c>
      <c r="P214" s="31" t="s">
        <v>200</v>
      </c>
      <c r="Q214" s="16">
        <f>ROUND(IF($C214=1,INDEX(新属性投放!K$14:K$22,卡牌属性!$K214),INDEX(新属性投放!K$28:K$36,卡牌属性!$K214))*VLOOKUP(J214,$A$4:$E$39,5),0)</f>
        <v>2171</v>
      </c>
      <c r="R214" s="31" t="s">
        <v>198</v>
      </c>
      <c r="S214" s="16">
        <f>ROUND(IF($C214=1,INDEX(新属性投放!C$14:C$22,卡牌属性!$K214),INDEX(新属性投放!C$28:C$36,卡牌属性!$K214))*VLOOKUP(J214,$A$4:$E$39,5),0)</f>
        <v>45</v>
      </c>
      <c r="T214" s="31" t="s">
        <v>199</v>
      </c>
      <c r="U214" s="16">
        <f>ROUND(IF($C214=1,INDEX(新属性投放!D$14:D$22,卡牌属性!$K214),INDEX(新属性投放!D$28:D$36,卡牌属性!$K214))*VLOOKUP(J214,$A$4:$E$39,5),0)</f>
        <v>15</v>
      </c>
      <c r="V214" s="31" t="s">
        <v>200</v>
      </c>
      <c r="W214" s="16">
        <f>ROUND(IF($C214=1,INDEX(新属性投放!E$14:E$22,卡牌属性!$K214),INDEX(新属性投放!E$28:E$36,卡牌属性!$K214))*VLOOKUP(J214,$A$4:$E$39,5),0)</f>
        <v>75</v>
      </c>
    </row>
    <row r="215" spans="9:23" ht="16.5" x14ac:dyDescent="0.2">
      <c r="I215" s="15">
        <v>212</v>
      </c>
      <c r="J215" s="16">
        <f t="shared" si="7"/>
        <v>1102009</v>
      </c>
      <c r="K215" s="16">
        <f t="shared" si="6"/>
        <v>5</v>
      </c>
      <c r="L215" s="16" t="s">
        <v>52</v>
      </c>
      <c r="M215" s="16">
        <f>ROUND(IF($C215=1,INDEX(新属性投放!I$14:I$22,卡牌属性!$K215),INDEX(新属性投放!I$28:I$36,卡牌属性!$K215))*VLOOKUP(J215,$A$4:$E$39,5),0)</f>
        <v>1709</v>
      </c>
      <c r="N215" s="31" t="s">
        <v>199</v>
      </c>
      <c r="O215" s="16">
        <f>ROUND(IF($C215=1,INDEX(新属性投放!J$14:J$22,卡牌属性!$K215),INDEX(新属性投放!J$28:J$36,卡牌属性!$K215))*VLOOKUP(J215,$A$4:$E$39,5),0)</f>
        <v>565</v>
      </c>
      <c r="P215" s="31" t="s">
        <v>200</v>
      </c>
      <c r="Q215" s="16">
        <f>ROUND(IF($C215=1,INDEX(新属性投放!K$14:K$22,卡牌属性!$K215),INDEX(新属性投放!K$28:K$36,卡牌属性!$K215))*VLOOKUP(J215,$A$4:$E$39,5),0)</f>
        <v>3015</v>
      </c>
      <c r="R215" s="31" t="s">
        <v>198</v>
      </c>
      <c r="S215" s="16">
        <f>ROUND(IF($C215=1,INDEX(新属性投放!C$14:C$22,卡牌属性!$K215),INDEX(新属性投放!C$28:C$36,卡牌属性!$K215))*VLOOKUP(J215,$A$4:$E$39,5),0)</f>
        <v>56</v>
      </c>
      <c r="T215" s="31" t="s">
        <v>199</v>
      </c>
      <c r="U215" s="16">
        <f>ROUND(IF($C215=1,INDEX(新属性投放!D$14:D$22,卡牌属性!$K215),INDEX(新属性投放!D$28:D$36,卡牌属性!$K215))*VLOOKUP(J215,$A$4:$E$39,5),0)</f>
        <v>19</v>
      </c>
      <c r="V215" s="31" t="s">
        <v>200</v>
      </c>
      <c r="W215" s="16">
        <f>ROUND(IF($C215=1,INDEX(新属性投放!E$14:E$22,卡牌属性!$K215),INDEX(新属性投放!E$28:E$36,卡牌属性!$K215))*VLOOKUP(J215,$A$4:$E$39,5),0)</f>
        <v>94</v>
      </c>
    </row>
    <row r="216" spans="9:23" ht="16.5" x14ac:dyDescent="0.2">
      <c r="I216" s="15">
        <v>213</v>
      </c>
      <c r="J216" s="16">
        <f t="shared" si="7"/>
        <v>1102009</v>
      </c>
      <c r="K216" s="16">
        <f t="shared" si="6"/>
        <v>6</v>
      </c>
      <c r="L216" s="16" t="s">
        <v>52</v>
      </c>
      <c r="M216" s="16">
        <f>ROUND(IF($C216=1,INDEX(新属性投放!I$14:I$22,卡牌属性!$K216),INDEX(新属性投放!I$28:I$36,卡牌属性!$K216))*VLOOKUP(J216,$A$4:$E$39,5),0)</f>
        <v>2335</v>
      </c>
      <c r="N216" s="31" t="s">
        <v>199</v>
      </c>
      <c r="O216" s="16">
        <f>ROUND(IF($C216=1,INDEX(新属性投放!J$14:J$22,卡牌属性!$K216),INDEX(新属性投放!J$28:J$36,卡牌属性!$K216))*VLOOKUP(J216,$A$4:$E$39,5),0)</f>
        <v>774</v>
      </c>
      <c r="P216" s="31" t="s">
        <v>200</v>
      </c>
      <c r="Q216" s="16">
        <f>ROUND(IF($C216=1,INDEX(新属性投放!K$14:K$22,卡牌属性!$K216),INDEX(新属性投放!K$28:K$36,卡牌属性!$K216))*VLOOKUP(J216,$A$4:$E$39,5),0)</f>
        <v>4059</v>
      </c>
      <c r="R216" s="31" t="s">
        <v>198</v>
      </c>
      <c r="S216" s="16">
        <f>ROUND(IF($C216=1,INDEX(新属性投放!C$14:C$22,卡牌属性!$K216),INDEX(新属性投放!C$28:C$36,卡牌属性!$K216))*VLOOKUP(J216,$A$4:$E$39,5),0)</f>
        <v>64</v>
      </c>
      <c r="T216" s="31" t="s">
        <v>199</v>
      </c>
      <c r="U216" s="16">
        <f>ROUND(IF($C216=1,INDEX(新属性投放!D$14:D$22,卡牌属性!$K216),INDEX(新属性投放!D$28:D$36,卡牌属性!$K216))*VLOOKUP(J216,$A$4:$E$39,5),0)</f>
        <v>21</v>
      </c>
      <c r="V216" s="31" t="s">
        <v>200</v>
      </c>
      <c r="W216" s="16">
        <f>ROUND(IF($C216=1,INDEX(新属性投放!E$14:E$22,卡牌属性!$K216),INDEX(新属性投放!E$28:E$36,卡牌属性!$K216))*VLOOKUP(J216,$A$4:$E$39,5),0)</f>
        <v>106</v>
      </c>
    </row>
    <row r="217" spans="9:23" ht="16.5" x14ac:dyDescent="0.2">
      <c r="I217" s="15">
        <v>214</v>
      </c>
      <c r="J217" s="16">
        <f t="shared" si="7"/>
        <v>1102009</v>
      </c>
      <c r="K217" s="16">
        <f t="shared" si="6"/>
        <v>7</v>
      </c>
      <c r="L217" s="16" t="s">
        <v>52</v>
      </c>
      <c r="M217" s="16">
        <f>ROUND(IF($C217=1,INDEX(新属性投放!I$14:I$22,卡牌属性!$K217),INDEX(新属性投放!I$28:I$36,卡牌属性!$K217))*VLOOKUP(J217,$A$4:$E$39,5),0)</f>
        <v>3048</v>
      </c>
      <c r="N217" s="31" t="s">
        <v>199</v>
      </c>
      <c r="O217" s="16">
        <f>ROUND(IF($C217=1,INDEX(新属性投放!J$14:J$22,卡牌属性!$K217),INDEX(新属性投放!J$28:J$36,卡牌属性!$K217))*VLOOKUP(J217,$A$4:$E$39,5),0)</f>
        <v>1011</v>
      </c>
      <c r="P217" s="31" t="s">
        <v>200</v>
      </c>
      <c r="Q217" s="16">
        <f>ROUND(IF($C217=1,INDEX(新属性投放!K$14:K$22,卡牌属性!$K217),INDEX(新属性投放!K$28:K$36,卡牌属性!$K217))*VLOOKUP(J217,$A$4:$E$39,5),0)</f>
        <v>5246</v>
      </c>
      <c r="R217" s="31" t="s">
        <v>198</v>
      </c>
      <c r="S217" s="16">
        <f>ROUND(IF($C217=1,INDEX(新属性投放!C$14:C$22,卡牌属性!$K217),INDEX(新属性投放!C$28:C$36,卡牌属性!$K217))*VLOOKUP(J217,$A$4:$E$39,5),0)</f>
        <v>75</v>
      </c>
      <c r="T217" s="31" t="s">
        <v>199</v>
      </c>
      <c r="U217" s="16">
        <f>ROUND(IF($C217=1,INDEX(新属性投放!D$14:D$22,卡牌属性!$K217),INDEX(新属性投放!D$28:D$36,卡牌属性!$K217))*VLOOKUP(J217,$A$4:$E$39,5),0)</f>
        <v>25</v>
      </c>
      <c r="V217" s="31" t="s">
        <v>200</v>
      </c>
      <c r="W217" s="16">
        <f>ROUND(IF($C217=1,INDEX(新属性投放!E$14:E$22,卡牌属性!$K217),INDEX(新属性投放!E$28:E$36,卡牌属性!$K217))*VLOOKUP(J217,$A$4:$E$39,5),0)</f>
        <v>125</v>
      </c>
    </row>
    <row r="218" spans="9:23" ht="16.5" x14ac:dyDescent="0.2">
      <c r="I218" s="15">
        <v>215</v>
      </c>
      <c r="J218" s="16">
        <f t="shared" si="7"/>
        <v>1102009</v>
      </c>
      <c r="K218" s="16">
        <f t="shared" si="6"/>
        <v>8</v>
      </c>
      <c r="L218" s="16" t="s">
        <v>52</v>
      </c>
      <c r="M218" s="16">
        <f>ROUND(IF($C218=1,INDEX(新属性投放!I$14:I$22,卡牌属性!$K218),INDEX(新属性投放!I$28:I$36,卡牌属性!$K218))*VLOOKUP(J218,$A$4:$E$39,5),0)</f>
        <v>3891</v>
      </c>
      <c r="N218" s="31" t="s">
        <v>199</v>
      </c>
      <c r="O218" s="16">
        <f>ROUND(IF($C218=1,INDEX(新属性投放!J$14:J$22,卡牌属性!$K218),INDEX(新属性投放!J$28:J$36,卡牌属性!$K218))*VLOOKUP(J218,$A$4:$E$39,5),0)</f>
        <v>1293</v>
      </c>
      <c r="P218" s="31" t="s">
        <v>200</v>
      </c>
      <c r="Q218" s="16">
        <f>ROUND(IF($C218=1,INDEX(新属性投放!K$14:K$22,卡牌属性!$K218),INDEX(新属性投放!K$28:K$36,卡牌属性!$K218))*VLOOKUP(J218,$A$4:$E$39,5),0)</f>
        <v>6653</v>
      </c>
      <c r="R218" s="31" t="s">
        <v>198</v>
      </c>
      <c r="S218" s="16">
        <f>ROUND(IF($C218=1,INDEX(新属性投放!C$14:C$22,卡牌属性!$K218),INDEX(新属性投放!C$28:C$36,卡牌属性!$K218))*VLOOKUP(J218,$A$4:$E$39,5),0)</f>
        <v>94</v>
      </c>
      <c r="T218" s="31" t="s">
        <v>199</v>
      </c>
      <c r="U218" s="16">
        <f>ROUND(IF($C218=1,INDEX(新属性投放!D$14:D$22,卡牌属性!$K218),INDEX(新属性投放!D$28:D$36,卡牌属性!$K218))*VLOOKUP(J218,$A$4:$E$39,5),0)</f>
        <v>31</v>
      </c>
      <c r="V218" s="31" t="s">
        <v>200</v>
      </c>
      <c r="W218" s="16">
        <f>ROUND(IF($C218=1,INDEX(新属性投放!E$14:E$22,卡牌属性!$K218),INDEX(新属性投放!E$28:E$36,卡牌属性!$K218))*VLOOKUP(J218,$A$4:$E$39,5),0)</f>
        <v>156</v>
      </c>
    </row>
    <row r="219" spans="9:23" ht="16.5" x14ac:dyDescent="0.2">
      <c r="I219" s="15">
        <v>216</v>
      </c>
      <c r="J219" s="16">
        <f t="shared" si="7"/>
        <v>1102009</v>
      </c>
      <c r="K219" s="16">
        <f t="shared" si="6"/>
        <v>9</v>
      </c>
      <c r="L219" s="16" t="s">
        <v>52</v>
      </c>
      <c r="M219" s="16">
        <f>ROUND(IF($C219=1,INDEX(新属性投放!I$14:I$22,卡牌属性!$K219),INDEX(新属性投放!I$28:I$36,卡牌属性!$K219))*VLOOKUP(J219,$A$4:$E$39,5),0)</f>
        <v>4941</v>
      </c>
      <c r="N219" s="31" t="s">
        <v>199</v>
      </c>
      <c r="O219" s="16">
        <f>ROUND(IF($C219=1,INDEX(新属性投放!J$14:J$22,卡牌属性!$K219),INDEX(新属性投放!J$28:J$36,卡牌属性!$K219))*VLOOKUP(J219,$A$4:$E$39,5),0)</f>
        <v>1643</v>
      </c>
      <c r="P219" s="31" t="s">
        <v>200</v>
      </c>
      <c r="Q219" s="16">
        <f>ROUND(IF($C219=1,INDEX(新属性投放!K$14:K$22,卡牌属性!$K219),INDEX(新属性投放!K$28:K$36,卡牌属性!$K219))*VLOOKUP(J219,$A$4:$E$39,5),0)</f>
        <v>8403</v>
      </c>
      <c r="R219" s="31" t="s">
        <v>198</v>
      </c>
      <c r="S219" s="16">
        <f>ROUND(IF($C219=1,INDEX(新属性投放!C$14:C$22,卡牌属性!$K219),INDEX(新属性投放!C$28:C$36,卡牌属性!$K219))*VLOOKUP(J219,$A$4:$E$39,5),0)</f>
        <v>113</v>
      </c>
      <c r="T219" s="31" t="s">
        <v>199</v>
      </c>
      <c r="U219" s="16">
        <f>ROUND(IF($C219=1,INDEX(新属性投放!D$14:D$22,卡牌属性!$K219),INDEX(新属性投放!D$28:D$36,卡牌属性!$K219))*VLOOKUP(J219,$A$4:$E$39,5),0)</f>
        <v>38</v>
      </c>
      <c r="V219" s="31" t="s">
        <v>200</v>
      </c>
      <c r="W219" s="16">
        <f>ROUND(IF($C219=1,INDEX(新属性投放!E$14:E$22,卡牌属性!$K219),INDEX(新属性投放!E$28:E$36,卡牌属性!$K219))*VLOOKUP(J219,$A$4:$E$39,5),0)</f>
        <v>188</v>
      </c>
    </row>
    <row r="220" spans="9:23" ht="16.5" x14ac:dyDescent="0.2">
      <c r="I220" s="15">
        <v>217</v>
      </c>
      <c r="J220" s="16">
        <f t="shared" si="7"/>
        <v>1102010</v>
      </c>
      <c r="K220" s="16">
        <f t="shared" si="6"/>
        <v>1</v>
      </c>
      <c r="L220" s="16" t="s">
        <v>52</v>
      </c>
      <c r="M220" s="16">
        <f>ROUND(IF($C220=1,INDEX(新属性投放!I$14:I$22,卡牌属性!$K220),INDEX(新属性投放!I$28:I$36,卡牌属性!$K220))*VLOOKUP(J220,$A$4:$E$39,5),0)</f>
        <v>50</v>
      </c>
      <c r="N220" s="31" t="s">
        <v>199</v>
      </c>
      <c r="O220" s="16">
        <f>ROUND(IF($C220=1,INDEX(新属性投放!J$14:J$22,卡牌属性!$K220),INDEX(新属性投放!J$28:J$36,卡牌属性!$K220))*VLOOKUP(J220,$A$4:$E$39,5),0)</f>
        <v>13</v>
      </c>
      <c r="P220" s="31" t="s">
        <v>200</v>
      </c>
      <c r="Q220" s="16">
        <f>ROUND(IF($C220=1,INDEX(新属性投放!K$14:K$22,卡牌属性!$K220),INDEX(新属性投放!K$28:K$36,卡牌属性!$K220))*VLOOKUP(J220,$A$4:$E$39,5),0)</f>
        <v>250</v>
      </c>
      <c r="R220" s="31" t="s">
        <v>198</v>
      </c>
      <c r="S220" s="16">
        <f>ROUND(IF($C220=1,INDEX(新属性投放!C$14:C$22,卡牌属性!$K220),INDEX(新属性投放!C$28:C$36,卡牌属性!$K220))*VLOOKUP(J220,$A$4:$E$39,5),0)</f>
        <v>19</v>
      </c>
      <c r="T220" s="31" t="s">
        <v>199</v>
      </c>
      <c r="U220" s="16">
        <f>ROUND(IF($C220=1,INDEX(新属性投放!D$14:D$22,卡牌属性!$K220),INDEX(新属性投放!D$28:D$36,卡牌属性!$K220))*VLOOKUP(J220,$A$4:$E$39,5),0)</f>
        <v>6</v>
      </c>
      <c r="V220" s="31" t="s">
        <v>200</v>
      </c>
      <c r="W220" s="16">
        <f>ROUND(IF($C220=1,INDEX(新属性投放!E$14:E$22,卡牌属性!$K220),INDEX(新属性投放!E$28:E$36,卡牌属性!$K220))*VLOOKUP(J220,$A$4:$E$39,5),0)</f>
        <v>31</v>
      </c>
    </row>
    <row r="221" spans="9:23" ht="16.5" x14ac:dyDescent="0.2">
      <c r="I221" s="15">
        <v>218</v>
      </c>
      <c r="J221" s="16">
        <f t="shared" si="7"/>
        <v>1102010</v>
      </c>
      <c r="K221" s="16">
        <f t="shared" si="6"/>
        <v>2</v>
      </c>
      <c r="L221" s="16" t="s">
        <v>52</v>
      </c>
      <c r="M221" s="16">
        <f>ROUND(IF($C221=1,INDEX(新属性投放!I$14:I$22,卡牌属性!$K221),INDEX(新属性投放!I$28:I$36,卡牌属性!$K221))*VLOOKUP(J221,$A$4:$E$39,5),0)</f>
        <v>351</v>
      </c>
      <c r="N221" s="31" t="s">
        <v>199</v>
      </c>
      <c r="O221" s="16">
        <f>ROUND(IF($C221=1,INDEX(新属性投放!J$14:J$22,卡牌属性!$K221),INDEX(新属性投放!J$28:J$36,卡牌属性!$K221))*VLOOKUP(J221,$A$4:$E$39,5),0)</f>
        <v>113</v>
      </c>
      <c r="P221" s="31" t="s">
        <v>200</v>
      </c>
      <c r="Q221" s="16">
        <f>ROUND(IF($C221=1,INDEX(新属性投放!K$14:K$22,卡牌属性!$K221),INDEX(新属性投放!K$28:K$36,卡牌属性!$K221))*VLOOKUP(J221,$A$4:$E$39,5),0)</f>
        <v>753</v>
      </c>
      <c r="R221" s="31" t="s">
        <v>198</v>
      </c>
      <c r="S221" s="16">
        <f>ROUND(IF($C221=1,INDEX(新属性投放!C$14:C$22,卡牌属性!$K221),INDEX(新属性投放!C$28:C$36,卡牌属性!$K221))*VLOOKUP(J221,$A$4:$E$39,5),0)</f>
        <v>26</v>
      </c>
      <c r="T221" s="31" t="s">
        <v>199</v>
      </c>
      <c r="U221" s="16">
        <f>ROUND(IF($C221=1,INDEX(新属性投放!D$14:D$22,卡牌属性!$K221),INDEX(新属性投放!D$28:D$36,卡牌属性!$K221))*VLOOKUP(J221,$A$4:$E$39,5),0)</f>
        <v>9</v>
      </c>
      <c r="V221" s="31" t="s">
        <v>200</v>
      </c>
      <c r="W221" s="16">
        <f>ROUND(IF($C221=1,INDEX(新属性投放!E$14:E$22,卡牌属性!$K221),INDEX(新属性投放!E$28:E$36,卡牌属性!$K221))*VLOOKUP(J221,$A$4:$E$39,5),0)</f>
        <v>44</v>
      </c>
    </row>
    <row r="222" spans="9:23" ht="16.5" x14ac:dyDescent="0.2">
      <c r="I222" s="15">
        <v>219</v>
      </c>
      <c r="J222" s="16">
        <f t="shared" si="7"/>
        <v>1102010</v>
      </c>
      <c r="K222" s="16">
        <f t="shared" si="6"/>
        <v>3</v>
      </c>
      <c r="L222" s="16" t="s">
        <v>52</v>
      </c>
      <c r="M222" s="16">
        <f>ROUND(IF($C222=1,INDEX(新属性投放!I$14:I$22,卡牌属性!$K222),INDEX(新属性投放!I$28:I$36,卡牌属性!$K222))*VLOOKUP(J222,$A$4:$E$39,5),0)</f>
        <v>783</v>
      </c>
      <c r="N222" s="31" t="s">
        <v>199</v>
      </c>
      <c r="O222" s="16">
        <f>ROUND(IF($C222=1,INDEX(新属性投放!J$14:J$22,卡牌属性!$K222),INDEX(新属性投放!J$28:J$36,卡牌属性!$K222))*VLOOKUP(J222,$A$4:$E$39,5),0)</f>
        <v>256</v>
      </c>
      <c r="P222" s="31" t="s">
        <v>200</v>
      </c>
      <c r="Q222" s="16">
        <f>ROUND(IF($C222=1,INDEX(新属性投放!K$14:K$22,卡牌属性!$K222),INDEX(新属性投放!K$28:K$36,卡牌属性!$K222))*VLOOKUP(J222,$A$4:$E$39,5),0)</f>
        <v>1471</v>
      </c>
      <c r="R222" s="31" t="s">
        <v>198</v>
      </c>
      <c r="S222" s="16">
        <f>ROUND(IF($C222=1,INDEX(新属性投放!C$14:C$22,卡牌属性!$K222),INDEX(新属性投放!C$28:C$36,卡牌属性!$K222))*VLOOKUP(J222,$A$4:$E$39,5),0)</f>
        <v>38</v>
      </c>
      <c r="T222" s="31" t="s">
        <v>199</v>
      </c>
      <c r="U222" s="16">
        <f>ROUND(IF($C222=1,INDEX(新属性投放!D$14:D$22,卡牌属性!$K222),INDEX(新属性投放!D$28:D$36,卡牌属性!$K222))*VLOOKUP(J222,$A$4:$E$39,5),0)</f>
        <v>13</v>
      </c>
      <c r="V222" s="31" t="s">
        <v>200</v>
      </c>
      <c r="W222" s="16">
        <f>ROUND(IF($C222=1,INDEX(新属性投放!E$14:E$22,卡牌属性!$K222),INDEX(新属性投放!E$28:E$36,卡牌属性!$K222))*VLOOKUP(J222,$A$4:$E$39,5),0)</f>
        <v>63</v>
      </c>
    </row>
    <row r="223" spans="9:23" ht="16.5" x14ac:dyDescent="0.2">
      <c r="I223" s="15">
        <v>220</v>
      </c>
      <c r="J223" s="16">
        <f t="shared" si="7"/>
        <v>1102010</v>
      </c>
      <c r="K223" s="16">
        <f t="shared" si="6"/>
        <v>4</v>
      </c>
      <c r="L223" s="16" t="s">
        <v>52</v>
      </c>
      <c r="M223" s="16">
        <f>ROUND(IF($C223=1,INDEX(新属性投放!I$14:I$22,卡牌属性!$K223),INDEX(新属性投放!I$28:I$36,卡牌属性!$K223))*VLOOKUP(J223,$A$4:$E$39,5),0)</f>
        <v>1203</v>
      </c>
      <c r="N223" s="31" t="s">
        <v>199</v>
      </c>
      <c r="O223" s="16">
        <f>ROUND(IF($C223=1,INDEX(新属性投放!J$14:J$22,卡牌属性!$K223),INDEX(新属性投放!J$28:J$36,卡牌属性!$K223))*VLOOKUP(J223,$A$4:$E$39,5),0)</f>
        <v>396</v>
      </c>
      <c r="P223" s="31" t="s">
        <v>200</v>
      </c>
      <c r="Q223" s="16">
        <f>ROUND(IF($C223=1,INDEX(新属性投放!K$14:K$22,卡牌属性!$K223),INDEX(新属性投放!K$28:K$36,卡牌属性!$K223))*VLOOKUP(J223,$A$4:$E$39,5),0)</f>
        <v>2171</v>
      </c>
      <c r="R223" s="31" t="s">
        <v>198</v>
      </c>
      <c r="S223" s="16">
        <f>ROUND(IF($C223=1,INDEX(新属性投放!C$14:C$22,卡牌属性!$K223),INDEX(新属性投放!C$28:C$36,卡牌属性!$K223))*VLOOKUP(J223,$A$4:$E$39,5),0)</f>
        <v>45</v>
      </c>
      <c r="T223" s="31" t="s">
        <v>199</v>
      </c>
      <c r="U223" s="16">
        <f>ROUND(IF($C223=1,INDEX(新属性投放!D$14:D$22,卡牌属性!$K223),INDEX(新属性投放!D$28:D$36,卡牌属性!$K223))*VLOOKUP(J223,$A$4:$E$39,5),0)</f>
        <v>15</v>
      </c>
      <c r="V223" s="31" t="s">
        <v>200</v>
      </c>
      <c r="W223" s="16">
        <f>ROUND(IF($C223=1,INDEX(新属性投放!E$14:E$22,卡牌属性!$K223),INDEX(新属性投放!E$28:E$36,卡牌属性!$K223))*VLOOKUP(J223,$A$4:$E$39,5),0)</f>
        <v>75</v>
      </c>
    </row>
    <row r="224" spans="9:23" ht="16.5" x14ac:dyDescent="0.2">
      <c r="I224" s="15">
        <v>221</v>
      </c>
      <c r="J224" s="16">
        <f t="shared" si="7"/>
        <v>1102010</v>
      </c>
      <c r="K224" s="16">
        <f t="shared" si="6"/>
        <v>5</v>
      </c>
      <c r="L224" s="16" t="s">
        <v>52</v>
      </c>
      <c r="M224" s="16">
        <f>ROUND(IF($C224=1,INDEX(新属性投放!I$14:I$22,卡牌属性!$K224),INDEX(新属性投放!I$28:I$36,卡牌属性!$K224))*VLOOKUP(J224,$A$4:$E$39,5),0)</f>
        <v>1709</v>
      </c>
      <c r="N224" s="31" t="s">
        <v>199</v>
      </c>
      <c r="O224" s="16">
        <f>ROUND(IF($C224=1,INDEX(新属性投放!J$14:J$22,卡牌属性!$K224),INDEX(新属性投放!J$28:J$36,卡牌属性!$K224))*VLOOKUP(J224,$A$4:$E$39,5),0)</f>
        <v>565</v>
      </c>
      <c r="P224" s="31" t="s">
        <v>200</v>
      </c>
      <c r="Q224" s="16">
        <f>ROUND(IF($C224=1,INDEX(新属性投放!K$14:K$22,卡牌属性!$K224),INDEX(新属性投放!K$28:K$36,卡牌属性!$K224))*VLOOKUP(J224,$A$4:$E$39,5),0)</f>
        <v>3015</v>
      </c>
      <c r="R224" s="31" t="s">
        <v>198</v>
      </c>
      <c r="S224" s="16">
        <f>ROUND(IF($C224=1,INDEX(新属性投放!C$14:C$22,卡牌属性!$K224),INDEX(新属性投放!C$28:C$36,卡牌属性!$K224))*VLOOKUP(J224,$A$4:$E$39,5),0)</f>
        <v>56</v>
      </c>
      <c r="T224" s="31" t="s">
        <v>199</v>
      </c>
      <c r="U224" s="16">
        <f>ROUND(IF($C224=1,INDEX(新属性投放!D$14:D$22,卡牌属性!$K224),INDEX(新属性投放!D$28:D$36,卡牌属性!$K224))*VLOOKUP(J224,$A$4:$E$39,5),0)</f>
        <v>19</v>
      </c>
      <c r="V224" s="31" t="s">
        <v>200</v>
      </c>
      <c r="W224" s="16">
        <f>ROUND(IF($C224=1,INDEX(新属性投放!E$14:E$22,卡牌属性!$K224),INDEX(新属性投放!E$28:E$36,卡牌属性!$K224))*VLOOKUP(J224,$A$4:$E$39,5),0)</f>
        <v>94</v>
      </c>
    </row>
    <row r="225" spans="9:23" ht="16.5" x14ac:dyDescent="0.2">
      <c r="I225" s="15">
        <v>222</v>
      </c>
      <c r="J225" s="16">
        <f t="shared" si="7"/>
        <v>1102010</v>
      </c>
      <c r="K225" s="16">
        <f t="shared" si="6"/>
        <v>6</v>
      </c>
      <c r="L225" s="16" t="s">
        <v>52</v>
      </c>
      <c r="M225" s="16">
        <f>ROUND(IF($C225=1,INDEX(新属性投放!I$14:I$22,卡牌属性!$K225),INDEX(新属性投放!I$28:I$36,卡牌属性!$K225))*VLOOKUP(J225,$A$4:$E$39,5),0)</f>
        <v>2335</v>
      </c>
      <c r="N225" s="31" t="s">
        <v>199</v>
      </c>
      <c r="O225" s="16">
        <f>ROUND(IF($C225=1,INDEX(新属性投放!J$14:J$22,卡牌属性!$K225),INDEX(新属性投放!J$28:J$36,卡牌属性!$K225))*VLOOKUP(J225,$A$4:$E$39,5),0)</f>
        <v>774</v>
      </c>
      <c r="P225" s="31" t="s">
        <v>200</v>
      </c>
      <c r="Q225" s="16">
        <f>ROUND(IF($C225=1,INDEX(新属性投放!K$14:K$22,卡牌属性!$K225),INDEX(新属性投放!K$28:K$36,卡牌属性!$K225))*VLOOKUP(J225,$A$4:$E$39,5),0)</f>
        <v>4059</v>
      </c>
      <c r="R225" s="31" t="s">
        <v>198</v>
      </c>
      <c r="S225" s="16">
        <f>ROUND(IF($C225=1,INDEX(新属性投放!C$14:C$22,卡牌属性!$K225),INDEX(新属性投放!C$28:C$36,卡牌属性!$K225))*VLOOKUP(J225,$A$4:$E$39,5),0)</f>
        <v>64</v>
      </c>
      <c r="T225" s="31" t="s">
        <v>199</v>
      </c>
      <c r="U225" s="16">
        <f>ROUND(IF($C225=1,INDEX(新属性投放!D$14:D$22,卡牌属性!$K225),INDEX(新属性投放!D$28:D$36,卡牌属性!$K225))*VLOOKUP(J225,$A$4:$E$39,5),0)</f>
        <v>21</v>
      </c>
      <c r="V225" s="31" t="s">
        <v>200</v>
      </c>
      <c r="W225" s="16">
        <f>ROUND(IF($C225=1,INDEX(新属性投放!E$14:E$22,卡牌属性!$K225),INDEX(新属性投放!E$28:E$36,卡牌属性!$K225))*VLOOKUP(J225,$A$4:$E$39,5),0)</f>
        <v>106</v>
      </c>
    </row>
    <row r="226" spans="9:23" ht="16.5" x14ac:dyDescent="0.2">
      <c r="I226" s="15">
        <v>223</v>
      </c>
      <c r="J226" s="16">
        <f t="shared" si="7"/>
        <v>1102010</v>
      </c>
      <c r="K226" s="16">
        <f t="shared" si="6"/>
        <v>7</v>
      </c>
      <c r="L226" s="16" t="s">
        <v>52</v>
      </c>
      <c r="M226" s="16">
        <f>ROUND(IF($C226=1,INDEX(新属性投放!I$14:I$22,卡牌属性!$K226),INDEX(新属性投放!I$28:I$36,卡牌属性!$K226))*VLOOKUP(J226,$A$4:$E$39,5),0)</f>
        <v>3048</v>
      </c>
      <c r="N226" s="31" t="s">
        <v>199</v>
      </c>
      <c r="O226" s="16">
        <f>ROUND(IF($C226=1,INDEX(新属性投放!J$14:J$22,卡牌属性!$K226),INDEX(新属性投放!J$28:J$36,卡牌属性!$K226))*VLOOKUP(J226,$A$4:$E$39,5),0)</f>
        <v>1011</v>
      </c>
      <c r="P226" s="31" t="s">
        <v>200</v>
      </c>
      <c r="Q226" s="16">
        <f>ROUND(IF($C226=1,INDEX(新属性投放!K$14:K$22,卡牌属性!$K226),INDEX(新属性投放!K$28:K$36,卡牌属性!$K226))*VLOOKUP(J226,$A$4:$E$39,5),0)</f>
        <v>5246</v>
      </c>
      <c r="R226" s="31" t="s">
        <v>198</v>
      </c>
      <c r="S226" s="16">
        <f>ROUND(IF($C226=1,INDEX(新属性投放!C$14:C$22,卡牌属性!$K226),INDEX(新属性投放!C$28:C$36,卡牌属性!$K226))*VLOOKUP(J226,$A$4:$E$39,5),0)</f>
        <v>75</v>
      </c>
      <c r="T226" s="31" t="s">
        <v>199</v>
      </c>
      <c r="U226" s="16">
        <f>ROUND(IF($C226=1,INDEX(新属性投放!D$14:D$22,卡牌属性!$K226),INDEX(新属性投放!D$28:D$36,卡牌属性!$K226))*VLOOKUP(J226,$A$4:$E$39,5),0)</f>
        <v>25</v>
      </c>
      <c r="V226" s="31" t="s">
        <v>200</v>
      </c>
      <c r="W226" s="16">
        <f>ROUND(IF($C226=1,INDEX(新属性投放!E$14:E$22,卡牌属性!$K226),INDEX(新属性投放!E$28:E$36,卡牌属性!$K226))*VLOOKUP(J226,$A$4:$E$39,5),0)</f>
        <v>125</v>
      </c>
    </row>
    <row r="227" spans="9:23" ht="16.5" x14ac:dyDescent="0.2">
      <c r="I227" s="15">
        <v>224</v>
      </c>
      <c r="J227" s="16">
        <f t="shared" si="7"/>
        <v>1102010</v>
      </c>
      <c r="K227" s="16">
        <f t="shared" si="6"/>
        <v>8</v>
      </c>
      <c r="L227" s="16" t="s">
        <v>52</v>
      </c>
      <c r="M227" s="16">
        <f>ROUND(IF($C227=1,INDEX(新属性投放!I$14:I$22,卡牌属性!$K227),INDEX(新属性投放!I$28:I$36,卡牌属性!$K227))*VLOOKUP(J227,$A$4:$E$39,5),0)</f>
        <v>3891</v>
      </c>
      <c r="N227" s="31" t="s">
        <v>199</v>
      </c>
      <c r="O227" s="16">
        <f>ROUND(IF($C227=1,INDEX(新属性投放!J$14:J$22,卡牌属性!$K227),INDEX(新属性投放!J$28:J$36,卡牌属性!$K227))*VLOOKUP(J227,$A$4:$E$39,5),0)</f>
        <v>1293</v>
      </c>
      <c r="P227" s="31" t="s">
        <v>200</v>
      </c>
      <c r="Q227" s="16">
        <f>ROUND(IF($C227=1,INDEX(新属性投放!K$14:K$22,卡牌属性!$K227),INDEX(新属性投放!K$28:K$36,卡牌属性!$K227))*VLOOKUP(J227,$A$4:$E$39,5),0)</f>
        <v>6653</v>
      </c>
      <c r="R227" s="31" t="s">
        <v>198</v>
      </c>
      <c r="S227" s="16">
        <f>ROUND(IF($C227=1,INDEX(新属性投放!C$14:C$22,卡牌属性!$K227),INDEX(新属性投放!C$28:C$36,卡牌属性!$K227))*VLOOKUP(J227,$A$4:$E$39,5),0)</f>
        <v>94</v>
      </c>
      <c r="T227" s="31" t="s">
        <v>199</v>
      </c>
      <c r="U227" s="16">
        <f>ROUND(IF($C227=1,INDEX(新属性投放!D$14:D$22,卡牌属性!$K227),INDEX(新属性投放!D$28:D$36,卡牌属性!$K227))*VLOOKUP(J227,$A$4:$E$39,5),0)</f>
        <v>31</v>
      </c>
      <c r="V227" s="31" t="s">
        <v>200</v>
      </c>
      <c r="W227" s="16">
        <f>ROUND(IF($C227=1,INDEX(新属性投放!E$14:E$22,卡牌属性!$K227),INDEX(新属性投放!E$28:E$36,卡牌属性!$K227))*VLOOKUP(J227,$A$4:$E$39,5),0)</f>
        <v>156</v>
      </c>
    </row>
    <row r="228" spans="9:23" ht="16.5" x14ac:dyDescent="0.2">
      <c r="I228" s="15">
        <v>225</v>
      </c>
      <c r="J228" s="16">
        <f t="shared" si="7"/>
        <v>1102010</v>
      </c>
      <c r="K228" s="16">
        <f t="shared" si="6"/>
        <v>9</v>
      </c>
      <c r="L228" s="16" t="s">
        <v>52</v>
      </c>
      <c r="M228" s="16">
        <f>ROUND(IF($C228=1,INDEX(新属性投放!I$14:I$22,卡牌属性!$K228),INDEX(新属性投放!I$28:I$36,卡牌属性!$K228))*VLOOKUP(J228,$A$4:$E$39,5),0)</f>
        <v>4941</v>
      </c>
      <c r="N228" s="31" t="s">
        <v>199</v>
      </c>
      <c r="O228" s="16">
        <f>ROUND(IF($C228=1,INDEX(新属性投放!J$14:J$22,卡牌属性!$K228),INDEX(新属性投放!J$28:J$36,卡牌属性!$K228))*VLOOKUP(J228,$A$4:$E$39,5),0)</f>
        <v>1643</v>
      </c>
      <c r="P228" s="31" t="s">
        <v>200</v>
      </c>
      <c r="Q228" s="16">
        <f>ROUND(IF($C228=1,INDEX(新属性投放!K$14:K$22,卡牌属性!$K228),INDEX(新属性投放!K$28:K$36,卡牌属性!$K228))*VLOOKUP(J228,$A$4:$E$39,5),0)</f>
        <v>8403</v>
      </c>
      <c r="R228" s="31" t="s">
        <v>198</v>
      </c>
      <c r="S228" s="16">
        <f>ROUND(IF($C228=1,INDEX(新属性投放!C$14:C$22,卡牌属性!$K228),INDEX(新属性投放!C$28:C$36,卡牌属性!$K228))*VLOOKUP(J228,$A$4:$E$39,5),0)</f>
        <v>113</v>
      </c>
      <c r="T228" s="31" t="s">
        <v>199</v>
      </c>
      <c r="U228" s="16">
        <f>ROUND(IF($C228=1,INDEX(新属性投放!D$14:D$22,卡牌属性!$K228),INDEX(新属性投放!D$28:D$36,卡牌属性!$K228))*VLOOKUP(J228,$A$4:$E$39,5),0)</f>
        <v>38</v>
      </c>
      <c r="V228" s="31" t="s">
        <v>200</v>
      </c>
      <c r="W228" s="16">
        <f>ROUND(IF($C228=1,INDEX(新属性投放!E$14:E$22,卡牌属性!$K228),INDEX(新属性投放!E$28:E$36,卡牌属性!$K228))*VLOOKUP(J228,$A$4:$E$39,5),0)</f>
        <v>188</v>
      </c>
    </row>
    <row r="229" spans="9:23" ht="16.5" x14ac:dyDescent="0.2">
      <c r="I229" s="15">
        <v>226</v>
      </c>
      <c r="J229" s="16">
        <f t="shared" si="7"/>
        <v>1102011</v>
      </c>
      <c r="K229" s="16">
        <f t="shared" si="6"/>
        <v>1</v>
      </c>
      <c r="L229" s="16" t="s">
        <v>52</v>
      </c>
      <c r="M229" s="16">
        <f>ROUND(IF($C229=1,INDEX(新属性投放!I$14:I$22,卡牌属性!$K229),INDEX(新属性投放!I$28:I$36,卡牌属性!$K229))*VLOOKUP(J229,$A$4:$E$39,5),0)</f>
        <v>50</v>
      </c>
      <c r="N229" s="31" t="s">
        <v>199</v>
      </c>
      <c r="O229" s="16">
        <f>ROUND(IF($C229=1,INDEX(新属性投放!J$14:J$22,卡牌属性!$K229),INDEX(新属性投放!J$28:J$36,卡牌属性!$K229))*VLOOKUP(J229,$A$4:$E$39,5),0)</f>
        <v>13</v>
      </c>
      <c r="P229" s="31" t="s">
        <v>200</v>
      </c>
      <c r="Q229" s="16">
        <f>ROUND(IF($C229=1,INDEX(新属性投放!K$14:K$22,卡牌属性!$K229),INDEX(新属性投放!K$28:K$36,卡牌属性!$K229))*VLOOKUP(J229,$A$4:$E$39,5),0)</f>
        <v>250</v>
      </c>
      <c r="R229" s="31" t="s">
        <v>198</v>
      </c>
      <c r="S229" s="16">
        <f>ROUND(IF($C229=1,INDEX(新属性投放!C$14:C$22,卡牌属性!$K229),INDEX(新属性投放!C$28:C$36,卡牌属性!$K229))*VLOOKUP(J229,$A$4:$E$39,5),0)</f>
        <v>19</v>
      </c>
      <c r="T229" s="31" t="s">
        <v>199</v>
      </c>
      <c r="U229" s="16">
        <f>ROUND(IF($C229=1,INDEX(新属性投放!D$14:D$22,卡牌属性!$K229),INDEX(新属性投放!D$28:D$36,卡牌属性!$K229))*VLOOKUP(J229,$A$4:$E$39,5),0)</f>
        <v>6</v>
      </c>
      <c r="V229" s="31" t="s">
        <v>200</v>
      </c>
      <c r="W229" s="16">
        <f>ROUND(IF($C229=1,INDEX(新属性投放!E$14:E$22,卡牌属性!$K229),INDEX(新属性投放!E$28:E$36,卡牌属性!$K229))*VLOOKUP(J229,$A$4:$E$39,5),0)</f>
        <v>31</v>
      </c>
    </row>
    <row r="230" spans="9:23" ht="16.5" x14ac:dyDescent="0.2">
      <c r="I230" s="15">
        <v>227</v>
      </c>
      <c r="J230" s="16">
        <f t="shared" si="7"/>
        <v>1102011</v>
      </c>
      <c r="K230" s="16">
        <f t="shared" si="6"/>
        <v>2</v>
      </c>
      <c r="L230" s="16" t="s">
        <v>52</v>
      </c>
      <c r="M230" s="16">
        <f>ROUND(IF($C230=1,INDEX(新属性投放!I$14:I$22,卡牌属性!$K230),INDEX(新属性投放!I$28:I$36,卡牌属性!$K230))*VLOOKUP(J230,$A$4:$E$39,5),0)</f>
        <v>351</v>
      </c>
      <c r="N230" s="31" t="s">
        <v>199</v>
      </c>
      <c r="O230" s="16">
        <f>ROUND(IF($C230=1,INDEX(新属性投放!J$14:J$22,卡牌属性!$K230),INDEX(新属性投放!J$28:J$36,卡牌属性!$K230))*VLOOKUP(J230,$A$4:$E$39,5),0)</f>
        <v>113</v>
      </c>
      <c r="P230" s="31" t="s">
        <v>200</v>
      </c>
      <c r="Q230" s="16">
        <f>ROUND(IF($C230=1,INDEX(新属性投放!K$14:K$22,卡牌属性!$K230),INDEX(新属性投放!K$28:K$36,卡牌属性!$K230))*VLOOKUP(J230,$A$4:$E$39,5),0)</f>
        <v>753</v>
      </c>
      <c r="R230" s="31" t="s">
        <v>198</v>
      </c>
      <c r="S230" s="16">
        <f>ROUND(IF($C230=1,INDEX(新属性投放!C$14:C$22,卡牌属性!$K230),INDEX(新属性投放!C$28:C$36,卡牌属性!$K230))*VLOOKUP(J230,$A$4:$E$39,5),0)</f>
        <v>26</v>
      </c>
      <c r="T230" s="31" t="s">
        <v>199</v>
      </c>
      <c r="U230" s="16">
        <f>ROUND(IF($C230=1,INDEX(新属性投放!D$14:D$22,卡牌属性!$K230),INDEX(新属性投放!D$28:D$36,卡牌属性!$K230))*VLOOKUP(J230,$A$4:$E$39,5),0)</f>
        <v>9</v>
      </c>
      <c r="V230" s="31" t="s">
        <v>200</v>
      </c>
      <c r="W230" s="16">
        <f>ROUND(IF($C230=1,INDEX(新属性投放!E$14:E$22,卡牌属性!$K230),INDEX(新属性投放!E$28:E$36,卡牌属性!$K230))*VLOOKUP(J230,$A$4:$E$39,5),0)</f>
        <v>44</v>
      </c>
    </row>
    <row r="231" spans="9:23" ht="16.5" x14ac:dyDescent="0.2">
      <c r="I231" s="15">
        <v>228</v>
      </c>
      <c r="J231" s="16">
        <f t="shared" si="7"/>
        <v>1102011</v>
      </c>
      <c r="K231" s="16">
        <f t="shared" si="6"/>
        <v>3</v>
      </c>
      <c r="L231" s="16" t="s">
        <v>52</v>
      </c>
      <c r="M231" s="16">
        <f>ROUND(IF($C231=1,INDEX(新属性投放!I$14:I$22,卡牌属性!$K231),INDEX(新属性投放!I$28:I$36,卡牌属性!$K231))*VLOOKUP(J231,$A$4:$E$39,5),0)</f>
        <v>783</v>
      </c>
      <c r="N231" s="31" t="s">
        <v>199</v>
      </c>
      <c r="O231" s="16">
        <f>ROUND(IF($C231=1,INDEX(新属性投放!J$14:J$22,卡牌属性!$K231),INDEX(新属性投放!J$28:J$36,卡牌属性!$K231))*VLOOKUP(J231,$A$4:$E$39,5),0)</f>
        <v>256</v>
      </c>
      <c r="P231" s="31" t="s">
        <v>200</v>
      </c>
      <c r="Q231" s="16">
        <f>ROUND(IF($C231=1,INDEX(新属性投放!K$14:K$22,卡牌属性!$K231),INDEX(新属性投放!K$28:K$36,卡牌属性!$K231))*VLOOKUP(J231,$A$4:$E$39,5),0)</f>
        <v>1471</v>
      </c>
      <c r="R231" s="31" t="s">
        <v>198</v>
      </c>
      <c r="S231" s="16">
        <f>ROUND(IF($C231=1,INDEX(新属性投放!C$14:C$22,卡牌属性!$K231),INDEX(新属性投放!C$28:C$36,卡牌属性!$K231))*VLOOKUP(J231,$A$4:$E$39,5),0)</f>
        <v>38</v>
      </c>
      <c r="T231" s="31" t="s">
        <v>199</v>
      </c>
      <c r="U231" s="16">
        <f>ROUND(IF($C231=1,INDEX(新属性投放!D$14:D$22,卡牌属性!$K231),INDEX(新属性投放!D$28:D$36,卡牌属性!$K231))*VLOOKUP(J231,$A$4:$E$39,5),0)</f>
        <v>13</v>
      </c>
      <c r="V231" s="31" t="s">
        <v>200</v>
      </c>
      <c r="W231" s="16">
        <f>ROUND(IF($C231=1,INDEX(新属性投放!E$14:E$22,卡牌属性!$K231),INDEX(新属性投放!E$28:E$36,卡牌属性!$K231))*VLOOKUP(J231,$A$4:$E$39,5),0)</f>
        <v>63</v>
      </c>
    </row>
    <row r="232" spans="9:23" ht="16.5" x14ac:dyDescent="0.2">
      <c r="I232" s="15">
        <v>229</v>
      </c>
      <c r="J232" s="16">
        <f t="shared" si="7"/>
        <v>1102011</v>
      </c>
      <c r="K232" s="16">
        <f t="shared" si="6"/>
        <v>4</v>
      </c>
      <c r="L232" s="16" t="s">
        <v>52</v>
      </c>
      <c r="M232" s="16">
        <f>ROUND(IF($C232=1,INDEX(新属性投放!I$14:I$22,卡牌属性!$K232),INDEX(新属性投放!I$28:I$36,卡牌属性!$K232))*VLOOKUP(J232,$A$4:$E$39,5),0)</f>
        <v>1203</v>
      </c>
      <c r="N232" s="31" t="s">
        <v>199</v>
      </c>
      <c r="O232" s="16">
        <f>ROUND(IF($C232=1,INDEX(新属性投放!J$14:J$22,卡牌属性!$K232),INDEX(新属性投放!J$28:J$36,卡牌属性!$K232))*VLOOKUP(J232,$A$4:$E$39,5),0)</f>
        <v>396</v>
      </c>
      <c r="P232" s="31" t="s">
        <v>200</v>
      </c>
      <c r="Q232" s="16">
        <f>ROUND(IF($C232=1,INDEX(新属性投放!K$14:K$22,卡牌属性!$K232),INDEX(新属性投放!K$28:K$36,卡牌属性!$K232))*VLOOKUP(J232,$A$4:$E$39,5),0)</f>
        <v>2171</v>
      </c>
      <c r="R232" s="31" t="s">
        <v>198</v>
      </c>
      <c r="S232" s="16">
        <f>ROUND(IF($C232=1,INDEX(新属性投放!C$14:C$22,卡牌属性!$K232),INDEX(新属性投放!C$28:C$36,卡牌属性!$K232))*VLOOKUP(J232,$A$4:$E$39,5),0)</f>
        <v>45</v>
      </c>
      <c r="T232" s="31" t="s">
        <v>199</v>
      </c>
      <c r="U232" s="16">
        <f>ROUND(IF($C232=1,INDEX(新属性投放!D$14:D$22,卡牌属性!$K232),INDEX(新属性投放!D$28:D$36,卡牌属性!$K232))*VLOOKUP(J232,$A$4:$E$39,5),0)</f>
        <v>15</v>
      </c>
      <c r="V232" s="31" t="s">
        <v>200</v>
      </c>
      <c r="W232" s="16">
        <f>ROUND(IF($C232=1,INDEX(新属性投放!E$14:E$22,卡牌属性!$K232),INDEX(新属性投放!E$28:E$36,卡牌属性!$K232))*VLOOKUP(J232,$A$4:$E$39,5),0)</f>
        <v>75</v>
      </c>
    </row>
    <row r="233" spans="9:23" ht="16.5" x14ac:dyDescent="0.2">
      <c r="I233" s="15">
        <v>230</v>
      </c>
      <c r="J233" s="16">
        <f t="shared" si="7"/>
        <v>1102011</v>
      </c>
      <c r="K233" s="16">
        <f t="shared" si="6"/>
        <v>5</v>
      </c>
      <c r="L233" s="16" t="s">
        <v>52</v>
      </c>
      <c r="M233" s="16">
        <f>ROUND(IF($C233=1,INDEX(新属性投放!I$14:I$22,卡牌属性!$K233),INDEX(新属性投放!I$28:I$36,卡牌属性!$K233))*VLOOKUP(J233,$A$4:$E$39,5),0)</f>
        <v>1709</v>
      </c>
      <c r="N233" s="31" t="s">
        <v>199</v>
      </c>
      <c r="O233" s="16">
        <f>ROUND(IF($C233=1,INDEX(新属性投放!J$14:J$22,卡牌属性!$K233),INDEX(新属性投放!J$28:J$36,卡牌属性!$K233))*VLOOKUP(J233,$A$4:$E$39,5),0)</f>
        <v>565</v>
      </c>
      <c r="P233" s="31" t="s">
        <v>200</v>
      </c>
      <c r="Q233" s="16">
        <f>ROUND(IF($C233=1,INDEX(新属性投放!K$14:K$22,卡牌属性!$K233),INDEX(新属性投放!K$28:K$36,卡牌属性!$K233))*VLOOKUP(J233,$A$4:$E$39,5),0)</f>
        <v>3015</v>
      </c>
      <c r="R233" s="31" t="s">
        <v>198</v>
      </c>
      <c r="S233" s="16">
        <f>ROUND(IF($C233=1,INDEX(新属性投放!C$14:C$22,卡牌属性!$K233),INDEX(新属性投放!C$28:C$36,卡牌属性!$K233))*VLOOKUP(J233,$A$4:$E$39,5),0)</f>
        <v>56</v>
      </c>
      <c r="T233" s="31" t="s">
        <v>199</v>
      </c>
      <c r="U233" s="16">
        <f>ROUND(IF($C233=1,INDEX(新属性投放!D$14:D$22,卡牌属性!$K233),INDEX(新属性投放!D$28:D$36,卡牌属性!$K233))*VLOOKUP(J233,$A$4:$E$39,5),0)</f>
        <v>19</v>
      </c>
      <c r="V233" s="31" t="s">
        <v>200</v>
      </c>
      <c r="W233" s="16">
        <f>ROUND(IF($C233=1,INDEX(新属性投放!E$14:E$22,卡牌属性!$K233),INDEX(新属性投放!E$28:E$36,卡牌属性!$K233))*VLOOKUP(J233,$A$4:$E$39,5),0)</f>
        <v>94</v>
      </c>
    </row>
    <row r="234" spans="9:23" ht="16.5" x14ac:dyDescent="0.2">
      <c r="I234" s="15">
        <v>231</v>
      </c>
      <c r="J234" s="16">
        <f t="shared" si="7"/>
        <v>1102011</v>
      </c>
      <c r="K234" s="16">
        <f t="shared" si="6"/>
        <v>6</v>
      </c>
      <c r="L234" s="16" t="s">
        <v>52</v>
      </c>
      <c r="M234" s="16">
        <f>ROUND(IF($C234=1,INDEX(新属性投放!I$14:I$22,卡牌属性!$K234),INDEX(新属性投放!I$28:I$36,卡牌属性!$K234))*VLOOKUP(J234,$A$4:$E$39,5),0)</f>
        <v>2335</v>
      </c>
      <c r="N234" s="31" t="s">
        <v>199</v>
      </c>
      <c r="O234" s="16">
        <f>ROUND(IF($C234=1,INDEX(新属性投放!J$14:J$22,卡牌属性!$K234),INDEX(新属性投放!J$28:J$36,卡牌属性!$K234))*VLOOKUP(J234,$A$4:$E$39,5),0)</f>
        <v>774</v>
      </c>
      <c r="P234" s="31" t="s">
        <v>200</v>
      </c>
      <c r="Q234" s="16">
        <f>ROUND(IF($C234=1,INDEX(新属性投放!K$14:K$22,卡牌属性!$K234),INDEX(新属性投放!K$28:K$36,卡牌属性!$K234))*VLOOKUP(J234,$A$4:$E$39,5),0)</f>
        <v>4059</v>
      </c>
      <c r="R234" s="31" t="s">
        <v>198</v>
      </c>
      <c r="S234" s="16">
        <f>ROUND(IF($C234=1,INDEX(新属性投放!C$14:C$22,卡牌属性!$K234),INDEX(新属性投放!C$28:C$36,卡牌属性!$K234))*VLOOKUP(J234,$A$4:$E$39,5),0)</f>
        <v>64</v>
      </c>
      <c r="T234" s="31" t="s">
        <v>199</v>
      </c>
      <c r="U234" s="16">
        <f>ROUND(IF($C234=1,INDEX(新属性投放!D$14:D$22,卡牌属性!$K234),INDEX(新属性投放!D$28:D$36,卡牌属性!$K234))*VLOOKUP(J234,$A$4:$E$39,5),0)</f>
        <v>21</v>
      </c>
      <c r="V234" s="31" t="s">
        <v>200</v>
      </c>
      <c r="W234" s="16">
        <f>ROUND(IF($C234=1,INDEX(新属性投放!E$14:E$22,卡牌属性!$K234),INDEX(新属性投放!E$28:E$36,卡牌属性!$K234))*VLOOKUP(J234,$A$4:$E$39,5),0)</f>
        <v>106</v>
      </c>
    </row>
    <row r="235" spans="9:23" ht="16.5" x14ac:dyDescent="0.2">
      <c r="I235" s="15">
        <v>232</v>
      </c>
      <c r="J235" s="16">
        <f t="shared" si="7"/>
        <v>1102011</v>
      </c>
      <c r="K235" s="16">
        <f t="shared" si="6"/>
        <v>7</v>
      </c>
      <c r="L235" s="16" t="s">
        <v>52</v>
      </c>
      <c r="M235" s="16">
        <f>ROUND(IF($C235=1,INDEX(新属性投放!I$14:I$22,卡牌属性!$K235),INDEX(新属性投放!I$28:I$36,卡牌属性!$K235))*VLOOKUP(J235,$A$4:$E$39,5),0)</f>
        <v>3048</v>
      </c>
      <c r="N235" s="31" t="s">
        <v>199</v>
      </c>
      <c r="O235" s="16">
        <f>ROUND(IF($C235=1,INDEX(新属性投放!J$14:J$22,卡牌属性!$K235),INDEX(新属性投放!J$28:J$36,卡牌属性!$K235))*VLOOKUP(J235,$A$4:$E$39,5),0)</f>
        <v>1011</v>
      </c>
      <c r="P235" s="31" t="s">
        <v>200</v>
      </c>
      <c r="Q235" s="16">
        <f>ROUND(IF($C235=1,INDEX(新属性投放!K$14:K$22,卡牌属性!$K235),INDEX(新属性投放!K$28:K$36,卡牌属性!$K235))*VLOOKUP(J235,$A$4:$E$39,5),0)</f>
        <v>5246</v>
      </c>
      <c r="R235" s="31" t="s">
        <v>198</v>
      </c>
      <c r="S235" s="16">
        <f>ROUND(IF($C235=1,INDEX(新属性投放!C$14:C$22,卡牌属性!$K235),INDEX(新属性投放!C$28:C$36,卡牌属性!$K235))*VLOOKUP(J235,$A$4:$E$39,5),0)</f>
        <v>75</v>
      </c>
      <c r="T235" s="31" t="s">
        <v>199</v>
      </c>
      <c r="U235" s="16">
        <f>ROUND(IF($C235=1,INDEX(新属性投放!D$14:D$22,卡牌属性!$K235),INDEX(新属性投放!D$28:D$36,卡牌属性!$K235))*VLOOKUP(J235,$A$4:$E$39,5),0)</f>
        <v>25</v>
      </c>
      <c r="V235" s="31" t="s">
        <v>200</v>
      </c>
      <c r="W235" s="16">
        <f>ROUND(IF($C235=1,INDEX(新属性投放!E$14:E$22,卡牌属性!$K235),INDEX(新属性投放!E$28:E$36,卡牌属性!$K235))*VLOOKUP(J235,$A$4:$E$39,5),0)</f>
        <v>125</v>
      </c>
    </row>
    <row r="236" spans="9:23" ht="16.5" x14ac:dyDescent="0.2">
      <c r="I236" s="15">
        <v>233</v>
      </c>
      <c r="J236" s="16">
        <f t="shared" si="7"/>
        <v>1102011</v>
      </c>
      <c r="K236" s="16">
        <f t="shared" si="6"/>
        <v>8</v>
      </c>
      <c r="L236" s="16" t="s">
        <v>52</v>
      </c>
      <c r="M236" s="16">
        <f>ROUND(IF($C236=1,INDEX(新属性投放!I$14:I$22,卡牌属性!$K236),INDEX(新属性投放!I$28:I$36,卡牌属性!$K236))*VLOOKUP(J236,$A$4:$E$39,5),0)</f>
        <v>3891</v>
      </c>
      <c r="N236" s="31" t="s">
        <v>199</v>
      </c>
      <c r="O236" s="16">
        <f>ROUND(IF($C236=1,INDEX(新属性投放!J$14:J$22,卡牌属性!$K236),INDEX(新属性投放!J$28:J$36,卡牌属性!$K236))*VLOOKUP(J236,$A$4:$E$39,5),0)</f>
        <v>1293</v>
      </c>
      <c r="P236" s="31" t="s">
        <v>200</v>
      </c>
      <c r="Q236" s="16">
        <f>ROUND(IF($C236=1,INDEX(新属性投放!K$14:K$22,卡牌属性!$K236),INDEX(新属性投放!K$28:K$36,卡牌属性!$K236))*VLOOKUP(J236,$A$4:$E$39,5),0)</f>
        <v>6653</v>
      </c>
      <c r="R236" s="31" t="s">
        <v>198</v>
      </c>
      <c r="S236" s="16">
        <f>ROUND(IF($C236=1,INDEX(新属性投放!C$14:C$22,卡牌属性!$K236),INDEX(新属性投放!C$28:C$36,卡牌属性!$K236))*VLOOKUP(J236,$A$4:$E$39,5),0)</f>
        <v>94</v>
      </c>
      <c r="T236" s="31" t="s">
        <v>199</v>
      </c>
      <c r="U236" s="16">
        <f>ROUND(IF($C236=1,INDEX(新属性投放!D$14:D$22,卡牌属性!$K236),INDEX(新属性投放!D$28:D$36,卡牌属性!$K236))*VLOOKUP(J236,$A$4:$E$39,5),0)</f>
        <v>31</v>
      </c>
      <c r="V236" s="31" t="s">
        <v>200</v>
      </c>
      <c r="W236" s="16">
        <f>ROUND(IF($C236=1,INDEX(新属性投放!E$14:E$22,卡牌属性!$K236),INDEX(新属性投放!E$28:E$36,卡牌属性!$K236))*VLOOKUP(J236,$A$4:$E$39,5),0)</f>
        <v>156</v>
      </c>
    </row>
    <row r="237" spans="9:23" ht="16.5" x14ac:dyDescent="0.2">
      <c r="I237" s="15">
        <v>234</v>
      </c>
      <c r="J237" s="16">
        <f t="shared" si="7"/>
        <v>1102011</v>
      </c>
      <c r="K237" s="16">
        <f t="shared" si="6"/>
        <v>9</v>
      </c>
      <c r="L237" s="16" t="s">
        <v>52</v>
      </c>
      <c r="M237" s="16">
        <f>ROUND(IF($C237=1,INDEX(新属性投放!I$14:I$22,卡牌属性!$K237),INDEX(新属性投放!I$28:I$36,卡牌属性!$K237))*VLOOKUP(J237,$A$4:$E$39,5),0)</f>
        <v>4941</v>
      </c>
      <c r="N237" s="31" t="s">
        <v>199</v>
      </c>
      <c r="O237" s="16">
        <f>ROUND(IF($C237=1,INDEX(新属性投放!J$14:J$22,卡牌属性!$K237),INDEX(新属性投放!J$28:J$36,卡牌属性!$K237))*VLOOKUP(J237,$A$4:$E$39,5),0)</f>
        <v>1643</v>
      </c>
      <c r="P237" s="31" t="s">
        <v>200</v>
      </c>
      <c r="Q237" s="16">
        <f>ROUND(IF($C237=1,INDEX(新属性投放!K$14:K$22,卡牌属性!$K237),INDEX(新属性投放!K$28:K$36,卡牌属性!$K237))*VLOOKUP(J237,$A$4:$E$39,5),0)</f>
        <v>8403</v>
      </c>
      <c r="R237" s="31" t="s">
        <v>198</v>
      </c>
      <c r="S237" s="16">
        <f>ROUND(IF($C237=1,INDEX(新属性投放!C$14:C$22,卡牌属性!$K237),INDEX(新属性投放!C$28:C$36,卡牌属性!$K237))*VLOOKUP(J237,$A$4:$E$39,5),0)</f>
        <v>113</v>
      </c>
      <c r="T237" s="31" t="s">
        <v>199</v>
      </c>
      <c r="U237" s="16">
        <f>ROUND(IF($C237=1,INDEX(新属性投放!D$14:D$22,卡牌属性!$K237),INDEX(新属性投放!D$28:D$36,卡牌属性!$K237))*VLOOKUP(J237,$A$4:$E$39,5),0)</f>
        <v>38</v>
      </c>
      <c r="V237" s="31" t="s">
        <v>200</v>
      </c>
      <c r="W237" s="16">
        <f>ROUND(IF($C237=1,INDEX(新属性投放!E$14:E$22,卡牌属性!$K237),INDEX(新属性投放!E$28:E$36,卡牌属性!$K237))*VLOOKUP(J237,$A$4:$E$39,5),0)</f>
        <v>188</v>
      </c>
    </row>
    <row r="238" spans="9:23" ht="16.5" x14ac:dyDescent="0.2">
      <c r="I238" s="15">
        <v>235</v>
      </c>
      <c r="J238" s="16">
        <f t="shared" si="7"/>
        <v>1102012</v>
      </c>
      <c r="K238" s="16">
        <f t="shared" si="6"/>
        <v>1</v>
      </c>
      <c r="L238" s="16" t="s">
        <v>52</v>
      </c>
      <c r="M238" s="16">
        <f>ROUND(IF($C238=1,INDEX(新属性投放!I$14:I$22,卡牌属性!$K238),INDEX(新属性投放!I$28:I$36,卡牌属性!$K238))*VLOOKUP(J238,$A$4:$E$39,5),0)</f>
        <v>50</v>
      </c>
      <c r="N238" s="31" t="s">
        <v>199</v>
      </c>
      <c r="O238" s="16">
        <f>ROUND(IF($C238=1,INDEX(新属性投放!J$14:J$22,卡牌属性!$K238),INDEX(新属性投放!J$28:J$36,卡牌属性!$K238))*VLOOKUP(J238,$A$4:$E$39,5),0)</f>
        <v>13</v>
      </c>
      <c r="P238" s="31" t="s">
        <v>200</v>
      </c>
      <c r="Q238" s="16">
        <f>ROUND(IF($C238=1,INDEX(新属性投放!K$14:K$22,卡牌属性!$K238),INDEX(新属性投放!K$28:K$36,卡牌属性!$K238))*VLOOKUP(J238,$A$4:$E$39,5),0)</f>
        <v>250</v>
      </c>
      <c r="R238" s="31" t="s">
        <v>198</v>
      </c>
      <c r="S238" s="16">
        <f>ROUND(IF($C238=1,INDEX(新属性投放!C$14:C$22,卡牌属性!$K238),INDEX(新属性投放!C$28:C$36,卡牌属性!$K238))*VLOOKUP(J238,$A$4:$E$39,5),0)</f>
        <v>19</v>
      </c>
      <c r="T238" s="31" t="s">
        <v>199</v>
      </c>
      <c r="U238" s="16">
        <f>ROUND(IF($C238=1,INDEX(新属性投放!D$14:D$22,卡牌属性!$K238),INDEX(新属性投放!D$28:D$36,卡牌属性!$K238))*VLOOKUP(J238,$A$4:$E$39,5),0)</f>
        <v>6</v>
      </c>
      <c r="V238" s="31" t="s">
        <v>200</v>
      </c>
      <c r="W238" s="16">
        <f>ROUND(IF($C238=1,INDEX(新属性投放!E$14:E$22,卡牌属性!$K238),INDEX(新属性投放!E$28:E$36,卡牌属性!$K238))*VLOOKUP(J238,$A$4:$E$39,5),0)</f>
        <v>31</v>
      </c>
    </row>
    <row r="239" spans="9:23" ht="16.5" x14ac:dyDescent="0.2">
      <c r="I239" s="15">
        <v>236</v>
      </c>
      <c r="J239" s="16">
        <f t="shared" si="7"/>
        <v>1102012</v>
      </c>
      <c r="K239" s="16">
        <f t="shared" si="6"/>
        <v>2</v>
      </c>
      <c r="L239" s="16" t="s">
        <v>52</v>
      </c>
      <c r="M239" s="16">
        <f>ROUND(IF($C239=1,INDEX(新属性投放!I$14:I$22,卡牌属性!$K239),INDEX(新属性投放!I$28:I$36,卡牌属性!$K239))*VLOOKUP(J239,$A$4:$E$39,5),0)</f>
        <v>351</v>
      </c>
      <c r="N239" s="31" t="s">
        <v>199</v>
      </c>
      <c r="O239" s="16">
        <f>ROUND(IF($C239=1,INDEX(新属性投放!J$14:J$22,卡牌属性!$K239),INDEX(新属性投放!J$28:J$36,卡牌属性!$K239))*VLOOKUP(J239,$A$4:$E$39,5),0)</f>
        <v>113</v>
      </c>
      <c r="P239" s="31" t="s">
        <v>200</v>
      </c>
      <c r="Q239" s="16">
        <f>ROUND(IF($C239=1,INDEX(新属性投放!K$14:K$22,卡牌属性!$K239),INDEX(新属性投放!K$28:K$36,卡牌属性!$K239))*VLOOKUP(J239,$A$4:$E$39,5),0)</f>
        <v>753</v>
      </c>
      <c r="R239" s="31" t="s">
        <v>198</v>
      </c>
      <c r="S239" s="16">
        <f>ROUND(IF($C239=1,INDEX(新属性投放!C$14:C$22,卡牌属性!$K239),INDEX(新属性投放!C$28:C$36,卡牌属性!$K239))*VLOOKUP(J239,$A$4:$E$39,5),0)</f>
        <v>26</v>
      </c>
      <c r="T239" s="31" t="s">
        <v>199</v>
      </c>
      <c r="U239" s="16">
        <f>ROUND(IF($C239=1,INDEX(新属性投放!D$14:D$22,卡牌属性!$K239),INDEX(新属性投放!D$28:D$36,卡牌属性!$K239))*VLOOKUP(J239,$A$4:$E$39,5),0)</f>
        <v>9</v>
      </c>
      <c r="V239" s="31" t="s">
        <v>200</v>
      </c>
      <c r="W239" s="16">
        <f>ROUND(IF($C239=1,INDEX(新属性投放!E$14:E$22,卡牌属性!$K239),INDEX(新属性投放!E$28:E$36,卡牌属性!$K239))*VLOOKUP(J239,$A$4:$E$39,5),0)</f>
        <v>44</v>
      </c>
    </row>
    <row r="240" spans="9:23" ht="16.5" x14ac:dyDescent="0.2">
      <c r="I240" s="15">
        <v>237</v>
      </c>
      <c r="J240" s="16">
        <f t="shared" si="7"/>
        <v>1102012</v>
      </c>
      <c r="K240" s="16">
        <f t="shared" si="6"/>
        <v>3</v>
      </c>
      <c r="L240" s="16" t="s">
        <v>52</v>
      </c>
      <c r="M240" s="16">
        <f>ROUND(IF($C240=1,INDEX(新属性投放!I$14:I$22,卡牌属性!$K240),INDEX(新属性投放!I$28:I$36,卡牌属性!$K240))*VLOOKUP(J240,$A$4:$E$39,5),0)</f>
        <v>783</v>
      </c>
      <c r="N240" s="31" t="s">
        <v>199</v>
      </c>
      <c r="O240" s="16">
        <f>ROUND(IF($C240=1,INDEX(新属性投放!J$14:J$22,卡牌属性!$K240),INDEX(新属性投放!J$28:J$36,卡牌属性!$K240))*VLOOKUP(J240,$A$4:$E$39,5),0)</f>
        <v>256</v>
      </c>
      <c r="P240" s="31" t="s">
        <v>200</v>
      </c>
      <c r="Q240" s="16">
        <f>ROUND(IF($C240=1,INDEX(新属性投放!K$14:K$22,卡牌属性!$K240),INDEX(新属性投放!K$28:K$36,卡牌属性!$K240))*VLOOKUP(J240,$A$4:$E$39,5),0)</f>
        <v>1471</v>
      </c>
      <c r="R240" s="31" t="s">
        <v>198</v>
      </c>
      <c r="S240" s="16">
        <f>ROUND(IF($C240=1,INDEX(新属性投放!C$14:C$22,卡牌属性!$K240),INDEX(新属性投放!C$28:C$36,卡牌属性!$K240))*VLOOKUP(J240,$A$4:$E$39,5),0)</f>
        <v>38</v>
      </c>
      <c r="T240" s="31" t="s">
        <v>199</v>
      </c>
      <c r="U240" s="16">
        <f>ROUND(IF($C240=1,INDEX(新属性投放!D$14:D$22,卡牌属性!$K240),INDEX(新属性投放!D$28:D$36,卡牌属性!$K240))*VLOOKUP(J240,$A$4:$E$39,5),0)</f>
        <v>13</v>
      </c>
      <c r="V240" s="31" t="s">
        <v>200</v>
      </c>
      <c r="W240" s="16">
        <f>ROUND(IF($C240=1,INDEX(新属性投放!E$14:E$22,卡牌属性!$K240),INDEX(新属性投放!E$28:E$36,卡牌属性!$K240))*VLOOKUP(J240,$A$4:$E$39,5),0)</f>
        <v>63</v>
      </c>
    </row>
    <row r="241" spans="9:23" ht="16.5" x14ac:dyDescent="0.2">
      <c r="I241" s="15">
        <v>238</v>
      </c>
      <c r="J241" s="16">
        <f t="shared" si="7"/>
        <v>1102012</v>
      </c>
      <c r="K241" s="16">
        <f t="shared" si="6"/>
        <v>4</v>
      </c>
      <c r="L241" s="16" t="s">
        <v>52</v>
      </c>
      <c r="M241" s="16">
        <f>ROUND(IF($C241=1,INDEX(新属性投放!I$14:I$22,卡牌属性!$K241),INDEX(新属性投放!I$28:I$36,卡牌属性!$K241))*VLOOKUP(J241,$A$4:$E$39,5),0)</f>
        <v>1203</v>
      </c>
      <c r="N241" s="31" t="s">
        <v>199</v>
      </c>
      <c r="O241" s="16">
        <f>ROUND(IF($C241=1,INDEX(新属性投放!J$14:J$22,卡牌属性!$K241),INDEX(新属性投放!J$28:J$36,卡牌属性!$K241))*VLOOKUP(J241,$A$4:$E$39,5),0)</f>
        <v>396</v>
      </c>
      <c r="P241" s="31" t="s">
        <v>200</v>
      </c>
      <c r="Q241" s="16">
        <f>ROUND(IF($C241=1,INDEX(新属性投放!K$14:K$22,卡牌属性!$K241),INDEX(新属性投放!K$28:K$36,卡牌属性!$K241))*VLOOKUP(J241,$A$4:$E$39,5),0)</f>
        <v>2171</v>
      </c>
      <c r="R241" s="31" t="s">
        <v>198</v>
      </c>
      <c r="S241" s="16">
        <f>ROUND(IF($C241=1,INDEX(新属性投放!C$14:C$22,卡牌属性!$K241),INDEX(新属性投放!C$28:C$36,卡牌属性!$K241))*VLOOKUP(J241,$A$4:$E$39,5),0)</f>
        <v>45</v>
      </c>
      <c r="T241" s="31" t="s">
        <v>199</v>
      </c>
      <c r="U241" s="16">
        <f>ROUND(IF($C241=1,INDEX(新属性投放!D$14:D$22,卡牌属性!$K241),INDEX(新属性投放!D$28:D$36,卡牌属性!$K241))*VLOOKUP(J241,$A$4:$E$39,5),0)</f>
        <v>15</v>
      </c>
      <c r="V241" s="31" t="s">
        <v>200</v>
      </c>
      <c r="W241" s="16">
        <f>ROUND(IF($C241=1,INDEX(新属性投放!E$14:E$22,卡牌属性!$K241),INDEX(新属性投放!E$28:E$36,卡牌属性!$K241))*VLOOKUP(J241,$A$4:$E$39,5),0)</f>
        <v>75</v>
      </c>
    </row>
    <row r="242" spans="9:23" ht="16.5" x14ac:dyDescent="0.2">
      <c r="I242" s="15">
        <v>239</v>
      </c>
      <c r="J242" s="16">
        <f t="shared" si="7"/>
        <v>1102012</v>
      </c>
      <c r="K242" s="16">
        <f t="shared" si="6"/>
        <v>5</v>
      </c>
      <c r="L242" s="16" t="s">
        <v>52</v>
      </c>
      <c r="M242" s="16">
        <f>ROUND(IF($C242=1,INDEX(新属性投放!I$14:I$22,卡牌属性!$K242),INDEX(新属性投放!I$28:I$36,卡牌属性!$K242))*VLOOKUP(J242,$A$4:$E$39,5),0)</f>
        <v>1709</v>
      </c>
      <c r="N242" s="31" t="s">
        <v>199</v>
      </c>
      <c r="O242" s="16">
        <f>ROUND(IF($C242=1,INDEX(新属性投放!J$14:J$22,卡牌属性!$K242),INDEX(新属性投放!J$28:J$36,卡牌属性!$K242))*VLOOKUP(J242,$A$4:$E$39,5),0)</f>
        <v>565</v>
      </c>
      <c r="P242" s="31" t="s">
        <v>200</v>
      </c>
      <c r="Q242" s="16">
        <f>ROUND(IF($C242=1,INDEX(新属性投放!K$14:K$22,卡牌属性!$K242),INDEX(新属性投放!K$28:K$36,卡牌属性!$K242))*VLOOKUP(J242,$A$4:$E$39,5),0)</f>
        <v>3015</v>
      </c>
      <c r="R242" s="31" t="s">
        <v>198</v>
      </c>
      <c r="S242" s="16">
        <f>ROUND(IF($C242=1,INDEX(新属性投放!C$14:C$22,卡牌属性!$K242),INDEX(新属性投放!C$28:C$36,卡牌属性!$K242))*VLOOKUP(J242,$A$4:$E$39,5),0)</f>
        <v>56</v>
      </c>
      <c r="T242" s="31" t="s">
        <v>199</v>
      </c>
      <c r="U242" s="16">
        <f>ROUND(IF($C242=1,INDEX(新属性投放!D$14:D$22,卡牌属性!$K242),INDEX(新属性投放!D$28:D$36,卡牌属性!$K242))*VLOOKUP(J242,$A$4:$E$39,5),0)</f>
        <v>19</v>
      </c>
      <c r="V242" s="31" t="s">
        <v>200</v>
      </c>
      <c r="W242" s="16">
        <f>ROUND(IF($C242=1,INDEX(新属性投放!E$14:E$22,卡牌属性!$K242),INDEX(新属性投放!E$28:E$36,卡牌属性!$K242))*VLOOKUP(J242,$A$4:$E$39,5),0)</f>
        <v>94</v>
      </c>
    </row>
    <row r="243" spans="9:23" ht="16.5" x14ac:dyDescent="0.2">
      <c r="I243" s="15">
        <v>240</v>
      </c>
      <c r="J243" s="16">
        <f t="shared" si="7"/>
        <v>1102012</v>
      </c>
      <c r="K243" s="16">
        <f t="shared" si="6"/>
        <v>6</v>
      </c>
      <c r="L243" s="16" t="s">
        <v>52</v>
      </c>
      <c r="M243" s="16">
        <f>ROUND(IF($C243=1,INDEX(新属性投放!I$14:I$22,卡牌属性!$K243),INDEX(新属性投放!I$28:I$36,卡牌属性!$K243))*VLOOKUP(J243,$A$4:$E$39,5),0)</f>
        <v>2335</v>
      </c>
      <c r="N243" s="31" t="s">
        <v>199</v>
      </c>
      <c r="O243" s="16">
        <f>ROUND(IF($C243=1,INDEX(新属性投放!J$14:J$22,卡牌属性!$K243),INDEX(新属性投放!J$28:J$36,卡牌属性!$K243))*VLOOKUP(J243,$A$4:$E$39,5),0)</f>
        <v>774</v>
      </c>
      <c r="P243" s="31" t="s">
        <v>200</v>
      </c>
      <c r="Q243" s="16">
        <f>ROUND(IF($C243=1,INDEX(新属性投放!K$14:K$22,卡牌属性!$K243),INDEX(新属性投放!K$28:K$36,卡牌属性!$K243))*VLOOKUP(J243,$A$4:$E$39,5),0)</f>
        <v>4059</v>
      </c>
      <c r="R243" s="31" t="s">
        <v>198</v>
      </c>
      <c r="S243" s="16">
        <f>ROUND(IF($C243=1,INDEX(新属性投放!C$14:C$22,卡牌属性!$K243),INDEX(新属性投放!C$28:C$36,卡牌属性!$K243))*VLOOKUP(J243,$A$4:$E$39,5),0)</f>
        <v>64</v>
      </c>
      <c r="T243" s="31" t="s">
        <v>199</v>
      </c>
      <c r="U243" s="16">
        <f>ROUND(IF($C243=1,INDEX(新属性投放!D$14:D$22,卡牌属性!$K243),INDEX(新属性投放!D$28:D$36,卡牌属性!$K243))*VLOOKUP(J243,$A$4:$E$39,5),0)</f>
        <v>21</v>
      </c>
      <c r="V243" s="31" t="s">
        <v>200</v>
      </c>
      <c r="W243" s="16">
        <f>ROUND(IF($C243=1,INDEX(新属性投放!E$14:E$22,卡牌属性!$K243),INDEX(新属性投放!E$28:E$36,卡牌属性!$K243))*VLOOKUP(J243,$A$4:$E$39,5),0)</f>
        <v>106</v>
      </c>
    </row>
    <row r="244" spans="9:23" ht="16.5" x14ac:dyDescent="0.2">
      <c r="I244" s="15">
        <v>241</v>
      </c>
      <c r="J244" s="16">
        <f t="shared" si="7"/>
        <v>1102012</v>
      </c>
      <c r="K244" s="16">
        <f t="shared" si="6"/>
        <v>7</v>
      </c>
      <c r="L244" s="16" t="s">
        <v>52</v>
      </c>
      <c r="M244" s="16">
        <f>ROUND(IF($C244=1,INDEX(新属性投放!I$14:I$22,卡牌属性!$K244),INDEX(新属性投放!I$28:I$36,卡牌属性!$K244))*VLOOKUP(J244,$A$4:$E$39,5),0)</f>
        <v>3048</v>
      </c>
      <c r="N244" s="31" t="s">
        <v>199</v>
      </c>
      <c r="O244" s="16">
        <f>ROUND(IF($C244=1,INDEX(新属性投放!J$14:J$22,卡牌属性!$K244),INDEX(新属性投放!J$28:J$36,卡牌属性!$K244))*VLOOKUP(J244,$A$4:$E$39,5),0)</f>
        <v>1011</v>
      </c>
      <c r="P244" s="31" t="s">
        <v>200</v>
      </c>
      <c r="Q244" s="16">
        <f>ROUND(IF($C244=1,INDEX(新属性投放!K$14:K$22,卡牌属性!$K244),INDEX(新属性投放!K$28:K$36,卡牌属性!$K244))*VLOOKUP(J244,$A$4:$E$39,5),0)</f>
        <v>5246</v>
      </c>
      <c r="R244" s="31" t="s">
        <v>198</v>
      </c>
      <c r="S244" s="16">
        <f>ROUND(IF($C244=1,INDEX(新属性投放!C$14:C$22,卡牌属性!$K244),INDEX(新属性投放!C$28:C$36,卡牌属性!$K244))*VLOOKUP(J244,$A$4:$E$39,5),0)</f>
        <v>75</v>
      </c>
      <c r="T244" s="31" t="s">
        <v>199</v>
      </c>
      <c r="U244" s="16">
        <f>ROUND(IF($C244=1,INDEX(新属性投放!D$14:D$22,卡牌属性!$K244),INDEX(新属性投放!D$28:D$36,卡牌属性!$K244))*VLOOKUP(J244,$A$4:$E$39,5),0)</f>
        <v>25</v>
      </c>
      <c r="V244" s="31" t="s">
        <v>200</v>
      </c>
      <c r="W244" s="16">
        <f>ROUND(IF($C244=1,INDEX(新属性投放!E$14:E$22,卡牌属性!$K244),INDEX(新属性投放!E$28:E$36,卡牌属性!$K244))*VLOOKUP(J244,$A$4:$E$39,5),0)</f>
        <v>125</v>
      </c>
    </row>
    <row r="245" spans="9:23" ht="16.5" x14ac:dyDescent="0.2">
      <c r="I245" s="15">
        <v>242</v>
      </c>
      <c r="J245" s="16">
        <f t="shared" si="7"/>
        <v>1102012</v>
      </c>
      <c r="K245" s="16">
        <f t="shared" si="6"/>
        <v>8</v>
      </c>
      <c r="L245" s="16" t="s">
        <v>52</v>
      </c>
      <c r="M245" s="16">
        <f>ROUND(IF($C245=1,INDEX(新属性投放!I$14:I$22,卡牌属性!$K245),INDEX(新属性投放!I$28:I$36,卡牌属性!$K245))*VLOOKUP(J245,$A$4:$E$39,5),0)</f>
        <v>3891</v>
      </c>
      <c r="N245" s="31" t="s">
        <v>199</v>
      </c>
      <c r="O245" s="16">
        <f>ROUND(IF($C245=1,INDEX(新属性投放!J$14:J$22,卡牌属性!$K245),INDEX(新属性投放!J$28:J$36,卡牌属性!$K245))*VLOOKUP(J245,$A$4:$E$39,5),0)</f>
        <v>1293</v>
      </c>
      <c r="P245" s="31" t="s">
        <v>200</v>
      </c>
      <c r="Q245" s="16">
        <f>ROUND(IF($C245=1,INDEX(新属性投放!K$14:K$22,卡牌属性!$K245),INDEX(新属性投放!K$28:K$36,卡牌属性!$K245))*VLOOKUP(J245,$A$4:$E$39,5),0)</f>
        <v>6653</v>
      </c>
      <c r="R245" s="31" t="s">
        <v>198</v>
      </c>
      <c r="S245" s="16">
        <f>ROUND(IF($C245=1,INDEX(新属性投放!C$14:C$22,卡牌属性!$K245),INDEX(新属性投放!C$28:C$36,卡牌属性!$K245))*VLOOKUP(J245,$A$4:$E$39,5),0)</f>
        <v>94</v>
      </c>
      <c r="T245" s="31" t="s">
        <v>199</v>
      </c>
      <c r="U245" s="16">
        <f>ROUND(IF($C245=1,INDEX(新属性投放!D$14:D$22,卡牌属性!$K245),INDEX(新属性投放!D$28:D$36,卡牌属性!$K245))*VLOOKUP(J245,$A$4:$E$39,5),0)</f>
        <v>31</v>
      </c>
      <c r="V245" s="31" t="s">
        <v>200</v>
      </c>
      <c r="W245" s="16">
        <f>ROUND(IF($C245=1,INDEX(新属性投放!E$14:E$22,卡牌属性!$K245),INDEX(新属性投放!E$28:E$36,卡牌属性!$K245))*VLOOKUP(J245,$A$4:$E$39,5),0)</f>
        <v>156</v>
      </c>
    </row>
    <row r="246" spans="9:23" ht="16.5" x14ac:dyDescent="0.2">
      <c r="I246" s="15">
        <v>243</v>
      </c>
      <c r="J246" s="16">
        <f t="shared" si="7"/>
        <v>1102012</v>
      </c>
      <c r="K246" s="16">
        <f t="shared" si="6"/>
        <v>9</v>
      </c>
      <c r="L246" s="16" t="s">
        <v>52</v>
      </c>
      <c r="M246" s="16">
        <f>ROUND(IF($C246=1,INDEX(新属性投放!I$14:I$22,卡牌属性!$K246),INDEX(新属性投放!I$28:I$36,卡牌属性!$K246))*VLOOKUP(J246,$A$4:$E$39,5),0)</f>
        <v>4941</v>
      </c>
      <c r="N246" s="31" t="s">
        <v>199</v>
      </c>
      <c r="O246" s="16">
        <f>ROUND(IF($C246=1,INDEX(新属性投放!J$14:J$22,卡牌属性!$K246),INDEX(新属性投放!J$28:J$36,卡牌属性!$K246))*VLOOKUP(J246,$A$4:$E$39,5),0)</f>
        <v>1643</v>
      </c>
      <c r="P246" s="31" t="s">
        <v>200</v>
      </c>
      <c r="Q246" s="16">
        <f>ROUND(IF($C246=1,INDEX(新属性投放!K$14:K$22,卡牌属性!$K246),INDEX(新属性投放!K$28:K$36,卡牌属性!$K246))*VLOOKUP(J246,$A$4:$E$39,5),0)</f>
        <v>8403</v>
      </c>
      <c r="R246" s="31" t="s">
        <v>198</v>
      </c>
      <c r="S246" s="16">
        <f>ROUND(IF($C246=1,INDEX(新属性投放!C$14:C$22,卡牌属性!$K246),INDEX(新属性投放!C$28:C$36,卡牌属性!$K246))*VLOOKUP(J246,$A$4:$E$39,5),0)</f>
        <v>113</v>
      </c>
      <c r="T246" s="31" t="s">
        <v>199</v>
      </c>
      <c r="U246" s="16">
        <f>ROUND(IF($C246=1,INDEX(新属性投放!D$14:D$22,卡牌属性!$K246),INDEX(新属性投放!D$28:D$36,卡牌属性!$K246))*VLOOKUP(J246,$A$4:$E$39,5),0)</f>
        <v>38</v>
      </c>
      <c r="V246" s="31" t="s">
        <v>200</v>
      </c>
      <c r="W246" s="16">
        <f>ROUND(IF($C246=1,INDEX(新属性投放!E$14:E$22,卡牌属性!$K246),INDEX(新属性投放!E$28:E$36,卡牌属性!$K246))*VLOOKUP(J246,$A$4:$E$39,5),0)</f>
        <v>188</v>
      </c>
    </row>
    <row r="247" spans="9:23" ht="16.5" x14ac:dyDescent="0.2">
      <c r="I247" s="15">
        <v>244</v>
      </c>
      <c r="J247" s="16">
        <f t="shared" si="7"/>
        <v>1102013</v>
      </c>
      <c r="K247" s="16">
        <f t="shared" si="6"/>
        <v>1</v>
      </c>
      <c r="L247" s="16" t="s">
        <v>52</v>
      </c>
      <c r="M247" s="16">
        <f>ROUND(IF($C247=1,INDEX(新属性投放!I$14:I$22,卡牌属性!$K247),INDEX(新属性投放!I$28:I$36,卡牌属性!$K247))*VLOOKUP(J247,$A$4:$E$39,5),0)</f>
        <v>40</v>
      </c>
      <c r="N247" s="31" t="s">
        <v>199</v>
      </c>
      <c r="O247" s="16">
        <f>ROUND(IF($C247=1,INDEX(新属性投放!J$14:J$22,卡牌属性!$K247),INDEX(新属性投放!J$28:J$36,卡牌属性!$K247))*VLOOKUP(J247,$A$4:$E$39,5),0)</f>
        <v>10</v>
      </c>
      <c r="P247" s="31" t="s">
        <v>200</v>
      </c>
      <c r="Q247" s="16">
        <f>ROUND(IF($C247=1,INDEX(新属性投放!K$14:K$22,卡牌属性!$K247),INDEX(新属性投放!K$28:K$36,卡牌属性!$K247))*VLOOKUP(J247,$A$4:$E$39,5),0)</f>
        <v>200</v>
      </c>
      <c r="R247" s="31" t="s">
        <v>198</v>
      </c>
      <c r="S247" s="16">
        <f>ROUND(IF($C247=1,INDEX(新属性投放!C$14:C$22,卡牌属性!$K247),INDEX(新属性投放!C$28:C$36,卡牌属性!$K247))*VLOOKUP(J247,$A$4:$E$39,5),0)</f>
        <v>15</v>
      </c>
      <c r="T247" s="31" t="s">
        <v>199</v>
      </c>
      <c r="U247" s="16">
        <f>ROUND(IF($C247=1,INDEX(新属性投放!D$14:D$22,卡牌属性!$K247),INDEX(新属性投放!D$28:D$36,卡牌属性!$K247))*VLOOKUP(J247,$A$4:$E$39,5),0)</f>
        <v>5</v>
      </c>
      <c r="V247" s="31" t="s">
        <v>200</v>
      </c>
      <c r="W247" s="16">
        <f>ROUND(IF($C247=1,INDEX(新属性投放!E$14:E$22,卡牌属性!$K247),INDEX(新属性投放!E$28:E$36,卡牌属性!$K247))*VLOOKUP(J247,$A$4:$E$39,5),0)</f>
        <v>25</v>
      </c>
    </row>
    <row r="248" spans="9:23" ht="16.5" x14ac:dyDescent="0.2">
      <c r="I248" s="15">
        <v>245</v>
      </c>
      <c r="J248" s="16">
        <f t="shared" si="7"/>
        <v>1102013</v>
      </c>
      <c r="K248" s="16">
        <f t="shared" si="6"/>
        <v>2</v>
      </c>
      <c r="L248" s="16" t="s">
        <v>52</v>
      </c>
      <c r="M248" s="16">
        <f>ROUND(IF($C248=1,INDEX(新属性投放!I$14:I$22,卡牌属性!$K248),INDEX(新属性投放!I$28:I$36,卡牌属性!$K248))*VLOOKUP(J248,$A$4:$E$39,5),0)</f>
        <v>281</v>
      </c>
      <c r="N248" s="31" t="s">
        <v>199</v>
      </c>
      <c r="O248" s="16">
        <f>ROUND(IF($C248=1,INDEX(新属性投放!J$14:J$22,卡牌属性!$K248),INDEX(新属性投放!J$28:J$36,卡牌属性!$K248))*VLOOKUP(J248,$A$4:$E$39,5),0)</f>
        <v>90</v>
      </c>
      <c r="P248" s="31" t="s">
        <v>200</v>
      </c>
      <c r="Q248" s="16">
        <f>ROUND(IF($C248=1,INDEX(新属性投放!K$14:K$22,卡牌属性!$K248),INDEX(新属性投放!K$28:K$36,卡牌属性!$K248))*VLOOKUP(J248,$A$4:$E$39,5),0)</f>
        <v>602</v>
      </c>
      <c r="R248" s="31" t="s">
        <v>198</v>
      </c>
      <c r="S248" s="16">
        <f>ROUND(IF($C248=1,INDEX(新属性投放!C$14:C$22,卡牌属性!$K248),INDEX(新属性投放!C$28:C$36,卡牌属性!$K248))*VLOOKUP(J248,$A$4:$E$39,5),0)</f>
        <v>21</v>
      </c>
      <c r="T248" s="31" t="s">
        <v>199</v>
      </c>
      <c r="U248" s="16">
        <f>ROUND(IF($C248=1,INDEX(新属性投放!D$14:D$22,卡牌属性!$K248),INDEX(新属性投放!D$28:D$36,卡牌属性!$K248))*VLOOKUP(J248,$A$4:$E$39,5),0)</f>
        <v>7</v>
      </c>
      <c r="V248" s="31" t="s">
        <v>200</v>
      </c>
      <c r="W248" s="16">
        <f>ROUND(IF($C248=1,INDEX(新属性投放!E$14:E$22,卡牌属性!$K248),INDEX(新属性投放!E$28:E$36,卡牌属性!$K248))*VLOOKUP(J248,$A$4:$E$39,5),0)</f>
        <v>35</v>
      </c>
    </row>
    <row r="249" spans="9:23" ht="16.5" x14ac:dyDescent="0.2">
      <c r="I249" s="15">
        <v>246</v>
      </c>
      <c r="J249" s="16">
        <f t="shared" si="7"/>
        <v>1102013</v>
      </c>
      <c r="K249" s="16">
        <f t="shared" si="6"/>
        <v>3</v>
      </c>
      <c r="L249" s="16" t="s">
        <v>52</v>
      </c>
      <c r="M249" s="16">
        <f>ROUND(IF($C249=1,INDEX(新属性投放!I$14:I$22,卡牌属性!$K249),INDEX(新属性投放!I$28:I$36,卡牌属性!$K249))*VLOOKUP(J249,$A$4:$E$39,5),0)</f>
        <v>626</v>
      </c>
      <c r="N249" s="31" t="s">
        <v>199</v>
      </c>
      <c r="O249" s="16">
        <f>ROUND(IF($C249=1,INDEX(新属性投放!J$14:J$22,卡牌属性!$K249),INDEX(新属性投放!J$28:J$36,卡牌属性!$K249))*VLOOKUP(J249,$A$4:$E$39,5),0)</f>
        <v>205</v>
      </c>
      <c r="P249" s="31" t="s">
        <v>200</v>
      </c>
      <c r="Q249" s="16">
        <f>ROUND(IF($C249=1,INDEX(新属性投放!K$14:K$22,卡牌属性!$K249),INDEX(新属性投放!K$28:K$36,卡牌属性!$K249))*VLOOKUP(J249,$A$4:$E$39,5),0)</f>
        <v>1177</v>
      </c>
      <c r="R249" s="31" t="s">
        <v>198</v>
      </c>
      <c r="S249" s="16">
        <f>ROUND(IF($C249=1,INDEX(新属性投放!C$14:C$22,卡牌属性!$K249),INDEX(新属性投放!C$28:C$36,卡牌属性!$K249))*VLOOKUP(J249,$A$4:$E$39,5),0)</f>
        <v>30</v>
      </c>
      <c r="T249" s="31" t="s">
        <v>199</v>
      </c>
      <c r="U249" s="16">
        <f>ROUND(IF($C249=1,INDEX(新属性投放!D$14:D$22,卡牌属性!$K249),INDEX(新属性投放!D$28:D$36,卡牌属性!$K249))*VLOOKUP(J249,$A$4:$E$39,5),0)</f>
        <v>10</v>
      </c>
      <c r="V249" s="31" t="s">
        <v>200</v>
      </c>
      <c r="W249" s="16">
        <f>ROUND(IF($C249=1,INDEX(新属性投放!E$14:E$22,卡牌属性!$K249),INDEX(新属性投放!E$28:E$36,卡牌属性!$K249))*VLOOKUP(J249,$A$4:$E$39,5),0)</f>
        <v>50</v>
      </c>
    </row>
    <row r="250" spans="9:23" ht="16.5" x14ac:dyDescent="0.2">
      <c r="I250" s="15">
        <v>247</v>
      </c>
      <c r="J250" s="16">
        <f t="shared" si="7"/>
        <v>1102013</v>
      </c>
      <c r="K250" s="16">
        <f t="shared" si="6"/>
        <v>4</v>
      </c>
      <c r="L250" s="16" t="s">
        <v>52</v>
      </c>
      <c r="M250" s="16">
        <f>ROUND(IF($C250=1,INDEX(新属性投放!I$14:I$22,卡牌属性!$K250),INDEX(新属性投放!I$28:I$36,卡牌属性!$K250))*VLOOKUP(J250,$A$4:$E$39,5),0)</f>
        <v>962</v>
      </c>
      <c r="N250" s="31" t="s">
        <v>199</v>
      </c>
      <c r="O250" s="16">
        <f>ROUND(IF($C250=1,INDEX(新属性投放!J$14:J$22,卡牌属性!$K250),INDEX(新属性投放!J$28:J$36,卡牌属性!$K250))*VLOOKUP(J250,$A$4:$E$39,5),0)</f>
        <v>317</v>
      </c>
      <c r="P250" s="31" t="s">
        <v>200</v>
      </c>
      <c r="Q250" s="16">
        <f>ROUND(IF($C250=1,INDEX(新属性投放!K$14:K$22,卡牌属性!$K250),INDEX(新属性投放!K$28:K$36,卡牌属性!$K250))*VLOOKUP(J250,$A$4:$E$39,5),0)</f>
        <v>1737</v>
      </c>
      <c r="R250" s="31" t="s">
        <v>198</v>
      </c>
      <c r="S250" s="16">
        <f>ROUND(IF($C250=1,INDEX(新属性投放!C$14:C$22,卡牌属性!$K250),INDEX(新属性投放!C$28:C$36,卡牌属性!$K250))*VLOOKUP(J250,$A$4:$E$39,5),0)</f>
        <v>36</v>
      </c>
      <c r="T250" s="31" t="s">
        <v>199</v>
      </c>
      <c r="U250" s="16">
        <f>ROUND(IF($C250=1,INDEX(新属性投放!D$14:D$22,卡牌属性!$K250),INDEX(新属性投放!D$28:D$36,卡牌属性!$K250))*VLOOKUP(J250,$A$4:$E$39,5),0)</f>
        <v>12</v>
      </c>
      <c r="V250" s="31" t="s">
        <v>200</v>
      </c>
      <c r="W250" s="16">
        <f>ROUND(IF($C250=1,INDEX(新属性投放!E$14:E$22,卡牌属性!$K250),INDEX(新属性投放!E$28:E$36,卡牌属性!$K250))*VLOOKUP(J250,$A$4:$E$39,5),0)</f>
        <v>60</v>
      </c>
    </row>
    <row r="251" spans="9:23" ht="16.5" x14ac:dyDescent="0.2">
      <c r="I251" s="15">
        <v>248</v>
      </c>
      <c r="J251" s="16">
        <f t="shared" si="7"/>
        <v>1102013</v>
      </c>
      <c r="K251" s="16">
        <f t="shared" si="6"/>
        <v>5</v>
      </c>
      <c r="L251" s="16" t="s">
        <v>52</v>
      </c>
      <c r="M251" s="16">
        <f>ROUND(IF($C251=1,INDEX(新属性投放!I$14:I$22,卡牌属性!$K251),INDEX(新属性投放!I$28:I$36,卡牌属性!$K251))*VLOOKUP(J251,$A$4:$E$39,5),0)</f>
        <v>1367</v>
      </c>
      <c r="N251" s="31" t="s">
        <v>199</v>
      </c>
      <c r="O251" s="16">
        <f>ROUND(IF($C251=1,INDEX(新属性投放!J$14:J$22,卡牌属性!$K251),INDEX(新属性投放!J$28:J$36,卡牌属性!$K251))*VLOOKUP(J251,$A$4:$E$39,5),0)</f>
        <v>452</v>
      </c>
      <c r="P251" s="31" t="s">
        <v>200</v>
      </c>
      <c r="Q251" s="16">
        <f>ROUND(IF($C251=1,INDEX(新属性投放!K$14:K$22,卡牌属性!$K251),INDEX(新属性投放!K$28:K$36,卡牌属性!$K251))*VLOOKUP(J251,$A$4:$E$39,5),0)</f>
        <v>2412</v>
      </c>
      <c r="R251" s="31" t="s">
        <v>198</v>
      </c>
      <c r="S251" s="16">
        <f>ROUND(IF($C251=1,INDEX(新属性投放!C$14:C$22,卡牌属性!$K251),INDEX(新属性投放!C$28:C$36,卡牌属性!$K251))*VLOOKUP(J251,$A$4:$E$39,5),0)</f>
        <v>45</v>
      </c>
      <c r="T251" s="31" t="s">
        <v>199</v>
      </c>
      <c r="U251" s="16">
        <f>ROUND(IF($C251=1,INDEX(新属性投放!D$14:D$22,卡牌属性!$K251),INDEX(新属性投放!D$28:D$36,卡牌属性!$K251))*VLOOKUP(J251,$A$4:$E$39,5),0)</f>
        <v>15</v>
      </c>
      <c r="V251" s="31" t="s">
        <v>200</v>
      </c>
      <c r="W251" s="16">
        <f>ROUND(IF($C251=1,INDEX(新属性投放!E$14:E$22,卡牌属性!$K251),INDEX(新属性投放!E$28:E$36,卡牌属性!$K251))*VLOOKUP(J251,$A$4:$E$39,5),0)</f>
        <v>75</v>
      </c>
    </row>
    <row r="252" spans="9:23" ht="16.5" x14ac:dyDescent="0.2">
      <c r="I252" s="15">
        <v>249</v>
      </c>
      <c r="J252" s="16">
        <f t="shared" si="7"/>
        <v>1102013</v>
      </c>
      <c r="K252" s="16">
        <f t="shared" si="6"/>
        <v>6</v>
      </c>
      <c r="L252" s="16" t="s">
        <v>52</v>
      </c>
      <c r="M252" s="16">
        <f>ROUND(IF($C252=1,INDEX(新属性投放!I$14:I$22,卡牌属性!$K252),INDEX(新属性投放!I$28:I$36,卡牌属性!$K252))*VLOOKUP(J252,$A$4:$E$39,5),0)</f>
        <v>1868</v>
      </c>
      <c r="N252" s="31" t="s">
        <v>199</v>
      </c>
      <c r="O252" s="16">
        <f>ROUND(IF($C252=1,INDEX(新属性投放!J$14:J$22,卡牌属性!$K252),INDEX(新属性投放!J$28:J$36,卡牌属性!$K252))*VLOOKUP(J252,$A$4:$E$39,5),0)</f>
        <v>619</v>
      </c>
      <c r="P252" s="31" t="s">
        <v>200</v>
      </c>
      <c r="Q252" s="16">
        <f>ROUND(IF($C252=1,INDEX(新属性投放!K$14:K$22,卡牌属性!$K252),INDEX(新属性投放!K$28:K$36,卡牌属性!$K252))*VLOOKUP(J252,$A$4:$E$39,5),0)</f>
        <v>3247</v>
      </c>
      <c r="R252" s="31" t="s">
        <v>198</v>
      </c>
      <c r="S252" s="16">
        <f>ROUND(IF($C252=1,INDEX(新属性投放!C$14:C$22,卡牌属性!$K252),INDEX(新属性投放!C$28:C$36,卡牌属性!$K252))*VLOOKUP(J252,$A$4:$E$39,5),0)</f>
        <v>51</v>
      </c>
      <c r="T252" s="31" t="s">
        <v>199</v>
      </c>
      <c r="U252" s="16">
        <f>ROUND(IF($C252=1,INDEX(新属性投放!D$14:D$22,卡牌属性!$K252),INDEX(新属性投放!D$28:D$36,卡牌属性!$K252))*VLOOKUP(J252,$A$4:$E$39,5),0)</f>
        <v>17</v>
      </c>
      <c r="V252" s="31" t="s">
        <v>200</v>
      </c>
      <c r="W252" s="16">
        <f>ROUND(IF($C252=1,INDEX(新属性投放!E$14:E$22,卡牌属性!$K252),INDEX(新属性投放!E$28:E$36,卡牌属性!$K252))*VLOOKUP(J252,$A$4:$E$39,5),0)</f>
        <v>85</v>
      </c>
    </row>
    <row r="253" spans="9:23" ht="16.5" x14ac:dyDescent="0.2">
      <c r="I253" s="15">
        <v>250</v>
      </c>
      <c r="J253" s="16">
        <f t="shared" si="7"/>
        <v>1102013</v>
      </c>
      <c r="K253" s="16">
        <f t="shared" si="6"/>
        <v>7</v>
      </c>
      <c r="L253" s="16" t="s">
        <v>52</v>
      </c>
      <c r="M253" s="16">
        <f>ROUND(IF($C253=1,INDEX(新属性投放!I$14:I$22,卡牌属性!$K253),INDEX(新属性投放!I$28:I$36,卡牌属性!$K253))*VLOOKUP(J253,$A$4:$E$39,5),0)</f>
        <v>2438</v>
      </c>
      <c r="N253" s="31" t="s">
        <v>199</v>
      </c>
      <c r="O253" s="16">
        <f>ROUND(IF($C253=1,INDEX(新属性投放!J$14:J$22,卡牌属性!$K253),INDEX(新属性投放!J$28:J$36,卡牌属性!$K253))*VLOOKUP(J253,$A$4:$E$39,5),0)</f>
        <v>809</v>
      </c>
      <c r="P253" s="31" t="s">
        <v>200</v>
      </c>
      <c r="Q253" s="16">
        <f>ROUND(IF($C253=1,INDEX(新属性投放!K$14:K$22,卡牌属性!$K253),INDEX(新属性投放!K$28:K$36,卡牌属性!$K253))*VLOOKUP(J253,$A$4:$E$39,5),0)</f>
        <v>4197</v>
      </c>
      <c r="R253" s="31" t="s">
        <v>198</v>
      </c>
      <c r="S253" s="16">
        <f>ROUND(IF($C253=1,INDEX(新属性投放!C$14:C$22,卡牌属性!$K253),INDEX(新属性投放!C$28:C$36,卡牌属性!$K253))*VLOOKUP(J253,$A$4:$E$39,5),0)</f>
        <v>60</v>
      </c>
      <c r="T253" s="31" t="s">
        <v>199</v>
      </c>
      <c r="U253" s="16">
        <f>ROUND(IF($C253=1,INDEX(新属性投放!D$14:D$22,卡牌属性!$K253),INDEX(新属性投放!D$28:D$36,卡牌属性!$K253))*VLOOKUP(J253,$A$4:$E$39,5),0)</f>
        <v>20</v>
      </c>
      <c r="V253" s="31" t="s">
        <v>200</v>
      </c>
      <c r="W253" s="16">
        <f>ROUND(IF($C253=1,INDEX(新属性投放!E$14:E$22,卡牌属性!$K253),INDEX(新属性投放!E$28:E$36,卡牌属性!$K253))*VLOOKUP(J253,$A$4:$E$39,5),0)</f>
        <v>100</v>
      </c>
    </row>
    <row r="254" spans="9:23" ht="16.5" x14ac:dyDescent="0.2">
      <c r="I254" s="15">
        <v>251</v>
      </c>
      <c r="J254" s="16">
        <f t="shared" si="7"/>
        <v>1102013</v>
      </c>
      <c r="K254" s="16">
        <f t="shared" si="6"/>
        <v>8</v>
      </c>
      <c r="L254" s="16" t="s">
        <v>52</v>
      </c>
      <c r="M254" s="16">
        <f>ROUND(IF($C254=1,INDEX(新属性投放!I$14:I$22,卡牌属性!$K254),INDEX(新属性投放!I$28:I$36,卡牌属性!$K254))*VLOOKUP(J254,$A$4:$E$39,5),0)</f>
        <v>3113</v>
      </c>
      <c r="N254" s="31" t="s">
        <v>199</v>
      </c>
      <c r="O254" s="16">
        <f>ROUND(IF($C254=1,INDEX(新属性投放!J$14:J$22,卡牌属性!$K254),INDEX(新属性投放!J$28:J$36,卡牌属性!$K254))*VLOOKUP(J254,$A$4:$E$39,5),0)</f>
        <v>1034</v>
      </c>
      <c r="P254" s="31" t="s">
        <v>200</v>
      </c>
      <c r="Q254" s="16">
        <f>ROUND(IF($C254=1,INDEX(新属性投放!K$14:K$22,卡牌属性!$K254),INDEX(新属性投放!K$28:K$36,卡牌属性!$K254))*VLOOKUP(J254,$A$4:$E$39,5),0)</f>
        <v>5322</v>
      </c>
      <c r="R254" s="31" t="s">
        <v>198</v>
      </c>
      <c r="S254" s="16">
        <f>ROUND(IF($C254=1,INDEX(新属性投放!C$14:C$22,卡牌属性!$K254),INDEX(新属性投放!C$28:C$36,卡牌属性!$K254))*VLOOKUP(J254,$A$4:$E$39,5),0)</f>
        <v>75</v>
      </c>
      <c r="T254" s="31" t="s">
        <v>199</v>
      </c>
      <c r="U254" s="16">
        <f>ROUND(IF($C254=1,INDEX(新属性投放!D$14:D$22,卡牌属性!$K254),INDEX(新属性投放!D$28:D$36,卡牌属性!$K254))*VLOOKUP(J254,$A$4:$E$39,5),0)</f>
        <v>25</v>
      </c>
      <c r="V254" s="31" t="s">
        <v>200</v>
      </c>
      <c r="W254" s="16">
        <f>ROUND(IF($C254=1,INDEX(新属性投放!E$14:E$22,卡牌属性!$K254),INDEX(新属性投放!E$28:E$36,卡牌属性!$K254))*VLOOKUP(J254,$A$4:$E$39,5),0)</f>
        <v>125</v>
      </c>
    </row>
    <row r="255" spans="9:23" ht="16.5" x14ac:dyDescent="0.2">
      <c r="I255" s="15">
        <v>252</v>
      </c>
      <c r="J255" s="16">
        <f t="shared" si="7"/>
        <v>1102013</v>
      </c>
      <c r="K255" s="16">
        <f t="shared" si="6"/>
        <v>9</v>
      </c>
      <c r="L255" s="16" t="s">
        <v>52</v>
      </c>
      <c r="M255" s="16">
        <f>ROUND(IF($C255=1,INDEX(新属性投放!I$14:I$22,卡牌属性!$K255),INDEX(新属性投放!I$28:I$36,卡牌属性!$K255))*VLOOKUP(J255,$A$4:$E$39,5),0)</f>
        <v>3953</v>
      </c>
      <c r="N255" s="31" t="s">
        <v>199</v>
      </c>
      <c r="O255" s="16">
        <f>ROUND(IF($C255=1,INDEX(新属性投放!J$14:J$22,卡牌属性!$K255),INDEX(新属性投放!J$28:J$36,卡牌属性!$K255))*VLOOKUP(J255,$A$4:$E$39,5),0)</f>
        <v>1314</v>
      </c>
      <c r="P255" s="31" t="s">
        <v>200</v>
      </c>
      <c r="Q255" s="16">
        <f>ROUND(IF($C255=1,INDEX(新属性投放!K$14:K$22,卡牌属性!$K255),INDEX(新属性投放!K$28:K$36,卡牌属性!$K255))*VLOOKUP(J255,$A$4:$E$39,5),0)</f>
        <v>6722</v>
      </c>
      <c r="R255" s="31" t="s">
        <v>198</v>
      </c>
      <c r="S255" s="16">
        <f>ROUND(IF($C255=1,INDEX(新属性投放!C$14:C$22,卡牌属性!$K255),INDEX(新属性投放!C$28:C$36,卡牌属性!$K255))*VLOOKUP(J255,$A$4:$E$39,5),0)</f>
        <v>90</v>
      </c>
      <c r="T255" s="31" t="s">
        <v>199</v>
      </c>
      <c r="U255" s="16">
        <f>ROUND(IF($C255=1,INDEX(新属性投放!D$14:D$22,卡牌属性!$K255),INDEX(新属性投放!D$28:D$36,卡牌属性!$K255))*VLOOKUP(J255,$A$4:$E$39,5),0)</f>
        <v>30</v>
      </c>
      <c r="V255" s="31" t="s">
        <v>200</v>
      </c>
      <c r="W255" s="16">
        <f>ROUND(IF($C255=1,INDEX(新属性投放!E$14:E$22,卡牌属性!$K255),INDEX(新属性投放!E$28:E$36,卡牌属性!$K255))*VLOOKUP(J255,$A$4:$E$39,5),0)</f>
        <v>150</v>
      </c>
    </row>
    <row r="256" spans="9:23" ht="16.5" x14ac:dyDescent="0.2">
      <c r="I256" s="15">
        <v>253</v>
      </c>
      <c r="J256" s="16">
        <f t="shared" si="7"/>
        <v>1102014</v>
      </c>
      <c r="K256" s="16">
        <f t="shared" si="6"/>
        <v>1</v>
      </c>
      <c r="L256" s="16" t="s">
        <v>52</v>
      </c>
      <c r="M256" s="16">
        <f>ROUND(IF($C256=1,INDEX(新属性投放!I$14:I$22,卡牌属性!$K256),INDEX(新属性投放!I$28:I$36,卡牌属性!$K256))*VLOOKUP(J256,$A$4:$E$39,5),0)</f>
        <v>44</v>
      </c>
      <c r="N256" s="31" t="s">
        <v>199</v>
      </c>
      <c r="O256" s="16">
        <f>ROUND(IF($C256=1,INDEX(新属性投放!J$14:J$22,卡牌属性!$K256),INDEX(新属性投放!J$28:J$36,卡牌属性!$K256))*VLOOKUP(J256,$A$4:$E$39,5),0)</f>
        <v>11</v>
      </c>
      <c r="P256" s="31" t="s">
        <v>200</v>
      </c>
      <c r="Q256" s="16">
        <f>ROUND(IF($C256=1,INDEX(新属性投放!K$14:K$22,卡牌属性!$K256),INDEX(新属性投放!K$28:K$36,卡牌属性!$K256))*VLOOKUP(J256,$A$4:$E$39,5),0)</f>
        <v>220</v>
      </c>
      <c r="R256" s="31" t="s">
        <v>198</v>
      </c>
      <c r="S256" s="16">
        <f>ROUND(IF($C256=1,INDEX(新属性投放!C$14:C$22,卡牌属性!$K256),INDEX(新属性投放!C$28:C$36,卡牌属性!$K256))*VLOOKUP(J256,$A$4:$E$39,5),0)</f>
        <v>17</v>
      </c>
      <c r="T256" s="31" t="s">
        <v>199</v>
      </c>
      <c r="U256" s="16">
        <f>ROUND(IF($C256=1,INDEX(新属性投放!D$14:D$22,卡牌属性!$K256),INDEX(新属性投放!D$28:D$36,卡牌属性!$K256))*VLOOKUP(J256,$A$4:$E$39,5),0)</f>
        <v>6</v>
      </c>
      <c r="V256" s="31" t="s">
        <v>200</v>
      </c>
      <c r="W256" s="16">
        <f>ROUND(IF($C256=1,INDEX(新属性投放!E$14:E$22,卡牌属性!$K256),INDEX(新属性投放!E$28:E$36,卡牌属性!$K256))*VLOOKUP(J256,$A$4:$E$39,5),0)</f>
        <v>28</v>
      </c>
    </row>
    <row r="257" spans="9:23" ht="16.5" x14ac:dyDescent="0.2">
      <c r="I257" s="15">
        <v>254</v>
      </c>
      <c r="J257" s="16">
        <f t="shared" si="7"/>
        <v>1102014</v>
      </c>
      <c r="K257" s="16">
        <f t="shared" si="6"/>
        <v>2</v>
      </c>
      <c r="L257" s="16" t="s">
        <v>52</v>
      </c>
      <c r="M257" s="16">
        <f>ROUND(IF($C257=1,INDEX(新属性投放!I$14:I$22,卡牌属性!$K257),INDEX(新属性投放!I$28:I$36,卡牌属性!$K257))*VLOOKUP(J257,$A$4:$E$39,5),0)</f>
        <v>309</v>
      </c>
      <c r="N257" s="31" t="s">
        <v>199</v>
      </c>
      <c r="O257" s="16">
        <f>ROUND(IF($C257=1,INDEX(新属性投放!J$14:J$22,卡牌属性!$K257),INDEX(新属性投放!J$28:J$36,卡牌属性!$K257))*VLOOKUP(J257,$A$4:$E$39,5),0)</f>
        <v>99</v>
      </c>
      <c r="P257" s="31" t="s">
        <v>200</v>
      </c>
      <c r="Q257" s="16">
        <f>ROUND(IF($C257=1,INDEX(新属性投放!K$14:K$22,卡牌属性!$K257),INDEX(新属性投放!K$28:K$36,卡牌属性!$K257))*VLOOKUP(J257,$A$4:$E$39,5),0)</f>
        <v>662</v>
      </c>
      <c r="R257" s="31" t="s">
        <v>198</v>
      </c>
      <c r="S257" s="16">
        <f>ROUND(IF($C257=1,INDEX(新属性投放!C$14:C$22,卡牌属性!$K257),INDEX(新属性投放!C$28:C$36,卡牌属性!$K257))*VLOOKUP(J257,$A$4:$E$39,5),0)</f>
        <v>23</v>
      </c>
      <c r="T257" s="31" t="s">
        <v>199</v>
      </c>
      <c r="U257" s="16">
        <f>ROUND(IF($C257=1,INDEX(新属性投放!D$14:D$22,卡牌属性!$K257),INDEX(新属性投放!D$28:D$36,卡牌属性!$K257))*VLOOKUP(J257,$A$4:$E$39,5),0)</f>
        <v>8</v>
      </c>
      <c r="V257" s="31" t="s">
        <v>200</v>
      </c>
      <c r="W257" s="16">
        <f>ROUND(IF($C257=1,INDEX(新属性投放!E$14:E$22,卡牌属性!$K257),INDEX(新属性投放!E$28:E$36,卡牌属性!$K257))*VLOOKUP(J257,$A$4:$E$39,5),0)</f>
        <v>39</v>
      </c>
    </row>
    <row r="258" spans="9:23" ht="16.5" x14ac:dyDescent="0.2">
      <c r="I258" s="15">
        <v>255</v>
      </c>
      <c r="J258" s="16">
        <f t="shared" si="7"/>
        <v>1102014</v>
      </c>
      <c r="K258" s="16">
        <f t="shared" si="6"/>
        <v>3</v>
      </c>
      <c r="L258" s="16" t="s">
        <v>52</v>
      </c>
      <c r="M258" s="16">
        <f>ROUND(IF($C258=1,INDEX(新属性投放!I$14:I$22,卡牌属性!$K258),INDEX(新属性投放!I$28:I$36,卡牌属性!$K258))*VLOOKUP(J258,$A$4:$E$39,5),0)</f>
        <v>689</v>
      </c>
      <c r="N258" s="31" t="s">
        <v>199</v>
      </c>
      <c r="O258" s="16">
        <f>ROUND(IF($C258=1,INDEX(新属性投放!J$14:J$22,卡牌属性!$K258),INDEX(新属性投放!J$28:J$36,卡牌属性!$K258))*VLOOKUP(J258,$A$4:$E$39,5),0)</f>
        <v>226</v>
      </c>
      <c r="P258" s="31" t="s">
        <v>200</v>
      </c>
      <c r="Q258" s="16">
        <f>ROUND(IF($C258=1,INDEX(新属性投放!K$14:K$22,卡牌属性!$K258),INDEX(新属性投放!K$28:K$36,卡牌属性!$K258))*VLOOKUP(J258,$A$4:$E$39,5),0)</f>
        <v>1295</v>
      </c>
      <c r="R258" s="31" t="s">
        <v>198</v>
      </c>
      <c r="S258" s="16">
        <f>ROUND(IF($C258=1,INDEX(新属性投放!C$14:C$22,卡牌属性!$K258),INDEX(新属性投放!C$28:C$36,卡牌属性!$K258))*VLOOKUP(J258,$A$4:$E$39,5),0)</f>
        <v>33</v>
      </c>
      <c r="T258" s="31" t="s">
        <v>199</v>
      </c>
      <c r="U258" s="16">
        <f>ROUND(IF($C258=1,INDEX(新属性投放!D$14:D$22,卡牌属性!$K258),INDEX(新属性投放!D$28:D$36,卡牌属性!$K258))*VLOOKUP(J258,$A$4:$E$39,5),0)</f>
        <v>11</v>
      </c>
      <c r="V258" s="31" t="s">
        <v>200</v>
      </c>
      <c r="W258" s="16">
        <f>ROUND(IF($C258=1,INDEX(新属性投放!E$14:E$22,卡牌属性!$K258),INDEX(新属性投放!E$28:E$36,卡牌属性!$K258))*VLOOKUP(J258,$A$4:$E$39,5),0)</f>
        <v>55</v>
      </c>
    </row>
    <row r="259" spans="9:23" ht="16.5" x14ac:dyDescent="0.2">
      <c r="I259" s="15">
        <v>256</v>
      </c>
      <c r="J259" s="16">
        <f t="shared" si="7"/>
        <v>1102014</v>
      </c>
      <c r="K259" s="16">
        <f t="shared" si="6"/>
        <v>4</v>
      </c>
      <c r="L259" s="16" t="s">
        <v>52</v>
      </c>
      <c r="M259" s="16">
        <f>ROUND(IF($C259=1,INDEX(新属性投放!I$14:I$22,卡牌属性!$K259),INDEX(新属性投放!I$28:I$36,卡牌属性!$K259))*VLOOKUP(J259,$A$4:$E$39,5),0)</f>
        <v>1058</v>
      </c>
      <c r="N259" s="31" t="s">
        <v>199</v>
      </c>
      <c r="O259" s="16">
        <f>ROUND(IF($C259=1,INDEX(新属性投放!J$14:J$22,卡牌属性!$K259),INDEX(新属性投放!J$28:J$36,卡牌属性!$K259))*VLOOKUP(J259,$A$4:$E$39,5),0)</f>
        <v>349</v>
      </c>
      <c r="P259" s="31" t="s">
        <v>200</v>
      </c>
      <c r="Q259" s="16">
        <f>ROUND(IF($C259=1,INDEX(新属性投放!K$14:K$22,卡牌属性!$K259),INDEX(新属性投放!K$28:K$36,卡牌属性!$K259))*VLOOKUP(J259,$A$4:$E$39,5),0)</f>
        <v>1911</v>
      </c>
      <c r="R259" s="31" t="s">
        <v>198</v>
      </c>
      <c r="S259" s="16">
        <f>ROUND(IF($C259=1,INDEX(新属性投放!C$14:C$22,卡牌属性!$K259),INDEX(新属性投放!C$28:C$36,卡牌属性!$K259))*VLOOKUP(J259,$A$4:$E$39,5),0)</f>
        <v>40</v>
      </c>
      <c r="T259" s="31" t="s">
        <v>199</v>
      </c>
      <c r="U259" s="16">
        <f>ROUND(IF($C259=1,INDEX(新属性投放!D$14:D$22,卡牌属性!$K259),INDEX(新属性投放!D$28:D$36,卡牌属性!$K259))*VLOOKUP(J259,$A$4:$E$39,5),0)</f>
        <v>13</v>
      </c>
      <c r="V259" s="31" t="s">
        <v>200</v>
      </c>
      <c r="W259" s="16">
        <f>ROUND(IF($C259=1,INDEX(新属性投放!E$14:E$22,卡牌属性!$K259),INDEX(新属性投放!E$28:E$36,卡牌属性!$K259))*VLOOKUP(J259,$A$4:$E$39,5),0)</f>
        <v>66</v>
      </c>
    </row>
    <row r="260" spans="9:23" ht="16.5" x14ac:dyDescent="0.2">
      <c r="I260" s="15">
        <v>257</v>
      </c>
      <c r="J260" s="16">
        <f t="shared" si="7"/>
        <v>1102014</v>
      </c>
      <c r="K260" s="16">
        <f t="shared" si="6"/>
        <v>5</v>
      </c>
      <c r="L260" s="16" t="s">
        <v>52</v>
      </c>
      <c r="M260" s="16">
        <f>ROUND(IF($C260=1,INDEX(新属性投放!I$14:I$22,卡牌属性!$K260),INDEX(新属性投放!I$28:I$36,卡牌属性!$K260))*VLOOKUP(J260,$A$4:$E$39,5),0)</f>
        <v>1504</v>
      </c>
      <c r="N260" s="31" t="s">
        <v>199</v>
      </c>
      <c r="O260" s="16">
        <f>ROUND(IF($C260=1,INDEX(新属性投放!J$14:J$22,卡牌属性!$K260),INDEX(新属性投放!J$28:J$36,卡牌属性!$K260))*VLOOKUP(J260,$A$4:$E$39,5),0)</f>
        <v>497</v>
      </c>
      <c r="P260" s="31" t="s">
        <v>200</v>
      </c>
      <c r="Q260" s="16">
        <f>ROUND(IF($C260=1,INDEX(新属性投放!K$14:K$22,卡牌属性!$K260),INDEX(新属性投放!K$28:K$36,卡牌属性!$K260))*VLOOKUP(J260,$A$4:$E$39,5),0)</f>
        <v>2653</v>
      </c>
      <c r="R260" s="31" t="s">
        <v>198</v>
      </c>
      <c r="S260" s="16">
        <f>ROUND(IF($C260=1,INDEX(新属性投放!C$14:C$22,卡牌属性!$K260),INDEX(新属性投放!C$28:C$36,卡牌属性!$K260))*VLOOKUP(J260,$A$4:$E$39,5),0)</f>
        <v>50</v>
      </c>
      <c r="T260" s="31" t="s">
        <v>199</v>
      </c>
      <c r="U260" s="16">
        <f>ROUND(IF($C260=1,INDEX(新属性投放!D$14:D$22,卡牌属性!$K260),INDEX(新属性投放!D$28:D$36,卡牌属性!$K260))*VLOOKUP(J260,$A$4:$E$39,5),0)</f>
        <v>17</v>
      </c>
      <c r="V260" s="31" t="s">
        <v>200</v>
      </c>
      <c r="W260" s="16">
        <f>ROUND(IF($C260=1,INDEX(新属性投放!E$14:E$22,卡牌属性!$K260),INDEX(新属性投放!E$28:E$36,卡牌属性!$K260))*VLOOKUP(J260,$A$4:$E$39,5),0)</f>
        <v>83</v>
      </c>
    </row>
    <row r="261" spans="9:23" ht="16.5" x14ac:dyDescent="0.2">
      <c r="I261" s="15">
        <v>258</v>
      </c>
      <c r="J261" s="16">
        <f t="shared" si="7"/>
        <v>1102014</v>
      </c>
      <c r="K261" s="16">
        <f t="shared" ref="K261:K324" si="8">MOD(I261-1,9)+1</f>
        <v>6</v>
      </c>
      <c r="L261" s="16" t="s">
        <v>52</v>
      </c>
      <c r="M261" s="16">
        <f>ROUND(IF($C261=1,INDEX(新属性投放!I$14:I$22,卡牌属性!$K261),INDEX(新属性投放!I$28:I$36,卡牌属性!$K261))*VLOOKUP(J261,$A$4:$E$39,5),0)</f>
        <v>2055</v>
      </c>
      <c r="N261" s="31" t="s">
        <v>199</v>
      </c>
      <c r="O261" s="16">
        <f>ROUND(IF($C261=1,INDEX(新属性投放!J$14:J$22,卡牌属性!$K261),INDEX(新属性投放!J$28:J$36,卡牌属性!$K261))*VLOOKUP(J261,$A$4:$E$39,5),0)</f>
        <v>681</v>
      </c>
      <c r="P261" s="31" t="s">
        <v>200</v>
      </c>
      <c r="Q261" s="16">
        <f>ROUND(IF($C261=1,INDEX(新属性投放!K$14:K$22,卡牌属性!$K261),INDEX(新属性投放!K$28:K$36,卡牌属性!$K261))*VLOOKUP(J261,$A$4:$E$39,5),0)</f>
        <v>3572</v>
      </c>
      <c r="R261" s="31" t="s">
        <v>198</v>
      </c>
      <c r="S261" s="16">
        <f>ROUND(IF($C261=1,INDEX(新属性投放!C$14:C$22,卡牌属性!$K261),INDEX(新属性投放!C$28:C$36,卡牌属性!$K261))*VLOOKUP(J261,$A$4:$E$39,5),0)</f>
        <v>56</v>
      </c>
      <c r="T261" s="31" t="s">
        <v>199</v>
      </c>
      <c r="U261" s="16">
        <f>ROUND(IF($C261=1,INDEX(新属性投放!D$14:D$22,卡牌属性!$K261),INDEX(新属性投放!D$28:D$36,卡牌属性!$K261))*VLOOKUP(J261,$A$4:$E$39,5),0)</f>
        <v>19</v>
      </c>
      <c r="V261" s="31" t="s">
        <v>200</v>
      </c>
      <c r="W261" s="16">
        <f>ROUND(IF($C261=1,INDEX(新属性投放!E$14:E$22,卡牌属性!$K261),INDEX(新属性投放!E$28:E$36,卡牌属性!$K261))*VLOOKUP(J261,$A$4:$E$39,5),0)</f>
        <v>94</v>
      </c>
    </row>
    <row r="262" spans="9:23" ht="16.5" x14ac:dyDescent="0.2">
      <c r="I262" s="15">
        <v>259</v>
      </c>
      <c r="J262" s="16">
        <f t="shared" ref="J262:J325" si="9">INDEX($A$4:$A$39,INT((I262-1)/9)+1)</f>
        <v>1102014</v>
      </c>
      <c r="K262" s="16">
        <f t="shared" si="8"/>
        <v>7</v>
      </c>
      <c r="L262" s="16" t="s">
        <v>52</v>
      </c>
      <c r="M262" s="16">
        <f>ROUND(IF($C262=1,INDEX(新属性投放!I$14:I$22,卡牌属性!$K262),INDEX(新属性投放!I$28:I$36,卡牌属性!$K262))*VLOOKUP(J262,$A$4:$E$39,5),0)</f>
        <v>2682</v>
      </c>
      <c r="N262" s="31" t="s">
        <v>199</v>
      </c>
      <c r="O262" s="16">
        <f>ROUND(IF($C262=1,INDEX(新属性投放!J$14:J$22,卡牌属性!$K262),INDEX(新属性投放!J$28:J$36,卡牌属性!$K262))*VLOOKUP(J262,$A$4:$E$39,5),0)</f>
        <v>890</v>
      </c>
      <c r="P262" s="31" t="s">
        <v>200</v>
      </c>
      <c r="Q262" s="16">
        <f>ROUND(IF($C262=1,INDEX(新属性投放!K$14:K$22,卡牌属性!$K262),INDEX(新属性投放!K$28:K$36,卡牌属性!$K262))*VLOOKUP(J262,$A$4:$E$39,5),0)</f>
        <v>4617</v>
      </c>
      <c r="R262" s="31" t="s">
        <v>198</v>
      </c>
      <c r="S262" s="16">
        <f>ROUND(IF($C262=1,INDEX(新属性投放!C$14:C$22,卡牌属性!$K262),INDEX(新属性投放!C$28:C$36,卡牌属性!$K262))*VLOOKUP(J262,$A$4:$E$39,5),0)</f>
        <v>66</v>
      </c>
      <c r="T262" s="31" t="s">
        <v>199</v>
      </c>
      <c r="U262" s="16">
        <f>ROUND(IF($C262=1,INDEX(新属性投放!D$14:D$22,卡牌属性!$K262),INDEX(新属性投放!D$28:D$36,卡牌属性!$K262))*VLOOKUP(J262,$A$4:$E$39,5),0)</f>
        <v>22</v>
      </c>
      <c r="V262" s="31" t="s">
        <v>200</v>
      </c>
      <c r="W262" s="16">
        <f>ROUND(IF($C262=1,INDEX(新属性投放!E$14:E$22,卡牌属性!$K262),INDEX(新属性投放!E$28:E$36,卡牌属性!$K262))*VLOOKUP(J262,$A$4:$E$39,5),0)</f>
        <v>110</v>
      </c>
    </row>
    <row r="263" spans="9:23" ht="16.5" x14ac:dyDescent="0.2">
      <c r="I263" s="15">
        <v>260</v>
      </c>
      <c r="J263" s="16">
        <f t="shared" si="9"/>
        <v>1102014</v>
      </c>
      <c r="K263" s="16">
        <f t="shared" si="8"/>
        <v>8</v>
      </c>
      <c r="L263" s="16" t="s">
        <v>52</v>
      </c>
      <c r="M263" s="16">
        <f>ROUND(IF($C263=1,INDEX(新属性投放!I$14:I$22,卡牌属性!$K263),INDEX(新属性投放!I$28:I$36,卡牌属性!$K263))*VLOOKUP(J263,$A$4:$E$39,5),0)</f>
        <v>3424</v>
      </c>
      <c r="N263" s="31" t="s">
        <v>199</v>
      </c>
      <c r="O263" s="16">
        <f>ROUND(IF($C263=1,INDEX(新属性投放!J$14:J$22,卡牌属性!$K263),INDEX(新属性投放!J$28:J$36,卡牌属性!$K263))*VLOOKUP(J263,$A$4:$E$39,5),0)</f>
        <v>1137</v>
      </c>
      <c r="P263" s="31" t="s">
        <v>200</v>
      </c>
      <c r="Q263" s="16">
        <f>ROUND(IF($C263=1,INDEX(新属性投放!K$14:K$22,卡牌属性!$K263),INDEX(新属性投放!K$28:K$36,卡牌属性!$K263))*VLOOKUP(J263,$A$4:$E$39,5),0)</f>
        <v>5854</v>
      </c>
      <c r="R263" s="31" t="s">
        <v>198</v>
      </c>
      <c r="S263" s="16">
        <f>ROUND(IF($C263=1,INDEX(新属性投放!C$14:C$22,卡牌属性!$K263),INDEX(新属性投放!C$28:C$36,卡牌属性!$K263))*VLOOKUP(J263,$A$4:$E$39,5),0)</f>
        <v>83</v>
      </c>
      <c r="T263" s="31" t="s">
        <v>199</v>
      </c>
      <c r="U263" s="16">
        <f>ROUND(IF($C263=1,INDEX(新属性投放!D$14:D$22,卡牌属性!$K263),INDEX(新属性投放!D$28:D$36,卡牌属性!$K263))*VLOOKUP(J263,$A$4:$E$39,5),0)</f>
        <v>28</v>
      </c>
      <c r="V263" s="31" t="s">
        <v>200</v>
      </c>
      <c r="W263" s="16">
        <f>ROUND(IF($C263=1,INDEX(新属性投放!E$14:E$22,卡牌属性!$K263),INDEX(新属性投放!E$28:E$36,卡牌属性!$K263))*VLOOKUP(J263,$A$4:$E$39,5),0)</f>
        <v>138</v>
      </c>
    </row>
    <row r="264" spans="9:23" ht="16.5" x14ac:dyDescent="0.2">
      <c r="I264" s="15">
        <v>261</v>
      </c>
      <c r="J264" s="16">
        <f t="shared" si="9"/>
        <v>1102014</v>
      </c>
      <c r="K264" s="16">
        <f t="shared" si="8"/>
        <v>9</v>
      </c>
      <c r="L264" s="16" t="s">
        <v>52</v>
      </c>
      <c r="M264" s="16">
        <f>ROUND(IF($C264=1,INDEX(新属性投放!I$14:I$22,卡牌属性!$K264),INDEX(新属性投放!I$28:I$36,卡牌属性!$K264))*VLOOKUP(J264,$A$4:$E$39,5),0)</f>
        <v>4348</v>
      </c>
      <c r="N264" s="31" t="s">
        <v>199</v>
      </c>
      <c r="O264" s="16">
        <f>ROUND(IF($C264=1,INDEX(新属性投放!J$14:J$22,卡牌属性!$K264),INDEX(新属性投放!J$28:J$36,卡牌属性!$K264))*VLOOKUP(J264,$A$4:$E$39,5),0)</f>
        <v>1445</v>
      </c>
      <c r="P264" s="31" t="s">
        <v>200</v>
      </c>
      <c r="Q264" s="16">
        <f>ROUND(IF($C264=1,INDEX(新属性投放!K$14:K$22,卡牌属性!$K264),INDEX(新属性投放!K$28:K$36,卡牌属性!$K264))*VLOOKUP(J264,$A$4:$E$39,5),0)</f>
        <v>7394</v>
      </c>
      <c r="R264" s="31" t="s">
        <v>198</v>
      </c>
      <c r="S264" s="16">
        <f>ROUND(IF($C264=1,INDEX(新属性投放!C$14:C$22,卡牌属性!$K264),INDEX(新属性投放!C$28:C$36,卡牌属性!$K264))*VLOOKUP(J264,$A$4:$E$39,5),0)</f>
        <v>99</v>
      </c>
      <c r="T264" s="31" t="s">
        <v>199</v>
      </c>
      <c r="U264" s="16">
        <f>ROUND(IF($C264=1,INDEX(新属性投放!D$14:D$22,卡牌属性!$K264),INDEX(新属性投放!D$28:D$36,卡牌属性!$K264))*VLOOKUP(J264,$A$4:$E$39,5),0)</f>
        <v>33</v>
      </c>
      <c r="V264" s="31" t="s">
        <v>200</v>
      </c>
      <c r="W264" s="16">
        <f>ROUND(IF($C264=1,INDEX(新属性投放!E$14:E$22,卡牌属性!$K264),INDEX(新属性投放!E$28:E$36,卡牌属性!$K264))*VLOOKUP(J264,$A$4:$E$39,5),0)</f>
        <v>165</v>
      </c>
    </row>
    <row r="265" spans="9:23" ht="16.5" x14ac:dyDescent="0.2">
      <c r="I265" s="15">
        <v>262</v>
      </c>
      <c r="J265" s="16">
        <f t="shared" si="9"/>
        <v>1102015</v>
      </c>
      <c r="K265" s="16">
        <f t="shared" si="8"/>
        <v>1</v>
      </c>
      <c r="L265" s="16" t="s">
        <v>52</v>
      </c>
      <c r="M265" s="16">
        <f>ROUND(IF($C265=1,INDEX(新属性投放!I$14:I$22,卡牌属性!$K265),INDEX(新属性投放!I$28:I$36,卡牌属性!$K265))*VLOOKUP(J265,$A$4:$E$39,5),0)</f>
        <v>40</v>
      </c>
      <c r="N265" s="31" t="s">
        <v>199</v>
      </c>
      <c r="O265" s="16">
        <f>ROUND(IF($C265=1,INDEX(新属性投放!J$14:J$22,卡牌属性!$K265),INDEX(新属性投放!J$28:J$36,卡牌属性!$K265))*VLOOKUP(J265,$A$4:$E$39,5),0)</f>
        <v>10</v>
      </c>
      <c r="P265" s="31" t="s">
        <v>200</v>
      </c>
      <c r="Q265" s="16">
        <f>ROUND(IF($C265=1,INDEX(新属性投放!K$14:K$22,卡牌属性!$K265),INDEX(新属性投放!K$28:K$36,卡牌属性!$K265))*VLOOKUP(J265,$A$4:$E$39,5),0)</f>
        <v>200</v>
      </c>
      <c r="R265" s="31" t="s">
        <v>198</v>
      </c>
      <c r="S265" s="16">
        <f>ROUND(IF($C265=1,INDEX(新属性投放!C$14:C$22,卡牌属性!$K265),INDEX(新属性投放!C$28:C$36,卡牌属性!$K265))*VLOOKUP(J265,$A$4:$E$39,5),0)</f>
        <v>15</v>
      </c>
      <c r="T265" s="31" t="s">
        <v>199</v>
      </c>
      <c r="U265" s="16">
        <f>ROUND(IF($C265=1,INDEX(新属性投放!D$14:D$22,卡牌属性!$K265),INDEX(新属性投放!D$28:D$36,卡牌属性!$K265))*VLOOKUP(J265,$A$4:$E$39,5),0)</f>
        <v>5</v>
      </c>
      <c r="V265" s="31" t="s">
        <v>200</v>
      </c>
      <c r="W265" s="16">
        <f>ROUND(IF($C265=1,INDEX(新属性投放!E$14:E$22,卡牌属性!$K265),INDEX(新属性投放!E$28:E$36,卡牌属性!$K265))*VLOOKUP(J265,$A$4:$E$39,5),0)</f>
        <v>25</v>
      </c>
    </row>
    <row r="266" spans="9:23" ht="16.5" x14ac:dyDescent="0.2">
      <c r="I266" s="15">
        <v>263</v>
      </c>
      <c r="J266" s="16">
        <f t="shared" si="9"/>
        <v>1102015</v>
      </c>
      <c r="K266" s="16">
        <f t="shared" si="8"/>
        <v>2</v>
      </c>
      <c r="L266" s="16" t="s">
        <v>52</v>
      </c>
      <c r="M266" s="16">
        <f>ROUND(IF($C266=1,INDEX(新属性投放!I$14:I$22,卡牌属性!$K266),INDEX(新属性投放!I$28:I$36,卡牌属性!$K266))*VLOOKUP(J266,$A$4:$E$39,5),0)</f>
        <v>281</v>
      </c>
      <c r="N266" s="31" t="s">
        <v>199</v>
      </c>
      <c r="O266" s="16">
        <f>ROUND(IF($C266=1,INDEX(新属性投放!J$14:J$22,卡牌属性!$K266),INDEX(新属性投放!J$28:J$36,卡牌属性!$K266))*VLOOKUP(J266,$A$4:$E$39,5),0)</f>
        <v>90</v>
      </c>
      <c r="P266" s="31" t="s">
        <v>200</v>
      </c>
      <c r="Q266" s="16">
        <f>ROUND(IF($C266=1,INDEX(新属性投放!K$14:K$22,卡牌属性!$K266),INDEX(新属性投放!K$28:K$36,卡牌属性!$K266))*VLOOKUP(J266,$A$4:$E$39,5),0)</f>
        <v>602</v>
      </c>
      <c r="R266" s="31" t="s">
        <v>198</v>
      </c>
      <c r="S266" s="16">
        <f>ROUND(IF($C266=1,INDEX(新属性投放!C$14:C$22,卡牌属性!$K266),INDEX(新属性投放!C$28:C$36,卡牌属性!$K266))*VLOOKUP(J266,$A$4:$E$39,5),0)</f>
        <v>21</v>
      </c>
      <c r="T266" s="31" t="s">
        <v>199</v>
      </c>
      <c r="U266" s="16">
        <f>ROUND(IF($C266=1,INDEX(新属性投放!D$14:D$22,卡牌属性!$K266),INDEX(新属性投放!D$28:D$36,卡牌属性!$K266))*VLOOKUP(J266,$A$4:$E$39,5),0)</f>
        <v>7</v>
      </c>
      <c r="V266" s="31" t="s">
        <v>200</v>
      </c>
      <c r="W266" s="16">
        <f>ROUND(IF($C266=1,INDEX(新属性投放!E$14:E$22,卡牌属性!$K266),INDEX(新属性投放!E$28:E$36,卡牌属性!$K266))*VLOOKUP(J266,$A$4:$E$39,5),0)</f>
        <v>35</v>
      </c>
    </row>
    <row r="267" spans="9:23" ht="16.5" x14ac:dyDescent="0.2">
      <c r="I267" s="15">
        <v>264</v>
      </c>
      <c r="J267" s="16">
        <f t="shared" si="9"/>
        <v>1102015</v>
      </c>
      <c r="K267" s="16">
        <f t="shared" si="8"/>
        <v>3</v>
      </c>
      <c r="L267" s="16" t="s">
        <v>52</v>
      </c>
      <c r="M267" s="16">
        <f>ROUND(IF($C267=1,INDEX(新属性投放!I$14:I$22,卡牌属性!$K267),INDEX(新属性投放!I$28:I$36,卡牌属性!$K267))*VLOOKUP(J267,$A$4:$E$39,5),0)</f>
        <v>626</v>
      </c>
      <c r="N267" s="31" t="s">
        <v>199</v>
      </c>
      <c r="O267" s="16">
        <f>ROUND(IF($C267=1,INDEX(新属性投放!J$14:J$22,卡牌属性!$K267),INDEX(新属性投放!J$28:J$36,卡牌属性!$K267))*VLOOKUP(J267,$A$4:$E$39,5),0)</f>
        <v>205</v>
      </c>
      <c r="P267" s="31" t="s">
        <v>200</v>
      </c>
      <c r="Q267" s="16">
        <f>ROUND(IF($C267=1,INDEX(新属性投放!K$14:K$22,卡牌属性!$K267),INDEX(新属性投放!K$28:K$36,卡牌属性!$K267))*VLOOKUP(J267,$A$4:$E$39,5),0)</f>
        <v>1177</v>
      </c>
      <c r="R267" s="31" t="s">
        <v>198</v>
      </c>
      <c r="S267" s="16">
        <f>ROUND(IF($C267=1,INDEX(新属性投放!C$14:C$22,卡牌属性!$K267),INDEX(新属性投放!C$28:C$36,卡牌属性!$K267))*VLOOKUP(J267,$A$4:$E$39,5),0)</f>
        <v>30</v>
      </c>
      <c r="T267" s="31" t="s">
        <v>199</v>
      </c>
      <c r="U267" s="16">
        <f>ROUND(IF($C267=1,INDEX(新属性投放!D$14:D$22,卡牌属性!$K267),INDEX(新属性投放!D$28:D$36,卡牌属性!$K267))*VLOOKUP(J267,$A$4:$E$39,5),0)</f>
        <v>10</v>
      </c>
      <c r="V267" s="31" t="s">
        <v>200</v>
      </c>
      <c r="W267" s="16">
        <f>ROUND(IF($C267=1,INDEX(新属性投放!E$14:E$22,卡牌属性!$K267),INDEX(新属性投放!E$28:E$36,卡牌属性!$K267))*VLOOKUP(J267,$A$4:$E$39,5),0)</f>
        <v>50</v>
      </c>
    </row>
    <row r="268" spans="9:23" ht="16.5" x14ac:dyDescent="0.2">
      <c r="I268" s="15">
        <v>265</v>
      </c>
      <c r="J268" s="16">
        <f t="shared" si="9"/>
        <v>1102015</v>
      </c>
      <c r="K268" s="16">
        <f t="shared" si="8"/>
        <v>4</v>
      </c>
      <c r="L268" s="16" t="s">
        <v>52</v>
      </c>
      <c r="M268" s="16">
        <f>ROUND(IF($C268=1,INDEX(新属性投放!I$14:I$22,卡牌属性!$K268),INDEX(新属性投放!I$28:I$36,卡牌属性!$K268))*VLOOKUP(J268,$A$4:$E$39,5),0)</f>
        <v>962</v>
      </c>
      <c r="N268" s="31" t="s">
        <v>199</v>
      </c>
      <c r="O268" s="16">
        <f>ROUND(IF($C268=1,INDEX(新属性投放!J$14:J$22,卡牌属性!$K268),INDEX(新属性投放!J$28:J$36,卡牌属性!$K268))*VLOOKUP(J268,$A$4:$E$39,5),0)</f>
        <v>317</v>
      </c>
      <c r="P268" s="31" t="s">
        <v>200</v>
      </c>
      <c r="Q268" s="16">
        <f>ROUND(IF($C268=1,INDEX(新属性投放!K$14:K$22,卡牌属性!$K268),INDEX(新属性投放!K$28:K$36,卡牌属性!$K268))*VLOOKUP(J268,$A$4:$E$39,5),0)</f>
        <v>1737</v>
      </c>
      <c r="R268" s="31" t="s">
        <v>198</v>
      </c>
      <c r="S268" s="16">
        <f>ROUND(IF($C268=1,INDEX(新属性投放!C$14:C$22,卡牌属性!$K268),INDEX(新属性投放!C$28:C$36,卡牌属性!$K268))*VLOOKUP(J268,$A$4:$E$39,5),0)</f>
        <v>36</v>
      </c>
      <c r="T268" s="31" t="s">
        <v>199</v>
      </c>
      <c r="U268" s="16">
        <f>ROUND(IF($C268=1,INDEX(新属性投放!D$14:D$22,卡牌属性!$K268),INDEX(新属性投放!D$28:D$36,卡牌属性!$K268))*VLOOKUP(J268,$A$4:$E$39,5),0)</f>
        <v>12</v>
      </c>
      <c r="V268" s="31" t="s">
        <v>200</v>
      </c>
      <c r="W268" s="16">
        <f>ROUND(IF($C268=1,INDEX(新属性投放!E$14:E$22,卡牌属性!$K268),INDEX(新属性投放!E$28:E$36,卡牌属性!$K268))*VLOOKUP(J268,$A$4:$E$39,5),0)</f>
        <v>60</v>
      </c>
    </row>
    <row r="269" spans="9:23" ht="16.5" x14ac:dyDescent="0.2">
      <c r="I269" s="15">
        <v>266</v>
      </c>
      <c r="J269" s="16">
        <f t="shared" si="9"/>
        <v>1102015</v>
      </c>
      <c r="K269" s="16">
        <f t="shared" si="8"/>
        <v>5</v>
      </c>
      <c r="L269" s="16" t="s">
        <v>52</v>
      </c>
      <c r="M269" s="16">
        <f>ROUND(IF($C269=1,INDEX(新属性投放!I$14:I$22,卡牌属性!$K269),INDEX(新属性投放!I$28:I$36,卡牌属性!$K269))*VLOOKUP(J269,$A$4:$E$39,5),0)</f>
        <v>1367</v>
      </c>
      <c r="N269" s="31" t="s">
        <v>199</v>
      </c>
      <c r="O269" s="16">
        <f>ROUND(IF($C269=1,INDEX(新属性投放!J$14:J$22,卡牌属性!$K269),INDEX(新属性投放!J$28:J$36,卡牌属性!$K269))*VLOOKUP(J269,$A$4:$E$39,5),0)</f>
        <v>452</v>
      </c>
      <c r="P269" s="31" t="s">
        <v>200</v>
      </c>
      <c r="Q269" s="16">
        <f>ROUND(IF($C269=1,INDEX(新属性投放!K$14:K$22,卡牌属性!$K269),INDEX(新属性投放!K$28:K$36,卡牌属性!$K269))*VLOOKUP(J269,$A$4:$E$39,5),0)</f>
        <v>2412</v>
      </c>
      <c r="R269" s="31" t="s">
        <v>198</v>
      </c>
      <c r="S269" s="16">
        <f>ROUND(IF($C269=1,INDEX(新属性投放!C$14:C$22,卡牌属性!$K269),INDEX(新属性投放!C$28:C$36,卡牌属性!$K269))*VLOOKUP(J269,$A$4:$E$39,5),0)</f>
        <v>45</v>
      </c>
      <c r="T269" s="31" t="s">
        <v>199</v>
      </c>
      <c r="U269" s="16">
        <f>ROUND(IF($C269=1,INDEX(新属性投放!D$14:D$22,卡牌属性!$K269),INDEX(新属性投放!D$28:D$36,卡牌属性!$K269))*VLOOKUP(J269,$A$4:$E$39,5),0)</f>
        <v>15</v>
      </c>
      <c r="V269" s="31" t="s">
        <v>200</v>
      </c>
      <c r="W269" s="16">
        <f>ROUND(IF($C269=1,INDEX(新属性投放!E$14:E$22,卡牌属性!$K269),INDEX(新属性投放!E$28:E$36,卡牌属性!$K269))*VLOOKUP(J269,$A$4:$E$39,5),0)</f>
        <v>75</v>
      </c>
    </row>
    <row r="270" spans="9:23" ht="16.5" x14ac:dyDescent="0.2">
      <c r="I270" s="15">
        <v>267</v>
      </c>
      <c r="J270" s="16">
        <f t="shared" si="9"/>
        <v>1102015</v>
      </c>
      <c r="K270" s="16">
        <f t="shared" si="8"/>
        <v>6</v>
      </c>
      <c r="L270" s="16" t="s">
        <v>52</v>
      </c>
      <c r="M270" s="16">
        <f>ROUND(IF($C270=1,INDEX(新属性投放!I$14:I$22,卡牌属性!$K270),INDEX(新属性投放!I$28:I$36,卡牌属性!$K270))*VLOOKUP(J270,$A$4:$E$39,5),0)</f>
        <v>1868</v>
      </c>
      <c r="N270" s="31" t="s">
        <v>199</v>
      </c>
      <c r="O270" s="16">
        <f>ROUND(IF($C270=1,INDEX(新属性投放!J$14:J$22,卡牌属性!$K270),INDEX(新属性投放!J$28:J$36,卡牌属性!$K270))*VLOOKUP(J270,$A$4:$E$39,5),0)</f>
        <v>619</v>
      </c>
      <c r="P270" s="31" t="s">
        <v>200</v>
      </c>
      <c r="Q270" s="16">
        <f>ROUND(IF($C270=1,INDEX(新属性投放!K$14:K$22,卡牌属性!$K270),INDEX(新属性投放!K$28:K$36,卡牌属性!$K270))*VLOOKUP(J270,$A$4:$E$39,5),0)</f>
        <v>3247</v>
      </c>
      <c r="R270" s="31" t="s">
        <v>198</v>
      </c>
      <c r="S270" s="16">
        <f>ROUND(IF($C270=1,INDEX(新属性投放!C$14:C$22,卡牌属性!$K270),INDEX(新属性投放!C$28:C$36,卡牌属性!$K270))*VLOOKUP(J270,$A$4:$E$39,5),0)</f>
        <v>51</v>
      </c>
      <c r="T270" s="31" t="s">
        <v>199</v>
      </c>
      <c r="U270" s="16">
        <f>ROUND(IF($C270=1,INDEX(新属性投放!D$14:D$22,卡牌属性!$K270),INDEX(新属性投放!D$28:D$36,卡牌属性!$K270))*VLOOKUP(J270,$A$4:$E$39,5),0)</f>
        <v>17</v>
      </c>
      <c r="V270" s="31" t="s">
        <v>200</v>
      </c>
      <c r="W270" s="16">
        <f>ROUND(IF($C270=1,INDEX(新属性投放!E$14:E$22,卡牌属性!$K270),INDEX(新属性投放!E$28:E$36,卡牌属性!$K270))*VLOOKUP(J270,$A$4:$E$39,5),0)</f>
        <v>85</v>
      </c>
    </row>
    <row r="271" spans="9:23" ht="16.5" x14ac:dyDescent="0.2">
      <c r="I271" s="15">
        <v>268</v>
      </c>
      <c r="J271" s="16">
        <f t="shared" si="9"/>
        <v>1102015</v>
      </c>
      <c r="K271" s="16">
        <f t="shared" si="8"/>
        <v>7</v>
      </c>
      <c r="L271" s="16" t="s">
        <v>52</v>
      </c>
      <c r="M271" s="16">
        <f>ROUND(IF($C271=1,INDEX(新属性投放!I$14:I$22,卡牌属性!$K271),INDEX(新属性投放!I$28:I$36,卡牌属性!$K271))*VLOOKUP(J271,$A$4:$E$39,5),0)</f>
        <v>2438</v>
      </c>
      <c r="N271" s="31" t="s">
        <v>199</v>
      </c>
      <c r="O271" s="16">
        <f>ROUND(IF($C271=1,INDEX(新属性投放!J$14:J$22,卡牌属性!$K271),INDEX(新属性投放!J$28:J$36,卡牌属性!$K271))*VLOOKUP(J271,$A$4:$E$39,5),0)</f>
        <v>809</v>
      </c>
      <c r="P271" s="31" t="s">
        <v>200</v>
      </c>
      <c r="Q271" s="16">
        <f>ROUND(IF($C271=1,INDEX(新属性投放!K$14:K$22,卡牌属性!$K271),INDEX(新属性投放!K$28:K$36,卡牌属性!$K271))*VLOOKUP(J271,$A$4:$E$39,5),0)</f>
        <v>4197</v>
      </c>
      <c r="R271" s="31" t="s">
        <v>198</v>
      </c>
      <c r="S271" s="16">
        <f>ROUND(IF($C271=1,INDEX(新属性投放!C$14:C$22,卡牌属性!$K271),INDEX(新属性投放!C$28:C$36,卡牌属性!$K271))*VLOOKUP(J271,$A$4:$E$39,5),0)</f>
        <v>60</v>
      </c>
      <c r="T271" s="31" t="s">
        <v>199</v>
      </c>
      <c r="U271" s="16">
        <f>ROUND(IF($C271=1,INDEX(新属性投放!D$14:D$22,卡牌属性!$K271),INDEX(新属性投放!D$28:D$36,卡牌属性!$K271))*VLOOKUP(J271,$A$4:$E$39,5),0)</f>
        <v>20</v>
      </c>
      <c r="V271" s="31" t="s">
        <v>200</v>
      </c>
      <c r="W271" s="16">
        <f>ROUND(IF($C271=1,INDEX(新属性投放!E$14:E$22,卡牌属性!$K271),INDEX(新属性投放!E$28:E$36,卡牌属性!$K271))*VLOOKUP(J271,$A$4:$E$39,5),0)</f>
        <v>100</v>
      </c>
    </row>
    <row r="272" spans="9:23" ht="16.5" x14ac:dyDescent="0.2">
      <c r="I272" s="15">
        <v>269</v>
      </c>
      <c r="J272" s="16">
        <f t="shared" si="9"/>
        <v>1102015</v>
      </c>
      <c r="K272" s="16">
        <f t="shared" si="8"/>
        <v>8</v>
      </c>
      <c r="L272" s="16" t="s">
        <v>52</v>
      </c>
      <c r="M272" s="16">
        <f>ROUND(IF($C272=1,INDEX(新属性投放!I$14:I$22,卡牌属性!$K272),INDEX(新属性投放!I$28:I$36,卡牌属性!$K272))*VLOOKUP(J272,$A$4:$E$39,5),0)</f>
        <v>3113</v>
      </c>
      <c r="N272" s="31" t="s">
        <v>199</v>
      </c>
      <c r="O272" s="16">
        <f>ROUND(IF($C272=1,INDEX(新属性投放!J$14:J$22,卡牌属性!$K272),INDEX(新属性投放!J$28:J$36,卡牌属性!$K272))*VLOOKUP(J272,$A$4:$E$39,5),0)</f>
        <v>1034</v>
      </c>
      <c r="P272" s="31" t="s">
        <v>200</v>
      </c>
      <c r="Q272" s="16">
        <f>ROUND(IF($C272=1,INDEX(新属性投放!K$14:K$22,卡牌属性!$K272),INDEX(新属性投放!K$28:K$36,卡牌属性!$K272))*VLOOKUP(J272,$A$4:$E$39,5),0)</f>
        <v>5322</v>
      </c>
      <c r="R272" s="31" t="s">
        <v>198</v>
      </c>
      <c r="S272" s="16">
        <f>ROUND(IF($C272=1,INDEX(新属性投放!C$14:C$22,卡牌属性!$K272),INDEX(新属性投放!C$28:C$36,卡牌属性!$K272))*VLOOKUP(J272,$A$4:$E$39,5),0)</f>
        <v>75</v>
      </c>
      <c r="T272" s="31" t="s">
        <v>199</v>
      </c>
      <c r="U272" s="16">
        <f>ROUND(IF($C272=1,INDEX(新属性投放!D$14:D$22,卡牌属性!$K272),INDEX(新属性投放!D$28:D$36,卡牌属性!$K272))*VLOOKUP(J272,$A$4:$E$39,5),0)</f>
        <v>25</v>
      </c>
      <c r="V272" s="31" t="s">
        <v>200</v>
      </c>
      <c r="W272" s="16">
        <f>ROUND(IF($C272=1,INDEX(新属性投放!E$14:E$22,卡牌属性!$K272),INDEX(新属性投放!E$28:E$36,卡牌属性!$K272))*VLOOKUP(J272,$A$4:$E$39,5),0)</f>
        <v>125</v>
      </c>
    </row>
    <row r="273" spans="9:23" ht="16.5" x14ac:dyDescent="0.2">
      <c r="I273" s="15">
        <v>270</v>
      </c>
      <c r="J273" s="16">
        <f t="shared" si="9"/>
        <v>1102015</v>
      </c>
      <c r="K273" s="16">
        <f t="shared" si="8"/>
        <v>9</v>
      </c>
      <c r="L273" s="16" t="s">
        <v>52</v>
      </c>
      <c r="M273" s="16">
        <f>ROUND(IF($C273=1,INDEX(新属性投放!I$14:I$22,卡牌属性!$K273),INDEX(新属性投放!I$28:I$36,卡牌属性!$K273))*VLOOKUP(J273,$A$4:$E$39,5),0)</f>
        <v>3953</v>
      </c>
      <c r="N273" s="31" t="s">
        <v>199</v>
      </c>
      <c r="O273" s="16">
        <f>ROUND(IF($C273=1,INDEX(新属性投放!J$14:J$22,卡牌属性!$K273),INDEX(新属性投放!J$28:J$36,卡牌属性!$K273))*VLOOKUP(J273,$A$4:$E$39,5),0)</f>
        <v>1314</v>
      </c>
      <c r="P273" s="31" t="s">
        <v>200</v>
      </c>
      <c r="Q273" s="16">
        <f>ROUND(IF($C273=1,INDEX(新属性投放!K$14:K$22,卡牌属性!$K273),INDEX(新属性投放!K$28:K$36,卡牌属性!$K273))*VLOOKUP(J273,$A$4:$E$39,5),0)</f>
        <v>6722</v>
      </c>
      <c r="R273" s="31" t="s">
        <v>198</v>
      </c>
      <c r="S273" s="16">
        <f>ROUND(IF($C273=1,INDEX(新属性投放!C$14:C$22,卡牌属性!$K273),INDEX(新属性投放!C$28:C$36,卡牌属性!$K273))*VLOOKUP(J273,$A$4:$E$39,5),0)</f>
        <v>90</v>
      </c>
      <c r="T273" s="31" t="s">
        <v>199</v>
      </c>
      <c r="U273" s="16">
        <f>ROUND(IF($C273=1,INDEX(新属性投放!D$14:D$22,卡牌属性!$K273),INDEX(新属性投放!D$28:D$36,卡牌属性!$K273))*VLOOKUP(J273,$A$4:$E$39,5),0)</f>
        <v>30</v>
      </c>
      <c r="V273" s="31" t="s">
        <v>200</v>
      </c>
      <c r="W273" s="16">
        <f>ROUND(IF($C273=1,INDEX(新属性投放!E$14:E$22,卡牌属性!$K273),INDEX(新属性投放!E$28:E$36,卡牌属性!$K273))*VLOOKUP(J273,$A$4:$E$39,5),0)</f>
        <v>150</v>
      </c>
    </row>
    <row r="274" spans="9:23" ht="16.5" x14ac:dyDescent="0.2">
      <c r="I274" s="15">
        <v>271</v>
      </c>
      <c r="J274" s="16">
        <f t="shared" si="9"/>
        <v>1102016</v>
      </c>
      <c r="K274" s="16">
        <f t="shared" si="8"/>
        <v>1</v>
      </c>
      <c r="L274" s="16" t="s">
        <v>52</v>
      </c>
      <c r="M274" s="16">
        <f>ROUND(IF($C274=1,INDEX(新属性投放!I$14:I$22,卡牌属性!$K274),INDEX(新属性投放!I$28:I$36,卡牌属性!$K274))*VLOOKUP(J274,$A$4:$E$39,5),0)</f>
        <v>50</v>
      </c>
      <c r="N274" s="31" t="s">
        <v>199</v>
      </c>
      <c r="O274" s="16">
        <f>ROUND(IF($C274=1,INDEX(新属性投放!J$14:J$22,卡牌属性!$K274),INDEX(新属性投放!J$28:J$36,卡牌属性!$K274))*VLOOKUP(J274,$A$4:$E$39,5),0)</f>
        <v>13</v>
      </c>
      <c r="P274" s="31" t="s">
        <v>200</v>
      </c>
      <c r="Q274" s="16">
        <f>ROUND(IF($C274=1,INDEX(新属性投放!K$14:K$22,卡牌属性!$K274),INDEX(新属性投放!K$28:K$36,卡牌属性!$K274))*VLOOKUP(J274,$A$4:$E$39,5),0)</f>
        <v>250</v>
      </c>
      <c r="R274" s="31" t="s">
        <v>198</v>
      </c>
      <c r="S274" s="16">
        <f>ROUND(IF($C274=1,INDEX(新属性投放!C$14:C$22,卡牌属性!$K274),INDEX(新属性投放!C$28:C$36,卡牌属性!$K274))*VLOOKUP(J274,$A$4:$E$39,5),0)</f>
        <v>19</v>
      </c>
      <c r="T274" s="31" t="s">
        <v>199</v>
      </c>
      <c r="U274" s="16">
        <f>ROUND(IF($C274=1,INDEX(新属性投放!D$14:D$22,卡牌属性!$K274),INDEX(新属性投放!D$28:D$36,卡牌属性!$K274))*VLOOKUP(J274,$A$4:$E$39,5),0)</f>
        <v>6</v>
      </c>
      <c r="V274" s="31" t="s">
        <v>200</v>
      </c>
      <c r="W274" s="16">
        <f>ROUND(IF($C274=1,INDEX(新属性投放!E$14:E$22,卡牌属性!$K274),INDEX(新属性投放!E$28:E$36,卡牌属性!$K274))*VLOOKUP(J274,$A$4:$E$39,5),0)</f>
        <v>31</v>
      </c>
    </row>
    <row r="275" spans="9:23" ht="16.5" x14ac:dyDescent="0.2">
      <c r="I275" s="15">
        <v>272</v>
      </c>
      <c r="J275" s="16">
        <f t="shared" si="9"/>
        <v>1102016</v>
      </c>
      <c r="K275" s="16">
        <f t="shared" si="8"/>
        <v>2</v>
      </c>
      <c r="L275" s="16" t="s">
        <v>52</v>
      </c>
      <c r="M275" s="16">
        <f>ROUND(IF($C275=1,INDEX(新属性投放!I$14:I$22,卡牌属性!$K275),INDEX(新属性投放!I$28:I$36,卡牌属性!$K275))*VLOOKUP(J275,$A$4:$E$39,5),0)</f>
        <v>351</v>
      </c>
      <c r="N275" s="31" t="s">
        <v>199</v>
      </c>
      <c r="O275" s="16">
        <f>ROUND(IF($C275=1,INDEX(新属性投放!J$14:J$22,卡牌属性!$K275),INDEX(新属性投放!J$28:J$36,卡牌属性!$K275))*VLOOKUP(J275,$A$4:$E$39,5),0)</f>
        <v>113</v>
      </c>
      <c r="P275" s="31" t="s">
        <v>200</v>
      </c>
      <c r="Q275" s="16">
        <f>ROUND(IF($C275=1,INDEX(新属性投放!K$14:K$22,卡牌属性!$K275),INDEX(新属性投放!K$28:K$36,卡牌属性!$K275))*VLOOKUP(J275,$A$4:$E$39,5),0)</f>
        <v>753</v>
      </c>
      <c r="R275" s="31" t="s">
        <v>198</v>
      </c>
      <c r="S275" s="16">
        <f>ROUND(IF($C275=1,INDEX(新属性投放!C$14:C$22,卡牌属性!$K275),INDEX(新属性投放!C$28:C$36,卡牌属性!$K275))*VLOOKUP(J275,$A$4:$E$39,5),0)</f>
        <v>26</v>
      </c>
      <c r="T275" s="31" t="s">
        <v>199</v>
      </c>
      <c r="U275" s="16">
        <f>ROUND(IF($C275=1,INDEX(新属性投放!D$14:D$22,卡牌属性!$K275),INDEX(新属性投放!D$28:D$36,卡牌属性!$K275))*VLOOKUP(J275,$A$4:$E$39,5),0)</f>
        <v>9</v>
      </c>
      <c r="V275" s="31" t="s">
        <v>200</v>
      </c>
      <c r="W275" s="16">
        <f>ROUND(IF($C275=1,INDEX(新属性投放!E$14:E$22,卡牌属性!$K275),INDEX(新属性投放!E$28:E$36,卡牌属性!$K275))*VLOOKUP(J275,$A$4:$E$39,5),0)</f>
        <v>44</v>
      </c>
    </row>
    <row r="276" spans="9:23" ht="16.5" x14ac:dyDescent="0.2">
      <c r="I276" s="15">
        <v>273</v>
      </c>
      <c r="J276" s="16">
        <f t="shared" si="9"/>
        <v>1102016</v>
      </c>
      <c r="K276" s="16">
        <f t="shared" si="8"/>
        <v>3</v>
      </c>
      <c r="L276" s="16" t="s">
        <v>52</v>
      </c>
      <c r="M276" s="16">
        <f>ROUND(IF($C276=1,INDEX(新属性投放!I$14:I$22,卡牌属性!$K276),INDEX(新属性投放!I$28:I$36,卡牌属性!$K276))*VLOOKUP(J276,$A$4:$E$39,5),0)</f>
        <v>783</v>
      </c>
      <c r="N276" s="31" t="s">
        <v>199</v>
      </c>
      <c r="O276" s="16">
        <f>ROUND(IF($C276=1,INDEX(新属性投放!J$14:J$22,卡牌属性!$K276),INDEX(新属性投放!J$28:J$36,卡牌属性!$K276))*VLOOKUP(J276,$A$4:$E$39,5),0)</f>
        <v>256</v>
      </c>
      <c r="P276" s="31" t="s">
        <v>200</v>
      </c>
      <c r="Q276" s="16">
        <f>ROUND(IF($C276=1,INDEX(新属性投放!K$14:K$22,卡牌属性!$K276),INDEX(新属性投放!K$28:K$36,卡牌属性!$K276))*VLOOKUP(J276,$A$4:$E$39,5),0)</f>
        <v>1471</v>
      </c>
      <c r="R276" s="31" t="s">
        <v>198</v>
      </c>
      <c r="S276" s="16">
        <f>ROUND(IF($C276=1,INDEX(新属性投放!C$14:C$22,卡牌属性!$K276),INDEX(新属性投放!C$28:C$36,卡牌属性!$K276))*VLOOKUP(J276,$A$4:$E$39,5),0)</f>
        <v>38</v>
      </c>
      <c r="T276" s="31" t="s">
        <v>199</v>
      </c>
      <c r="U276" s="16">
        <f>ROUND(IF($C276=1,INDEX(新属性投放!D$14:D$22,卡牌属性!$K276),INDEX(新属性投放!D$28:D$36,卡牌属性!$K276))*VLOOKUP(J276,$A$4:$E$39,5),0)</f>
        <v>13</v>
      </c>
      <c r="V276" s="31" t="s">
        <v>200</v>
      </c>
      <c r="W276" s="16">
        <f>ROUND(IF($C276=1,INDEX(新属性投放!E$14:E$22,卡牌属性!$K276),INDEX(新属性投放!E$28:E$36,卡牌属性!$K276))*VLOOKUP(J276,$A$4:$E$39,5),0)</f>
        <v>63</v>
      </c>
    </row>
    <row r="277" spans="9:23" ht="16.5" x14ac:dyDescent="0.2">
      <c r="I277" s="15">
        <v>274</v>
      </c>
      <c r="J277" s="16">
        <f t="shared" si="9"/>
        <v>1102016</v>
      </c>
      <c r="K277" s="16">
        <f t="shared" si="8"/>
        <v>4</v>
      </c>
      <c r="L277" s="16" t="s">
        <v>52</v>
      </c>
      <c r="M277" s="16">
        <f>ROUND(IF($C277=1,INDEX(新属性投放!I$14:I$22,卡牌属性!$K277),INDEX(新属性投放!I$28:I$36,卡牌属性!$K277))*VLOOKUP(J277,$A$4:$E$39,5),0)</f>
        <v>1203</v>
      </c>
      <c r="N277" s="31" t="s">
        <v>199</v>
      </c>
      <c r="O277" s="16">
        <f>ROUND(IF($C277=1,INDEX(新属性投放!J$14:J$22,卡牌属性!$K277),INDEX(新属性投放!J$28:J$36,卡牌属性!$K277))*VLOOKUP(J277,$A$4:$E$39,5),0)</f>
        <v>396</v>
      </c>
      <c r="P277" s="31" t="s">
        <v>200</v>
      </c>
      <c r="Q277" s="16">
        <f>ROUND(IF($C277=1,INDEX(新属性投放!K$14:K$22,卡牌属性!$K277),INDEX(新属性投放!K$28:K$36,卡牌属性!$K277))*VLOOKUP(J277,$A$4:$E$39,5),0)</f>
        <v>2171</v>
      </c>
      <c r="R277" s="31" t="s">
        <v>198</v>
      </c>
      <c r="S277" s="16">
        <f>ROUND(IF($C277=1,INDEX(新属性投放!C$14:C$22,卡牌属性!$K277),INDEX(新属性投放!C$28:C$36,卡牌属性!$K277))*VLOOKUP(J277,$A$4:$E$39,5),0)</f>
        <v>45</v>
      </c>
      <c r="T277" s="31" t="s">
        <v>199</v>
      </c>
      <c r="U277" s="16">
        <f>ROUND(IF($C277=1,INDEX(新属性投放!D$14:D$22,卡牌属性!$K277),INDEX(新属性投放!D$28:D$36,卡牌属性!$K277))*VLOOKUP(J277,$A$4:$E$39,5),0)</f>
        <v>15</v>
      </c>
      <c r="V277" s="31" t="s">
        <v>200</v>
      </c>
      <c r="W277" s="16">
        <f>ROUND(IF($C277=1,INDEX(新属性投放!E$14:E$22,卡牌属性!$K277),INDEX(新属性投放!E$28:E$36,卡牌属性!$K277))*VLOOKUP(J277,$A$4:$E$39,5),0)</f>
        <v>75</v>
      </c>
    </row>
    <row r="278" spans="9:23" ht="16.5" x14ac:dyDescent="0.2">
      <c r="I278" s="15">
        <v>275</v>
      </c>
      <c r="J278" s="16">
        <f t="shared" si="9"/>
        <v>1102016</v>
      </c>
      <c r="K278" s="16">
        <f t="shared" si="8"/>
        <v>5</v>
      </c>
      <c r="L278" s="16" t="s">
        <v>52</v>
      </c>
      <c r="M278" s="16">
        <f>ROUND(IF($C278=1,INDEX(新属性投放!I$14:I$22,卡牌属性!$K278),INDEX(新属性投放!I$28:I$36,卡牌属性!$K278))*VLOOKUP(J278,$A$4:$E$39,5),0)</f>
        <v>1709</v>
      </c>
      <c r="N278" s="31" t="s">
        <v>199</v>
      </c>
      <c r="O278" s="16">
        <f>ROUND(IF($C278=1,INDEX(新属性投放!J$14:J$22,卡牌属性!$K278),INDEX(新属性投放!J$28:J$36,卡牌属性!$K278))*VLOOKUP(J278,$A$4:$E$39,5),0)</f>
        <v>565</v>
      </c>
      <c r="P278" s="31" t="s">
        <v>200</v>
      </c>
      <c r="Q278" s="16">
        <f>ROUND(IF($C278=1,INDEX(新属性投放!K$14:K$22,卡牌属性!$K278),INDEX(新属性投放!K$28:K$36,卡牌属性!$K278))*VLOOKUP(J278,$A$4:$E$39,5),0)</f>
        <v>3015</v>
      </c>
      <c r="R278" s="31" t="s">
        <v>198</v>
      </c>
      <c r="S278" s="16">
        <f>ROUND(IF($C278=1,INDEX(新属性投放!C$14:C$22,卡牌属性!$K278),INDEX(新属性投放!C$28:C$36,卡牌属性!$K278))*VLOOKUP(J278,$A$4:$E$39,5),0)</f>
        <v>56</v>
      </c>
      <c r="T278" s="31" t="s">
        <v>199</v>
      </c>
      <c r="U278" s="16">
        <f>ROUND(IF($C278=1,INDEX(新属性投放!D$14:D$22,卡牌属性!$K278),INDEX(新属性投放!D$28:D$36,卡牌属性!$K278))*VLOOKUP(J278,$A$4:$E$39,5),0)</f>
        <v>19</v>
      </c>
      <c r="V278" s="31" t="s">
        <v>200</v>
      </c>
      <c r="W278" s="16">
        <f>ROUND(IF($C278=1,INDEX(新属性投放!E$14:E$22,卡牌属性!$K278),INDEX(新属性投放!E$28:E$36,卡牌属性!$K278))*VLOOKUP(J278,$A$4:$E$39,5),0)</f>
        <v>94</v>
      </c>
    </row>
    <row r="279" spans="9:23" ht="16.5" x14ac:dyDescent="0.2">
      <c r="I279" s="15">
        <v>276</v>
      </c>
      <c r="J279" s="16">
        <f t="shared" si="9"/>
        <v>1102016</v>
      </c>
      <c r="K279" s="16">
        <f t="shared" si="8"/>
        <v>6</v>
      </c>
      <c r="L279" s="16" t="s">
        <v>52</v>
      </c>
      <c r="M279" s="16">
        <f>ROUND(IF($C279=1,INDEX(新属性投放!I$14:I$22,卡牌属性!$K279),INDEX(新属性投放!I$28:I$36,卡牌属性!$K279))*VLOOKUP(J279,$A$4:$E$39,5),0)</f>
        <v>2335</v>
      </c>
      <c r="N279" s="31" t="s">
        <v>199</v>
      </c>
      <c r="O279" s="16">
        <f>ROUND(IF($C279=1,INDEX(新属性投放!J$14:J$22,卡牌属性!$K279),INDEX(新属性投放!J$28:J$36,卡牌属性!$K279))*VLOOKUP(J279,$A$4:$E$39,5),0)</f>
        <v>774</v>
      </c>
      <c r="P279" s="31" t="s">
        <v>200</v>
      </c>
      <c r="Q279" s="16">
        <f>ROUND(IF($C279=1,INDEX(新属性投放!K$14:K$22,卡牌属性!$K279),INDEX(新属性投放!K$28:K$36,卡牌属性!$K279))*VLOOKUP(J279,$A$4:$E$39,5),0)</f>
        <v>4059</v>
      </c>
      <c r="R279" s="31" t="s">
        <v>198</v>
      </c>
      <c r="S279" s="16">
        <f>ROUND(IF($C279=1,INDEX(新属性投放!C$14:C$22,卡牌属性!$K279),INDEX(新属性投放!C$28:C$36,卡牌属性!$K279))*VLOOKUP(J279,$A$4:$E$39,5),0)</f>
        <v>64</v>
      </c>
      <c r="T279" s="31" t="s">
        <v>199</v>
      </c>
      <c r="U279" s="16">
        <f>ROUND(IF($C279=1,INDEX(新属性投放!D$14:D$22,卡牌属性!$K279),INDEX(新属性投放!D$28:D$36,卡牌属性!$K279))*VLOOKUP(J279,$A$4:$E$39,5),0)</f>
        <v>21</v>
      </c>
      <c r="V279" s="31" t="s">
        <v>200</v>
      </c>
      <c r="W279" s="16">
        <f>ROUND(IF($C279=1,INDEX(新属性投放!E$14:E$22,卡牌属性!$K279),INDEX(新属性投放!E$28:E$36,卡牌属性!$K279))*VLOOKUP(J279,$A$4:$E$39,5),0)</f>
        <v>106</v>
      </c>
    </row>
    <row r="280" spans="9:23" ht="16.5" x14ac:dyDescent="0.2">
      <c r="I280" s="15">
        <v>277</v>
      </c>
      <c r="J280" s="16">
        <f t="shared" si="9"/>
        <v>1102016</v>
      </c>
      <c r="K280" s="16">
        <f t="shared" si="8"/>
        <v>7</v>
      </c>
      <c r="L280" s="16" t="s">
        <v>52</v>
      </c>
      <c r="M280" s="16">
        <f>ROUND(IF($C280=1,INDEX(新属性投放!I$14:I$22,卡牌属性!$K280),INDEX(新属性投放!I$28:I$36,卡牌属性!$K280))*VLOOKUP(J280,$A$4:$E$39,5),0)</f>
        <v>3048</v>
      </c>
      <c r="N280" s="31" t="s">
        <v>199</v>
      </c>
      <c r="O280" s="16">
        <f>ROUND(IF($C280=1,INDEX(新属性投放!J$14:J$22,卡牌属性!$K280),INDEX(新属性投放!J$28:J$36,卡牌属性!$K280))*VLOOKUP(J280,$A$4:$E$39,5),0)</f>
        <v>1011</v>
      </c>
      <c r="P280" s="31" t="s">
        <v>200</v>
      </c>
      <c r="Q280" s="16">
        <f>ROUND(IF($C280=1,INDEX(新属性投放!K$14:K$22,卡牌属性!$K280),INDEX(新属性投放!K$28:K$36,卡牌属性!$K280))*VLOOKUP(J280,$A$4:$E$39,5),0)</f>
        <v>5246</v>
      </c>
      <c r="R280" s="31" t="s">
        <v>198</v>
      </c>
      <c r="S280" s="16">
        <f>ROUND(IF($C280=1,INDEX(新属性投放!C$14:C$22,卡牌属性!$K280),INDEX(新属性投放!C$28:C$36,卡牌属性!$K280))*VLOOKUP(J280,$A$4:$E$39,5),0)</f>
        <v>75</v>
      </c>
      <c r="T280" s="31" t="s">
        <v>199</v>
      </c>
      <c r="U280" s="16">
        <f>ROUND(IF($C280=1,INDEX(新属性投放!D$14:D$22,卡牌属性!$K280),INDEX(新属性投放!D$28:D$36,卡牌属性!$K280))*VLOOKUP(J280,$A$4:$E$39,5),0)</f>
        <v>25</v>
      </c>
      <c r="V280" s="31" t="s">
        <v>200</v>
      </c>
      <c r="W280" s="16">
        <f>ROUND(IF($C280=1,INDEX(新属性投放!E$14:E$22,卡牌属性!$K280),INDEX(新属性投放!E$28:E$36,卡牌属性!$K280))*VLOOKUP(J280,$A$4:$E$39,5),0)</f>
        <v>125</v>
      </c>
    </row>
    <row r="281" spans="9:23" ht="16.5" x14ac:dyDescent="0.2">
      <c r="I281" s="15">
        <v>278</v>
      </c>
      <c r="J281" s="16">
        <f t="shared" si="9"/>
        <v>1102016</v>
      </c>
      <c r="K281" s="16">
        <f t="shared" si="8"/>
        <v>8</v>
      </c>
      <c r="L281" s="16" t="s">
        <v>52</v>
      </c>
      <c r="M281" s="16">
        <f>ROUND(IF($C281=1,INDEX(新属性投放!I$14:I$22,卡牌属性!$K281),INDEX(新属性投放!I$28:I$36,卡牌属性!$K281))*VLOOKUP(J281,$A$4:$E$39,5),0)</f>
        <v>3891</v>
      </c>
      <c r="N281" s="31" t="s">
        <v>199</v>
      </c>
      <c r="O281" s="16">
        <f>ROUND(IF($C281=1,INDEX(新属性投放!J$14:J$22,卡牌属性!$K281),INDEX(新属性投放!J$28:J$36,卡牌属性!$K281))*VLOOKUP(J281,$A$4:$E$39,5),0)</f>
        <v>1293</v>
      </c>
      <c r="P281" s="31" t="s">
        <v>200</v>
      </c>
      <c r="Q281" s="16">
        <f>ROUND(IF($C281=1,INDEX(新属性投放!K$14:K$22,卡牌属性!$K281),INDEX(新属性投放!K$28:K$36,卡牌属性!$K281))*VLOOKUP(J281,$A$4:$E$39,5),0)</f>
        <v>6653</v>
      </c>
      <c r="R281" s="31" t="s">
        <v>198</v>
      </c>
      <c r="S281" s="16">
        <f>ROUND(IF($C281=1,INDEX(新属性投放!C$14:C$22,卡牌属性!$K281),INDEX(新属性投放!C$28:C$36,卡牌属性!$K281))*VLOOKUP(J281,$A$4:$E$39,5),0)</f>
        <v>94</v>
      </c>
      <c r="T281" s="31" t="s">
        <v>199</v>
      </c>
      <c r="U281" s="16">
        <f>ROUND(IF($C281=1,INDEX(新属性投放!D$14:D$22,卡牌属性!$K281),INDEX(新属性投放!D$28:D$36,卡牌属性!$K281))*VLOOKUP(J281,$A$4:$E$39,5),0)</f>
        <v>31</v>
      </c>
      <c r="V281" s="31" t="s">
        <v>200</v>
      </c>
      <c r="W281" s="16">
        <f>ROUND(IF($C281=1,INDEX(新属性投放!E$14:E$22,卡牌属性!$K281),INDEX(新属性投放!E$28:E$36,卡牌属性!$K281))*VLOOKUP(J281,$A$4:$E$39,5),0)</f>
        <v>156</v>
      </c>
    </row>
    <row r="282" spans="9:23" ht="16.5" x14ac:dyDescent="0.2">
      <c r="I282" s="15">
        <v>279</v>
      </c>
      <c r="J282" s="16">
        <f t="shared" si="9"/>
        <v>1102016</v>
      </c>
      <c r="K282" s="16">
        <f t="shared" si="8"/>
        <v>9</v>
      </c>
      <c r="L282" s="16" t="s">
        <v>52</v>
      </c>
      <c r="M282" s="16">
        <f>ROUND(IF($C282=1,INDEX(新属性投放!I$14:I$22,卡牌属性!$K282),INDEX(新属性投放!I$28:I$36,卡牌属性!$K282))*VLOOKUP(J282,$A$4:$E$39,5),0)</f>
        <v>4941</v>
      </c>
      <c r="N282" s="31" t="s">
        <v>199</v>
      </c>
      <c r="O282" s="16">
        <f>ROUND(IF($C282=1,INDEX(新属性投放!J$14:J$22,卡牌属性!$K282),INDEX(新属性投放!J$28:J$36,卡牌属性!$K282))*VLOOKUP(J282,$A$4:$E$39,5),0)</f>
        <v>1643</v>
      </c>
      <c r="P282" s="31" t="s">
        <v>200</v>
      </c>
      <c r="Q282" s="16">
        <f>ROUND(IF($C282=1,INDEX(新属性投放!K$14:K$22,卡牌属性!$K282),INDEX(新属性投放!K$28:K$36,卡牌属性!$K282))*VLOOKUP(J282,$A$4:$E$39,5),0)</f>
        <v>8403</v>
      </c>
      <c r="R282" s="31" t="s">
        <v>198</v>
      </c>
      <c r="S282" s="16">
        <f>ROUND(IF($C282=1,INDEX(新属性投放!C$14:C$22,卡牌属性!$K282),INDEX(新属性投放!C$28:C$36,卡牌属性!$K282))*VLOOKUP(J282,$A$4:$E$39,5),0)</f>
        <v>113</v>
      </c>
      <c r="T282" s="31" t="s">
        <v>199</v>
      </c>
      <c r="U282" s="16">
        <f>ROUND(IF($C282=1,INDEX(新属性投放!D$14:D$22,卡牌属性!$K282),INDEX(新属性投放!D$28:D$36,卡牌属性!$K282))*VLOOKUP(J282,$A$4:$E$39,5),0)</f>
        <v>38</v>
      </c>
      <c r="V282" s="31" t="s">
        <v>200</v>
      </c>
      <c r="W282" s="16">
        <f>ROUND(IF($C282=1,INDEX(新属性投放!E$14:E$22,卡牌属性!$K282),INDEX(新属性投放!E$28:E$36,卡牌属性!$K282))*VLOOKUP(J282,$A$4:$E$39,5),0)</f>
        <v>188</v>
      </c>
    </row>
    <row r="283" spans="9:23" ht="16.5" x14ac:dyDescent="0.2">
      <c r="I283" s="15">
        <v>280</v>
      </c>
      <c r="J283" s="16">
        <f t="shared" si="9"/>
        <v>1102017</v>
      </c>
      <c r="K283" s="16">
        <f t="shared" si="8"/>
        <v>1</v>
      </c>
      <c r="L283" s="16" t="s">
        <v>52</v>
      </c>
      <c r="M283" s="16">
        <f>ROUND(IF($C283=1,INDEX(新属性投放!I$14:I$22,卡牌属性!$K283),INDEX(新属性投放!I$28:I$36,卡牌属性!$K283))*VLOOKUP(J283,$A$4:$E$39,5),0)</f>
        <v>44</v>
      </c>
      <c r="N283" s="31" t="s">
        <v>199</v>
      </c>
      <c r="O283" s="16">
        <f>ROUND(IF($C283=1,INDEX(新属性投放!J$14:J$22,卡牌属性!$K283),INDEX(新属性投放!J$28:J$36,卡牌属性!$K283))*VLOOKUP(J283,$A$4:$E$39,5),0)</f>
        <v>11</v>
      </c>
      <c r="P283" s="31" t="s">
        <v>200</v>
      </c>
      <c r="Q283" s="16">
        <f>ROUND(IF($C283=1,INDEX(新属性投放!K$14:K$22,卡牌属性!$K283),INDEX(新属性投放!K$28:K$36,卡牌属性!$K283))*VLOOKUP(J283,$A$4:$E$39,5),0)</f>
        <v>220</v>
      </c>
      <c r="R283" s="31" t="s">
        <v>198</v>
      </c>
      <c r="S283" s="16">
        <f>ROUND(IF($C283=1,INDEX(新属性投放!C$14:C$22,卡牌属性!$K283),INDEX(新属性投放!C$28:C$36,卡牌属性!$K283))*VLOOKUP(J283,$A$4:$E$39,5),0)</f>
        <v>17</v>
      </c>
      <c r="T283" s="31" t="s">
        <v>199</v>
      </c>
      <c r="U283" s="16">
        <f>ROUND(IF($C283=1,INDEX(新属性投放!D$14:D$22,卡牌属性!$K283),INDEX(新属性投放!D$28:D$36,卡牌属性!$K283))*VLOOKUP(J283,$A$4:$E$39,5),0)</f>
        <v>6</v>
      </c>
      <c r="V283" s="31" t="s">
        <v>200</v>
      </c>
      <c r="W283" s="16">
        <f>ROUND(IF($C283=1,INDEX(新属性投放!E$14:E$22,卡牌属性!$K283),INDEX(新属性投放!E$28:E$36,卡牌属性!$K283))*VLOOKUP(J283,$A$4:$E$39,5),0)</f>
        <v>28</v>
      </c>
    </row>
    <row r="284" spans="9:23" ht="16.5" x14ac:dyDescent="0.2">
      <c r="I284" s="15">
        <v>281</v>
      </c>
      <c r="J284" s="16">
        <f t="shared" si="9"/>
        <v>1102017</v>
      </c>
      <c r="K284" s="16">
        <f t="shared" si="8"/>
        <v>2</v>
      </c>
      <c r="L284" s="16" t="s">
        <v>52</v>
      </c>
      <c r="M284" s="16">
        <f>ROUND(IF($C284=1,INDEX(新属性投放!I$14:I$22,卡牌属性!$K284),INDEX(新属性投放!I$28:I$36,卡牌属性!$K284))*VLOOKUP(J284,$A$4:$E$39,5),0)</f>
        <v>309</v>
      </c>
      <c r="N284" s="31" t="s">
        <v>199</v>
      </c>
      <c r="O284" s="16">
        <f>ROUND(IF($C284=1,INDEX(新属性投放!J$14:J$22,卡牌属性!$K284),INDEX(新属性投放!J$28:J$36,卡牌属性!$K284))*VLOOKUP(J284,$A$4:$E$39,5),0)</f>
        <v>99</v>
      </c>
      <c r="P284" s="31" t="s">
        <v>200</v>
      </c>
      <c r="Q284" s="16">
        <f>ROUND(IF($C284=1,INDEX(新属性投放!K$14:K$22,卡牌属性!$K284),INDEX(新属性投放!K$28:K$36,卡牌属性!$K284))*VLOOKUP(J284,$A$4:$E$39,5),0)</f>
        <v>662</v>
      </c>
      <c r="R284" s="31" t="s">
        <v>198</v>
      </c>
      <c r="S284" s="16">
        <f>ROUND(IF($C284=1,INDEX(新属性投放!C$14:C$22,卡牌属性!$K284),INDEX(新属性投放!C$28:C$36,卡牌属性!$K284))*VLOOKUP(J284,$A$4:$E$39,5),0)</f>
        <v>23</v>
      </c>
      <c r="T284" s="31" t="s">
        <v>199</v>
      </c>
      <c r="U284" s="16">
        <f>ROUND(IF($C284=1,INDEX(新属性投放!D$14:D$22,卡牌属性!$K284),INDEX(新属性投放!D$28:D$36,卡牌属性!$K284))*VLOOKUP(J284,$A$4:$E$39,5),0)</f>
        <v>8</v>
      </c>
      <c r="V284" s="31" t="s">
        <v>200</v>
      </c>
      <c r="W284" s="16">
        <f>ROUND(IF($C284=1,INDEX(新属性投放!E$14:E$22,卡牌属性!$K284),INDEX(新属性投放!E$28:E$36,卡牌属性!$K284))*VLOOKUP(J284,$A$4:$E$39,5),0)</f>
        <v>39</v>
      </c>
    </row>
    <row r="285" spans="9:23" ht="16.5" x14ac:dyDescent="0.2">
      <c r="I285" s="15">
        <v>282</v>
      </c>
      <c r="J285" s="16">
        <f t="shared" si="9"/>
        <v>1102017</v>
      </c>
      <c r="K285" s="16">
        <f t="shared" si="8"/>
        <v>3</v>
      </c>
      <c r="L285" s="16" t="s">
        <v>52</v>
      </c>
      <c r="M285" s="16">
        <f>ROUND(IF($C285=1,INDEX(新属性投放!I$14:I$22,卡牌属性!$K285),INDEX(新属性投放!I$28:I$36,卡牌属性!$K285))*VLOOKUP(J285,$A$4:$E$39,5),0)</f>
        <v>689</v>
      </c>
      <c r="N285" s="31" t="s">
        <v>199</v>
      </c>
      <c r="O285" s="16">
        <f>ROUND(IF($C285=1,INDEX(新属性投放!J$14:J$22,卡牌属性!$K285),INDEX(新属性投放!J$28:J$36,卡牌属性!$K285))*VLOOKUP(J285,$A$4:$E$39,5),0)</f>
        <v>226</v>
      </c>
      <c r="P285" s="31" t="s">
        <v>200</v>
      </c>
      <c r="Q285" s="16">
        <f>ROUND(IF($C285=1,INDEX(新属性投放!K$14:K$22,卡牌属性!$K285),INDEX(新属性投放!K$28:K$36,卡牌属性!$K285))*VLOOKUP(J285,$A$4:$E$39,5),0)</f>
        <v>1295</v>
      </c>
      <c r="R285" s="31" t="s">
        <v>198</v>
      </c>
      <c r="S285" s="16">
        <f>ROUND(IF($C285=1,INDEX(新属性投放!C$14:C$22,卡牌属性!$K285),INDEX(新属性投放!C$28:C$36,卡牌属性!$K285))*VLOOKUP(J285,$A$4:$E$39,5),0)</f>
        <v>33</v>
      </c>
      <c r="T285" s="31" t="s">
        <v>199</v>
      </c>
      <c r="U285" s="16">
        <f>ROUND(IF($C285=1,INDEX(新属性投放!D$14:D$22,卡牌属性!$K285),INDEX(新属性投放!D$28:D$36,卡牌属性!$K285))*VLOOKUP(J285,$A$4:$E$39,5),0)</f>
        <v>11</v>
      </c>
      <c r="V285" s="31" t="s">
        <v>200</v>
      </c>
      <c r="W285" s="16">
        <f>ROUND(IF($C285=1,INDEX(新属性投放!E$14:E$22,卡牌属性!$K285),INDEX(新属性投放!E$28:E$36,卡牌属性!$K285))*VLOOKUP(J285,$A$4:$E$39,5),0)</f>
        <v>55</v>
      </c>
    </row>
    <row r="286" spans="9:23" ht="16.5" x14ac:dyDescent="0.2">
      <c r="I286" s="15">
        <v>283</v>
      </c>
      <c r="J286" s="16">
        <f t="shared" si="9"/>
        <v>1102017</v>
      </c>
      <c r="K286" s="16">
        <f t="shared" si="8"/>
        <v>4</v>
      </c>
      <c r="L286" s="16" t="s">
        <v>52</v>
      </c>
      <c r="M286" s="16">
        <f>ROUND(IF($C286=1,INDEX(新属性投放!I$14:I$22,卡牌属性!$K286),INDEX(新属性投放!I$28:I$36,卡牌属性!$K286))*VLOOKUP(J286,$A$4:$E$39,5),0)</f>
        <v>1058</v>
      </c>
      <c r="N286" s="31" t="s">
        <v>199</v>
      </c>
      <c r="O286" s="16">
        <f>ROUND(IF($C286=1,INDEX(新属性投放!J$14:J$22,卡牌属性!$K286),INDEX(新属性投放!J$28:J$36,卡牌属性!$K286))*VLOOKUP(J286,$A$4:$E$39,5),0)</f>
        <v>349</v>
      </c>
      <c r="P286" s="31" t="s">
        <v>200</v>
      </c>
      <c r="Q286" s="16">
        <f>ROUND(IF($C286=1,INDEX(新属性投放!K$14:K$22,卡牌属性!$K286),INDEX(新属性投放!K$28:K$36,卡牌属性!$K286))*VLOOKUP(J286,$A$4:$E$39,5),0)</f>
        <v>1911</v>
      </c>
      <c r="R286" s="31" t="s">
        <v>198</v>
      </c>
      <c r="S286" s="16">
        <f>ROUND(IF($C286=1,INDEX(新属性投放!C$14:C$22,卡牌属性!$K286),INDEX(新属性投放!C$28:C$36,卡牌属性!$K286))*VLOOKUP(J286,$A$4:$E$39,5),0)</f>
        <v>40</v>
      </c>
      <c r="T286" s="31" t="s">
        <v>199</v>
      </c>
      <c r="U286" s="16">
        <f>ROUND(IF($C286=1,INDEX(新属性投放!D$14:D$22,卡牌属性!$K286),INDEX(新属性投放!D$28:D$36,卡牌属性!$K286))*VLOOKUP(J286,$A$4:$E$39,5),0)</f>
        <v>13</v>
      </c>
      <c r="V286" s="31" t="s">
        <v>200</v>
      </c>
      <c r="W286" s="16">
        <f>ROUND(IF($C286=1,INDEX(新属性投放!E$14:E$22,卡牌属性!$K286),INDEX(新属性投放!E$28:E$36,卡牌属性!$K286))*VLOOKUP(J286,$A$4:$E$39,5),0)</f>
        <v>66</v>
      </c>
    </row>
    <row r="287" spans="9:23" ht="16.5" x14ac:dyDescent="0.2">
      <c r="I287" s="15">
        <v>284</v>
      </c>
      <c r="J287" s="16">
        <f t="shared" si="9"/>
        <v>1102017</v>
      </c>
      <c r="K287" s="16">
        <f t="shared" si="8"/>
        <v>5</v>
      </c>
      <c r="L287" s="16" t="s">
        <v>52</v>
      </c>
      <c r="M287" s="16">
        <f>ROUND(IF($C287=1,INDEX(新属性投放!I$14:I$22,卡牌属性!$K287),INDEX(新属性投放!I$28:I$36,卡牌属性!$K287))*VLOOKUP(J287,$A$4:$E$39,5),0)</f>
        <v>1504</v>
      </c>
      <c r="N287" s="31" t="s">
        <v>199</v>
      </c>
      <c r="O287" s="16">
        <f>ROUND(IF($C287=1,INDEX(新属性投放!J$14:J$22,卡牌属性!$K287),INDEX(新属性投放!J$28:J$36,卡牌属性!$K287))*VLOOKUP(J287,$A$4:$E$39,5),0)</f>
        <v>497</v>
      </c>
      <c r="P287" s="31" t="s">
        <v>200</v>
      </c>
      <c r="Q287" s="16">
        <f>ROUND(IF($C287=1,INDEX(新属性投放!K$14:K$22,卡牌属性!$K287),INDEX(新属性投放!K$28:K$36,卡牌属性!$K287))*VLOOKUP(J287,$A$4:$E$39,5),0)</f>
        <v>2653</v>
      </c>
      <c r="R287" s="31" t="s">
        <v>198</v>
      </c>
      <c r="S287" s="16">
        <f>ROUND(IF($C287=1,INDEX(新属性投放!C$14:C$22,卡牌属性!$K287),INDEX(新属性投放!C$28:C$36,卡牌属性!$K287))*VLOOKUP(J287,$A$4:$E$39,5),0)</f>
        <v>50</v>
      </c>
      <c r="T287" s="31" t="s">
        <v>199</v>
      </c>
      <c r="U287" s="16">
        <f>ROUND(IF($C287=1,INDEX(新属性投放!D$14:D$22,卡牌属性!$K287),INDEX(新属性投放!D$28:D$36,卡牌属性!$K287))*VLOOKUP(J287,$A$4:$E$39,5),0)</f>
        <v>17</v>
      </c>
      <c r="V287" s="31" t="s">
        <v>200</v>
      </c>
      <c r="W287" s="16">
        <f>ROUND(IF($C287=1,INDEX(新属性投放!E$14:E$22,卡牌属性!$K287),INDEX(新属性投放!E$28:E$36,卡牌属性!$K287))*VLOOKUP(J287,$A$4:$E$39,5),0)</f>
        <v>83</v>
      </c>
    </row>
    <row r="288" spans="9:23" ht="16.5" x14ac:dyDescent="0.2">
      <c r="I288" s="15">
        <v>285</v>
      </c>
      <c r="J288" s="16">
        <f t="shared" si="9"/>
        <v>1102017</v>
      </c>
      <c r="K288" s="16">
        <f t="shared" si="8"/>
        <v>6</v>
      </c>
      <c r="L288" s="16" t="s">
        <v>52</v>
      </c>
      <c r="M288" s="16">
        <f>ROUND(IF($C288=1,INDEX(新属性投放!I$14:I$22,卡牌属性!$K288),INDEX(新属性投放!I$28:I$36,卡牌属性!$K288))*VLOOKUP(J288,$A$4:$E$39,5),0)</f>
        <v>2055</v>
      </c>
      <c r="N288" s="31" t="s">
        <v>199</v>
      </c>
      <c r="O288" s="16">
        <f>ROUND(IF($C288=1,INDEX(新属性投放!J$14:J$22,卡牌属性!$K288),INDEX(新属性投放!J$28:J$36,卡牌属性!$K288))*VLOOKUP(J288,$A$4:$E$39,5),0)</f>
        <v>681</v>
      </c>
      <c r="P288" s="31" t="s">
        <v>200</v>
      </c>
      <c r="Q288" s="16">
        <f>ROUND(IF($C288=1,INDEX(新属性投放!K$14:K$22,卡牌属性!$K288),INDEX(新属性投放!K$28:K$36,卡牌属性!$K288))*VLOOKUP(J288,$A$4:$E$39,5),0)</f>
        <v>3572</v>
      </c>
      <c r="R288" s="31" t="s">
        <v>198</v>
      </c>
      <c r="S288" s="16">
        <f>ROUND(IF($C288=1,INDEX(新属性投放!C$14:C$22,卡牌属性!$K288),INDEX(新属性投放!C$28:C$36,卡牌属性!$K288))*VLOOKUP(J288,$A$4:$E$39,5),0)</f>
        <v>56</v>
      </c>
      <c r="T288" s="31" t="s">
        <v>199</v>
      </c>
      <c r="U288" s="16">
        <f>ROUND(IF($C288=1,INDEX(新属性投放!D$14:D$22,卡牌属性!$K288),INDEX(新属性投放!D$28:D$36,卡牌属性!$K288))*VLOOKUP(J288,$A$4:$E$39,5),0)</f>
        <v>19</v>
      </c>
      <c r="V288" s="31" t="s">
        <v>200</v>
      </c>
      <c r="W288" s="16">
        <f>ROUND(IF($C288=1,INDEX(新属性投放!E$14:E$22,卡牌属性!$K288),INDEX(新属性投放!E$28:E$36,卡牌属性!$K288))*VLOOKUP(J288,$A$4:$E$39,5),0)</f>
        <v>94</v>
      </c>
    </row>
    <row r="289" spans="9:23" ht="16.5" x14ac:dyDescent="0.2">
      <c r="I289" s="15">
        <v>286</v>
      </c>
      <c r="J289" s="16">
        <f t="shared" si="9"/>
        <v>1102017</v>
      </c>
      <c r="K289" s="16">
        <f t="shared" si="8"/>
        <v>7</v>
      </c>
      <c r="L289" s="16" t="s">
        <v>52</v>
      </c>
      <c r="M289" s="16">
        <f>ROUND(IF($C289=1,INDEX(新属性投放!I$14:I$22,卡牌属性!$K289),INDEX(新属性投放!I$28:I$36,卡牌属性!$K289))*VLOOKUP(J289,$A$4:$E$39,5),0)</f>
        <v>2682</v>
      </c>
      <c r="N289" s="31" t="s">
        <v>199</v>
      </c>
      <c r="O289" s="16">
        <f>ROUND(IF($C289=1,INDEX(新属性投放!J$14:J$22,卡牌属性!$K289),INDEX(新属性投放!J$28:J$36,卡牌属性!$K289))*VLOOKUP(J289,$A$4:$E$39,5),0)</f>
        <v>890</v>
      </c>
      <c r="P289" s="31" t="s">
        <v>200</v>
      </c>
      <c r="Q289" s="16">
        <f>ROUND(IF($C289=1,INDEX(新属性投放!K$14:K$22,卡牌属性!$K289),INDEX(新属性投放!K$28:K$36,卡牌属性!$K289))*VLOOKUP(J289,$A$4:$E$39,5),0)</f>
        <v>4617</v>
      </c>
      <c r="R289" s="31" t="s">
        <v>198</v>
      </c>
      <c r="S289" s="16">
        <f>ROUND(IF($C289=1,INDEX(新属性投放!C$14:C$22,卡牌属性!$K289),INDEX(新属性投放!C$28:C$36,卡牌属性!$K289))*VLOOKUP(J289,$A$4:$E$39,5),0)</f>
        <v>66</v>
      </c>
      <c r="T289" s="31" t="s">
        <v>199</v>
      </c>
      <c r="U289" s="16">
        <f>ROUND(IF($C289=1,INDEX(新属性投放!D$14:D$22,卡牌属性!$K289),INDEX(新属性投放!D$28:D$36,卡牌属性!$K289))*VLOOKUP(J289,$A$4:$E$39,5),0)</f>
        <v>22</v>
      </c>
      <c r="V289" s="31" t="s">
        <v>200</v>
      </c>
      <c r="W289" s="16">
        <f>ROUND(IF($C289=1,INDEX(新属性投放!E$14:E$22,卡牌属性!$K289),INDEX(新属性投放!E$28:E$36,卡牌属性!$K289))*VLOOKUP(J289,$A$4:$E$39,5),0)</f>
        <v>110</v>
      </c>
    </row>
    <row r="290" spans="9:23" ht="16.5" x14ac:dyDescent="0.2">
      <c r="I290" s="15">
        <v>287</v>
      </c>
      <c r="J290" s="16">
        <f t="shared" si="9"/>
        <v>1102017</v>
      </c>
      <c r="K290" s="16">
        <f t="shared" si="8"/>
        <v>8</v>
      </c>
      <c r="L290" s="16" t="s">
        <v>52</v>
      </c>
      <c r="M290" s="16">
        <f>ROUND(IF($C290=1,INDEX(新属性投放!I$14:I$22,卡牌属性!$K290),INDEX(新属性投放!I$28:I$36,卡牌属性!$K290))*VLOOKUP(J290,$A$4:$E$39,5),0)</f>
        <v>3424</v>
      </c>
      <c r="N290" s="31" t="s">
        <v>199</v>
      </c>
      <c r="O290" s="16">
        <f>ROUND(IF($C290=1,INDEX(新属性投放!J$14:J$22,卡牌属性!$K290),INDEX(新属性投放!J$28:J$36,卡牌属性!$K290))*VLOOKUP(J290,$A$4:$E$39,5),0)</f>
        <v>1137</v>
      </c>
      <c r="P290" s="31" t="s">
        <v>200</v>
      </c>
      <c r="Q290" s="16">
        <f>ROUND(IF($C290=1,INDEX(新属性投放!K$14:K$22,卡牌属性!$K290),INDEX(新属性投放!K$28:K$36,卡牌属性!$K290))*VLOOKUP(J290,$A$4:$E$39,5),0)</f>
        <v>5854</v>
      </c>
      <c r="R290" s="31" t="s">
        <v>198</v>
      </c>
      <c r="S290" s="16">
        <f>ROUND(IF($C290=1,INDEX(新属性投放!C$14:C$22,卡牌属性!$K290),INDEX(新属性投放!C$28:C$36,卡牌属性!$K290))*VLOOKUP(J290,$A$4:$E$39,5),0)</f>
        <v>83</v>
      </c>
      <c r="T290" s="31" t="s">
        <v>199</v>
      </c>
      <c r="U290" s="16">
        <f>ROUND(IF($C290=1,INDEX(新属性投放!D$14:D$22,卡牌属性!$K290),INDEX(新属性投放!D$28:D$36,卡牌属性!$K290))*VLOOKUP(J290,$A$4:$E$39,5),0)</f>
        <v>28</v>
      </c>
      <c r="V290" s="31" t="s">
        <v>200</v>
      </c>
      <c r="W290" s="16">
        <f>ROUND(IF($C290=1,INDEX(新属性投放!E$14:E$22,卡牌属性!$K290),INDEX(新属性投放!E$28:E$36,卡牌属性!$K290))*VLOOKUP(J290,$A$4:$E$39,5),0)</f>
        <v>138</v>
      </c>
    </row>
    <row r="291" spans="9:23" ht="16.5" x14ac:dyDescent="0.2">
      <c r="I291" s="15">
        <v>288</v>
      </c>
      <c r="J291" s="16">
        <f t="shared" si="9"/>
        <v>1102017</v>
      </c>
      <c r="K291" s="16">
        <f t="shared" si="8"/>
        <v>9</v>
      </c>
      <c r="L291" s="16" t="s">
        <v>52</v>
      </c>
      <c r="M291" s="16">
        <f>ROUND(IF($C291=1,INDEX(新属性投放!I$14:I$22,卡牌属性!$K291),INDEX(新属性投放!I$28:I$36,卡牌属性!$K291))*VLOOKUP(J291,$A$4:$E$39,5),0)</f>
        <v>4348</v>
      </c>
      <c r="N291" s="31" t="s">
        <v>199</v>
      </c>
      <c r="O291" s="16">
        <f>ROUND(IF($C291=1,INDEX(新属性投放!J$14:J$22,卡牌属性!$K291),INDEX(新属性投放!J$28:J$36,卡牌属性!$K291))*VLOOKUP(J291,$A$4:$E$39,5),0)</f>
        <v>1445</v>
      </c>
      <c r="P291" s="31" t="s">
        <v>200</v>
      </c>
      <c r="Q291" s="16">
        <f>ROUND(IF($C291=1,INDEX(新属性投放!K$14:K$22,卡牌属性!$K291),INDEX(新属性投放!K$28:K$36,卡牌属性!$K291))*VLOOKUP(J291,$A$4:$E$39,5),0)</f>
        <v>7394</v>
      </c>
      <c r="R291" s="31" t="s">
        <v>198</v>
      </c>
      <c r="S291" s="16">
        <f>ROUND(IF($C291=1,INDEX(新属性投放!C$14:C$22,卡牌属性!$K291),INDEX(新属性投放!C$28:C$36,卡牌属性!$K291))*VLOOKUP(J291,$A$4:$E$39,5),0)</f>
        <v>99</v>
      </c>
      <c r="T291" s="31" t="s">
        <v>199</v>
      </c>
      <c r="U291" s="16">
        <f>ROUND(IF($C291=1,INDEX(新属性投放!D$14:D$22,卡牌属性!$K291),INDEX(新属性投放!D$28:D$36,卡牌属性!$K291))*VLOOKUP(J291,$A$4:$E$39,5),0)</f>
        <v>33</v>
      </c>
      <c r="V291" s="31" t="s">
        <v>200</v>
      </c>
      <c r="W291" s="16">
        <f>ROUND(IF($C291=1,INDEX(新属性投放!E$14:E$22,卡牌属性!$K291),INDEX(新属性投放!E$28:E$36,卡牌属性!$K291))*VLOOKUP(J291,$A$4:$E$39,5),0)</f>
        <v>165</v>
      </c>
    </row>
    <row r="292" spans="9:23" ht="16.5" x14ac:dyDescent="0.2">
      <c r="I292" s="15">
        <v>289</v>
      </c>
      <c r="J292" s="16">
        <f t="shared" si="9"/>
        <v>1102018</v>
      </c>
      <c r="K292" s="16">
        <f t="shared" si="8"/>
        <v>1</v>
      </c>
      <c r="L292" s="16" t="s">
        <v>52</v>
      </c>
      <c r="M292" s="16">
        <f>ROUND(IF($C292=1,INDEX(新属性投放!I$14:I$22,卡牌属性!$K292),INDEX(新属性投放!I$28:I$36,卡牌属性!$K292))*VLOOKUP(J292,$A$4:$E$39,5),0)</f>
        <v>40</v>
      </c>
      <c r="N292" s="31" t="s">
        <v>199</v>
      </c>
      <c r="O292" s="16">
        <f>ROUND(IF($C292=1,INDEX(新属性投放!J$14:J$22,卡牌属性!$K292),INDEX(新属性投放!J$28:J$36,卡牌属性!$K292))*VLOOKUP(J292,$A$4:$E$39,5),0)</f>
        <v>10</v>
      </c>
      <c r="P292" s="31" t="s">
        <v>200</v>
      </c>
      <c r="Q292" s="16">
        <f>ROUND(IF($C292=1,INDEX(新属性投放!K$14:K$22,卡牌属性!$K292),INDEX(新属性投放!K$28:K$36,卡牌属性!$K292))*VLOOKUP(J292,$A$4:$E$39,5),0)</f>
        <v>200</v>
      </c>
      <c r="R292" s="31" t="s">
        <v>198</v>
      </c>
      <c r="S292" s="16">
        <f>ROUND(IF($C292=1,INDEX(新属性投放!C$14:C$22,卡牌属性!$K292),INDEX(新属性投放!C$28:C$36,卡牌属性!$K292))*VLOOKUP(J292,$A$4:$E$39,5),0)</f>
        <v>15</v>
      </c>
      <c r="T292" s="31" t="s">
        <v>199</v>
      </c>
      <c r="U292" s="16">
        <f>ROUND(IF($C292=1,INDEX(新属性投放!D$14:D$22,卡牌属性!$K292),INDEX(新属性投放!D$28:D$36,卡牌属性!$K292))*VLOOKUP(J292,$A$4:$E$39,5),0)</f>
        <v>5</v>
      </c>
      <c r="V292" s="31" t="s">
        <v>200</v>
      </c>
      <c r="W292" s="16">
        <f>ROUND(IF($C292=1,INDEX(新属性投放!E$14:E$22,卡牌属性!$K292),INDEX(新属性投放!E$28:E$36,卡牌属性!$K292))*VLOOKUP(J292,$A$4:$E$39,5),0)</f>
        <v>25</v>
      </c>
    </row>
    <row r="293" spans="9:23" ht="16.5" x14ac:dyDescent="0.2">
      <c r="I293" s="15">
        <v>290</v>
      </c>
      <c r="J293" s="16">
        <f t="shared" si="9"/>
        <v>1102018</v>
      </c>
      <c r="K293" s="16">
        <f t="shared" si="8"/>
        <v>2</v>
      </c>
      <c r="L293" s="16" t="s">
        <v>52</v>
      </c>
      <c r="M293" s="16">
        <f>ROUND(IF($C293=1,INDEX(新属性投放!I$14:I$22,卡牌属性!$K293),INDEX(新属性投放!I$28:I$36,卡牌属性!$K293))*VLOOKUP(J293,$A$4:$E$39,5),0)</f>
        <v>281</v>
      </c>
      <c r="N293" s="31" t="s">
        <v>199</v>
      </c>
      <c r="O293" s="16">
        <f>ROUND(IF($C293=1,INDEX(新属性投放!J$14:J$22,卡牌属性!$K293),INDEX(新属性投放!J$28:J$36,卡牌属性!$K293))*VLOOKUP(J293,$A$4:$E$39,5),0)</f>
        <v>90</v>
      </c>
      <c r="P293" s="31" t="s">
        <v>200</v>
      </c>
      <c r="Q293" s="16">
        <f>ROUND(IF($C293=1,INDEX(新属性投放!K$14:K$22,卡牌属性!$K293),INDEX(新属性投放!K$28:K$36,卡牌属性!$K293))*VLOOKUP(J293,$A$4:$E$39,5),0)</f>
        <v>602</v>
      </c>
      <c r="R293" s="31" t="s">
        <v>198</v>
      </c>
      <c r="S293" s="16">
        <f>ROUND(IF($C293=1,INDEX(新属性投放!C$14:C$22,卡牌属性!$K293),INDEX(新属性投放!C$28:C$36,卡牌属性!$K293))*VLOOKUP(J293,$A$4:$E$39,5),0)</f>
        <v>21</v>
      </c>
      <c r="T293" s="31" t="s">
        <v>199</v>
      </c>
      <c r="U293" s="16">
        <f>ROUND(IF($C293=1,INDEX(新属性投放!D$14:D$22,卡牌属性!$K293),INDEX(新属性投放!D$28:D$36,卡牌属性!$K293))*VLOOKUP(J293,$A$4:$E$39,5),0)</f>
        <v>7</v>
      </c>
      <c r="V293" s="31" t="s">
        <v>200</v>
      </c>
      <c r="W293" s="16">
        <f>ROUND(IF($C293=1,INDEX(新属性投放!E$14:E$22,卡牌属性!$K293),INDEX(新属性投放!E$28:E$36,卡牌属性!$K293))*VLOOKUP(J293,$A$4:$E$39,5),0)</f>
        <v>35</v>
      </c>
    </row>
    <row r="294" spans="9:23" ht="16.5" x14ac:dyDescent="0.2">
      <c r="I294" s="15">
        <v>291</v>
      </c>
      <c r="J294" s="16">
        <f t="shared" si="9"/>
        <v>1102018</v>
      </c>
      <c r="K294" s="16">
        <f t="shared" si="8"/>
        <v>3</v>
      </c>
      <c r="L294" s="16" t="s">
        <v>52</v>
      </c>
      <c r="M294" s="16">
        <f>ROUND(IF($C294=1,INDEX(新属性投放!I$14:I$22,卡牌属性!$K294),INDEX(新属性投放!I$28:I$36,卡牌属性!$K294))*VLOOKUP(J294,$A$4:$E$39,5),0)</f>
        <v>626</v>
      </c>
      <c r="N294" s="31" t="s">
        <v>199</v>
      </c>
      <c r="O294" s="16">
        <f>ROUND(IF($C294=1,INDEX(新属性投放!J$14:J$22,卡牌属性!$K294),INDEX(新属性投放!J$28:J$36,卡牌属性!$K294))*VLOOKUP(J294,$A$4:$E$39,5),0)</f>
        <v>205</v>
      </c>
      <c r="P294" s="31" t="s">
        <v>200</v>
      </c>
      <c r="Q294" s="16">
        <f>ROUND(IF($C294=1,INDEX(新属性投放!K$14:K$22,卡牌属性!$K294),INDEX(新属性投放!K$28:K$36,卡牌属性!$K294))*VLOOKUP(J294,$A$4:$E$39,5),0)</f>
        <v>1177</v>
      </c>
      <c r="R294" s="31" t="s">
        <v>198</v>
      </c>
      <c r="S294" s="16">
        <f>ROUND(IF($C294=1,INDEX(新属性投放!C$14:C$22,卡牌属性!$K294),INDEX(新属性投放!C$28:C$36,卡牌属性!$K294))*VLOOKUP(J294,$A$4:$E$39,5),0)</f>
        <v>30</v>
      </c>
      <c r="T294" s="31" t="s">
        <v>199</v>
      </c>
      <c r="U294" s="16">
        <f>ROUND(IF($C294=1,INDEX(新属性投放!D$14:D$22,卡牌属性!$K294),INDEX(新属性投放!D$28:D$36,卡牌属性!$K294))*VLOOKUP(J294,$A$4:$E$39,5),0)</f>
        <v>10</v>
      </c>
      <c r="V294" s="31" t="s">
        <v>200</v>
      </c>
      <c r="W294" s="16">
        <f>ROUND(IF($C294=1,INDEX(新属性投放!E$14:E$22,卡牌属性!$K294),INDEX(新属性投放!E$28:E$36,卡牌属性!$K294))*VLOOKUP(J294,$A$4:$E$39,5),0)</f>
        <v>50</v>
      </c>
    </row>
    <row r="295" spans="9:23" ht="16.5" x14ac:dyDescent="0.2">
      <c r="I295" s="15">
        <v>292</v>
      </c>
      <c r="J295" s="16">
        <f t="shared" si="9"/>
        <v>1102018</v>
      </c>
      <c r="K295" s="16">
        <f t="shared" si="8"/>
        <v>4</v>
      </c>
      <c r="L295" s="16" t="s">
        <v>52</v>
      </c>
      <c r="M295" s="16">
        <f>ROUND(IF($C295=1,INDEX(新属性投放!I$14:I$22,卡牌属性!$K295),INDEX(新属性投放!I$28:I$36,卡牌属性!$K295))*VLOOKUP(J295,$A$4:$E$39,5),0)</f>
        <v>962</v>
      </c>
      <c r="N295" s="31" t="s">
        <v>199</v>
      </c>
      <c r="O295" s="16">
        <f>ROUND(IF($C295=1,INDEX(新属性投放!J$14:J$22,卡牌属性!$K295),INDEX(新属性投放!J$28:J$36,卡牌属性!$K295))*VLOOKUP(J295,$A$4:$E$39,5),0)</f>
        <v>317</v>
      </c>
      <c r="P295" s="31" t="s">
        <v>200</v>
      </c>
      <c r="Q295" s="16">
        <f>ROUND(IF($C295=1,INDEX(新属性投放!K$14:K$22,卡牌属性!$K295),INDEX(新属性投放!K$28:K$36,卡牌属性!$K295))*VLOOKUP(J295,$A$4:$E$39,5),0)</f>
        <v>1737</v>
      </c>
      <c r="R295" s="31" t="s">
        <v>198</v>
      </c>
      <c r="S295" s="16">
        <f>ROUND(IF($C295=1,INDEX(新属性投放!C$14:C$22,卡牌属性!$K295),INDEX(新属性投放!C$28:C$36,卡牌属性!$K295))*VLOOKUP(J295,$A$4:$E$39,5),0)</f>
        <v>36</v>
      </c>
      <c r="T295" s="31" t="s">
        <v>199</v>
      </c>
      <c r="U295" s="16">
        <f>ROUND(IF($C295=1,INDEX(新属性投放!D$14:D$22,卡牌属性!$K295),INDEX(新属性投放!D$28:D$36,卡牌属性!$K295))*VLOOKUP(J295,$A$4:$E$39,5),0)</f>
        <v>12</v>
      </c>
      <c r="V295" s="31" t="s">
        <v>200</v>
      </c>
      <c r="W295" s="16">
        <f>ROUND(IF($C295=1,INDEX(新属性投放!E$14:E$22,卡牌属性!$K295),INDEX(新属性投放!E$28:E$36,卡牌属性!$K295))*VLOOKUP(J295,$A$4:$E$39,5),0)</f>
        <v>60</v>
      </c>
    </row>
    <row r="296" spans="9:23" ht="16.5" x14ac:dyDescent="0.2">
      <c r="I296" s="15">
        <v>293</v>
      </c>
      <c r="J296" s="16">
        <f t="shared" si="9"/>
        <v>1102018</v>
      </c>
      <c r="K296" s="16">
        <f t="shared" si="8"/>
        <v>5</v>
      </c>
      <c r="L296" s="16" t="s">
        <v>52</v>
      </c>
      <c r="M296" s="16">
        <f>ROUND(IF($C296=1,INDEX(新属性投放!I$14:I$22,卡牌属性!$K296),INDEX(新属性投放!I$28:I$36,卡牌属性!$K296))*VLOOKUP(J296,$A$4:$E$39,5),0)</f>
        <v>1367</v>
      </c>
      <c r="N296" s="31" t="s">
        <v>199</v>
      </c>
      <c r="O296" s="16">
        <f>ROUND(IF($C296=1,INDEX(新属性投放!J$14:J$22,卡牌属性!$K296),INDEX(新属性投放!J$28:J$36,卡牌属性!$K296))*VLOOKUP(J296,$A$4:$E$39,5),0)</f>
        <v>452</v>
      </c>
      <c r="P296" s="31" t="s">
        <v>200</v>
      </c>
      <c r="Q296" s="16">
        <f>ROUND(IF($C296=1,INDEX(新属性投放!K$14:K$22,卡牌属性!$K296),INDEX(新属性投放!K$28:K$36,卡牌属性!$K296))*VLOOKUP(J296,$A$4:$E$39,5),0)</f>
        <v>2412</v>
      </c>
      <c r="R296" s="31" t="s">
        <v>198</v>
      </c>
      <c r="S296" s="16">
        <f>ROUND(IF($C296=1,INDEX(新属性投放!C$14:C$22,卡牌属性!$K296),INDEX(新属性投放!C$28:C$36,卡牌属性!$K296))*VLOOKUP(J296,$A$4:$E$39,5),0)</f>
        <v>45</v>
      </c>
      <c r="T296" s="31" t="s">
        <v>199</v>
      </c>
      <c r="U296" s="16">
        <f>ROUND(IF($C296=1,INDEX(新属性投放!D$14:D$22,卡牌属性!$K296),INDEX(新属性投放!D$28:D$36,卡牌属性!$K296))*VLOOKUP(J296,$A$4:$E$39,5),0)</f>
        <v>15</v>
      </c>
      <c r="V296" s="31" t="s">
        <v>200</v>
      </c>
      <c r="W296" s="16">
        <f>ROUND(IF($C296=1,INDEX(新属性投放!E$14:E$22,卡牌属性!$K296),INDEX(新属性投放!E$28:E$36,卡牌属性!$K296))*VLOOKUP(J296,$A$4:$E$39,5),0)</f>
        <v>75</v>
      </c>
    </row>
    <row r="297" spans="9:23" ht="16.5" x14ac:dyDescent="0.2">
      <c r="I297" s="15">
        <v>294</v>
      </c>
      <c r="J297" s="16">
        <f t="shared" si="9"/>
        <v>1102018</v>
      </c>
      <c r="K297" s="16">
        <f t="shared" si="8"/>
        <v>6</v>
      </c>
      <c r="L297" s="16" t="s">
        <v>52</v>
      </c>
      <c r="M297" s="16">
        <f>ROUND(IF($C297=1,INDEX(新属性投放!I$14:I$22,卡牌属性!$K297),INDEX(新属性投放!I$28:I$36,卡牌属性!$K297))*VLOOKUP(J297,$A$4:$E$39,5),0)</f>
        <v>1868</v>
      </c>
      <c r="N297" s="31" t="s">
        <v>199</v>
      </c>
      <c r="O297" s="16">
        <f>ROUND(IF($C297=1,INDEX(新属性投放!J$14:J$22,卡牌属性!$K297),INDEX(新属性投放!J$28:J$36,卡牌属性!$K297))*VLOOKUP(J297,$A$4:$E$39,5),0)</f>
        <v>619</v>
      </c>
      <c r="P297" s="31" t="s">
        <v>200</v>
      </c>
      <c r="Q297" s="16">
        <f>ROUND(IF($C297=1,INDEX(新属性投放!K$14:K$22,卡牌属性!$K297),INDEX(新属性投放!K$28:K$36,卡牌属性!$K297))*VLOOKUP(J297,$A$4:$E$39,5),0)</f>
        <v>3247</v>
      </c>
      <c r="R297" s="31" t="s">
        <v>198</v>
      </c>
      <c r="S297" s="16">
        <f>ROUND(IF($C297=1,INDEX(新属性投放!C$14:C$22,卡牌属性!$K297),INDEX(新属性投放!C$28:C$36,卡牌属性!$K297))*VLOOKUP(J297,$A$4:$E$39,5),0)</f>
        <v>51</v>
      </c>
      <c r="T297" s="31" t="s">
        <v>199</v>
      </c>
      <c r="U297" s="16">
        <f>ROUND(IF($C297=1,INDEX(新属性投放!D$14:D$22,卡牌属性!$K297),INDEX(新属性投放!D$28:D$36,卡牌属性!$K297))*VLOOKUP(J297,$A$4:$E$39,5),0)</f>
        <v>17</v>
      </c>
      <c r="V297" s="31" t="s">
        <v>200</v>
      </c>
      <c r="W297" s="16">
        <f>ROUND(IF($C297=1,INDEX(新属性投放!E$14:E$22,卡牌属性!$K297),INDEX(新属性投放!E$28:E$36,卡牌属性!$K297))*VLOOKUP(J297,$A$4:$E$39,5),0)</f>
        <v>85</v>
      </c>
    </row>
    <row r="298" spans="9:23" ht="16.5" x14ac:dyDescent="0.2">
      <c r="I298" s="15">
        <v>295</v>
      </c>
      <c r="J298" s="16">
        <f t="shared" si="9"/>
        <v>1102018</v>
      </c>
      <c r="K298" s="16">
        <f t="shared" si="8"/>
        <v>7</v>
      </c>
      <c r="L298" s="16" t="s">
        <v>52</v>
      </c>
      <c r="M298" s="16">
        <f>ROUND(IF($C298=1,INDEX(新属性投放!I$14:I$22,卡牌属性!$K298),INDEX(新属性投放!I$28:I$36,卡牌属性!$K298))*VLOOKUP(J298,$A$4:$E$39,5),0)</f>
        <v>2438</v>
      </c>
      <c r="N298" s="31" t="s">
        <v>199</v>
      </c>
      <c r="O298" s="16">
        <f>ROUND(IF($C298=1,INDEX(新属性投放!J$14:J$22,卡牌属性!$K298),INDEX(新属性投放!J$28:J$36,卡牌属性!$K298))*VLOOKUP(J298,$A$4:$E$39,5),0)</f>
        <v>809</v>
      </c>
      <c r="P298" s="31" t="s">
        <v>200</v>
      </c>
      <c r="Q298" s="16">
        <f>ROUND(IF($C298=1,INDEX(新属性投放!K$14:K$22,卡牌属性!$K298),INDEX(新属性投放!K$28:K$36,卡牌属性!$K298))*VLOOKUP(J298,$A$4:$E$39,5),0)</f>
        <v>4197</v>
      </c>
      <c r="R298" s="31" t="s">
        <v>198</v>
      </c>
      <c r="S298" s="16">
        <f>ROUND(IF($C298=1,INDEX(新属性投放!C$14:C$22,卡牌属性!$K298),INDEX(新属性投放!C$28:C$36,卡牌属性!$K298))*VLOOKUP(J298,$A$4:$E$39,5),0)</f>
        <v>60</v>
      </c>
      <c r="T298" s="31" t="s">
        <v>199</v>
      </c>
      <c r="U298" s="16">
        <f>ROUND(IF($C298=1,INDEX(新属性投放!D$14:D$22,卡牌属性!$K298),INDEX(新属性投放!D$28:D$36,卡牌属性!$K298))*VLOOKUP(J298,$A$4:$E$39,5),0)</f>
        <v>20</v>
      </c>
      <c r="V298" s="31" t="s">
        <v>200</v>
      </c>
      <c r="W298" s="16">
        <f>ROUND(IF($C298=1,INDEX(新属性投放!E$14:E$22,卡牌属性!$K298),INDEX(新属性投放!E$28:E$36,卡牌属性!$K298))*VLOOKUP(J298,$A$4:$E$39,5),0)</f>
        <v>100</v>
      </c>
    </row>
    <row r="299" spans="9:23" ht="16.5" x14ac:dyDescent="0.2">
      <c r="I299" s="15">
        <v>296</v>
      </c>
      <c r="J299" s="16">
        <f t="shared" si="9"/>
        <v>1102018</v>
      </c>
      <c r="K299" s="16">
        <f t="shared" si="8"/>
        <v>8</v>
      </c>
      <c r="L299" s="16" t="s">
        <v>52</v>
      </c>
      <c r="M299" s="16">
        <f>ROUND(IF($C299=1,INDEX(新属性投放!I$14:I$22,卡牌属性!$K299),INDEX(新属性投放!I$28:I$36,卡牌属性!$K299))*VLOOKUP(J299,$A$4:$E$39,5),0)</f>
        <v>3113</v>
      </c>
      <c r="N299" s="31" t="s">
        <v>199</v>
      </c>
      <c r="O299" s="16">
        <f>ROUND(IF($C299=1,INDEX(新属性投放!J$14:J$22,卡牌属性!$K299),INDEX(新属性投放!J$28:J$36,卡牌属性!$K299))*VLOOKUP(J299,$A$4:$E$39,5),0)</f>
        <v>1034</v>
      </c>
      <c r="P299" s="31" t="s">
        <v>200</v>
      </c>
      <c r="Q299" s="16">
        <f>ROUND(IF($C299=1,INDEX(新属性投放!K$14:K$22,卡牌属性!$K299),INDEX(新属性投放!K$28:K$36,卡牌属性!$K299))*VLOOKUP(J299,$A$4:$E$39,5),0)</f>
        <v>5322</v>
      </c>
      <c r="R299" s="31" t="s">
        <v>198</v>
      </c>
      <c r="S299" s="16">
        <f>ROUND(IF($C299=1,INDEX(新属性投放!C$14:C$22,卡牌属性!$K299),INDEX(新属性投放!C$28:C$36,卡牌属性!$K299))*VLOOKUP(J299,$A$4:$E$39,5),0)</f>
        <v>75</v>
      </c>
      <c r="T299" s="31" t="s">
        <v>199</v>
      </c>
      <c r="U299" s="16">
        <f>ROUND(IF($C299=1,INDEX(新属性投放!D$14:D$22,卡牌属性!$K299),INDEX(新属性投放!D$28:D$36,卡牌属性!$K299))*VLOOKUP(J299,$A$4:$E$39,5),0)</f>
        <v>25</v>
      </c>
      <c r="V299" s="31" t="s">
        <v>200</v>
      </c>
      <c r="W299" s="16">
        <f>ROUND(IF($C299=1,INDEX(新属性投放!E$14:E$22,卡牌属性!$K299),INDEX(新属性投放!E$28:E$36,卡牌属性!$K299))*VLOOKUP(J299,$A$4:$E$39,5),0)</f>
        <v>125</v>
      </c>
    </row>
    <row r="300" spans="9:23" ht="16.5" x14ac:dyDescent="0.2">
      <c r="I300" s="15">
        <v>297</v>
      </c>
      <c r="J300" s="16">
        <f t="shared" si="9"/>
        <v>1102018</v>
      </c>
      <c r="K300" s="16">
        <f t="shared" si="8"/>
        <v>9</v>
      </c>
      <c r="L300" s="16" t="s">
        <v>52</v>
      </c>
      <c r="M300" s="16">
        <f>ROUND(IF($C300=1,INDEX(新属性投放!I$14:I$22,卡牌属性!$K300),INDEX(新属性投放!I$28:I$36,卡牌属性!$K300))*VLOOKUP(J300,$A$4:$E$39,5),0)</f>
        <v>3953</v>
      </c>
      <c r="N300" s="31" t="s">
        <v>199</v>
      </c>
      <c r="O300" s="16">
        <f>ROUND(IF($C300=1,INDEX(新属性投放!J$14:J$22,卡牌属性!$K300),INDEX(新属性投放!J$28:J$36,卡牌属性!$K300))*VLOOKUP(J300,$A$4:$E$39,5),0)</f>
        <v>1314</v>
      </c>
      <c r="P300" s="31" t="s">
        <v>200</v>
      </c>
      <c r="Q300" s="16">
        <f>ROUND(IF($C300=1,INDEX(新属性投放!K$14:K$22,卡牌属性!$K300),INDEX(新属性投放!K$28:K$36,卡牌属性!$K300))*VLOOKUP(J300,$A$4:$E$39,5),0)</f>
        <v>6722</v>
      </c>
      <c r="R300" s="31" t="s">
        <v>198</v>
      </c>
      <c r="S300" s="16">
        <f>ROUND(IF($C300=1,INDEX(新属性投放!C$14:C$22,卡牌属性!$K300),INDEX(新属性投放!C$28:C$36,卡牌属性!$K300))*VLOOKUP(J300,$A$4:$E$39,5),0)</f>
        <v>90</v>
      </c>
      <c r="T300" s="31" t="s">
        <v>199</v>
      </c>
      <c r="U300" s="16">
        <f>ROUND(IF($C300=1,INDEX(新属性投放!D$14:D$22,卡牌属性!$K300),INDEX(新属性投放!D$28:D$36,卡牌属性!$K300))*VLOOKUP(J300,$A$4:$E$39,5),0)</f>
        <v>30</v>
      </c>
      <c r="V300" s="31" t="s">
        <v>200</v>
      </c>
      <c r="W300" s="16">
        <f>ROUND(IF($C300=1,INDEX(新属性投放!E$14:E$22,卡牌属性!$K300),INDEX(新属性投放!E$28:E$36,卡牌属性!$K300))*VLOOKUP(J300,$A$4:$E$39,5),0)</f>
        <v>150</v>
      </c>
    </row>
    <row r="301" spans="9:23" ht="16.5" x14ac:dyDescent="0.2">
      <c r="I301" s="15">
        <v>298</v>
      </c>
      <c r="J301" s="16">
        <f t="shared" si="9"/>
        <v>1102019</v>
      </c>
      <c r="K301" s="16">
        <f t="shared" si="8"/>
        <v>1</v>
      </c>
      <c r="L301" s="16" t="s">
        <v>52</v>
      </c>
      <c r="M301" s="16">
        <f>ROUND(IF($C301=1,INDEX(新属性投放!I$14:I$22,卡牌属性!$K301),INDEX(新属性投放!I$28:I$36,卡牌属性!$K301))*VLOOKUP(J301,$A$4:$E$39,5),0)</f>
        <v>40</v>
      </c>
      <c r="N301" s="31" t="s">
        <v>199</v>
      </c>
      <c r="O301" s="16">
        <f>ROUND(IF($C301=1,INDEX(新属性投放!J$14:J$22,卡牌属性!$K301),INDEX(新属性投放!J$28:J$36,卡牌属性!$K301))*VLOOKUP(J301,$A$4:$E$39,5),0)</f>
        <v>10</v>
      </c>
      <c r="P301" s="31" t="s">
        <v>200</v>
      </c>
      <c r="Q301" s="16">
        <f>ROUND(IF($C301=1,INDEX(新属性投放!K$14:K$22,卡牌属性!$K301),INDEX(新属性投放!K$28:K$36,卡牌属性!$K301))*VLOOKUP(J301,$A$4:$E$39,5),0)</f>
        <v>200</v>
      </c>
      <c r="R301" s="31" t="s">
        <v>198</v>
      </c>
      <c r="S301" s="16">
        <f>ROUND(IF($C301=1,INDEX(新属性投放!C$14:C$22,卡牌属性!$K301),INDEX(新属性投放!C$28:C$36,卡牌属性!$K301))*VLOOKUP(J301,$A$4:$E$39,5),0)</f>
        <v>15</v>
      </c>
      <c r="T301" s="31" t="s">
        <v>199</v>
      </c>
      <c r="U301" s="16">
        <f>ROUND(IF($C301=1,INDEX(新属性投放!D$14:D$22,卡牌属性!$K301),INDEX(新属性投放!D$28:D$36,卡牌属性!$K301))*VLOOKUP(J301,$A$4:$E$39,5),0)</f>
        <v>5</v>
      </c>
      <c r="V301" s="31" t="s">
        <v>200</v>
      </c>
      <c r="W301" s="16">
        <f>ROUND(IF($C301=1,INDEX(新属性投放!E$14:E$22,卡牌属性!$K301),INDEX(新属性投放!E$28:E$36,卡牌属性!$K301))*VLOOKUP(J301,$A$4:$E$39,5),0)</f>
        <v>25</v>
      </c>
    </row>
    <row r="302" spans="9:23" ht="16.5" x14ac:dyDescent="0.2">
      <c r="I302" s="15">
        <v>299</v>
      </c>
      <c r="J302" s="16">
        <f t="shared" si="9"/>
        <v>1102019</v>
      </c>
      <c r="K302" s="16">
        <f t="shared" si="8"/>
        <v>2</v>
      </c>
      <c r="L302" s="16" t="s">
        <v>52</v>
      </c>
      <c r="M302" s="16">
        <f>ROUND(IF($C302=1,INDEX(新属性投放!I$14:I$22,卡牌属性!$K302),INDEX(新属性投放!I$28:I$36,卡牌属性!$K302))*VLOOKUP(J302,$A$4:$E$39,5),0)</f>
        <v>281</v>
      </c>
      <c r="N302" s="31" t="s">
        <v>199</v>
      </c>
      <c r="O302" s="16">
        <f>ROUND(IF($C302=1,INDEX(新属性投放!J$14:J$22,卡牌属性!$K302),INDEX(新属性投放!J$28:J$36,卡牌属性!$K302))*VLOOKUP(J302,$A$4:$E$39,5),0)</f>
        <v>90</v>
      </c>
      <c r="P302" s="31" t="s">
        <v>200</v>
      </c>
      <c r="Q302" s="16">
        <f>ROUND(IF($C302=1,INDEX(新属性投放!K$14:K$22,卡牌属性!$K302),INDEX(新属性投放!K$28:K$36,卡牌属性!$K302))*VLOOKUP(J302,$A$4:$E$39,5),0)</f>
        <v>602</v>
      </c>
      <c r="R302" s="31" t="s">
        <v>198</v>
      </c>
      <c r="S302" s="16">
        <f>ROUND(IF($C302=1,INDEX(新属性投放!C$14:C$22,卡牌属性!$K302),INDEX(新属性投放!C$28:C$36,卡牌属性!$K302))*VLOOKUP(J302,$A$4:$E$39,5),0)</f>
        <v>21</v>
      </c>
      <c r="T302" s="31" t="s">
        <v>199</v>
      </c>
      <c r="U302" s="16">
        <f>ROUND(IF($C302=1,INDEX(新属性投放!D$14:D$22,卡牌属性!$K302),INDEX(新属性投放!D$28:D$36,卡牌属性!$K302))*VLOOKUP(J302,$A$4:$E$39,5),0)</f>
        <v>7</v>
      </c>
      <c r="V302" s="31" t="s">
        <v>200</v>
      </c>
      <c r="W302" s="16">
        <f>ROUND(IF($C302=1,INDEX(新属性投放!E$14:E$22,卡牌属性!$K302),INDEX(新属性投放!E$28:E$36,卡牌属性!$K302))*VLOOKUP(J302,$A$4:$E$39,5),0)</f>
        <v>35</v>
      </c>
    </row>
    <row r="303" spans="9:23" ht="16.5" x14ac:dyDescent="0.2">
      <c r="I303" s="15">
        <v>300</v>
      </c>
      <c r="J303" s="16">
        <f t="shared" si="9"/>
        <v>1102019</v>
      </c>
      <c r="K303" s="16">
        <f t="shared" si="8"/>
        <v>3</v>
      </c>
      <c r="L303" s="16" t="s">
        <v>52</v>
      </c>
      <c r="M303" s="16">
        <f>ROUND(IF($C303=1,INDEX(新属性投放!I$14:I$22,卡牌属性!$K303),INDEX(新属性投放!I$28:I$36,卡牌属性!$K303))*VLOOKUP(J303,$A$4:$E$39,5),0)</f>
        <v>626</v>
      </c>
      <c r="N303" s="31" t="s">
        <v>199</v>
      </c>
      <c r="O303" s="16">
        <f>ROUND(IF($C303=1,INDEX(新属性投放!J$14:J$22,卡牌属性!$K303),INDEX(新属性投放!J$28:J$36,卡牌属性!$K303))*VLOOKUP(J303,$A$4:$E$39,5),0)</f>
        <v>205</v>
      </c>
      <c r="P303" s="31" t="s">
        <v>200</v>
      </c>
      <c r="Q303" s="16">
        <f>ROUND(IF($C303=1,INDEX(新属性投放!K$14:K$22,卡牌属性!$K303),INDEX(新属性投放!K$28:K$36,卡牌属性!$K303))*VLOOKUP(J303,$A$4:$E$39,5),0)</f>
        <v>1177</v>
      </c>
      <c r="R303" s="31" t="s">
        <v>198</v>
      </c>
      <c r="S303" s="16">
        <f>ROUND(IF($C303=1,INDEX(新属性投放!C$14:C$22,卡牌属性!$K303),INDEX(新属性投放!C$28:C$36,卡牌属性!$K303))*VLOOKUP(J303,$A$4:$E$39,5),0)</f>
        <v>30</v>
      </c>
      <c r="T303" s="31" t="s">
        <v>199</v>
      </c>
      <c r="U303" s="16">
        <f>ROUND(IF($C303=1,INDEX(新属性投放!D$14:D$22,卡牌属性!$K303),INDEX(新属性投放!D$28:D$36,卡牌属性!$K303))*VLOOKUP(J303,$A$4:$E$39,5),0)</f>
        <v>10</v>
      </c>
      <c r="V303" s="31" t="s">
        <v>200</v>
      </c>
      <c r="W303" s="16">
        <f>ROUND(IF($C303=1,INDEX(新属性投放!E$14:E$22,卡牌属性!$K303),INDEX(新属性投放!E$28:E$36,卡牌属性!$K303))*VLOOKUP(J303,$A$4:$E$39,5),0)</f>
        <v>50</v>
      </c>
    </row>
    <row r="304" spans="9:23" ht="16.5" x14ac:dyDescent="0.2">
      <c r="I304" s="15">
        <v>301</v>
      </c>
      <c r="J304" s="16">
        <f t="shared" si="9"/>
        <v>1102019</v>
      </c>
      <c r="K304" s="16">
        <f t="shared" si="8"/>
        <v>4</v>
      </c>
      <c r="L304" s="16" t="s">
        <v>52</v>
      </c>
      <c r="M304" s="16">
        <f>ROUND(IF($C304=1,INDEX(新属性投放!I$14:I$22,卡牌属性!$K304),INDEX(新属性投放!I$28:I$36,卡牌属性!$K304))*VLOOKUP(J304,$A$4:$E$39,5),0)</f>
        <v>962</v>
      </c>
      <c r="N304" s="31" t="s">
        <v>199</v>
      </c>
      <c r="O304" s="16">
        <f>ROUND(IF($C304=1,INDEX(新属性投放!J$14:J$22,卡牌属性!$K304),INDEX(新属性投放!J$28:J$36,卡牌属性!$K304))*VLOOKUP(J304,$A$4:$E$39,5),0)</f>
        <v>317</v>
      </c>
      <c r="P304" s="31" t="s">
        <v>200</v>
      </c>
      <c r="Q304" s="16">
        <f>ROUND(IF($C304=1,INDEX(新属性投放!K$14:K$22,卡牌属性!$K304),INDEX(新属性投放!K$28:K$36,卡牌属性!$K304))*VLOOKUP(J304,$A$4:$E$39,5),0)</f>
        <v>1737</v>
      </c>
      <c r="R304" s="31" t="s">
        <v>198</v>
      </c>
      <c r="S304" s="16">
        <f>ROUND(IF($C304=1,INDEX(新属性投放!C$14:C$22,卡牌属性!$K304),INDEX(新属性投放!C$28:C$36,卡牌属性!$K304))*VLOOKUP(J304,$A$4:$E$39,5),0)</f>
        <v>36</v>
      </c>
      <c r="T304" s="31" t="s">
        <v>199</v>
      </c>
      <c r="U304" s="16">
        <f>ROUND(IF($C304=1,INDEX(新属性投放!D$14:D$22,卡牌属性!$K304),INDEX(新属性投放!D$28:D$36,卡牌属性!$K304))*VLOOKUP(J304,$A$4:$E$39,5),0)</f>
        <v>12</v>
      </c>
      <c r="V304" s="31" t="s">
        <v>200</v>
      </c>
      <c r="W304" s="16">
        <f>ROUND(IF($C304=1,INDEX(新属性投放!E$14:E$22,卡牌属性!$K304),INDEX(新属性投放!E$28:E$36,卡牌属性!$K304))*VLOOKUP(J304,$A$4:$E$39,5),0)</f>
        <v>60</v>
      </c>
    </row>
    <row r="305" spans="9:23" ht="16.5" x14ac:dyDescent="0.2">
      <c r="I305" s="15">
        <v>302</v>
      </c>
      <c r="J305" s="16">
        <f t="shared" si="9"/>
        <v>1102019</v>
      </c>
      <c r="K305" s="16">
        <f t="shared" si="8"/>
        <v>5</v>
      </c>
      <c r="L305" s="16" t="s">
        <v>52</v>
      </c>
      <c r="M305" s="16">
        <f>ROUND(IF($C305=1,INDEX(新属性投放!I$14:I$22,卡牌属性!$K305),INDEX(新属性投放!I$28:I$36,卡牌属性!$K305))*VLOOKUP(J305,$A$4:$E$39,5),0)</f>
        <v>1367</v>
      </c>
      <c r="N305" s="31" t="s">
        <v>199</v>
      </c>
      <c r="O305" s="16">
        <f>ROUND(IF($C305=1,INDEX(新属性投放!J$14:J$22,卡牌属性!$K305),INDEX(新属性投放!J$28:J$36,卡牌属性!$K305))*VLOOKUP(J305,$A$4:$E$39,5),0)</f>
        <v>452</v>
      </c>
      <c r="P305" s="31" t="s">
        <v>200</v>
      </c>
      <c r="Q305" s="16">
        <f>ROUND(IF($C305=1,INDEX(新属性投放!K$14:K$22,卡牌属性!$K305),INDEX(新属性投放!K$28:K$36,卡牌属性!$K305))*VLOOKUP(J305,$A$4:$E$39,5),0)</f>
        <v>2412</v>
      </c>
      <c r="R305" s="31" t="s">
        <v>198</v>
      </c>
      <c r="S305" s="16">
        <f>ROUND(IF($C305=1,INDEX(新属性投放!C$14:C$22,卡牌属性!$K305),INDEX(新属性投放!C$28:C$36,卡牌属性!$K305))*VLOOKUP(J305,$A$4:$E$39,5),0)</f>
        <v>45</v>
      </c>
      <c r="T305" s="31" t="s">
        <v>199</v>
      </c>
      <c r="U305" s="16">
        <f>ROUND(IF($C305=1,INDEX(新属性投放!D$14:D$22,卡牌属性!$K305),INDEX(新属性投放!D$28:D$36,卡牌属性!$K305))*VLOOKUP(J305,$A$4:$E$39,5),0)</f>
        <v>15</v>
      </c>
      <c r="V305" s="31" t="s">
        <v>200</v>
      </c>
      <c r="W305" s="16">
        <f>ROUND(IF($C305=1,INDEX(新属性投放!E$14:E$22,卡牌属性!$K305),INDEX(新属性投放!E$28:E$36,卡牌属性!$K305))*VLOOKUP(J305,$A$4:$E$39,5),0)</f>
        <v>75</v>
      </c>
    </row>
    <row r="306" spans="9:23" ht="16.5" x14ac:dyDescent="0.2">
      <c r="I306" s="15">
        <v>303</v>
      </c>
      <c r="J306" s="16">
        <f t="shared" si="9"/>
        <v>1102019</v>
      </c>
      <c r="K306" s="16">
        <f t="shared" si="8"/>
        <v>6</v>
      </c>
      <c r="L306" s="16" t="s">
        <v>52</v>
      </c>
      <c r="M306" s="16">
        <f>ROUND(IF($C306=1,INDEX(新属性投放!I$14:I$22,卡牌属性!$K306),INDEX(新属性投放!I$28:I$36,卡牌属性!$K306))*VLOOKUP(J306,$A$4:$E$39,5),0)</f>
        <v>1868</v>
      </c>
      <c r="N306" s="31" t="s">
        <v>199</v>
      </c>
      <c r="O306" s="16">
        <f>ROUND(IF($C306=1,INDEX(新属性投放!J$14:J$22,卡牌属性!$K306),INDEX(新属性投放!J$28:J$36,卡牌属性!$K306))*VLOOKUP(J306,$A$4:$E$39,5),0)</f>
        <v>619</v>
      </c>
      <c r="P306" s="31" t="s">
        <v>200</v>
      </c>
      <c r="Q306" s="16">
        <f>ROUND(IF($C306=1,INDEX(新属性投放!K$14:K$22,卡牌属性!$K306),INDEX(新属性投放!K$28:K$36,卡牌属性!$K306))*VLOOKUP(J306,$A$4:$E$39,5),0)</f>
        <v>3247</v>
      </c>
      <c r="R306" s="31" t="s">
        <v>198</v>
      </c>
      <c r="S306" s="16">
        <f>ROUND(IF($C306=1,INDEX(新属性投放!C$14:C$22,卡牌属性!$K306),INDEX(新属性投放!C$28:C$36,卡牌属性!$K306))*VLOOKUP(J306,$A$4:$E$39,5),0)</f>
        <v>51</v>
      </c>
      <c r="T306" s="31" t="s">
        <v>199</v>
      </c>
      <c r="U306" s="16">
        <f>ROUND(IF($C306=1,INDEX(新属性投放!D$14:D$22,卡牌属性!$K306),INDEX(新属性投放!D$28:D$36,卡牌属性!$K306))*VLOOKUP(J306,$A$4:$E$39,5),0)</f>
        <v>17</v>
      </c>
      <c r="V306" s="31" t="s">
        <v>200</v>
      </c>
      <c r="W306" s="16">
        <f>ROUND(IF($C306=1,INDEX(新属性投放!E$14:E$22,卡牌属性!$K306),INDEX(新属性投放!E$28:E$36,卡牌属性!$K306))*VLOOKUP(J306,$A$4:$E$39,5),0)</f>
        <v>85</v>
      </c>
    </row>
    <row r="307" spans="9:23" ht="16.5" x14ac:dyDescent="0.2">
      <c r="I307" s="15">
        <v>304</v>
      </c>
      <c r="J307" s="16">
        <f t="shared" si="9"/>
        <v>1102019</v>
      </c>
      <c r="K307" s="16">
        <f t="shared" si="8"/>
        <v>7</v>
      </c>
      <c r="L307" s="16" t="s">
        <v>52</v>
      </c>
      <c r="M307" s="16">
        <f>ROUND(IF($C307=1,INDEX(新属性投放!I$14:I$22,卡牌属性!$K307),INDEX(新属性投放!I$28:I$36,卡牌属性!$K307))*VLOOKUP(J307,$A$4:$E$39,5),0)</f>
        <v>2438</v>
      </c>
      <c r="N307" s="31" t="s">
        <v>199</v>
      </c>
      <c r="O307" s="16">
        <f>ROUND(IF($C307=1,INDEX(新属性投放!J$14:J$22,卡牌属性!$K307),INDEX(新属性投放!J$28:J$36,卡牌属性!$K307))*VLOOKUP(J307,$A$4:$E$39,5),0)</f>
        <v>809</v>
      </c>
      <c r="P307" s="31" t="s">
        <v>200</v>
      </c>
      <c r="Q307" s="16">
        <f>ROUND(IF($C307=1,INDEX(新属性投放!K$14:K$22,卡牌属性!$K307),INDEX(新属性投放!K$28:K$36,卡牌属性!$K307))*VLOOKUP(J307,$A$4:$E$39,5),0)</f>
        <v>4197</v>
      </c>
      <c r="R307" s="31" t="s">
        <v>198</v>
      </c>
      <c r="S307" s="16">
        <f>ROUND(IF($C307=1,INDEX(新属性投放!C$14:C$22,卡牌属性!$K307),INDEX(新属性投放!C$28:C$36,卡牌属性!$K307))*VLOOKUP(J307,$A$4:$E$39,5),0)</f>
        <v>60</v>
      </c>
      <c r="T307" s="31" t="s">
        <v>199</v>
      </c>
      <c r="U307" s="16">
        <f>ROUND(IF($C307=1,INDEX(新属性投放!D$14:D$22,卡牌属性!$K307),INDEX(新属性投放!D$28:D$36,卡牌属性!$K307))*VLOOKUP(J307,$A$4:$E$39,5),0)</f>
        <v>20</v>
      </c>
      <c r="V307" s="31" t="s">
        <v>200</v>
      </c>
      <c r="W307" s="16">
        <f>ROUND(IF($C307=1,INDEX(新属性投放!E$14:E$22,卡牌属性!$K307),INDEX(新属性投放!E$28:E$36,卡牌属性!$K307))*VLOOKUP(J307,$A$4:$E$39,5),0)</f>
        <v>100</v>
      </c>
    </row>
    <row r="308" spans="9:23" ht="16.5" x14ac:dyDescent="0.2">
      <c r="I308" s="15">
        <v>305</v>
      </c>
      <c r="J308" s="16">
        <f t="shared" si="9"/>
        <v>1102019</v>
      </c>
      <c r="K308" s="16">
        <f t="shared" si="8"/>
        <v>8</v>
      </c>
      <c r="L308" s="16" t="s">
        <v>52</v>
      </c>
      <c r="M308" s="16">
        <f>ROUND(IF($C308=1,INDEX(新属性投放!I$14:I$22,卡牌属性!$K308),INDEX(新属性投放!I$28:I$36,卡牌属性!$K308))*VLOOKUP(J308,$A$4:$E$39,5),0)</f>
        <v>3113</v>
      </c>
      <c r="N308" s="31" t="s">
        <v>199</v>
      </c>
      <c r="O308" s="16">
        <f>ROUND(IF($C308=1,INDEX(新属性投放!J$14:J$22,卡牌属性!$K308),INDEX(新属性投放!J$28:J$36,卡牌属性!$K308))*VLOOKUP(J308,$A$4:$E$39,5),0)</f>
        <v>1034</v>
      </c>
      <c r="P308" s="31" t="s">
        <v>200</v>
      </c>
      <c r="Q308" s="16">
        <f>ROUND(IF($C308=1,INDEX(新属性投放!K$14:K$22,卡牌属性!$K308),INDEX(新属性投放!K$28:K$36,卡牌属性!$K308))*VLOOKUP(J308,$A$4:$E$39,5),0)</f>
        <v>5322</v>
      </c>
      <c r="R308" s="31" t="s">
        <v>198</v>
      </c>
      <c r="S308" s="16">
        <f>ROUND(IF($C308=1,INDEX(新属性投放!C$14:C$22,卡牌属性!$K308),INDEX(新属性投放!C$28:C$36,卡牌属性!$K308))*VLOOKUP(J308,$A$4:$E$39,5),0)</f>
        <v>75</v>
      </c>
      <c r="T308" s="31" t="s">
        <v>199</v>
      </c>
      <c r="U308" s="16">
        <f>ROUND(IF($C308=1,INDEX(新属性投放!D$14:D$22,卡牌属性!$K308),INDEX(新属性投放!D$28:D$36,卡牌属性!$K308))*VLOOKUP(J308,$A$4:$E$39,5),0)</f>
        <v>25</v>
      </c>
      <c r="V308" s="31" t="s">
        <v>200</v>
      </c>
      <c r="W308" s="16">
        <f>ROUND(IF($C308=1,INDEX(新属性投放!E$14:E$22,卡牌属性!$K308),INDEX(新属性投放!E$28:E$36,卡牌属性!$K308))*VLOOKUP(J308,$A$4:$E$39,5),0)</f>
        <v>125</v>
      </c>
    </row>
    <row r="309" spans="9:23" ht="16.5" x14ac:dyDescent="0.2">
      <c r="I309" s="15">
        <v>306</v>
      </c>
      <c r="J309" s="16">
        <f t="shared" si="9"/>
        <v>1102019</v>
      </c>
      <c r="K309" s="16">
        <f t="shared" si="8"/>
        <v>9</v>
      </c>
      <c r="L309" s="16" t="s">
        <v>52</v>
      </c>
      <c r="M309" s="16">
        <f>ROUND(IF($C309=1,INDEX(新属性投放!I$14:I$22,卡牌属性!$K309),INDEX(新属性投放!I$28:I$36,卡牌属性!$K309))*VLOOKUP(J309,$A$4:$E$39,5),0)</f>
        <v>3953</v>
      </c>
      <c r="N309" s="31" t="s">
        <v>199</v>
      </c>
      <c r="O309" s="16">
        <f>ROUND(IF($C309=1,INDEX(新属性投放!J$14:J$22,卡牌属性!$K309),INDEX(新属性投放!J$28:J$36,卡牌属性!$K309))*VLOOKUP(J309,$A$4:$E$39,5),0)</f>
        <v>1314</v>
      </c>
      <c r="P309" s="31" t="s">
        <v>200</v>
      </c>
      <c r="Q309" s="16">
        <f>ROUND(IF($C309=1,INDEX(新属性投放!K$14:K$22,卡牌属性!$K309),INDEX(新属性投放!K$28:K$36,卡牌属性!$K309))*VLOOKUP(J309,$A$4:$E$39,5),0)</f>
        <v>6722</v>
      </c>
      <c r="R309" s="31" t="s">
        <v>198</v>
      </c>
      <c r="S309" s="16">
        <f>ROUND(IF($C309=1,INDEX(新属性投放!C$14:C$22,卡牌属性!$K309),INDEX(新属性投放!C$28:C$36,卡牌属性!$K309))*VLOOKUP(J309,$A$4:$E$39,5),0)</f>
        <v>90</v>
      </c>
      <c r="T309" s="31" t="s">
        <v>199</v>
      </c>
      <c r="U309" s="16">
        <f>ROUND(IF($C309=1,INDEX(新属性投放!D$14:D$22,卡牌属性!$K309),INDEX(新属性投放!D$28:D$36,卡牌属性!$K309))*VLOOKUP(J309,$A$4:$E$39,5),0)</f>
        <v>30</v>
      </c>
      <c r="V309" s="31" t="s">
        <v>200</v>
      </c>
      <c r="W309" s="16">
        <f>ROUND(IF($C309=1,INDEX(新属性投放!E$14:E$22,卡牌属性!$K309),INDEX(新属性投放!E$28:E$36,卡牌属性!$K309))*VLOOKUP(J309,$A$4:$E$39,5),0)</f>
        <v>150</v>
      </c>
    </row>
    <row r="310" spans="9:23" ht="16.5" x14ac:dyDescent="0.2">
      <c r="I310" s="15">
        <v>307</v>
      </c>
      <c r="J310" s="16">
        <f t="shared" si="9"/>
        <v>1102020</v>
      </c>
      <c r="K310" s="16">
        <f t="shared" si="8"/>
        <v>1</v>
      </c>
      <c r="L310" s="16" t="s">
        <v>52</v>
      </c>
      <c r="M310" s="16">
        <f>ROUND(IF($C310=1,INDEX(新属性投放!I$14:I$22,卡牌属性!$K310),INDEX(新属性投放!I$28:I$36,卡牌属性!$K310))*VLOOKUP(J310,$A$4:$E$39,5),0)</f>
        <v>44</v>
      </c>
      <c r="N310" s="31" t="s">
        <v>199</v>
      </c>
      <c r="O310" s="16">
        <f>ROUND(IF($C310=1,INDEX(新属性投放!J$14:J$22,卡牌属性!$K310),INDEX(新属性投放!J$28:J$36,卡牌属性!$K310))*VLOOKUP(J310,$A$4:$E$39,5),0)</f>
        <v>11</v>
      </c>
      <c r="P310" s="31" t="s">
        <v>200</v>
      </c>
      <c r="Q310" s="16">
        <f>ROUND(IF($C310=1,INDEX(新属性投放!K$14:K$22,卡牌属性!$K310),INDEX(新属性投放!K$28:K$36,卡牌属性!$K310))*VLOOKUP(J310,$A$4:$E$39,5),0)</f>
        <v>220</v>
      </c>
      <c r="R310" s="31" t="s">
        <v>198</v>
      </c>
      <c r="S310" s="16">
        <f>ROUND(IF($C310=1,INDEX(新属性投放!C$14:C$22,卡牌属性!$K310),INDEX(新属性投放!C$28:C$36,卡牌属性!$K310))*VLOOKUP(J310,$A$4:$E$39,5),0)</f>
        <v>17</v>
      </c>
      <c r="T310" s="31" t="s">
        <v>199</v>
      </c>
      <c r="U310" s="16">
        <f>ROUND(IF($C310=1,INDEX(新属性投放!D$14:D$22,卡牌属性!$K310),INDEX(新属性投放!D$28:D$36,卡牌属性!$K310))*VLOOKUP(J310,$A$4:$E$39,5),0)</f>
        <v>6</v>
      </c>
      <c r="V310" s="31" t="s">
        <v>200</v>
      </c>
      <c r="W310" s="16">
        <f>ROUND(IF($C310=1,INDEX(新属性投放!E$14:E$22,卡牌属性!$K310),INDEX(新属性投放!E$28:E$36,卡牌属性!$K310))*VLOOKUP(J310,$A$4:$E$39,5),0)</f>
        <v>28</v>
      </c>
    </row>
    <row r="311" spans="9:23" ht="16.5" x14ac:dyDescent="0.2">
      <c r="I311" s="15">
        <v>308</v>
      </c>
      <c r="J311" s="16">
        <f t="shared" si="9"/>
        <v>1102020</v>
      </c>
      <c r="K311" s="16">
        <f t="shared" si="8"/>
        <v>2</v>
      </c>
      <c r="L311" s="16" t="s">
        <v>52</v>
      </c>
      <c r="M311" s="16">
        <f>ROUND(IF($C311=1,INDEX(新属性投放!I$14:I$22,卡牌属性!$K311),INDEX(新属性投放!I$28:I$36,卡牌属性!$K311))*VLOOKUP(J311,$A$4:$E$39,5),0)</f>
        <v>309</v>
      </c>
      <c r="N311" s="31" t="s">
        <v>199</v>
      </c>
      <c r="O311" s="16">
        <f>ROUND(IF($C311=1,INDEX(新属性投放!J$14:J$22,卡牌属性!$K311),INDEX(新属性投放!J$28:J$36,卡牌属性!$K311))*VLOOKUP(J311,$A$4:$E$39,5),0)</f>
        <v>99</v>
      </c>
      <c r="P311" s="31" t="s">
        <v>200</v>
      </c>
      <c r="Q311" s="16">
        <f>ROUND(IF($C311=1,INDEX(新属性投放!K$14:K$22,卡牌属性!$K311),INDEX(新属性投放!K$28:K$36,卡牌属性!$K311))*VLOOKUP(J311,$A$4:$E$39,5),0)</f>
        <v>662</v>
      </c>
      <c r="R311" s="31" t="s">
        <v>198</v>
      </c>
      <c r="S311" s="16">
        <f>ROUND(IF($C311=1,INDEX(新属性投放!C$14:C$22,卡牌属性!$K311),INDEX(新属性投放!C$28:C$36,卡牌属性!$K311))*VLOOKUP(J311,$A$4:$E$39,5),0)</f>
        <v>23</v>
      </c>
      <c r="T311" s="31" t="s">
        <v>199</v>
      </c>
      <c r="U311" s="16">
        <f>ROUND(IF($C311=1,INDEX(新属性投放!D$14:D$22,卡牌属性!$K311),INDEX(新属性投放!D$28:D$36,卡牌属性!$K311))*VLOOKUP(J311,$A$4:$E$39,5),0)</f>
        <v>8</v>
      </c>
      <c r="V311" s="31" t="s">
        <v>200</v>
      </c>
      <c r="W311" s="16">
        <f>ROUND(IF($C311=1,INDEX(新属性投放!E$14:E$22,卡牌属性!$K311),INDEX(新属性投放!E$28:E$36,卡牌属性!$K311))*VLOOKUP(J311,$A$4:$E$39,5),0)</f>
        <v>39</v>
      </c>
    </row>
    <row r="312" spans="9:23" ht="16.5" x14ac:dyDescent="0.2">
      <c r="I312" s="15">
        <v>309</v>
      </c>
      <c r="J312" s="16">
        <f t="shared" si="9"/>
        <v>1102020</v>
      </c>
      <c r="K312" s="16">
        <f t="shared" si="8"/>
        <v>3</v>
      </c>
      <c r="L312" s="16" t="s">
        <v>52</v>
      </c>
      <c r="M312" s="16">
        <f>ROUND(IF($C312=1,INDEX(新属性投放!I$14:I$22,卡牌属性!$K312),INDEX(新属性投放!I$28:I$36,卡牌属性!$K312))*VLOOKUP(J312,$A$4:$E$39,5),0)</f>
        <v>689</v>
      </c>
      <c r="N312" s="31" t="s">
        <v>199</v>
      </c>
      <c r="O312" s="16">
        <f>ROUND(IF($C312=1,INDEX(新属性投放!J$14:J$22,卡牌属性!$K312),INDEX(新属性投放!J$28:J$36,卡牌属性!$K312))*VLOOKUP(J312,$A$4:$E$39,5),0)</f>
        <v>226</v>
      </c>
      <c r="P312" s="31" t="s">
        <v>200</v>
      </c>
      <c r="Q312" s="16">
        <f>ROUND(IF($C312=1,INDEX(新属性投放!K$14:K$22,卡牌属性!$K312),INDEX(新属性投放!K$28:K$36,卡牌属性!$K312))*VLOOKUP(J312,$A$4:$E$39,5),0)</f>
        <v>1295</v>
      </c>
      <c r="R312" s="31" t="s">
        <v>198</v>
      </c>
      <c r="S312" s="16">
        <f>ROUND(IF($C312=1,INDEX(新属性投放!C$14:C$22,卡牌属性!$K312),INDEX(新属性投放!C$28:C$36,卡牌属性!$K312))*VLOOKUP(J312,$A$4:$E$39,5),0)</f>
        <v>33</v>
      </c>
      <c r="T312" s="31" t="s">
        <v>199</v>
      </c>
      <c r="U312" s="16">
        <f>ROUND(IF($C312=1,INDEX(新属性投放!D$14:D$22,卡牌属性!$K312),INDEX(新属性投放!D$28:D$36,卡牌属性!$K312))*VLOOKUP(J312,$A$4:$E$39,5),0)</f>
        <v>11</v>
      </c>
      <c r="V312" s="31" t="s">
        <v>200</v>
      </c>
      <c r="W312" s="16">
        <f>ROUND(IF($C312=1,INDEX(新属性投放!E$14:E$22,卡牌属性!$K312),INDEX(新属性投放!E$28:E$36,卡牌属性!$K312))*VLOOKUP(J312,$A$4:$E$39,5),0)</f>
        <v>55</v>
      </c>
    </row>
    <row r="313" spans="9:23" ht="16.5" x14ac:dyDescent="0.2">
      <c r="I313" s="15">
        <v>310</v>
      </c>
      <c r="J313" s="16">
        <f t="shared" si="9"/>
        <v>1102020</v>
      </c>
      <c r="K313" s="16">
        <f t="shared" si="8"/>
        <v>4</v>
      </c>
      <c r="L313" s="16" t="s">
        <v>52</v>
      </c>
      <c r="M313" s="16">
        <f>ROUND(IF($C313=1,INDEX(新属性投放!I$14:I$22,卡牌属性!$K313),INDEX(新属性投放!I$28:I$36,卡牌属性!$K313))*VLOOKUP(J313,$A$4:$E$39,5),0)</f>
        <v>1058</v>
      </c>
      <c r="N313" s="31" t="s">
        <v>199</v>
      </c>
      <c r="O313" s="16">
        <f>ROUND(IF($C313=1,INDEX(新属性投放!J$14:J$22,卡牌属性!$K313),INDEX(新属性投放!J$28:J$36,卡牌属性!$K313))*VLOOKUP(J313,$A$4:$E$39,5),0)</f>
        <v>349</v>
      </c>
      <c r="P313" s="31" t="s">
        <v>200</v>
      </c>
      <c r="Q313" s="16">
        <f>ROUND(IF($C313=1,INDEX(新属性投放!K$14:K$22,卡牌属性!$K313),INDEX(新属性投放!K$28:K$36,卡牌属性!$K313))*VLOOKUP(J313,$A$4:$E$39,5),0)</f>
        <v>1911</v>
      </c>
      <c r="R313" s="31" t="s">
        <v>198</v>
      </c>
      <c r="S313" s="16">
        <f>ROUND(IF($C313=1,INDEX(新属性投放!C$14:C$22,卡牌属性!$K313),INDEX(新属性投放!C$28:C$36,卡牌属性!$K313))*VLOOKUP(J313,$A$4:$E$39,5),0)</f>
        <v>40</v>
      </c>
      <c r="T313" s="31" t="s">
        <v>199</v>
      </c>
      <c r="U313" s="16">
        <f>ROUND(IF($C313=1,INDEX(新属性投放!D$14:D$22,卡牌属性!$K313),INDEX(新属性投放!D$28:D$36,卡牌属性!$K313))*VLOOKUP(J313,$A$4:$E$39,5),0)</f>
        <v>13</v>
      </c>
      <c r="V313" s="31" t="s">
        <v>200</v>
      </c>
      <c r="W313" s="16">
        <f>ROUND(IF($C313=1,INDEX(新属性投放!E$14:E$22,卡牌属性!$K313),INDEX(新属性投放!E$28:E$36,卡牌属性!$K313))*VLOOKUP(J313,$A$4:$E$39,5),0)</f>
        <v>66</v>
      </c>
    </row>
    <row r="314" spans="9:23" ht="16.5" x14ac:dyDescent="0.2">
      <c r="I314" s="15">
        <v>311</v>
      </c>
      <c r="J314" s="16">
        <f t="shared" si="9"/>
        <v>1102020</v>
      </c>
      <c r="K314" s="16">
        <f t="shared" si="8"/>
        <v>5</v>
      </c>
      <c r="L314" s="16" t="s">
        <v>52</v>
      </c>
      <c r="M314" s="16">
        <f>ROUND(IF($C314=1,INDEX(新属性投放!I$14:I$22,卡牌属性!$K314),INDEX(新属性投放!I$28:I$36,卡牌属性!$K314))*VLOOKUP(J314,$A$4:$E$39,5),0)</f>
        <v>1504</v>
      </c>
      <c r="N314" s="31" t="s">
        <v>199</v>
      </c>
      <c r="O314" s="16">
        <f>ROUND(IF($C314=1,INDEX(新属性投放!J$14:J$22,卡牌属性!$K314),INDEX(新属性投放!J$28:J$36,卡牌属性!$K314))*VLOOKUP(J314,$A$4:$E$39,5),0)</f>
        <v>497</v>
      </c>
      <c r="P314" s="31" t="s">
        <v>200</v>
      </c>
      <c r="Q314" s="16">
        <f>ROUND(IF($C314=1,INDEX(新属性投放!K$14:K$22,卡牌属性!$K314),INDEX(新属性投放!K$28:K$36,卡牌属性!$K314))*VLOOKUP(J314,$A$4:$E$39,5),0)</f>
        <v>2653</v>
      </c>
      <c r="R314" s="31" t="s">
        <v>198</v>
      </c>
      <c r="S314" s="16">
        <f>ROUND(IF($C314=1,INDEX(新属性投放!C$14:C$22,卡牌属性!$K314),INDEX(新属性投放!C$28:C$36,卡牌属性!$K314))*VLOOKUP(J314,$A$4:$E$39,5),0)</f>
        <v>50</v>
      </c>
      <c r="T314" s="31" t="s">
        <v>199</v>
      </c>
      <c r="U314" s="16">
        <f>ROUND(IF($C314=1,INDEX(新属性投放!D$14:D$22,卡牌属性!$K314),INDEX(新属性投放!D$28:D$36,卡牌属性!$K314))*VLOOKUP(J314,$A$4:$E$39,5),0)</f>
        <v>17</v>
      </c>
      <c r="V314" s="31" t="s">
        <v>200</v>
      </c>
      <c r="W314" s="16">
        <f>ROUND(IF($C314=1,INDEX(新属性投放!E$14:E$22,卡牌属性!$K314),INDEX(新属性投放!E$28:E$36,卡牌属性!$K314))*VLOOKUP(J314,$A$4:$E$39,5),0)</f>
        <v>83</v>
      </c>
    </row>
    <row r="315" spans="9:23" ht="16.5" x14ac:dyDescent="0.2">
      <c r="I315" s="15">
        <v>312</v>
      </c>
      <c r="J315" s="16">
        <f t="shared" si="9"/>
        <v>1102020</v>
      </c>
      <c r="K315" s="16">
        <f t="shared" si="8"/>
        <v>6</v>
      </c>
      <c r="L315" s="16" t="s">
        <v>52</v>
      </c>
      <c r="M315" s="16">
        <f>ROUND(IF($C315=1,INDEX(新属性投放!I$14:I$22,卡牌属性!$K315),INDEX(新属性投放!I$28:I$36,卡牌属性!$K315))*VLOOKUP(J315,$A$4:$E$39,5),0)</f>
        <v>2055</v>
      </c>
      <c r="N315" s="31" t="s">
        <v>199</v>
      </c>
      <c r="O315" s="16">
        <f>ROUND(IF($C315=1,INDEX(新属性投放!J$14:J$22,卡牌属性!$K315),INDEX(新属性投放!J$28:J$36,卡牌属性!$K315))*VLOOKUP(J315,$A$4:$E$39,5),0)</f>
        <v>681</v>
      </c>
      <c r="P315" s="31" t="s">
        <v>200</v>
      </c>
      <c r="Q315" s="16">
        <f>ROUND(IF($C315=1,INDEX(新属性投放!K$14:K$22,卡牌属性!$K315),INDEX(新属性投放!K$28:K$36,卡牌属性!$K315))*VLOOKUP(J315,$A$4:$E$39,5),0)</f>
        <v>3572</v>
      </c>
      <c r="R315" s="31" t="s">
        <v>198</v>
      </c>
      <c r="S315" s="16">
        <f>ROUND(IF($C315=1,INDEX(新属性投放!C$14:C$22,卡牌属性!$K315),INDEX(新属性投放!C$28:C$36,卡牌属性!$K315))*VLOOKUP(J315,$A$4:$E$39,5),0)</f>
        <v>56</v>
      </c>
      <c r="T315" s="31" t="s">
        <v>199</v>
      </c>
      <c r="U315" s="16">
        <f>ROUND(IF($C315=1,INDEX(新属性投放!D$14:D$22,卡牌属性!$K315),INDEX(新属性投放!D$28:D$36,卡牌属性!$K315))*VLOOKUP(J315,$A$4:$E$39,5),0)</f>
        <v>19</v>
      </c>
      <c r="V315" s="31" t="s">
        <v>200</v>
      </c>
      <c r="W315" s="16">
        <f>ROUND(IF($C315=1,INDEX(新属性投放!E$14:E$22,卡牌属性!$K315),INDEX(新属性投放!E$28:E$36,卡牌属性!$K315))*VLOOKUP(J315,$A$4:$E$39,5),0)</f>
        <v>94</v>
      </c>
    </row>
    <row r="316" spans="9:23" ht="16.5" x14ac:dyDescent="0.2">
      <c r="I316" s="15">
        <v>313</v>
      </c>
      <c r="J316" s="16">
        <f t="shared" si="9"/>
        <v>1102020</v>
      </c>
      <c r="K316" s="16">
        <f t="shared" si="8"/>
        <v>7</v>
      </c>
      <c r="L316" s="16" t="s">
        <v>52</v>
      </c>
      <c r="M316" s="16">
        <f>ROUND(IF($C316=1,INDEX(新属性投放!I$14:I$22,卡牌属性!$K316),INDEX(新属性投放!I$28:I$36,卡牌属性!$K316))*VLOOKUP(J316,$A$4:$E$39,5),0)</f>
        <v>2682</v>
      </c>
      <c r="N316" s="31" t="s">
        <v>199</v>
      </c>
      <c r="O316" s="16">
        <f>ROUND(IF($C316=1,INDEX(新属性投放!J$14:J$22,卡牌属性!$K316),INDEX(新属性投放!J$28:J$36,卡牌属性!$K316))*VLOOKUP(J316,$A$4:$E$39,5),0)</f>
        <v>890</v>
      </c>
      <c r="P316" s="31" t="s">
        <v>200</v>
      </c>
      <c r="Q316" s="16">
        <f>ROUND(IF($C316=1,INDEX(新属性投放!K$14:K$22,卡牌属性!$K316),INDEX(新属性投放!K$28:K$36,卡牌属性!$K316))*VLOOKUP(J316,$A$4:$E$39,5),0)</f>
        <v>4617</v>
      </c>
      <c r="R316" s="31" t="s">
        <v>198</v>
      </c>
      <c r="S316" s="16">
        <f>ROUND(IF($C316=1,INDEX(新属性投放!C$14:C$22,卡牌属性!$K316),INDEX(新属性投放!C$28:C$36,卡牌属性!$K316))*VLOOKUP(J316,$A$4:$E$39,5),0)</f>
        <v>66</v>
      </c>
      <c r="T316" s="31" t="s">
        <v>199</v>
      </c>
      <c r="U316" s="16">
        <f>ROUND(IF($C316=1,INDEX(新属性投放!D$14:D$22,卡牌属性!$K316),INDEX(新属性投放!D$28:D$36,卡牌属性!$K316))*VLOOKUP(J316,$A$4:$E$39,5),0)</f>
        <v>22</v>
      </c>
      <c r="V316" s="31" t="s">
        <v>200</v>
      </c>
      <c r="W316" s="16">
        <f>ROUND(IF($C316=1,INDEX(新属性投放!E$14:E$22,卡牌属性!$K316),INDEX(新属性投放!E$28:E$36,卡牌属性!$K316))*VLOOKUP(J316,$A$4:$E$39,5),0)</f>
        <v>110</v>
      </c>
    </row>
    <row r="317" spans="9:23" ht="16.5" x14ac:dyDescent="0.2">
      <c r="I317" s="15">
        <v>314</v>
      </c>
      <c r="J317" s="16">
        <f t="shared" si="9"/>
        <v>1102020</v>
      </c>
      <c r="K317" s="16">
        <f t="shared" si="8"/>
        <v>8</v>
      </c>
      <c r="L317" s="16" t="s">
        <v>52</v>
      </c>
      <c r="M317" s="16">
        <f>ROUND(IF($C317=1,INDEX(新属性投放!I$14:I$22,卡牌属性!$K317),INDEX(新属性投放!I$28:I$36,卡牌属性!$K317))*VLOOKUP(J317,$A$4:$E$39,5),0)</f>
        <v>3424</v>
      </c>
      <c r="N317" s="31" t="s">
        <v>199</v>
      </c>
      <c r="O317" s="16">
        <f>ROUND(IF($C317=1,INDEX(新属性投放!J$14:J$22,卡牌属性!$K317),INDEX(新属性投放!J$28:J$36,卡牌属性!$K317))*VLOOKUP(J317,$A$4:$E$39,5),0)</f>
        <v>1137</v>
      </c>
      <c r="P317" s="31" t="s">
        <v>200</v>
      </c>
      <c r="Q317" s="16">
        <f>ROUND(IF($C317=1,INDEX(新属性投放!K$14:K$22,卡牌属性!$K317),INDEX(新属性投放!K$28:K$36,卡牌属性!$K317))*VLOOKUP(J317,$A$4:$E$39,5),0)</f>
        <v>5854</v>
      </c>
      <c r="R317" s="31" t="s">
        <v>198</v>
      </c>
      <c r="S317" s="16">
        <f>ROUND(IF($C317=1,INDEX(新属性投放!C$14:C$22,卡牌属性!$K317),INDEX(新属性投放!C$28:C$36,卡牌属性!$K317))*VLOOKUP(J317,$A$4:$E$39,5),0)</f>
        <v>83</v>
      </c>
      <c r="T317" s="31" t="s">
        <v>199</v>
      </c>
      <c r="U317" s="16">
        <f>ROUND(IF($C317=1,INDEX(新属性投放!D$14:D$22,卡牌属性!$K317),INDEX(新属性投放!D$28:D$36,卡牌属性!$K317))*VLOOKUP(J317,$A$4:$E$39,5),0)</f>
        <v>28</v>
      </c>
      <c r="V317" s="31" t="s">
        <v>200</v>
      </c>
      <c r="W317" s="16">
        <f>ROUND(IF($C317=1,INDEX(新属性投放!E$14:E$22,卡牌属性!$K317),INDEX(新属性投放!E$28:E$36,卡牌属性!$K317))*VLOOKUP(J317,$A$4:$E$39,5),0)</f>
        <v>138</v>
      </c>
    </row>
    <row r="318" spans="9:23" ht="16.5" x14ac:dyDescent="0.2">
      <c r="I318" s="15">
        <v>315</v>
      </c>
      <c r="J318" s="16">
        <f t="shared" si="9"/>
        <v>1102020</v>
      </c>
      <c r="K318" s="16">
        <f t="shared" si="8"/>
        <v>9</v>
      </c>
      <c r="L318" s="16" t="s">
        <v>52</v>
      </c>
      <c r="M318" s="16">
        <f>ROUND(IF($C318=1,INDEX(新属性投放!I$14:I$22,卡牌属性!$K318),INDEX(新属性投放!I$28:I$36,卡牌属性!$K318))*VLOOKUP(J318,$A$4:$E$39,5),0)</f>
        <v>4348</v>
      </c>
      <c r="N318" s="31" t="s">
        <v>199</v>
      </c>
      <c r="O318" s="16">
        <f>ROUND(IF($C318=1,INDEX(新属性投放!J$14:J$22,卡牌属性!$K318),INDEX(新属性投放!J$28:J$36,卡牌属性!$K318))*VLOOKUP(J318,$A$4:$E$39,5),0)</f>
        <v>1445</v>
      </c>
      <c r="P318" s="31" t="s">
        <v>200</v>
      </c>
      <c r="Q318" s="16">
        <f>ROUND(IF($C318=1,INDEX(新属性投放!K$14:K$22,卡牌属性!$K318),INDEX(新属性投放!K$28:K$36,卡牌属性!$K318))*VLOOKUP(J318,$A$4:$E$39,5),0)</f>
        <v>7394</v>
      </c>
      <c r="R318" s="31" t="s">
        <v>198</v>
      </c>
      <c r="S318" s="16">
        <f>ROUND(IF($C318=1,INDEX(新属性投放!C$14:C$22,卡牌属性!$K318),INDEX(新属性投放!C$28:C$36,卡牌属性!$K318))*VLOOKUP(J318,$A$4:$E$39,5),0)</f>
        <v>99</v>
      </c>
      <c r="T318" s="31" t="s">
        <v>199</v>
      </c>
      <c r="U318" s="16">
        <f>ROUND(IF($C318=1,INDEX(新属性投放!D$14:D$22,卡牌属性!$K318),INDEX(新属性投放!D$28:D$36,卡牌属性!$K318))*VLOOKUP(J318,$A$4:$E$39,5),0)</f>
        <v>33</v>
      </c>
      <c r="V318" s="31" t="s">
        <v>200</v>
      </c>
      <c r="W318" s="16">
        <f>ROUND(IF($C318=1,INDEX(新属性投放!E$14:E$22,卡牌属性!$K318),INDEX(新属性投放!E$28:E$36,卡牌属性!$K318))*VLOOKUP(J318,$A$4:$E$39,5),0)</f>
        <v>165</v>
      </c>
    </row>
    <row r="319" spans="9:23" ht="16.5" x14ac:dyDescent="0.2">
      <c r="I319" s="15">
        <v>316</v>
      </c>
      <c r="J319" s="16">
        <f t="shared" si="9"/>
        <v>1102021</v>
      </c>
      <c r="K319" s="16">
        <f t="shared" si="8"/>
        <v>1</v>
      </c>
      <c r="L319" s="16" t="s">
        <v>52</v>
      </c>
      <c r="M319" s="16">
        <f>ROUND(IF($C319=1,INDEX(新属性投放!I$14:I$22,卡牌属性!$K319),INDEX(新属性投放!I$28:I$36,卡牌属性!$K319))*VLOOKUP(J319,$A$4:$E$39,5),0)</f>
        <v>40</v>
      </c>
      <c r="N319" s="31" t="s">
        <v>199</v>
      </c>
      <c r="O319" s="16">
        <f>ROUND(IF($C319=1,INDEX(新属性投放!J$14:J$22,卡牌属性!$K319),INDEX(新属性投放!J$28:J$36,卡牌属性!$K319))*VLOOKUP(J319,$A$4:$E$39,5),0)</f>
        <v>10</v>
      </c>
      <c r="P319" s="31" t="s">
        <v>200</v>
      </c>
      <c r="Q319" s="16">
        <f>ROUND(IF($C319=1,INDEX(新属性投放!K$14:K$22,卡牌属性!$K319),INDEX(新属性投放!K$28:K$36,卡牌属性!$K319))*VLOOKUP(J319,$A$4:$E$39,5),0)</f>
        <v>200</v>
      </c>
      <c r="R319" s="31" t="s">
        <v>198</v>
      </c>
      <c r="S319" s="16">
        <f>ROUND(IF($C319=1,INDEX(新属性投放!C$14:C$22,卡牌属性!$K319),INDEX(新属性投放!C$28:C$36,卡牌属性!$K319))*VLOOKUP(J319,$A$4:$E$39,5),0)</f>
        <v>15</v>
      </c>
      <c r="T319" s="31" t="s">
        <v>199</v>
      </c>
      <c r="U319" s="16">
        <f>ROUND(IF($C319=1,INDEX(新属性投放!D$14:D$22,卡牌属性!$K319),INDEX(新属性投放!D$28:D$36,卡牌属性!$K319))*VLOOKUP(J319,$A$4:$E$39,5),0)</f>
        <v>5</v>
      </c>
      <c r="V319" s="31" t="s">
        <v>200</v>
      </c>
      <c r="W319" s="16">
        <f>ROUND(IF($C319=1,INDEX(新属性投放!E$14:E$22,卡牌属性!$K319),INDEX(新属性投放!E$28:E$36,卡牌属性!$K319))*VLOOKUP(J319,$A$4:$E$39,5),0)</f>
        <v>25</v>
      </c>
    </row>
    <row r="320" spans="9:23" ht="16.5" x14ac:dyDescent="0.2">
      <c r="I320" s="15">
        <v>317</v>
      </c>
      <c r="J320" s="16">
        <f t="shared" si="9"/>
        <v>1102021</v>
      </c>
      <c r="K320" s="16">
        <f t="shared" si="8"/>
        <v>2</v>
      </c>
      <c r="L320" s="16" t="s">
        <v>52</v>
      </c>
      <c r="M320" s="16">
        <f>ROUND(IF($C320=1,INDEX(新属性投放!I$14:I$22,卡牌属性!$K320),INDEX(新属性投放!I$28:I$36,卡牌属性!$K320))*VLOOKUP(J320,$A$4:$E$39,5),0)</f>
        <v>281</v>
      </c>
      <c r="N320" s="31" t="s">
        <v>199</v>
      </c>
      <c r="O320" s="16">
        <f>ROUND(IF($C320=1,INDEX(新属性投放!J$14:J$22,卡牌属性!$K320),INDEX(新属性投放!J$28:J$36,卡牌属性!$K320))*VLOOKUP(J320,$A$4:$E$39,5),0)</f>
        <v>90</v>
      </c>
      <c r="P320" s="31" t="s">
        <v>200</v>
      </c>
      <c r="Q320" s="16">
        <f>ROUND(IF($C320=1,INDEX(新属性投放!K$14:K$22,卡牌属性!$K320),INDEX(新属性投放!K$28:K$36,卡牌属性!$K320))*VLOOKUP(J320,$A$4:$E$39,5),0)</f>
        <v>602</v>
      </c>
      <c r="R320" s="31" t="s">
        <v>198</v>
      </c>
      <c r="S320" s="16">
        <f>ROUND(IF($C320=1,INDEX(新属性投放!C$14:C$22,卡牌属性!$K320),INDEX(新属性投放!C$28:C$36,卡牌属性!$K320))*VLOOKUP(J320,$A$4:$E$39,5),0)</f>
        <v>21</v>
      </c>
      <c r="T320" s="31" t="s">
        <v>199</v>
      </c>
      <c r="U320" s="16">
        <f>ROUND(IF($C320=1,INDEX(新属性投放!D$14:D$22,卡牌属性!$K320),INDEX(新属性投放!D$28:D$36,卡牌属性!$K320))*VLOOKUP(J320,$A$4:$E$39,5),0)</f>
        <v>7</v>
      </c>
      <c r="V320" s="31" t="s">
        <v>200</v>
      </c>
      <c r="W320" s="16">
        <f>ROUND(IF($C320=1,INDEX(新属性投放!E$14:E$22,卡牌属性!$K320),INDEX(新属性投放!E$28:E$36,卡牌属性!$K320))*VLOOKUP(J320,$A$4:$E$39,5),0)</f>
        <v>35</v>
      </c>
    </row>
    <row r="321" spans="9:23" ht="16.5" x14ac:dyDescent="0.2">
      <c r="I321" s="15">
        <v>318</v>
      </c>
      <c r="J321" s="16">
        <f t="shared" si="9"/>
        <v>1102021</v>
      </c>
      <c r="K321" s="16">
        <f t="shared" si="8"/>
        <v>3</v>
      </c>
      <c r="L321" s="16" t="s">
        <v>52</v>
      </c>
      <c r="M321" s="16">
        <f>ROUND(IF($C321=1,INDEX(新属性投放!I$14:I$22,卡牌属性!$K321),INDEX(新属性投放!I$28:I$36,卡牌属性!$K321))*VLOOKUP(J321,$A$4:$E$39,5),0)</f>
        <v>626</v>
      </c>
      <c r="N321" s="31" t="s">
        <v>199</v>
      </c>
      <c r="O321" s="16">
        <f>ROUND(IF($C321=1,INDEX(新属性投放!J$14:J$22,卡牌属性!$K321),INDEX(新属性投放!J$28:J$36,卡牌属性!$K321))*VLOOKUP(J321,$A$4:$E$39,5),0)</f>
        <v>205</v>
      </c>
      <c r="P321" s="31" t="s">
        <v>200</v>
      </c>
      <c r="Q321" s="16">
        <f>ROUND(IF($C321=1,INDEX(新属性投放!K$14:K$22,卡牌属性!$K321),INDEX(新属性投放!K$28:K$36,卡牌属性!$K321))*VLOOKUP(J321,$A$4:$E$39,5),0)</f>
        <v>1177</v>
      </c>
      <c r="R321" s="31" t="s">
        <v>198</v>
      </c>
      <c r="S321" s="16">
        <f>ROUND(IF($C321=1,INDEX(新属性投放!C$14:C$22,卡牌属性!$K321),INDEX(新属性投放!C$28:C$36,卡牌属性!$K321))*VLOOKUP(J321,$A$4:$E$39,5),0)</f>
        <v>30</v>
      </c>
      <c r="T321" s="31" t="s">
        <v>199</v>
      </c>
      <c r="U321" s="16">
        <f>ROUND(IF($C321=1,INDEX(新属性投放!D$14:D$22,卡牌属性!$K321),INDEX(新属性投放!D$28:D$36,卡牌属性!$K321))*VLOOKUP(J321,$A$4:$E$39,5),0)</f>
        <v>10</v>
      </c>
      <c r="V321" s="31" t="s">
        <v>200</v>
      </c>
      <c r="W321" s="16">
        <f>ROUND(IF($C321=1,INDEX(新属性投放!E$14:E$22,卡牌属性!$K321),INDEX(新属性投放!E$28:E$36,卡牌属性!$K321))*VLOOKUP(J321,$A$4:$E$39,5),0)</f>
        <v>50</v>
      </c>
    </row>
    <row r="322" spans="9:23" ht="16.5" x14ac:dyDescent="0.2">
      <c r="I322" s="15">
        <v>319</v>
      </c>
      <c r="J322" s="16">
        <f t="shared" si="9"/>
        <v>1102021</v>
      </c>
      <c r="K322" s="16">
        <f t="shared" si="8"/>
        <v>4</v>
      </c>
      <c r="L322" s="16" t="s">
        <v>52</v>
      </c>
      <c r="M322" s="16">
        <f>ROUND(IF($C322=1,INDEX(新属性投放!I$14:I$22,卡牌属性!$K322),INDEX(新属性投放!I$28:I$36,卡牌属性!$K322))*VLOOKUP(J322,$A$4:$E$39,5),0)</f>
        <v>962</v>
      </c>
      <c r="N322" s="31" t="s">
        <v>199</v>
      </c>
      <c r="O322" s="16">
        <f>ROUND(IF($C322=1,INDEX(新属性投放!J$14:J$22,卡牌属性!$K322),INDEX(新属性投放!J$28:J$36,卡牌属性!$K322))*VLOOKUP(J322,$A$4:$E$39,5),0)</f>
        <v>317</v>
      </c>
      <c r="P322" s="31" t="s">
        <v>200</v>
      </c>
      <c r="Q322" s="16">
        <f>ROUND(IF($C322=1,INDEX(新属性投放!K$14:K$22,卡牌属性!$K322),INDEX(新属性投放!K$28:K$36,卡牌属性!$K322))*VLOOKUP(J322,$A$4:$E$39,5),0)</f>
        <v>1737</v>
      </c>
      <c r="R322" s="31" t="s">
        <v>198</v>
      </c>
      <c r="S322" s="16">
        <f>ROUND(IF($C322=1,INDEX(新属性投放!C$14:C$22,卡牌属性!$K322),INDEX(新属性投放!C$28:C$36,卡牌属性!$K322))*VLOOKUP(J322,$A$4:$E$39,5),0)</f>
        <v>36</v>
      </c>
      <c r="T322" s="31" t="s">
        <v>199</v>
      </c>
      <c r="U322" s="16">
        <f>ROUND(IF($C322=1,INDEX(新属性投放!D$14:D$22,卡牌属性!$K322),INDEX(新属性投放!D$28:D$36,卡牌属性!$K322))*VLOOKUP(J322,$A$4:$E$39,5),0)</f>
        <v>12</v>
      </c>
      <c r="V322" s="31" t="s">
        <v>200</v>
      </c>
      <c r="W322" s="16">
        <f>ROUND(IF($C322=1,INDEX(新属性投放!E$14:E$22,卡牌属性!$K322),INDEX(新属性投放!E$28:E$36,卡牌属性!$K322))*VLOOKUP(J322,$A$4:$E$39,5),0)</f>
        <v>60</v>
      </c>
    </row>
    <row r="323" spans="9:23" ht="16.5" x14ac:dyDescent="0.2">
      <c r="I323" s="15">
        <v>320</v>
      </c>
      <c r="J323" s="16">
        <f t="shared" si="9"/>
        <v>1102021</v>
      </c>
      <c r="K323" s="16">
        <f t="shared" si="8"/>
        <v>5</v>
      </c>
      <c r="L323" s="16" t="s">
        <v>52</v>
      </c>
      <c r="M323" s="16">
        <f>ROUND(IF($C323=1,INDEX(新属性投放!I$14:I$22,卡牌属性!$K323),INDEX(新属性投放!I$28:I$36,卡牌属性!$K323))*VLOOKUP(J323,$A$4:$E$39,5),0)</f>
        <v>1367</v>
      </c>
      <c r="N323" s="31" t="s">
        <v>199</v>
      </c>
      <c r="O323" s="16">
        <f>ROUND(IF($C323=1,INDEX(新属性投放!J$14:J$22,卡牌属性!$K323),INDEX(新属性投放!J$28:J$36,卡牌属性!$K323))*VLOOKUP(J323,$A$4:$E$39,5),0)</f>
        <v>452</v>
      </c>
      <c r="P323" s="31" t="s">
        <v>200</v>
      </c>
      <c r="Q323" s="16">
        <f>ROUND(IF($C323=1,INDEX(新属性投放!K$14:K$22,卡牌属性!$K323),INDEX(新属性投放!K$28:K$36,卡牌属性!$K323))*VLOOKUP(J323,$A$4:$E$39,5),0)</f>
        <v>2412</v>
      </c>
      <c r="R323" s="31" t="s">
        <v>198</v>
      </c>
      <c r="S323" s="16">
        <f>ROUND(IF($C323=1,INDEX(新属性投放!C$14:C$22,卡牌属性!$K323),INDEX(新属性投放!C$28:C$36,卡牌属性!$K323))*VLOOKUP(J323,$A$4:$E$39,5),0)</f>
        <v>45</v>
      </c>
      <c r="T323" s="31" t="s">
        <v>199</v>
      </c>
      <c r="U323" s="16">
        <f>ROUND(IF($C323=1,INDEX(新属性投放!D$14:D$22,卡牌属性!$K323),INDEX(新属性投放!D$28:D$36,卡牌属性!$K323))*VLOOKUP(J323,$A$4:$E$39,5),0)</f>
        <v>15</v>
      </c>
      <c r="V323" s="31" t="s">
        <v>200</v>
      </c>
      <c r="W323" s="16">
        <f>ROUND(IF($C323=1,INDEX(新属性投放!E$14:E$22,卡牌属性!$K323),INDEX(新属性投放!E$28:E$36,卡牌属性!$K323))*VLOOKUP(J323,$A$4:$E$39,5),0)</f>
        <v>75</v>
      </c>
    </row>
    <row r="324" spans="9:23" ht="16.5" x14ac:dyDescent="0.2">
      <c r="I324" s="15">
        <v>321</v>
      </c>
      <c r="J324" s="16">
        <f t="shared" si="9"/>
        <v>1102021</v>
      </c>
      <c r="K324" s="16">
        <f t="shared" si="8"/>
        <v>6</v>
      </c>
      <c r="L324" s="16" t="s">
        <v>52</v>
      </c>
      <c r="M324" s="16">
        <f>ROUND(IF($C324=1,INDEX(新属性投放!I$14:I$22,卡牌属性!$K324),INDEX(新属性投放!I$28:I$36,卡牌属性!$K324))*VLOOKUP(J324,$A$4:$E$39,5),0)</f>
        <v>1868</v>
      </c>
      <c r="N324" s="31" t="s">
        <v>199</v>
      </c>
      <c r="O324" s="16">
        <f>ROUND(IF($C324=1,INDEX(新属性投放!J$14:J$22,卡牌属性!$K324),INDEX(新属性投放!J$28:J$36,卡牌属性!$K324))*VLOOKUP(J324,$A$4:$E$39,5),0)</f>
        <v>619</v>
      </c>
      <c r="P324" s="31" t="s">
        <v>200</v>
      </c>
      <c r="Q324" s="16">
        <f>ROUND(IF($C324=1,INDEX(新属性投放!K$14:K$22,卡牌属性!$K324),INDEX(新属性投放!K$28:K$36,卡牌属性!$K324))*VLOOKUP(J324,$A$4:$E$39,5),0)</f>
        <v>3247</v>
      </c>
      <c r="R324" s="31" t="s">
        <v>198</v>
      </c>
      <c r="S324" s="16">
        <f>ROUND(IF($C324=1,INDEX(新属性投放!C$14:C$22,卡牌属性!$K324),INDEX(新属性投放!C$28:C$36,卡牌属性!$K324))*VLOOKUP(J324,$A$4:$E$39,5),0)</f>
        <v>51</v>
      </c>
      <c r="T324" s="31" t="s">
        <v>199</v>
      </c>
      <c r="U324" s="16">
        <f>ROUND(IF($C324=1,INDEX(新属性投放!D$14:D$22,卡牌属性!$K324),INDEX(新属性投放!D$28:D$36,卡牌属性!$K324))*VLOOKUP(J324,$A$4:$E$39,5),0)</f>
        <v>17</v>
      </c>
      <c r="V324" s="31" t="s">
        <v>200</v>
      </c>
      <c r="W324" s="16">
        <f>ROUND(IF($C324=1,INDEX(新属性投放!E$14:E$22,卡牌属性!$K324),INDEX(新属性投放!E$28:E$36,卡牌属性!$K324))*VLOOKUP(J324,$A$4:$E$39,5),0)</f>
        <v>85</v>
      </c>
    </row>
    <row r="325" spans="9:23" ht="16.5" x14ac:dyDescent="0.2">
      <c r="I325" s="15">
        <v>322</v>
      </c>
      <c r="J325" s="16">
        <f t="shared" si="9"/>
        <v>1102021</v>
      </c>
      <c r="K325" s="16">
        <f t="shared" ref="K325:K327" si="10">MOD(I325-1,9)+1</f>
        <v>7</v>
      </c>
      <c r="L325" s="16" t="s">
        <v>52</v>
      </c>
      <c r="M325" s="16">
        <f>ROUND(IF($C325=1,INDEX(新属性投放!I$14:I$22,卡牌属性!$K325),INDEX(新属性投放!I$28:I$36,卡牌属性!$K325))*VLOOKUP(J325,$A$4:$E$39,5),0)</f>
        <v>2438</v>
      </c>
      <c r="N325" s="31" t="s">
        <v>199</v>
      </c>
      <c r="O325" s="16">
        <f>ROUND(IF($C325=1,INDEX(新属性投放!J$14:J$22,卡牌属性!$K325),INDEX(新属性投放!J$28:J$36,卡牌属性!$K325))*VLOOKUP(J325,$A$4:$E$39,5),0)</f>
        <v>809</v>
      </c>
      <c r="P325" s="31" t="s">
        <v>200</v>
      </c>
      <c r="Q325" s="16">
        <f>ROUND(IF($C325=1,INDEX(新属性投放!K$14:K$22,卡牌属性!$K325),INDEX(新属性投放!K$28:K$36,卡牌属性!$K325))*VLOOKUP(J325,$A$4:$E$39,5),0)</f>
        <v>4197</v>
      </c>
      <c r="R325" s="31" t="s">
        <v>198</v>
      </c>
      <c r="S325" s="16">
        <f>ROUND(IF($C325=1,INDEX(新属性投放!C$14:C$22,卡牌属性!$K325),INDEX(新属性投放!C$28:C$36,卡牌属性!$K325))*VLOOKUP(J325,$A$4:$E$39,5),0)</f>
        <v>60</v>
      </c>
      <c r="T325" s="31" t="s">
        <v>199</v>
      </c>
      <c r="U325" s="16">
        <f>ROUND(IF($C325=1,INDEX(新属性投放!D$14:D$22,卡牌属性!$K325),INDEX(新属性投放!D$28:D$36,卡牌属性!$K325))*VLOOKUP(J325,$A$4:$E$39,5),0)</f>
        <v>20</v>
      </c>
      <c r="V325" s="31" t="s">
        <v>200</v>
      </c>
      <c r="W325" s="16">
        <f>ROUND(IF($C325=1,INDEX(新属性投放!E$14:E$22,卡牌属性!$K325),INDEX(新属性投放!E$28:E$36,卡牌属性!$K325))*VLOOKUP(J325,$A$4:$E$39,5),0)</f>
        <v>100</v>
      </c>
    </row>
    <row r="326" spans="9:23" ht="16.5" x14ac:dyDescent="0.2">
      <c r="I326" s="15">
        <v>323</v>
      </c>
      <c r="J326" s="16">
        <f t="shared" ref="J326:J327" si="11">INDEX($A$4:$A$39,INT((I326-1)/9)+1)</f>
        <v>1102021</v>
      </c>
      <c r="K326" s="16">
        <f t="shared" si="10"/>
        <v>8</v>
      </c>
      <c r="L326" s="16" t="s">
        <v>52</v>
      </c>
      <c r="M326" s="16">
        <f>ROUND(IF($C326=1,INDEX(新属性投放!I$14:I$22,卡牌属性!$K326),INDEX(新属性投放!I$28:I$36,卡牌属性!$K326))*VLOOKUP(J326,$A$4:$E$39,5),0)</f>
        <v>3113</v>
      </c>
      <c r="N326" s="31" t="s">
        <v>199</v>
      </c>
      <c r="O326" s="16">
        <f>ROUND(IF($C326=1,INDEX(新属性投放!J$14:J$22,卡牌属性!$K326),INDEX(新属性投放!J$28:J$36,卡牌属性!$K326))*VLOOKUP(J326,$A$4:$E$39,5),0)</f>
        <v>1034</v>
      </c>
      <c r="P326" s="31" t="s">
        <v>200</v>
      </c>
      <c r="Q326" s="16">
        <f>ROUND(IF($C326=1,INDEX(新属性投放!K$14:K$22,卡牌属性!$K326),INDEX(新属性投放!K$28:K$36,卡牌属性!$K326))*VLOOKUP(J326,$A$4:$E$39,5),0)</f>
        <v>5322</v>
      </c>
      <c r="R326" s="31" t="s">
        <v>198</v>
      </c>
      <c r="S326" s="16">
        <f>ROUND(IF($C326=1,INDEX(新属性投放!C$14:C$22,卡牌属性!$K326),INDEX(新属性投放!C$28:C$36,卡牌属性!$K326))*VLOOKUP(J326,$A$4:$E$39,5),0)</f>
        <v>75</v>
      </c>
      <c r="T326" s="31" t="s">
        <v>199</v>
      </c>
      <c r="U326" s="16">
        <f>ROUND(IF($C326=1,INDEX(新属性投放!D$14:D$22,卡牌属性!$K326),INDEX(新属性投放!D$28:D$36,卡牌属性!$K326))*VLOOKUP(J326,$A$4:$E$39,5),0)</f>
        <v>25</v>
      </c>
      <c r="V326" s="31" t="s">
        <v>200</v>
      </c>
      <c r="W326" s="16">
        <f>ROUND(IF($C326=1,INDEX(新属性投放!E$14:E$22,卡牌属性!$K326),INDEX(新属性投放!E$28:E$36,卡牌属性!$K326))*VLOOKUP(J326,$A$4:$E$39,5),0)</f>
        <v>125</v>
      </c>
    </row>
    <row r="327" spans="9:23" ht="16.5" x14ac:dyDescent="0.2">
      <c r="I327" s="15">
        <v>324</v>
      </c>
      <c r="J327" s="16">
        <f t="shared" si="11"/>
        <v>1102021</v>
      </c>
      <c r="K327" s="16">
        <f t="shared" si="10"/>
        <v>9</v>
      </c>
      <c r="L327" s="16" t="s">
        <v>52</v>
      </c>
      <c r="M327" s="16">
        <f>ROUND(IF($C327=1,INDEX(新属性投放!I$14:I$22,卡牌属性!$K327),INDEX(新属性投放!I$28:I$36,卡牌属性!$K327))*VLOOKUP(J327,$A$4:$E$39,5),0)</f>
        <v>3953</v>
      </c>
      <c r="N327" s="31" t="s">
        <v>199</v>
      </c>
      <c r="O327" s="16">
        <f>ROUND(IF($C327=1,INDEX(新属性投放!J$14:J$22,卡牌属性!$K327),INDEX(新属性投放!J$28:J$36,卡牌属性!$K327))*VLOOKUP(J327,$A$4:$E$39,5),0)</f>
        <v>1314</v>
      </c>
      <c r="P327" s="31" t="s">
        <v>200</v>
      </c>
      <c r="Q327" s="16">
        <f>ROUND(IF($C327=1,INDEX(新属性投放!K$14:K$22,卡牌属性!$K327),INDEX(新属性投放!K$28:K$36,卡牌属性!$K327))*VLOOKUP(J327,$A$4:$E$39,5),0)</f>
        <v>6722</v>
      </c>
      <c r="R327" s="31" t="s">
        <v>198</v>
      </c>
      <c r="S327" s="16">
        <f>ROUND(IF($C327=1,INDEX(新属性投放!C$14:C$22,卡牌属性!$K327),INDEX(新属性投放!C$28:C$36,卡牌属性!$K327))*VLOOKUP(J327,$A$4:$E$39,5),0)</f>
        <v>90</v>
      </c>
      <c r="T327" s="31" t="s">
        <v>199</v>
      </c>
      <c r="U327" s="16">
        <f>ROUND(IF($C327=1,INDEX(新属性投放!D$14:D$22,卡牌属性!$K327),INDEX(新属性投放!D$28:D$36,卡牌属性!$K327))*VLOOKUP(J327,$A$4:$E$39,5),0)</f>
        <v>30</v>
      </c>
      <c r="V327" s="31" t="s">
        <v>200</v>
      </c>
      <c r="W327" s="16">
        <f>ROUND(IF($C327=1,INDEX(新属性投放!E$14:E$22,卡牌属性!$K327),INDEX(新属性投放!E$28:E$36,卡牌属性!$K327))*VLOOKUP(J327,$A$4:$E$39,5),0)</f>
        <v>150</v>
      </c>
    </row>
  </sheetData>
  <mergeCells count="1">
    <mergeCell ref="Z2:AE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7"/>
  <sheetViews>
    <sheetView topLeftCell="I22" workbookViewId="0">
      <selection activeCell="AF43" sqref="AF43"/>
    </sheetView>
  </sheetViews>
  <sheetFormatPr defaultRowHeight="14.25" x14ac:dyDescent="0.2"/>
  <cols>
    <col min="2" max="3" width="9.125" bestFit="1" customWidth="1"/>
    <col min="4" max="6" width="10.625" customWidth="1"/>
    <col min="7" max="7" width="13.125" bestFit="1" customWidth="1"/>
    <col min="22" max="22" width="9" style="22"/>
    <col min="23" max="23" width="9.375" customWidth="1"/>
    <col min="24" max="24" width="9.625" customWidth="1"/>
    <col min="28" max="28" width="10.625" customWidth="1"/>
  </cols>
  <sheetData>
    <row r="1" spans="1:33" x14ac:dyDescent="0.2">
      <c r="W1">
        <f>SUM(W4:W33)</f>
        <v>52</v>
      </c>
    </row>
    <row r="2" spans="1:33" ht="20.25" x14ac:dyDescent="0.2">
      <c r="A2" s="122" t="s">
        <v>201</v>
      </c>
      <c r="B2" s="122"/>
      <c r="C2" s="122"/>
      <c r="D2" s="122"/>
      <c r="E2" s="122"/>
      <c r="F2" s="122"/>
      <c r="J2" s="122" t="s">
        <v>241</v>
      </c>
      <c r="K2" s="122"/>
      <c r="L2" s="122"/>
      <c r="M2" s="122"/>
      <c r="N2" s="122"/>
      <c r="O2" s="122"/>
      <c r="U2" s="122" t="s">
        <v>242</v>
      </c>
      <c r="V2" s="122"/>
      <c r="W2" s="122"/>
      <c r="X2" s="122"/>
      <c r="Y2" s="122"/>
      <c r="Z2" s="122"/>
      <c r="AA2" s="122"/>
      <c r="AB2" s="122"/>
      <c r="AC2" s="122"/>
    </row>
    <row r="3" spans="1:33" ht="17.25" x14ac:dyDescent="0.2">
      <c r="B3" s="13" t="s">
        <v>141</v>
      </c>
      <c r="C3" s="13" t="s">
        <v>142</v>
      </c>
      <c r="D3" s="13" t="s">
        <v>79</v>
      </c>
      <c r="E3" s="13" t="s">
        <v>82</v>
      </c>
      <c r="F3" s="13" t="s">
        <v>134</v>
      </c>
      <c r="G3" s="13" t="s">
        <v>88</v>
      </c>
      <c r="J3" s="13" t="s">
        <v>202</v>
      </c>
      <c r="K3" s="13" t="s">
        <v>212</v>
      </c>
      <c r="L3" s="13" t="s">
        <v>213</v>
      </c>
      <c r="M3" s="13" t="s">
        <v>82</v>
      </c>
      <c r="N3" s="13" t="s">
        <v>234</v>
      </c>
      <c r="O3" s="13" t="s">
        <v>236</v>
      </c>
      <c r="U3" s="13" t="s">
        <v>202</v>
      </c>
      <c r="V3" s="13" t="s">
        <v>243</v>
      </c>
      <c r="W3" s="13" t="s">
        <v>212</v>
      </c>
      <c r="X3" s="13" t="s">
        <v>213</v>
      </c>
      <c r="Y3" s="13" t="s">
        <v>82</v>
      </c>
      <c r="Z3" s="13" t="s">
        <v>134</v>
      </c>
      <c r="AA3" s="13" t="s">
        <v>88</v>
      </c>
      <c r="AB3" s="13" t="s">
        <v>246</v>
      </c>
      <c r="AC3" s="13" t="s">
        <v>247</v>
      </c>
    </row>
    <row r="4" spans="1:33" ht="16.5" x14ac:dyDescent="0.2">
      <c r="A4" s="17" t="s">
        <v>211</v>
      </c>
      <c r="B4" s="19">
        <f>新属性投放!E55</f>
        <v>0.25</v>
      </c>
      <c r="C4" s="19">
        <f>新属性投放!F55</f>
        <v>0.25</v>
      </c>
      <c r="D4" s="19">
        <f>新属性投放!G55</f>
        <v>0.25</v>
      </c>
      <c r="E4" s="29">
        <f>INT(新属性投放!H55/1.5)</f>
        <v>2240</v>
      </c>
      <c r="F4" s="29">
        <f>INT(新属性投放!I55/1.5)</f>
        <v>1111</v>
      </c>
      <c r="G4" s="29">
        <f>INT(新属性投放!J55/1.5)</f>
        <v>7900</v>
      </c>
      <c r="J4" s="15" t="s">
        <v>203</v>
      </c>
      <c r="K4" s="15"/>
      <c r="L4" s="15"/>
      <c r="M4" s="30">
        <v>1</v>
      </c>
      <c r="N4" s="30">
        <v>2</v>
      </c>
      <c r="O4" s="30">
        <v>0</v>
      </c>
      <c r="U4" s="15" t="s">
        <v>203</v>
      </c>
      <c r="V4" s="15">
        <v>1</v>
      </c>
      <c r="W4" s="15">
        <v>1</v>
      </c>
      <c r="X4" s="33">
        <f>W4/W$1</f>
        <v>1.9230769230769232E-2</v>
      </c>
      <c r="Y4" s="30">
        <v>0.5</v>
      </c>
      <c r="Z4" s="30">
        <v>2.5</v>
      </c>
      <c r="AA4" s="15"/>
      <c r="AB4" s="15">
        <v>1</v>
      </c>
      <c r="AC4" s="15">
        <v>2</v>
      </c>
    </row>
    <row r="5" spans="1:33" ht="16.5" x14ac:dyDescent="0.2">
      <c r="A5" s="17" t="s">
        <v>214</v>
      </c>
      <c r="B5" s="15"/>
      <c r="C5" s="15"/>
      <c r="D5" s="15"/>
      <c r="E5" s="30">
        <v>0.4</v>
      </c>
      <c r="F5" s="30">
        <v>0.4</v>
      </c>
      <c r="G5" s="30">
        <v>0.4</v>
      </c>
      <c r="J5" s="15" t="s">
        <v>205</v>
      </c>
      <c r="K5" s="15"/>
      <c r="L5" s="15"/>
      <c r="M5" s="30">
        <v>1</v>
      </c>
      <c r="N5" s="30">
        <v>0</v>
      </c>
      <c r="O5" s="30">
        <v>2</v>
      </c>
      <c r="U5" s="15" t="s">
        <v>203</v>
      </c>
      <c r="V5" s="15">
        <v>2</v>
      </c>
      <c r="W5" s="15">
        <v>1</v>
      </c>
      <c r="X5" s="33">
        <f t="shared" ref="X5:X33" si="0">W5/W$1</f>
        <v>1.9230769230769232E-2</v>
      </c>
      <c r="Y5" s="30">
        <v>1.5</v>
      </c>
      <c r="Z5" s="15"/>
      <c r="AA5" s="30">
        <v>1.5</v>
      </c>
      <c r="AB5" s="15">
        <v>1</v>
      </c>
      <c r="AC5" s="15">
        <v>3</v>
      </c>
    </row>
    <row r="6" spans="1:33" ht="16.5" x14ac:dyDescent="0.2">
      <c r="A6" s="17" t="s">
        <v>215</v>
      </c>
      <c r="B6" s="30">
        <v>1</v>
      </c>
      <c r="C6" s="30">
        <v>1</v>
      </c>
      <c r="D6" s="30">
        <v>1</v>
      </c>
      <c r="E6" s="15"/>
      <c r="F6" s="15"/>
      <c r="G6" s="15"/>
      <c r="J6" s="15" t="s">
        <v>206</v>
      </c>
      <c r="K6" s="15"/>
      <c r="L6" s="15"/>
      <c r="M6" s="30">
        <v>1</v>
      </c>
      <c r="N6" s="30">
        <v>2</v>
      </c>
      <c r="O6" s="30">
        <v>0</v>
      </c>
      <c r="U6" s="15" t="s">
        <v>205</v>
      </c>
      <c r="V6" s="15">
        <v>1</v>
      </c>
      <c r="W6" s="15">
        <v>1</v>
      </c>
      <c r="X6" s="33">
        <f t="shared" si="0"/>
        <v>1.9230769230769232E-2</v>
      </c>
      <c r="Y6" s="30">
        <v>1.5</v>
      </c>
      <c r="Z6" s="30">
        <v>1.5</v>
      </c>
      <c r="AA6" s="15"/>
      <c r="AB6" s="15">
        <v>1</v>
      </c>
      <c r="AC6" s="15">
        <v>2</v>
      </c>
    </row>
    <row r="7" spans="1:33" s="22" customFormat="1" ht="16.5" x14ac:dyDescent="0.2">
      <c r="A7" s="17" t="s">
        <v>216</v>
      </c>
      <c r="B7" s="15"/>
      <c r="C7" s="15"/>
      <c r="D7" s="15"/>
      <c r="E7" s="30">
        <v>0.6</v>
      </c>
      <c r="F7" s="30">
        <v>0.6</v>
      </c>
      <c r="G7" s="30">
        <v>0.6</v>
      </c>
      <c r="J7" s="15" t="s">
        <v>207</v>
      </c>
      <c r="K7" s="15"/>
      <c r="L7" s="15"/>
      <c r="M7" s="30">
        <v>1</v>
      </c>
      <c r="N7" s="30">
        <v>0</v>
      </c>
      <c r="O7" s="30">
        <v>2</v>
      </c>
      <c r="U7" s="15" t="s">
        <v>205</v>
      </c>
      <c r="V7" s="15">
        <v>2</v>
      </c>
      <c r="W7" s="15">
        <v>1</v>
      </c>
      <c r="X7" s="33">
        <f t="shared" si="0"/>
        <v>1.9230769230769232E-2</v>
      </c>
      <c r="Y7" s="30">
        <v>0.5</v>
      </c>
      <c r="Z7" s="15"/>
      <c r="AA7" s="30">
        <v>2.5</v>
      </c>
      <c r="AB7" s="15">
        <v>1</v>
      </c>
      <c r="AC7" s="15">
        <v>3</v>
      </c>
    </row>
    <row r="8" spans="1:33" s="22" customFormat="1" ht="16.5" x14ac:dyDescent="0.2">
      <c r="J8" s="15" t="s">
        <v>208</v>
      </c>
      <c r="K8" s="15"/>
      <c r="L8" s="15"/>
      <c r="M8" s="30">
        <v>0.85</v>
      </c>
      <c r="N8" s="30">
        <v>0.8</v>
      </c>
      <c r="O8" s="30">
        <v>1.35</v>
      </c>
      <c r="U8" s="15" t="s">
        <v>206</v>
      </c>
      <c r="V8" s="15">
        <v>1</v>
      </c>
      <c r="W8" s="15">
        <v>1.5</v>
      </c>
      <c r="X8" s="33">
        <f t="shared" si="0"/>
        <v>2.8846153846153848E-2</v>
      </c>
      <c r="Y8" s="30">
        <v>1</v>
      </c>
      <c r="Z8" s="30">
        <v>2</v>
      </c>
      <c r="AA8" s="15"/>
      <c r="AB8" s="15">
        <v>1</v>
      </c>
      <c r="AC8" s="15">
        <v>2</v>
      </c>
    </row>
    <row r="9" spans="1:33" s="22" customFormat="1" ht="16.5" x14ac:dyDescent="0.2">
      <c r="A9" s="17" t="s">
        <v>214</v>
      </c>
      <c r="B9" s="19">
        <f>B$4*B5</f>
        <v>0</v>
      </c>
      <c r="C9" s="19">
        <f t="shared" ref="C9:G9" si="1">C$4*C5</f>
        <v>0</v>
      </c>
      <c r="D9" s="19">
        <f t="shared" si="1"/>
        <v>0</v>
      </c>
      <c r="E9" s="16">
        <f t="shared" si="1"/>
        <v>896</v>
      </c>
      <c r="F9" s="16">
        <f t="shared" si="1"/>
        <v>444.40000000000003</v>
      </c>
      <c r="G9" s="16">
        <f t="shared" si="1"/>
        <v>3160</v>
      </c>
      <c r="J9" s="15" t="s">
        <v>209</v>
      </c>
      <c r="K9" s="15"/>
      <c r="L9" s="15"/>
      <c r="M9" s="30">
        <v>0.85</v>
      </c>
      <c r="N9" s="30">
        <v>1.35</v>
      </c>
      <c r="O9" s="30">
        <v>0.8</v>
      </c>
      <c r="U9" s="15" t="s">
        <v>206</v>
      </c>
      <c r="V9" s="15">
        <v>2</v>
      </c>
      <c r="W9" s="15">
        <v>1.5</v>
      </c>
      <c r="X9" s="33">
        <f t="shared" si="0"/>
        <v>2.8846153846153848E-2</v>
      </c>
      <c r="Y9" s="30"/>
      <c r="Z9" s="30">
        <v>1</v>
      </c>
      <c r="AA9" s="30">
        <v>2</v>
      </c>
      <c r="AB9" s="15">
        <v>2</v>
      </c>
      <c r="AC9" s="15">
        <v>3</v>
      </c>
    </row>
    <row r="10" spans="1:33" s="22" customFormat="1" ht="16.5" x14ac:dyDescent="0.2">
      <c r="A10" s="17" t="s">
        <v>215</v>
      </c>
      <c r="B10" s="19">
        <f t="shared" ref="B10:G11" si="2">B$4*B6</f>
        <v>0.25</v>
      </c>
      <c r="C10" s="19">
        <f t="shared" si="2"/>
        <v>0.25</v>
      </c>
      <c r="D10" s="19">
        <f t="shared" si="2"/>
        <v>0.25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J10" s="15" t="s">
        <v>210</v>
      </c>
      <c r="K10" s="15"/>
      <c r="L10" s="15"/>
      <c r="M10" s="30">
        <v>1.3</v>
      </c>
      <c r="N10" s="30">
        <v>0.85</v>
      </c>
      <c r="O10" s="30">
        <v>0.85</v>
      </c>
      <c r="U10" s="15" t="s">
        <v>206</v>
      </c>
      <c r="V10" s="15">
        <v>3</v>
      </c>
      <c r="W10" s="15">
        <v>1.5</v>
      </c>
      <c r="X10" s="33">
        <f t="shared" si="0"/>
        <v>2.8846153846153848E-2</v>
      </c>
      <c r="Y10" s="30">
        <v>1</v>
      </c>
      <c r="Z10" s="15"/>
      <c r="AA10" s="30">
        <v>2</v>
      </c>
      <c r="AB10" s="15">
        <v>1</v>
      </c>
      <c r="AC10" s="15">
        <v>3</v>
      </c>
    </row>
    <row r="11" spans="1:33" s="22" customFormat="1" ht="16.5" x14ac:dyDescent="0.2">
      <c r="A11" s="17" t="s">
        <v>216</v>
      </c>
      <c r="B11" s="19">
        <f t="shared" si="2"/>
        <v>0</v>
      </c>
      <c r="C11" s="19">
        <f t="shared" si="2"/>
        <v>0</v>
      </c>
      <c r="D11" s="19">
        <f t="shared" si="2"/>
        <v>0</v>
      </c>
      <c r="E11" s="16">
        <f t="shared" si="2"/>
        <v>1344</v>
      </c>
      <c r="F11" s="16">
        <f t="shared" si="2"/>
        <v>666.6</v>
      </c>
      <c r="G11" s="16">
        <f t="shared" si="2"/>
        <v>4740</v>
      </c>
      <c r="J11" s="15"/>
      <c r="K11" s="15"/>
      <c r="L11" s="15"/>
      <c r="M11" s="15"/>
      <c r="N11" s="15"/>
      <c r="O11" s="15"/>
      <c r="U11" s="15" t="s">
        <v>206</v>
      </c>
      <c r="V11" s="15">
        <v>4</v>
      </c>
      <c r="W11" s="15">
        <v>1.5</v>
      </c>
      <c r="X11" s="33">
        <f t="shared" si="0"/>
        <v>2.8846153846153848E-2</v>
      </c>
      <c r="Y11" s="30"/>
      <c r="Z11" s="30">
        <v>2</v>
      </c>
      <c r="AA11" s="30">
        <v>1</v>
      </c>
      <c r="AB11" s="15">
        <v>2</v>
      </c>
      <c r="AC11" s="15">
        <v>3</v>
      </c>
    </row>
    <row r="12" spans="1:33" s="22" customFormat="1" ht="16.5" x14ac:dyDescent="0.2">
      <c r="U12" s="15" t="s">
        <v>238</v>
      </c>
      <c r="V12" s="15">
        <v>1</v>
      </c>
      <c r="W12" s="15">
        <v>1.5</v>
      </c>
      <c r="X12" s="33">
        <f t="shared" si="0"/>
        <v>2.8846153846153848E-2</v>
      </c>
      <c r="Y12" s="30">
        <v>2</v>
      </c>
      <c r="Z12" s="30">
        <v>1</v>
      </c>
      <c r="AA12" s="15"/>
      <c r="AB12" s="15">
        <v>1</v>
      </c>
      <c r="AC12" s="15">
        <v>2</v>
      </c>
    </row>
    <row r="13" spans="1:33" s="22" customFormat="1" ht="16.5" x14ac:dyDescent="0.2">
      <c r="B13" s="22">
        <f>SUM(B16:B22)</f>
        <v>12.5</v>
      </c>
      <c r="K13" s="22">
        <f>SUM(K16:K22)</f>
        <v>12.5</v>
      </c>
      <c r="U13" s="15" t="s">
        <v>238</v>
      </c>
      <c r="V13" s="15">
        <v>2</v>
      </c>
      <c r="W13" s="15">
        <v>1.5</v>
      </c>
      <c r="X13" s="33">
        <f t="shared" si="0"/>
        <v>2.8846153846153848E-2</v>
      </c>
      <c r="Y13" s="30">
        <v>1</v>
      </c>
      <c r="Z13" s="15"/>
      <c r="AA13" s="30">
        <v>2</v>
      </c>
      <c r="AB13" s="15">
        <v>1</v>
      </c>
      <c r="AC13" s="15">
        <v>3</v>
      </c>
    </row>
    <row r="14" spans="1:33" ht="18" customHeight="1" x14ac:dyDescent="0.2">
      <c r="A14" s="122" t="s">
        <v>225</v>
      </c>
      <c r="B14" s="122"/>
      <c r="C14" s="122"/>
      <c r="D14" s="122"/>
      <c r="E14" s="122"/>
      <c r="F14" s="122"/>
      <c r="J14" s="122" t="s">
        <v>223</v>
      </c>
      <c r="K14" s="122"/>
      <c r="L14" s="122"/>
      <c r="M14" s="122"/>
      <c r="N14" s="122"/>
      <c r="O14" s="122"/>
      <c r="U14" s="15" t="s">
        <v>238</v>
      </c>
      <c r="V14" s="15">
        <v>3</v>
      </c>
      <c r="W14" s="15">
        <v>1.5</v>
      </c>
      <c r="X14" s="33">
        <f t="shared" si="0"/>
        <v>2.8846153846153848E-2</v>
      </c>
      <c r="Y14" s="30">
        <v>2</v>
      </c>
      <c r="Z14" s="15"/>
      <c r="AA14" s="30">
        <v>1</v>
      </c>
      <c r="AB14" s="15">
        <v>1</v>
      </c>
      <c r="AC14" s="15">
        <v>3</v>
      </c>
    </row>
    <row r="15" spans="1:33" ht="17.25" x14ac:dyDescent="0.2">
      <c r="A15" s="13" t="s">
        <v>202</v>
      </c>
      <c r="B15" s="13" t="s">
        <v>212</v>
      </c>
      <c r="C15" s="13" t="s">
        <v>213</v>
      </c>
      <c r="D15" s="13" t="s">
        <v>141</v>
      </c>
      <c r="E15" s="13" t="s">
        <v>142</v>
      </c>
      <c r="F15" s="13" t="s">
        <v>79</v>
      </c>
      <c r="J15" s="13" t="s">
        <v>202</v>
      </c>
      <c r="K15" s="13" t="s">
        <v>212</v>
      </c>
      <c r="L15" s="13" t="s">
        <v>213</v>
      </c>
      <c r="M15" s="13" t="s">
        <v>82</v>
      </c>
      <c r="N15" s="13" t="s">
        <v>134</v>
      </c>
      <c r="O15" s="13" t="s">
        <v>88</v>
      </c>
      <c r="U15" s="15" t="s">
        <v>238</v>
      </c>
      <c r="V15" s="15">
        <v>4</v>
      </c>
      <c r="W15" s="15">
        <v>1.5</v>
      </c>
      <c r="X15" s="33">
        <f t="shared" si="0"/>
        <v>2.8846153846153848E-2</v>
      </c>
      <c r="Y15" s="30">
        <v>1</v>
      </c>
      <c r="Z15" s="30">
        <v>2</v>
      </c>
      <c r="AA15" s="15"/>
      <c r="AB15" s="15">
        <v>1</v>
      </c>
      <c r="AC15" s="15">
        <v>2</v>
      </c>
    </row>
    <row r="16" spans="1:33" ht="16.5" x14ac:dyDescent="0.2">
      <c r="A16" s="15" t="s">
        <v>203</v>
      </c>
      <c r="B16" s="15">
        <v>1</v>
      </c>
      <c r="C16" s="19">
        <f>B16/B$13</f>
        <v>0.08</v>
      </c>
      <c r="D16" s="19">
        <f>B$10*$C16</f>
        <v>0.02</v>
      </c>
      <c r="E16" s="19">
        <f t="shared" ref="E16:F16" si="3">C$10*$C16</f>
        <v>0.02</v>
      </c>
      <c r="F16" s="19">
        <f t="shared" si="3"/>
        <v>0.02</v>
      </c>
      <c r="J16" s="15" t="s">
        <v>203</v>
      </c>
      <c r="K16" s="15">
        <v>1</v>
      </c>
      <c r="L16" s="19">
        <f>K16/K$13</f>
        <v>0.08</v>
      </c>
      <c r="M16" s="16">
        <f>INT(E$9*$L16*M4)</f>
        <v>71</v>
      </c>
      <c r="N16" s="16">
        <f t="shared" ref="N16:O16" si="4">INT(F$9*$L16*N4)</f>
        <v>71</v>
      </c>
      <c r="O16" s="16">
        <f t="shared" si="4"/>
        <v>0</v>
      </c>
      <c r="U16" s="15" t="s">
        <v>208</v>
      </c>
      <c r="V16" s="15">
        <v>1</v>
      </c>
      <c r="W16" s="15">
        <v>2</v>
      </c>
      <c r="X16" s="33">
        <f t="shared" si="0"/>
        <v>3.8461538461538464E-2</v>
      </c>
      <c r="Y16" s="30">
        <v>3</v>
      </c>
      <c r="Z16" s="30">
        <v>6</v>
      </c>
      <c r="AA16" s="15"/>
      <c r="AB16" s="15">
        <v>1</v>
      </c>
      <c r="AC16" s="15">
        <v>2</v>
      </c>
      <c r="AF16" s="22"/>
      <c r="AG16" s="22"/>
    </row>
    <row r="17" spans="1:33" ht="16.5" x14ac:dyDescent="0.2">
      <c r="A17" s="15" t="s">
        <v>205</v>
      </c>
      <c r="B17" s="15">
        <v>1</v>
      </c>
      <c r="C17" s="19">
        <f t="shared" ref="C17:C22" si="5">B17/B$13</f>
        <v>0.08</v>
      </c>
      <c r="D17" s="19">
        <f t="shared" ref="D17:D22" si="6">B$10*$C17</f>
        <v>0.02</v>
      </c>
      <c r="E17" s="19">
        <f t="shared" ref="E17:E22" si="7">C$10*$C17</f>
        <v>0.02</v>
      </c>
      <c r="F17" s="19">
        <f t="shared" ref="F17:F22" si="8">D$10*$C17</f>
        <v>0.02</v>
      </c>
      <c r="J17" s="15" t="s">
        <v>205</v>
      </c>
      <c r="K17" s="15">
        <v>1</v>
      </c>
      <c r="L17" s="19">
        <f t="shared" ref="L17:L22" si="9">K17/K$13</f>
        <v>0.08</v>
      </c>
      <c r="M17" s="16">
        <f t="shared" ref="M17:M19" si="10">INT(E$9*$L17*M5)</f>
        <v>71</v>
      </c>
      <c r="N17" s="16">
        <f t="shared" ref="N17:N19" si="11">INT(F$9*$L17*N5)</f>
        <v>0</v>
      </c>
      <c r="O17" s="16">
        <f t="shared" ref="O17:O19" si="12">INT(G$9*$L17*O5)</f>
        <v>505</v>
      </c>
      <c r="U17" s="15" t="s">
        <v>208</v>
      </c>
      <c r="V17" s="15">
        <v>2</v>
      </c>
      <c r="W17" s="15">
        <v>2</v>
      </c>
      <c r="X17" s="33">
        <f t="shared" si="0"/>
        <v>3.8461538461538464E-2</v>
      </c>
      <c r="Y17" s="30"/>
      <c r="Z17" s="30">
        <v>6</v>
      </c>
      <c r="AA17" s="30">
        <v>3</v>
      </c>
      <c r="AB17" s="15">
        <v>2</v>
      </c>
      <c r="AC17" s="15">
        <v>3</v>
      </c>
      <c r="AE17" s="22"/>
      <c r="AF17" s="22"/>
      <c r="AG17" s="22"/>
    </row>
    <row r="18" spans="1:33" ht="16.5" x14ac:dyDescent="0.2">
      <c r="A18" s="15" t="s">
        <v>206</v>
      </c>
      <c r="B18" s="15">
        <v>1.5</v>
      </c>
      <c r="C18" s="19">
        <f t="shared" si="5"/>
        <v>0.12</v>
      </c>
      <c r="D18" s="19">
        <f t="shared" si="6"/>
        <v>0.03</v>
      </c>
      <c r="E18" s="19">
        <f t="shared" si="7"/>
        <v>0.03</v>
      </c>
      <c r="F18" s="19">
        <f t="shared" si="8"/>
        <v>0.03</v>
      </c>
      <c r="J18" s="15" t="s">
        <v>206</v>
      </c>
      <c r="K18" s="15">
        <v>1.5</v>
      </c>
      <c r="L18" s="19">
        <f t="shared" si="9"/>
        <v>0.12</v>
      </c>
      <c r="M18" s="16">
        <f t="shared" si="10"/>
        <v>107</v>
      </c>
      <c r="N18" s="16">
        <f t="shared" si="11"/>
        <v>106</v>
      </c>
      <c r="O18" s="16">
        <f t="shared" si="12"/>
        <v>0</v>
      </c>
      <c r="U18" s="15" t="s">
        <v>208</v>
      </c>
      <c r="V18" s="15">
        <v>3</v>
      </c>
      <c r="W18" s="15">
        <v>2</v>
      </c>
      <c r="X18" s="33">
        <f t="shared" si="0"/>
        <v>3.8461538461538464E-2</v>
      </c>
      <c r="Y18" s="30">
        <v>3</v>
      </c>
      <c r="Z18" s="15"/>
      <c r="AA18" s="30">
        <v>6</v>
      </c>
      <c r="AB18" s="15">
        <v>1</v>
      </c>
      <c r="AC18" s="15">
        <v>3</v>
      </c>
      <c r="AE18" s="22"/>
      <c r="AF18" s="22"/>
      <c r="AG18" s="22"/>
    </row>
    <row r="19" spans="1:33" ht="16.5" x14ac:dyDescent="0.2">
      <c r="A19" s="15" t="s">
        <v>207</v>
      </c>
      <c r="B19" s="15">
        <v>1.5</v>
      </c>
      <c r="C19" s="19">
        <f t="shared" si="5"/>
        <v>0.12</v>
      </c>
      <c r="D19" s="19">
        <f t="shared" si="6"/>
        <v>0.03</v>
      </c>
      <c r="E19" s="19">
        <f t="shared" si="7"/>
        <v>0.03</v>
      </c>
      <c r="F19" s="19">
        <f t="shared" si="8"/>
        <v>0.03</v>
      </c>
      <c r="J19" s="15" t="s">
        <v>207</v>
      </c>
      <c r="K19" s="15">
        <v>1.5</v>
      </c>
      <c r="L19" s="19">
        <f t="shared" si="9"/>
        <v>0.12</v>
      </c>
      <c r="M19" s="16">
        <f t="shared" si="10"/>
        <v>107</v>
      </c>
      <c r="N19" s="16">
        <f t="shared" si="11"/>
        <v>0</v>
      </c>
      <c r="O19" s="16">
        <f t="shared" si="12"/>
        <v>758</v>
      </c>
      <c r="U19" s="15" t="s">
        <v>208</v>
      </c>
      <c r="V19" s="15">
        <v>4</v>
      </c>
      <c r="W19" s="15">
        <v>2</v>
      </c>
      <c r="X19" s="33">
        <f t="shared" si="0"/>
        <v>3.8461538461538464E-2</v>
      </c>
      <c r="Y19" s="30"/>
      <c r="Z19" s="30">
        <v>3</v>
      </c>
      <c r="AA19" s="30">
        <v>6</v>
      </c>
      <c r="AB19" s="15">
        <v>2</v>
      </c>
      <c r="AC19" s="15">
        <v>3</v>
      </c>
      <c r="AE19" s="22"/>
      <c r="AF19" s="22"/>
      <c r="AG19" s="22"/>
    </row>
    <row r="20" spans="1:33" ht="16.5" x14ac:dyDescent="0.2">
      <c r="A20" s="15" t="s">
        <v>208</v>
      </c>
      <c r="B20" s="15">
        <v>2.5</v>
      </c>
      <c r="C20" s="19">
        <f t="shared" si="5"/>
        <v>0.2</v>
      </c>
      <c r="D20" s="19">
        <f t="shared" si="6"/>
        <v>0.05</v>
      </c>
      <c r="E20" s="19">
        <f t="shared" si="7"/>
        <v>0.05</v>
      </c>
      <c r="F20" s="19">
        <f t="shared" si="8"/>
        <v>0.05</v>
      </c>
      <c r="J20" s="15" t="s">
        <v>208</v>
      </c>
      <c r="K20" s="15">
        <v>2.5</v>
      </c>
      <c r="L20" s="19">
        <f t="shared" si="9"/>
        <v>0.2</v>
      </c>
      <c r="M20" s="16">
        <f>INT(E$9*$L20*M8*3)</f>
        <v>456</v>
      </c>
      <c r="N20" s="16">
        <f>INT(F$9*$L20*N8*3)</f>
        <v>213</v>
      </c>
      <c r="O20" s="16">
        <f>INT(G$9*$L20*O8*3)</f>
        <v>2559</v>
      </c>
      <c r="U20" s="15" t="s">
        <v>208</v>
      </c>
      <c r="V20" s="15">
        <v>5</v>
      </c>
      <c r="W20" s="15">
        <v>2</v>
      </c>
      <c r="X20" s="33">
        <f t="shared" si="0"/>
        <v>3.8461538461538464E-2</v>
      </c>
      <c r="Y20" s="30">
        <v>6</v>
      </c>
      <c r="Z20" s="30">
        <v>3</v>
      </c>
      <c r="AA20" s="15"/>
      <c r="AB20" s="15">
        <v>1</v>
      </c>
      <c r="AC20" s="15">
        <v>2</v>
      </c>
      <c r="AE20" s="22"/>
      <c r="AF20" s="22"/>
      <c r="AG20" s="22"/>
    </row>
    <row r="21" spans="1:33" ht="16.5" x14ac:dyDescent="0.2">
      <c r="A21" s="15" t="s">
        <v>209</v>
      </c>
      <c r="B21" s="15">
        <v>2.5</v>
      </c>
      <c r="C21" s="19">
        <f t="shared" si="5"/>
        <v>0.2</v>
      </c>
      <c r="D21" s="19">
        <f t="shared" si="6"/>
        <v>0.05</v>
      </c>
      <c r="E21" s="19">
        <f t="shared" si="7"/>
        <v>0.05</v>
      </c>
      <c r="F21" s="19">
        <f t="shared" si="8"/>
        <v>0.05</v>
      </c>
      <c r="J21" s="15" t="s">
        <v>209</v>
      </c>
      <c r="K21" s="15">
        <v>2.5</v>
      </c>
      <c r="L21" s="19">
        <f t="shared" si="9"/>
        <v>0.2</v>
      </c>
      <c r="M21" s="16">
        <f t="shared" ref="M21:O21" si="13">INT(E$9*$L21*M9*3)</f>
        <v>456</v>
      </c>
      <c r="N21" s="16">
        <f t="shared" si="13"/>
        <v>359</v>
      </c>
      <c r="O21" s="16">
        <f t="shared" si="13"/>
        <v>1516</v>
      </c>
      <c r="U21" s="15" t="s">
        <v>208</v>
      </c>
      <c r="V21" s="15">
        <v>6</v>
      </c>
      <c r="W21" s="15">
        <v>2</v>
      </c>
      <c r="X21" s="33">
        <f t="shared" si="0"/>
        <v>3.8461538461538464E-2</v>
      </c>
      <c r="Y21" s="30">
        <v>6</v>
      </c>
      <c r="Z21" s="15"/>
      <c r="AA21" s="30">
        <v>3</v>
      </c>
      <c r="AB21" s="15">
        <v>1</v>
      </c>
      <c r="AC21" s="15">
        <v>3</v>
      </c>
      <c r="AE21" s="22"/>
      <c r="AF21" s="22"/>
      <c r="AG21" s="22"/>
    </row>
    <row r="22" spans="1:33" ht="16.5" x14ac:dyDescent="0.2">
      <c r="A22" s="15" t="s">
        <v>210</v>
      </c>
      <c r="B22" s="15">
        <v>2.5</v>
      </c>
      <c r="C22" s="19">
        <f t="shared" si="5"/>
        <v>0.2</v>
      </c>
      <c r="D22" s="19">
        <f t="shared" si="6"/>
        <v>0.05</v>
      </c>
      <c r="E22" s="19">
        <f t="shared" si="7"/>
        <v>0.05</v>
      </c>
      <c r="F22" s="19">
        <f t="shared" si="8"/>
        <v>0.05</v>
      </c>
      <c r="J22" s="15" t="s">
        <v>210</v>
      </c>
      <c r="K22" s="15">
        <v>2.5</v>
      </c>
      <c r="L22" s="19">
        <f t="shared" si="9"/>
        <v>0.2</v>
      </c>
      <c r="M22" s="16">
        <f t="shared" ref="M22:O22" si="14">INT(E$9*$L22*M10*3)</f>
        <v>698</v>
      </c>
      <c r="N22" s="16">
        <f t="shared" si="14"/>
        <v>226</v>
      </c>
      <c r="O22" s="16">
        <f t="shared" si="14"/>
        <v>1611</v>
      </c>
      <c r="U22" s="15" t="s">
        <v>209</v>
      </c>
      <c r="V22" s="15">
        <v>1</v>
      </c>
      <c r="W22" s="15">
        <v>2</v>
      </c>
      <c r="X22" s="33">
        <f t="shared" si="0"/>
        <v>3.8461538461538464E-2</v>
      </c>
      <c r="Y22" s="30">
        <v>3</v>
      </c>
      <c r="Z22" s="30">
        <v>6</v>
      </c>
      <c r="AA22" s="15"/>
      <c r="AB22" s="15">
        <v>1</v>
      </c>
      <c r="AC22" s="15">
        <v>2</v>
      </c>
      <c r="AE22" s="22"/>
      <c r="AF22" s="22"/>
      <c r="AG22" s="22"/>
    </row>
    <row r="23" spans="1:33" ht="16.5" x14ac:dyDescent="0.2">
      <c r="U23" s="15" t="s">
        <v>209</v>
      </c>
      <c r="V23" s="15">
        <v>2</v>
      </c>
      <c r="W23" s="15">
        <v>2</v>
      </c>
      <c r="X23" s="33">
        <f t="shared" si="0"/>
        <v>3.8461538461538464E-2</v>
      </c>
      <c r="Y23" s="30"/>
      <c r="Z23" s="30">
        <v>6</v>
      </c>
      <c r="AA23" s="30">
        <v>3</v>
      </c>
      <c r="AB23" s="15">
        <v>2</v>
      </c>
      <c r="AC23" s="15">
        <v>3</v>
      </c>
      <c r="AE23" s="22"/>
      <c r="AF23" s="22"/>
      <c r="AG23" s="22"/>
    </row>
    <row r="24" spans="1:33" ht="16.5" x14ac:dyDescent="0.2">
      <c r="U24" s="15" t="s">
        <v>209</v>
      </c>
      <c r="V24" s="15">
        <v>3</v>
      </c>
      <c r="W24" s="15">
        <v>2</v>
      </c>
      <c r="X24" s="33">
        <f t="shared" si="0"/>
        <v>3.8461538461538464E-2</v>
      </c>
      <c r="Y24" s="30">
        <v>3</v>
      </c>
      <c r="Z24" s="15"/>
      <c r="AA24" s="30">
        <v>6</v>
      </c>
      <c r="AB24" s="15">
        <v>1</v>
      </c>
      <c r="AC24" s="15">
        <v>3</v>
      </c>
      <c r="AE24" s="22"/>
      <c r="AF24" s="22"/>
      <c r="AG24" s="22"/>
    </row>
    <row r="25" spans="1:33" ht="20.25" x14ac:dyDescent="0.2">
      <c r="A25" s="122" t="s">
        <v>226</v>
      </c>
      <c r="B25" s="122"/>
      <c r="C25" s="122"/>
      <c r="D25" s="122"/>
      <c r="E25" s="122"/>
      <c r="F25" s="122"/>
      <c r="G25" s="122"/>
      <c r="J25" s="122" t="s">
        <v>224</v>
      </c>
      <c r="K25" s="122"/>
      <c r="L25" s="122"/>
      <c r="M25" s="122"/>
      <c r="N25" s="122"/>
      <c r="O25" s="122"/>
      <c r="P25" s="122"/>
      <c r="Q25" s="122"/>
      <c r="R25" s="122"/>
      <c r="S25" s="122"/>
      <c r="U25" s="15" t="s">
        <v>209</v>
      </c>
      <c r="V25" s="15">
        <v>4</v>
      </c>
      <c r="W25" s="15">
        <v>2</v>
      </c>
      <c r="X25" s="33">
        <f t="shared" si="0"/>
        <v>3.8461538461538464E-2</v>
      </c>
      <c r="Y25" s="30"/>
      <c r="Z25" s="30">
        <v>3</v>
      </c>
      <c r="AA25" s="30">
        <v>6</v>
      </c>
      <c r="AB25" s="15">
        <v>2</v>
      </c>
      <c r="AC25" s="15">
        <v>3</v>
      </c>
      <c r="AE25" s="22"/>
      <c r="AF25" s="22"/>
      <c r="AG25" s="22"/>
    </row>
    <row r="26" spans="1:33" ht="17.25" x14ac:dyDescent="0.2">
      <c r="A26" s="13" t="s">
        <v>220</v>
      </c>
      <c r="B26" s="13" t="s">
        <v>221</v>
      </c>
      <c r="C26" s="13" t="s">
        <v>217</v>
      </c>
      <c r="D26" s="13" t="s">
        <v>228</v>
      </c>
      <c r="E26" s="13" t="s">
        <v>219</v>
      </c>
      <c r="F26" s="13" t="s">
        <v>218</v>
      </c>
      <c r="G26" s="13" t="s">
        <v>219</v>
      </c>
      <c r="J26" s="13" t="s">
        <v>220</v>
      </c>
      <c r="K26" s="13" t="s">
        <v>221</v>
      </c>
      <c r="L26" s="13" t="s">
        <v>217</v>
      </c>
      <c r="M26" s="32" t="s">
        <v>227</v>
      </c>
      <c r="N26" s="13" t="s">
        <v>229</v>
      </c>
      <c r="O26" s="13" t="s">
        <v>231</v>
      </c>
      <c r="P26" s="13" t="s">
        <v>230</v>
      </c>
      <c r="Q26" s="13" t="s">
        <v>232</v>
      </c>
      <c r="R26" s="13" t="s">
        <v>230</v>
      </c>
      <c r="S26" s="13" t="s">
        <v>232</v>
      </c>
      <c r="U26" s="15" t="s">
        <v>209</v>
      </c>
      <c r="V26" s="15">
        <v>5</v>
      </c>
      <c r="W26" s="15">
        <v>2</v>
      </c>
      <c r="X26" s="33">
        <f t="shared" si="0"/>
        <v>3.8461538461538464E-2</v>
      </c>
      <c r="Y26" s="30">
        <v>6</v>
      </c>
      <c r="Z26" s="30">
        <v>3</v>
      </c>
      <c r="AA26" s="15"/>
      <c r="AB26" s="15">
        <v>1</v>
      </c>
      <c r="AC26" s="15">
        <v>2</v>
      </c>
      <c r="AE26" s="22"/>
      <c r="AF26" s="22"/>
      <c r="AG26" s="22"/>
    </row>
    <row r="27" spans="1:33" ht="16.5" x14ac:dyDescent="0.2">
      <c r="A27" s="15" t="s">
        <v>203</v>
      </c>
      <c r="B27" s="15">
        <v>1</v>
      </c>
      <c r="C27" s="15">
        <v>5</v>
      </c>
      <c r="D27" s="15" t="s">
        <v>73</v>
      </c>
      <c r="E27" s="19">
        <f>INDEX($D$16:$F$22,$B27,MATCH(D27,$D$15:$F$15,0))*0.4</f>
        <v>8.0000000000000002E-3</v>
      </c>
      <c r="F27" s="15" t="s">
        <v>79</v>
      </c>
      <c r="G27" s="19">
        <f>INDEX($D$16:$F$22,$B27,MATCH(F27,$D$15:$F$15,0))*0.4</f>
        <v>8.0000000000000002E-3</v>
      </c>
      <c r="J27" s="15" t="s">
        <v>203</v>
      </c>
      <c r="K27" s="15">
        <v>1</v>
      </c>
      <c r="L27" s="15">
        <v>1</v>
      </c>
      <c r="M27" s="30">
        <v>0.05</v>
      </c>
      <c r="N27" s="15" t="s">
        <v>233</v>
      </c>
      <c r="O27" s="16">
        <f>ROUND(INDEX($M$16:$O$22,$K27,MATCH(N27,$M$15:$O$15,0))*$M27,0)</f>
        <v>4</v>
      </c>
      <c r="P27" s="15" t="s">
        <v>235</v>
      </c>
      <c r="Q27" s="16">
        <f>ROUND(INDEX($M$16:$O$22,$K27,MATCH(P27,$M$15:$O$15,0))*$M27,0)</f>
        <v>4</v>
      </c>
      <c r="R27" s="15"/>
      <c r="S27" s="15"/>
      <c r="U27" s="15" t="s">
        <v>209</v>
      </c>
      <c r="V27" s="15">
        <v>6</v>
      </c>
      <c r="W27" s="15">
        <v>2</v>
      </c>
      <c r="X27" s="33">
        <f t="shared" si="0"/>
        <v>3.8461538461538464E-2</v>
      </c>
      <c r="Y27" s="30">
        <v>6</v>
      </c>
      <c r="Z27" s="15"/>
      <c r="AA27" s="30">
        <v>3</v>
      </c>
      <c r="AB27" s="15">
        <v>1</v>
      </c>
      <c r="AC27" s="15">
        <v>3</v>
      </c>
      <c r="AE27" s="22"/>
      <c r="AF27" s="22"/>
      <c r="AG27" s="22"/>
    </row>
    <row r="28" spans="1:33" ht="16.5" x14ac:dyDescent="0.2">
      <c r="A28" s="15" t="s">
        <v>203</v>
      </c>
      <c r="B28" s="15">
        <v>1</v>
      </c>
      <c r="C28" s="15">
        <v>10</v>
      </c>
      <c r="D28" s="15"/>
      <c r="E28" s="15"/>
      <c r="F28" s="15"/>
      <c r="G28" s="15"/>
      <c r="J28" s="15" t="s">
        <v>203</v>
      </c>
      <c r="K28" s="15">
        <v>1</v>
      </c>
      <c r="L28" s="15">
        <v>2</v>
      </c>
      <c r="M28" s="30">
        <v>0.1</v>
      </c>
      <c r="N28" s="15" t="s">
        <v>233</v>
      </c>
      <c r="O28" s="16">
        <f t="shared" ref="O28:O57" si="15">ROUND(INDEX($M$16:$O$22,$K28,MATCH(N28,$M$15:$O$15,0))*$M28,0)</f>
        <v>7</v>
      </c>
      <c r="P28" s="15" t="s">
        <v>235</v>
      </c>
      <c r="Q28" s="16">
        <f t="shared" ref="Q28:Q86" si="16">ROUND(INDEX($M$16:$O$22,$K28,MATCH(P28,$M$15:$O$15,0))*$M28,0)</f>
        <v>7</v>
      </c>
      <c r="R28" s="15"/>
      <c r="S28" s="15"/>
      <c r="U28" s="15" t="s">
        <v>210</v>
      </c>
      <c r="V28" s="15">
        <v>1</v>
      </c>
      <c r="W28" s="15">
        <v>2</v>
      </c>
      <c r="X28" s="33">
        <f t="shared" si="0"/>
        <v>3.8461538461538464E-2</v>
      </c>
      <c r="Y28" s="30">
        <v>3</v>
      </c>
      <c r="Z28" s="30">
        <v>6</v>
      </c>
      <c r="AA28" s="15"/>
      <c r="AB28" s="15">
        <v>1</v>
      </c>
      <c r="AC28" s="15">
        <v>2</v>
      </c>
      <c r="AE28" s="22"/>
      <c r="AF28" s="22"/>
      <c r="AG28" s="22"/>
    </row>
    <row r="29" spans="1:33" ht="16.5" x14ac:dyDescent="0.2">
      <c r="A29" s="15" t="s">
        <v>203</v>
      </c>
      <c r="B29" s="15">
        <v>1</v>
      </c>
      <c r="C29" s="15">
        <v>15</v>
      </c>
      <c r="D29" s="15" t="s">
        <v>73</v>
      </c>
      <c r="E29" s="19">
        <f>INDEX($D$16:$F$22,$B29,MATCH(D29,$D$15:$F$15,0))*0.6</f>
        <v>1.2E-2</v>
      </c>
      <c r="F29" s="15" t="s">
        <v>76</v>
      </c>
      <c r="G29" s="19">
        <f>INDEX($D$16:$F$22,$B29,MATCH(F29,$D$15:$F$15,0))*0.4</f>
        <v>8.0000000000000002E-3</v>
      </c>
      <c r="J29" s="15" t="s">
        <v>203</v>
      </c>
      <c r="K29" s="15">
        <v>1</v>
      </c>
      <c r="L29" s="15">
        <v>3</v>
      </c>
      <c r="M29" s="30">
        <v>0.15</v>
      </c>
      <c r="N29" s="15" t="s">
        <v>233</v>
      </c>
      <c r="O29" s="16">
        <f t="shared" si="15"/>
        <v>11</v>
      </c>
      <c r="P29" s="15" t="s">
        <v>235</v>
      </c>
      <c r="Q29" s="16">
        <f t="shared" si="16"/>
        <v>11</v>
      </c>
      <c r="R29" s="15"/>
      <c r="S29" s="15"/>
      <c r="U29" s="15" t="s">
        <v>210</v>
      </c>
      <c r="V29" s="15">
        <v>2</v>
      </c>
      <c r="W29" s="15">
        <v>2</v>
      </c>
      <c r="X29" s="33">
        <f t="shared" si="0"/>
        <v>3.8461538461538464E-2</v>
      </c>
      <c r="Y29" s="30"/>
      <c r="Z29" s="30">
        <v>6</v>
      </c>
      <c r="AA29" s="30">
        <v>3</v>
      </c>
      <c r="AB29" s="15">
        <v>2</v>
      </c>
      <c r="AC29" s="15">
        <v>3</v>
      </c>
      <c r="AE29" s="22"/>
      <c r="AF29" s="22"/>
      <c r="AG29" s="22"/>
    </row>
    <row r="30" spans="1:33" ht="16.5" x14ac:dyDescent="0.2">
      <c r="A30" s="15" t="s">
        <v>203</v>
      </c>
      <c r="B30" s="15">
        <v>1</v>
      </c>
      <c r="C30" s="15">
        <v>20</v>
      </c>
      <c r="D30" s="15"/>
      <c r="E30" s="15"/>
      <c r="F30" s="15"/>
      <c r="G30" s="15"/>
      <c r="J30" s="15" t="s">
        <v>203</v>
      </c>
      <c r="K30" s="15">
        <v>1</v>
      </c>
      <c r="L30" s="15">
        <v>4</v>
      </c>
      <c r="M30" s="30">
        <v>0.2</v>
      </c>
      <c r="N30" s="15" t="s">
        <v>233</v>
      </c>
      <c r="O30" s="16">
        <f t="shared" si="15"/>
        <v>14</v>
      </c>
      <c r="P30" s="15" t="s">
        <v>235</v>
      </c>
      <c r="Q30" s="16">
        <f t="shared" si="16"/>
        <v>14</v>
      </c>
      <c r="R30" s="15"/>
      <c r="S30" s="15"/>
      <c r="U30" s="15" t="s">
        <v>210</v>
      </c>
      <c r="V30" s="15">
        <v>3</v>
      </c>
      <c r="W30" s="15">
        <v>2</v>
      </c>
      <c r="X30" s="33">
        <f t="shared" si="0"/>
        <v>3.8461538461538464E-2</v>
      </c>
      <c r="Y30" s="30">
        <v>3</v>
      </c>
      <c r="Z30" s="15"/>
      <c r="AA30" s="30">
        <v>6</v>
      </c>
      <c r="AB30" s="15">
        <v>1</v>
      </c>
      <c r="AC30" s="15">
        <v>3</v>
      </c>
      <c r="AE30" s="22"/>
      <c r="AF30" s="22"/>
      <c r="AG30" s="22"/>
    </row>
    <row r="31" spans="1:33" ht="16.5" x14ac:dyDescent="0.2">
      <c r="A31" s="15" t="s">
        <v>203</v>
      </c>
      <c r="B31" s="15">
        <v>1</v>
      </c>
      <c r="C31" s="15">
        <v>25</v>
      </c>
      <c r="D31" s="15" t="s">
        <v>76</v>
      </c>
      <c r="E31" s="19">
        <f>INDEX($D$16:$F$22,$B31,MATCH(D31,$D$15:$F$15,0))*0.6</f>
        <v>1.2E-2</v>
      </c>
      <c r="F31" s="15" t="s">
        <v>79</v>
      </c>
      <c r="G31" s="19">
        <f>INDEX($D$16:$F$22,$B31,MATCH(F31,$D$15:$F$15,0))*0.6</f>
        <v>1.2E-2</v>
      </c>
      <c r="J31" s="15" t="s">
        <v>203</v>
      </c>
      <c r="K31" s="15">
        <v>1</v>
      </c>
      <c r="L31" s="15">
        <v>5</v>
      </c>
      <c r="M31" s="30">
        <v>0.25</v>
      </c>
      <c r="N31" s="15" t="s">
        <v>233</v>
      </c>
      <c r="O31" s="16">
        <f t="shared" si="15"/>
        <v>18</v>
      </c>
      <c r="P31" s="15" t="s">
        <v>235</v>
      </c>
      <c r="Q31" s="16">
        <f t="shared" si="16"/>
        <v>18</v>
      </c>
      <c r="R31" s="15"/>
      <c r="S31" s="15"/>
      <c r="U31" s="15" t="s">
        <v>210</v>
      </c>
      <c r="V31" s="15">
        <v>4</v>
      </c>
      <c r="W31" s="15">
        <v>2</v>
      </c>
      <c r="X31" s="33">
        <f t="shared" si="0"/>
        <v>3.8461538461538464E-2</v>
      </c>
      <c r="Y31" s="30"/>
      <c r="Z31" s="30">
        <v>3</v>
      </c>
      <c r="AA31" s="30">
        <v>6</v>
      </c>
      <c r="AB31" s="15">
        <v>2</v>
      </c>
      <c r="AC31" s="15">
        <v>3</v>
      </c>
      <c r="AE31" s="22"/>
      <c r="AF31" s="22"/>
      <c r="AG31" s="22"/>
    </row>
    <row r="32" spans="1:33" ht="16.5" x14ac:dyDescent="0.2">
      <c r="A32" s="15" t="s">
        <v>203</v>
      </c>
      <c r="B32" s="15">
        <v>1</v>
      </c>
      <c r="C32" s="15">
        <v>30</v>
      </c>
      <c r="D32" s="15"/>
      <c r="E32" s="15"/>
      <c r="F32" s="15"/>
      <c r="G32" s="15"/>
      <c r="J32" s="15" t="s">
        <v>203</v>
      </c>
      <c r="K32" s="15">
        <v>1</v>
      </c>
      <c r="L32" s="15">
        <v>6</v>
      </c>
      <c r="M32" s="30">
        <v>0.3</v>
      </c>
      <c r="N32" s="15" t="s">
        <v>233</v>
      </c>
      <c r="O32" s="16">
        <f t="shared" si="15"/>
        <v>21</v>
      </c>
      <c r="P32" s="15" t="s">
        <v>235</v>
      </c>
      <c r="Q32" s="16">
        <f t="shared" si="16"/>
        <v>21</v>
      </c>
      <c r="R32" s="15"/>
      <c r="S32" s="15"/>
      <c r="U32" s="15" t="s">
        <v>210</v>
      </c>
      <c r="V32" s="15">
        <v>5</v>
      </c>
      <c r="W32" s="15">
        <v>2</v>
      </c>
      <c r="X32" s="33">
        <f t="shared" si="0"/>
        <v>3.8461538461538464E-2</v>
      </c>
      <c r="Y32" s="30">
        <v>6</v>
      </c>
      <c r="Z32" s="30">
        <v>3</v>
      </c>
      <c r="AA32" s="15"/>
      <c r="AB32" s="15">
        <v>1</v>
      </c>
      <c r="AC32" s="15">
        <v>2</v>
      </c>
      <c r="AE32" s="22"/>
      <c r="AF32" s="22"/>
      <c r="AG32" s="22"/>
    </row>
    <row r="33" spans="1:33" ht="16.5" x14ac:dyDescent="0.2">
      <c r="A33" s="15" t="s">
        <v>222</v>
      </c>
      <c r="B33" s="15">
        <v>2</v>
      </c>
      <c r="C33" s="15">
        <v>5</v>
      </c>
      <c r="D33" s="15" t="s">
        <v>73</v>
      </c>
      <c r="E33" s="19">
        <f>INDEX($D$16:$F$22,$B33,MATCH(D33,$D$15:$F$15,0))*0.4</f>
        <v>8.0000000000000002E-3</v>
      </c>
      <c r="F33" s="15" t="s">
        <v>79</v>
      </c>
      <c r="G33" s="19">
        <f>INDEX($D$16:$F$22,$B33,MATCH(F33,$D$15:$F$15,0))*0.4</f>
        <v>8.0000000000000002E-3</v>
      </c>
      <c r="J33" s="15" t="s">
        <v>203</v>
      </c>
      <c r="K33" s="15">
        <v>1</v>
      </c>
      <c r="L33" s="15">
        <v>7</v>
      </c>
      <c r="M33" s="30">
        <v>0.35</v>
      </c>
      <c r="N33" s="15" t="s">
        <v>233</v>
      </c>
      <c r="O33" s="16">
        <f t="shared" si="15"/>
        <v>25</v>
      </c>
      <c r="P33" s="15" t="s">
        <v>235</v>
      </c>
      <c r="Q33" s="16">
        <f t="shared" si="16"/>
        <v>25</v>
      </c>
      <c r="R33" s="15"/>
      <c r="S33" s="15"/>
      <c r="U33" s="15" t="s">
        <v>210</v>
      </c>
      <c r="V33" s="15">
        <v>6</v>
      </c>
      <c r="W33" s="15">
        <v>2</v>
      </c>
      <c r="X33" s="33">
        <f t="shared" si="0"/>
        <v>3.8461538461538464E-2</v>
      </c>
      <c r="Y33" s="30">
        <v>6</v>
      </c>
      <c r="Z33" s="15"/>
      <c r="AA33" s="30">
        <v>3</v>
      </c>
      <c r="AB33" s="15">
        <v>1</v>
      </c>
      <c r="AC33" s="15">
        <v>3</v>
      </c>
      <c r="AE33" s="22"/>
      <c r="AF33" s="22"/>
      <c r="AG33" s="22"/>
    </row>
    <row r="34" spans="1:33" ht="16.5" x14ac:dyDescent="0.2">
      <c r="A34" s="15" t="s">
        <v>222</v>
      </c>
      <c r="B34" s="15">
        <v>2</v>
      </c>
      <c r="C34" s="15">
        <v>10</v>
      </c>
      <c r="D34" s="15"/>
      <c r="E34" s="15"/>
      <c r="F34" s="15"/>
      <c r="G34" s="15"/>
      <c r="J34" s="15" t="s">
        <v>203</v>
      </c>
      <c r="K34" s="15">
        <v>1</v>
      </c>
      <c r="L34" s="15">
        <v>8</v>
      </c>
      <c r="M34" s="30">
        <v>0.4</v>
      </c>
      <c r="N34" s="15" t="s">
        <v>233</v>
      </c>
      <c r="O34" s="16">
        <f t="shared" si="15"/>
        <v>28</v>
      </c>
      <c r="P34" s="15" t="s">
        <v>235</v>
      </c>
      <c r="Q34" s="16">
        <f t="shared" si="16"/>
        <v>28</v>
      </c>
      <c r="R34" s="15"/>
      <c r="S34" s="15"/>
    </row>
    <row r="35" spans="1:33" ht="16.5" x14ac:dyDescent="0.2">
      <c r="A35" s="15" t="s">
        <v>222</v>
      </c>
      <c r="B35" s="15">
        <v>2</v>
      </c>
      <c r="C35" s="15">
        <v>15</v>
      </c>
      <c r="D35" s="15" t="s">
        <v>73</v>
      </c>
      <c r="E35" s="19">
        <f>INDEX($D$16:$F$22,$B35,MATCH(D35,$D$15:$F$15,0))*0.6</f>
        <v>1.2E-2</v>
      </c>
      <c r="F35" s="15" t="s">
        <v>76</v>
      </c>
      <c r="G35" s="19">
        <f>INDEX($D$16:$F$22,$B35,MATCH(F35,$D$15:$F$15,0))*0.4</f>
        <v>8.0000000000000002E-3</v>
      </c>
      <c r="J35" s="15" t="s">
        <v>203</v>
      </c>
      <c r="K35" s="15">
        <v>1</v>
      </c>
      <c r="L35" s="15">
        <v>9</v>
      </c>
      <c r="M35" s="30">
        <v>0.45</v>
      </c>
      <c r="N35" s="15" t="s">
        <v>233</v>
      </c>
      <c r="O35" s="16">
        <f t="shared" si="15"/>
        <v>32</v>
      </c>
      <c r="P35" s="15" t="s">
        <v>235</v>
      </c>
      <c r="Q35" s="16">
        <f t="shared" si="16"/>
        <v>32</v>
      </c>
      <c r="R35" s="15"/>
      <c r="S35" s="15"/>
    </row>
    <row r="36" spans="1:33" ht="16.5" x14ac:dyDescent="0.2">
      <c r="A36" s="15" t="s">
        <v>222</v>
      </c>
      <c r="B36" s="15">
        <v>2</v>
      </c>
      <c r="C36" s="15">
        <v>20</v>
      </c>
      <c r="D36" s="15"/>
      <c r="E36" s="15"/>
      <c r="F36" s="15"/>
      <c r="G36" s="15"/>
      <c r="J36" s="15" t="s">
        <v>203</v>
      </c>
      <c r="K36" s="15">
        <v>1</v>
      </c>
      <c r="L36" s="15">
        <v>10</v>
      </c>
      <c r="M36" s="30">
        <v>0.5</v>
      </c>
      <c r="N36" s="15" t="s">
        <v>233</v>
      </c>
      <c r="O36" s="16">
        <f t="shared" si="15"/>
        <v>36</v>
      </c>
      <c r="P36" s="15" t="s">
        <v>235</v>
      </c>
      <c r="Q36" s="16">
        <f t="shared" si="16"/>
        <v>36</v>
      </c>
      <c r="R36" s="15"/>
      <c r="S36" s="15"/>
    </row>
    <row r="37" spans="1:33" ht="17.25" x14ac:dyDescent="0.2">
      <c r="A37" s="15" t="s">
        <v>222</v>
      </c>
      <c r="B37" s="15">
        <v>2</v>
      </c>
      <c r="C37" s="15">
        <v>25</v>
      </c>
      <c r="D37" s="15" t="s">
        <v>76</v>
      </c>
      <c r="E37" s="19">
        <f>INDEX($D$16:$F$22,$B37,MATCH(D37,$D$15:$F$15,0))*0.6</f>
        <v>1.2E-2</v>
      </c>
      <c r="F37" s="15" t="s">
        <v>79</v>
      </c>
      <c r="G37" s="19">
        <f>INDEX($D$16:$F$22,$B37,MATCH(F37,$D$15:$F$15,0))*0.6</f>
        <v>1.2E-2</v>
      </c>
      <c r="J37" s="15" t="s">
        <v>203</v>
      </c>
      <c r="K37" s="15">
        <v>1</v>
      </c>
      <c r="L37" s="15">
        <v>11</v>
      </c>
      <c r="M37" s="30">
        <v>0.55000000000000004</v>
      </c>
      <c r="N37" s="15" t="s">
        <v>233</v>
      </c>
      <c r="O37" s="16">
        <f t="shared" si="15"/>
        <v>39</v>
      </c>
      <c r="P37" s="15" t="s">
        <v>235</v>
      </c>
      <c r="Q37" s="16">
        <f t="shared" si="16"/>
        <v>39</v>
      </c>
      <c r="R37" s="15"/>
      <c r="S37" s="15"/>
      <c r="U37" s="13" t="s">
        <v>245</v>
      </c>
      <c r="V37" s="13" t="s">
        <v>248</v>
      </c>
      <c r="W37" s="13" t="s">
        <v>202</v>
      </c>
      <c r="X37" s="13" t="s">
        <v>243</v>
      </c>
      <c r="Y37" s="13" t="s">
        <v>244</v>
      </c>
      <c r="Z37" s="13" t="s">
        <v>227</v>
      </c>
      <c r="AA37" s="13" t="s">
        <v>218</v>
      </c>
      <c r="AB37" s="13" t="s">
        <v>219</v>
      </c>
      <c r="AC37" s="13" t="s">
        <v>218</v>
      </c>
      <c r="AD37" s="13" t="s">
        <v>219</v>
      </c>
      <c r="AE37" s="13" t="s">
        <v>218</v>
      </c>
      <c r="AF37" s="13" t="s">
        <v>219</v>
      </c>
    </row>
    <row r="38" spans="1:33" ht="16.5" x14ac:dyDescent="0.2">
      <c r="A38" s="15" t="s">
        <v>222</v>
      </c>
      <c r="B38" s="15">
        <v>2</v>
      </c>
      <c r="C38" s="15">
        <v>30</v>
      </c>
      <c r="D38" s="15"/>
      <c r="E38" s="15"/>
      <c r="F38" s="15"/>
      <c r="G38" s="15"/>
      <c r="J38" s="15" t="s">
        <v>203</v>
      </c>
      <c r="K38" s="15">
        <v>1</v>
      </c>
      <c r="L38" s="15">
        <v>12</v>
      </c>
      <c r="M38" s="30">
        <v>0.6</v>
      </c>
      <c r="N38" s="15" t="s">
        <v>233</v>
      </c>
      <c r="O38" s="16">
        <f t="shared" si="15"/>
        <v>43</v>
      </c>
      <c r="P38" s="15" t="s">
        <v>235</v>
      </c>
      <c r="Q38" s="16">
        <f t="shared" si="16"/>
        <v>43</v>
      </c>
      <c r="R38" s="15"/>
      <c r="S38" s="15"/>
      <c r="U38" s="15">
        <v>1</v>
      </c>
      <c r="V38" s="16">
        <f>INT((U38-1)/30)+1</f>
        <v>1</v>
      </c>
      <c r="W38" s="16" t="str">
        <f>INDEX($U$4:$U$33,V38)</f>
        <v>初级1</v>
      </c>
      <c r="X38" s="16">
        <f t="shared" ref="X38:X101" si="17">INDEX($V$4:$V$33,INT((U38-1)/30)+1)</f>
        <v>1</v>
      </c>
      <c r="Y38" s="16">
        <f t="shared" ref="Y38:Y101" si="18">MOD(U38-1,30)+1</f>
        <v>1</v>
      </c>
      <c r="Z38" s="19">
        <f>Y38*5%</f>
        <v>0.05</v>
      </c>
      <c r="AA38" s="16" t="str">
        <f>INDEX($Y$3:$AA$3,INDEX($AB$4:$AB$33,V38))</f>
        <v>AtkExt</v>
      </c>
      <c r="AB38" s="29">
        <f>ROUND(INDEX($Y$4:$AA$33,$V38,MATCH(AA38,$Y$3:$AA$3,0))*INDEX($X$4:$X$33,V38)*$Z38*INDEX($E$11:$G$11,MATCH(AA38,$Y$3:$AA$3,0)),0)</f>
        <v>1</v>
      </c>
      <c r="AC38" s="16" t="str">
        <f>INDEX($Y$3:$AA$3,INDEX($AC$4:$AC$33,V38))</f>
        <v>DefExt</v>
      </c>
      <c r="AD38" s="29">
        <f>ROUND(INDEX($Y$4:$AA$33,$V38,MATCH(AC38,$Y$3:$AA$3,0))*INDEX($X$4:$X$33,X38)*$Z38*INDEX($E$11:$G$11,MATCH(AC38,$Y$3:$AA$3,0)),0)</f>
        <v>2</v>
      </c>
      <c r="AE38" s="16"/>
      <c r="AF38" s="16"/>
    </row>
    <row r="39" spans="1:33" ht="16.5" x14ac:dyDescent="0.2">
      <c r="A39" s="15" t="s">
        <v>206</v>
      </c>
      <c r="B39" s="15">
        <v>3</v>
      </c>
      <c r="C39" s="15">
        <v>5</v>
      </c>
      <c r="D39" s="15" t="s">
        <v>73</v>
      </c>
      <c r="E39" s="19">
        <f>INDEX($D$16:$F$22,$B39,MATCH(D39,$D$15:$F$15,0))*0.4</f>
        <v>1.2E-2</v>
      </c>
      <c r="F39" s="15" t="s">
        <v>79</v>
      </c>
      <c r="G39" s="19">
        <f>INDEX($D$16:$F$22,$B39,MATCH(F39,$D$15:$F$15,0))*0.4</f>
        <v>1.2E-2</v>
      </c>
      <c r="J39" s="15" t="s">
        <v>203</v>
      </c>
      <c r="K39" s="15">
        <v>1</v>
      </c>
      <c r="L39" s="15">
        <v>13</v>
      </c>
      <c r="M39" s="30">
        <v>0.65</v>
      </c>
      <c r="N39" s="15" t="s">
        <v>233</v>
      </c>
      <c r="O39" s="16">
        <f t="shared" si="15"/>
        <v>46</v>
      </c>
      <c r="P39" s="15" t="s">
        <v>235</v>
      </c>
      <c r="Q39" s="16">
        <f t="shared" si="16"/>
        <v>46</v>
      </c>
      <c r="R39" s="15"/>
      <c r="S39" s="15"/>
      <c r="U39" s="15">
        <v>2</v>
      </c>
      <c r="V39" s="16">
        <f t="shared" ref="V39:V102" si="19">INT((U39-1)/30)+1</f>
        <v>1</v>
      </c>
      <c r="W39" s="16" t="str">
        <f t="shared" ref="W39:W102" si="20">INDEX($U$4:$U$33,V39)</f>
        <v>初级1</v>
      </c>
      <c r="X39" s="16">
        <f t="shared" si="17"/>
        <v>1</v>
      </c>
      <c r="Y39" s="16">
        <f t="shared" si="18"/>
        <v>2</v>
      </c>
      <c r="Z39" s="19">
        <f t="shared" ref="Z39:Z102" si="21">Y39*5%</f>
        <v>0.1</v>
      </c>
      <c r="AA39" s="16" t="str">
        <f t="shared" ref="AA39:AA102" si="22">INDEX($Y$3:$AA$3,INDEX($AB$4:$AB$33,V39))</f>
        <v>AtkExt</v>
      </c>
      <c r="AB39" s="29">
        <f t="shared" ref="AB39:AB102" si="23">ROUND(INDEX($Y$4:$AA$33,$V39,MATCH(AA39,$Y$3:$AA$3,0))*INDEX($X$4:$X$33,V39)*$Z39*INDEX($E$11:$G$11,MATCH(AA39,$Y$3:$AA$3,0)),0)</f>
        <v>1</v>
      </c>
      <c r="AC39" s="16" t="str">
        <f t="shared" ref="AC39:AC102" si="24">INDEX($Y$3:$AA$3,INDEX($AC$4:$AC$33,V39))</f>
        <v>DefExt</v>
      </c>
      <c r="AD39" s="29">
        <f t="shared" ref="AD39:AD102" si="25">ROUND(INDEX($Y$4:$AA$33,$V39,MATCH(AC39,$Y$3:$AA$3,0))*INDEX($X$4:$X$33,X39)*$Z39*INDEX($E$11:$G$11,MATCH(AC39,$Y$3:$AA$3,0)),0)</f>
        <v>3</v>
      </c>
    </row>
    <row r="40" spans="1:33" ht="16.5" x14ac:dyDescent="0.2">
      <c r="A40" s="15" t="s">
        <v>206</v>
      </c>
      <c r="B40" s="15">
        <v>3</v>
      </c>
      <c r="C40" s="15">
        <v>10</v>
      </c>
      <c r="D40" s="15"/>
      <c r="E40" s="15"/>
      <c r="F40" s="15"/>
      <c r="G40" s="15"/>
      <c r="J40" s="15" t="s">
        <v>203</v>
      </c>
      <c r="K40" s="15">
        <v>1</v>
      </c>
      <c r="L40" s="15">
        <v>14</v>
      </c>
      <c r="M40" s="30">
        <v>0.7</v>
      </c>
      <c r="N40" s="15" t="s">
        <v>233</v>
      </c>
      <c r="O40" s="16">
        <f t="shared" si="15"/>
        <v>50</v>
      </c>
      <c r="P40" s="15" t="s">
        <v>235</v>
      </c>
      <c r="Q40" s="16">
        <f t="shared" si="16"/>
        <v>50</v>
      </c>
      <c r="R40" s="15"/>
      <c r="S40" s="15"/>
      <c r="U40" s="15">
        <v>3</v>
      </c>
      <c r="V40" s="16">
        <f t="shared" si="19"/>
        <v>1</v>
      </c>
      <c r="W40" s="16" t="str">
        <f t="shared" si="20"/>
        <v>初级1</v>
      </c>
      <c r="X40" s="16">
        <f t="shared" si="17"/>
        <v>1</v>
      </c>
      <c r="Y40" s="16">
        <f t="shared" si="18"/>
        <v>3</v>
      </c>
      <c r="Z40" s="19">
        <f t="shared" si="21"/>
        <v>0.15000000000000002</v>
      </c>
      <c r="AA40" s="16" t="str">
        <f t="shared" si="22"/>
        <v>AtkExt</v>
      </c>
      <c r="AB40" s="29">
        <f t="shared" si="23"/>
        <v>2</v>
      </c>
      <c r="AC40" s="16" t="str">
        <f t="shared" si="24"/>
        <v>DefExt</v>
      </c>
      <c r="AD40" s="29">
        <f t="shared" si="25"/>
        <v>5</v>
      </c>
    </row>
    <row r="41" spans="1:33" ht="16.5" x14ac:dyDescent="0.2">
      <c r="A41" s="15" t="s">
        <v>206</v>
      </c>
      <c r="B41" s="15">
        <v>3</v>
      </c>
      <c r="C41" s="15">
        <v>15</v>
      </c>
      <c r="D41" s="15" t="s">
        <v>73</v>
      </c>
      <c r="E41" s="19">
        <f>INDEX($D$16:$F$22,$B41,MATCH(D41,$D$15:$F$15,0))*0.6</f>
        <v>1.7999999999999999E-2</v>
      </c>
      <c r="F41" s="15" t="s">
        <v>76</v>
      </c>
      <c r="G41" s="19">
        <f>INDEX($D$16:$F$22,$B41,MATCH(F41,$D$15:$F$15,0))*0.4</f>
        <v>1.2E-2</v>
      </c>
      <c r="J41" s="15" t="s">
        <v>203</v>
      </c>
      <c r="K41" s="15">
        <v>1</v>
      </c>
      <c r="L41" s="15">
        <v>15</v>
      </c>
      <c r="M41" s="30">
        <v>0.75</v>
      </c>
      <c r="N41" s="15" t="s">
        <v>233</v>
      </c>
      <c r="O41" s="16">
        <f t="shared" si="15"/>
        <v>53</v>
      </c>
      <c r="P41" s="15" t="s">
        <v>235</v>
      </c>
      <c r="Q41" s="16">
        <f t="shared" si="16"/>
        <v>53</v>
      </c>
      <c r="R41" s="15"/>
      <c r="S41" s="15"/>
      <c r="U41" s="15">
        <v>4</v>
      </c>
      <c r="V41" s="16">
        <f t="shared" si="19"/>
        <v>1</v>
      </c>
      <c r="W41" s="16" t="str">
        <f t="shared" si="20"/>
        <v>初级1</v>
      </c>
      <c r="X41" s="16">
        <f t="shared" si="17"/>
        <v>1</v>
      </c>
      <c r="Y41" s="16">
        <f t="shared" si="18"/>
        <v>4</v>
      </c>
      <c r="Z41" s="19">
        <f t="shared" si="21"/>
        <v>0.2</v>
      </c>
      <c r="AA41" s="16" t="str">
        <f t="shared" si="22"/>
        <v>AtkExt</v>
      </c>
      <c r="AB41" s="29">
        <f t="shared" si="23"/>
        <v>3</v>
      </c>
      <c r="AC41" s="16" t="str">
        <f t="shared" si="24"/>
        <v>DefExt</v>
      </c>
      <c r="AD41" s="29">
        <f t="shared" si="25"/>
        <v>6</v>
      </c>
    </row>
    <row r="42" spans="1:33" ht="16.5" x14ac:dyDescent="0.2">
      <c r="A42" s="15" t="s">
        <v>206</v>
      </c>
      <c r="B42" s="15">
        <v>3</v>
      </c>
      <c r="C42" s="15">
        <v>20</v>
      </c>
      <c r="D42" s="15"/>
      <c r="E42" s="15"/>
      <c r="F42" s="15"/>
      <c r="G42" s="15"/>
      <c r="J42" s="15" t="s">
        <v>203</v>
      </c>
      <c r="K42" s="15">
        <v>1</v>
      </c>
      <c r="L42" s="15">
        <v>16</v>
      </c>
      <c r="M42" s="30">
        <v>0.8</v>
      </c>
      <c r="N42" s="15" t="s">
        <v>233</v>
      </c>
      <c r="O42" s="16">
        <f t="shared" si="15"/>
        <v>57</v>
      </c>
      <c r="P42" s="15" t="s">
        <v>235</v>
      </c>
      <c r="Q42" s="16">
        <f t="shared" si="16"/>
        <v>57</v>
      </c>
      <c r="R42" s="15"/>
      <c r="S42" s="15"/>
      <c r="U42" s="15">
        <v>5</v>
      </c>
      <c r="V42" s="16">
        <f t="shared" si="19"/>
        <v>1</v>
      </c>
      <c r="W42" s="16" t="str">
        <f t="shared" si="20"/>
        <v>初级1</v>
      </c>
      <c r="X42" s="16">
        <f t="shared" si="17"/>
        <v>1</v>
      </c>
      <c r="Y42" s="16">
        <f t="shared" si="18"/>
        <v>5</v>
      </c>
      <c r="Z42" s="19">
        <f t="shared" si="21"/>
        <v>0.25</v>
      </c>
      <c r="AA42" s="16" t="str">
        <f t="shared" si="22"/>
        <v>AtkExt</v>
      </c>
      <c r="AB42" s="29">
        <f t="shared" si="23"/>
        <v>3</v>
      </c>
      <c r="AC42" s="16" t="str">
        <f t="shared" si="24"/>
        <v>DefExt</v>
      </c>
      <c r="AD42" s="29">
        <f t="shared" si="25"/>
        <v>8</v>
      </c>
    </row>
    <row r="43" spans="1:33" ht="16.5" x14ac:dyDescent="0.2">
      <c r="A43" s="15" t="s">
        <v>206</v>
      </c>
      <c r="B43" s="15">
        <v>3</v>
      </c>
      <c r="C43" s="15">
        <v>25</v>
      </c>
      <c r="D43" s="15" t="s">
        <v>76</v>
      </c>
      <c r="E43" s="19">
        <f>INDEX($D$16:$F$22,$B43,MATCH(D43,$D$15:$F$15,0))*0.6</f>
        <v>1.7999999999999999E-2</v>
      </c>
      <c r="F43" s="15" t="s">
        <v>79</v>
      </c>
      <c r="G43" s="19">
        <f>INDEX($D$16:$F$22,$B43,MATCH(F43,$D$15:$F$15,0))*0.6</f>
        <v>1.7999999999999999E-2</v>
      </c>
      <c r="J43" s="15" t="s">
        <v>203</v>
      </c>
      <c r="K43" s="15">
        <v>1</v>
      </c>
      <c r="L43" s="15">
        <v>17</v>
      </c>
      <c r="M43" s="30">
        <v>0.85</v>
      </c>
      <c r="N43" s="15" t="s">
        <v>233</v>
      </c>
      <c r="O43" s="16">
        <f t="shared" si="15"/>
        <v>60</v>
      </c>
      <c r="P43" s="15" t="s">
        <v>235</v>
      </c>
      <c r="Q43" s="16">
        <f t="shared" si="16"/>
        <v>60</v>
      </c>
      <c r="R43" s="15"/>
      <c r="S43" s="15"/>
      <c r="U43" s="15">
        <v>6</v>
      </c>
      <c r="V43" s="16">
        <f t="shared" si="19"/>
        <v>1</v>
      </c>
      <c r="W43" s="16" t="str">
        <f t="shared" si="20"/>
        <v>初级1</v>
      </c>
      <c r="X43" s="16">
        <f t="shared" si="17"/>
        <v>1</v>
      </c>
      <c r="Y43" s="16">
        <f t="shared" si="18"/>
        <v>6</v>
      </c>
      <c r="Z43" s="19">
        <f t="shared" si="21"/>
        <v>0.30000000000000004</v>
      </c>
      <c r="AA43" s="16" t="str">
        <f t="shared" si="22"/>
        <v>AtkExt</v>
      </c>
      <c r="AB43" s="29">
        <f t="shared" si="23"/>
        <v>4</v>
      </c>
      <c r="AC43" s="16" t="str">
        <f t="shared" si="24"/>
        <v>DefExt</v>
      </c>
      <c r="AD43" s="29">
        <f t="shared" si="25"/>
        <v>10</v>
      </c>
    </row>
    <row r="44" spans="1:33" ht="16.5" x14ac:dyDescent="0.2">
      <c r="A44" s="15" t="s">
        <v>206</v>
      </c>
      <c r="B44" s="15">
        <v>3</v>
      </c>
      <c r="C44" s="15">
        <v>30</v>
      </c>
      <c r="D44" s="15"/>
      <c r="E44" s="15"/>
      <c r="F44" s="15"/>
      <c r="G44" s="15"/>
      <c r="J44" s="15" t="s">
        <v>203</v>
      </c>
      <c r="K44" s="15">
        <v>1</v>
      </c>
      <c r="L44" s="15">
        <v>18</v>
      </c>
      <c r="M44" s="30">
        <v>0.9</v>
      </c>
      <c r="N44" s="15" t="s">
        <v>233</v>
      </c>
      <c r="O44" s="16">
        <f t="shared" si="15"/>
        <v>64</v>
      </c>
      <c r="P44" s="15" t="s">
        <v>235</v>
      </c>
      <c r="Q44" s="16">
        <f t="shared" si="16"/>
        <v>64</v>
      </c>
      <c r="R44" s="15"/>
      <c r="S44" s="15"/>
      <c r="U44" s="15">
        <v>7</v>
      </c>
      <c r="V44" s="16">
        <f t="shared" si="19"/>
        <v>1</v>
      </c>
      <c r="W44" s="16" t="str">
        <f t="shared" si="20"/>
        <v>初级1</v>
      </c>
      <c r="X44" s="16">
        <f t="shared" si="17"/>
        <v>1</v>
      </c>
      <c r="Y44" s="16">
        <f t="shared" si="18"/>
        <v>7</v>
      </c>
      <c r="Z44" s="19">
        <f t="shared" si="21"/>
        <v>0.35000000000000003</v>
      </c>
      <c r="AA44" s="16" t="str">
        <f t="shared" si="22"/>
        <v>AtkExt</v>
      </c>
      <c r="AB44" s="29">
        <f t="shared" si="23"/>
        <v>5</v>
      </c>
      <c r="AC44" s="16" t="str">
        <f t="shared" si="24"/>
        <v>DefExt</v>
      </c>
      <c r="AD44" s="29">
        <f t="shared" si="25"/>
        <v>11</v>
      </c>
    </row>
    <row r="45" spans="1:33" ht="16.5" x14ac:dyDescent="0.2">
      <c r="A45" s="15" t="s">
        <v>207</v>
      </c>
      <c r="B45" s="15">
        <v>4</v>
      </c>
      <c r="C45" s="15">
        <v>5</v>
      </c>
      <c r="D45" s="15" t="s">
        <v>73</v>
      </c>
      <c r="E45" s="19">
        <f>INDEX($D$16:$F$22,$B45,MATCH(D45,$D$15:$F$15,0))*0.4</f>
        <v>1.2E-2</v>
      </c>
      <c r="F45" s="15" t="s">
        <v>79</v>
      </c>
      <c r="G45" s="19">
        <f>INDEX($D$16:$F$22,$B45,MATCH(F45,$D$15:$F$15,0))*0.4</f>
        <v>1.2E-2</v>
      </c>
      <c r="J45" s="15" t="s">
        <v>203</v>
      </c>
      <c r="K45" s="15">
        <v>1</v>
      </c>
      <c r="L45" s="15">
        <v>19</v>
      </c>
      <c r="M45" s="30">
        <v>0.95</v>
      </c>
      <c r="N45" s="15" t="s">
        <v>233</v>
      </c>
      <c r="O45" s="16">
        <f t="shared" si="15"/>
        <v>67</v>
      </c>
      <c r="P45" s="15" t="s">
        <v>235</v>
      </c>
      <c r="Q45" s="16">
        <f t="shared" si="16"/>
        <v>67</v>
      </c>
      <c r="R45" s="15"/>
      <c r="S45" s="15"/>
      <c r="U45" s="15">
        <v>8</v>
      </c>
      <c r="V45" s="16">
        <f t="shared" si="19"/>
        <v>1</v>
      </c>
      <c r="W45" s="16" t="str">
        <f t="shared" si="20"/>
        <v>初级1</v>
      </c>
      <c r="X45" s="16">
        <f t="shared" si="17"/>
        <v>1</v>
      </c>
      <c r="Y45" s="16">
        <f t="shared" si="18"/>
        <v>8</v>
      </c>
      <c r="Z45" s="19">
        <f t="shared" si="21"/>
        <v>0.4</v>
      </c>
      <c r="AA45" s="16" t="str">
        <f t="shared" si="22"/>
        <v>AtkExt</v>
      </c>
      <c r="AB45" s="29">
        <f t="shared" si="23"/>
        <v>5</v>
      </c>
      <c r="AC45" s="16" t="str">
        <f t="shared" si="24"/>
        <v>DefExt</v>
      </c>
      <c r="AD45" s="29">
        <f t="shared" si="25"/>
        <v>13</v>
      </c>
    </row>
    <row r="46" spans="1:33" ht="16.5" x14ac:dyDescent="0.2">
      <c r="A46" s="15" t="s">
        <v>207</v>
      </c>
      <c r="B46" s="15">
        <v>4</v>
      </c>
      <c r="C46" s="15">
        <v>10</v>
      </c>
      <c r="D46" s="15"/>
      <c r="E46" s="15"/>
      <c r="F46" s="15"/>
      <c r="G46" s="15"/>
      <c r="J46" s="15" t="s">
        <v>203</v>
      </c>
      <c r="K46" s="15">
        <v>1</v>
      </c>
      <c r="L46" s="15">
        <v>20</v>
      </c>
      <c r="M46" s="30">
        <v>1</v>
      </c>
      <c r="N46" s="15" t="s">
        <v>233</v>
      </c>
      <c r="O46" s="16">
        <f t="shared" si="15"/>
        <v>71</v>
      </c>
      <c r="P46" s="15" t="s">
        <v>235</v>
      </c>
      <c r="Q46" s="16">
        <f t="shared" si="16"/>
        <v>71</v>
      </c>
      <c r="R46" s="15"/>
      <c r="S46" s="15"/>
      <c r="U46" s="15">
        <v>9</v>
      </c>
      <c r="V46" s="16">
        <f t="shared" si="19"/>
        <v>1</v>
      </c>
      <c r="W46" s="16" t="str">
        <f t="shared" si="20"/>
        <v>初级1</v>
      </c>
      <c r="X46" s="16">
        <f t="shared" si="17"/>
        <v>1</v>
      </c>
      <c r="Y46" s="16">
        <f t="shared" si="18"/>
        <v>9</v>
      </c>
      <c r="Z46" s="19">
        <f t="shared" si="21"/>
        <v>0.45</v>
      </c>
      <c r="AA46" s="16" t="str">
        <f t="shared" si="22"/>
        <v>AtkExt</v>
      </c>
      <c r="AB46" s="29">
        <f t="shared" si="23"/>
        <v>6</v>
      </c>
      <c r="AC46" s="16" t="str">
        <f t="shared" si="24"/>
        <v>DefExt</v>
      </c>
      <c r="AD46" s="29">
        <f t="shared" si="25"/>
        <v>14</v>
      </c>
    </row>
    <row r="47" spans="1:33" ht="16.5" x14ac:dyDescent="0.2">
      <c r="A47" s="15" t="s">
        <v>207</v>
      </c>
      <c r="B47" s="15">
        <v>4</v>
      </c>
      <c r="C47" s="15">
        <v>15</v>
      </c>
      <c r="D47" s="15" t="s">
        <v>73</v>
      </c>
      <c r="E47" s="19">
        <f>INDEX($D$16:$F$22,$B47,MATCH(D47,$D$15:$F$15,0))*0.6</f>
        <v>1.7999999999999999E-2</v>
      </c>
      <c r="F47" s="15" t="s">
        <v>76</v>
      </c>
      <c r="G47" s="19">
        <f>INDEX($D$16:$F$22,$B47,MATCH(F47,$D$15:$F$15,0))*0.4</f>
        <v>1.2E-2</v>
      </c>
      <c r="J47" s="15" t="s">
        <v>203</v>
      </c>
      <c r="K47" s="15">
        <v>1</v>
      </c>
      <c r="L47" s="15">
        <v>21</v>
      </c>
      <c r="M47" s="30">
        <v>1.05</v>
      </c>
      <c r="N47" s="15" t="s">
        <v>233</v>
      </c>
      <c r="O47" s="16">
        <f t="shared" si="15"/>
        <v>75</v>
      </c>
      <c r="P47" s="15" t="s">
        <v>235</v>
      </c>
      <c r="Q47" s="16">
        <f t="shared" si="16"/>
        <v>75</v>
      </c>
      <c r="R47" s="15"/>
      <c r="S47" s="15"/>
      <c r="U47" s="15">
        <v>10</v>
      </c>
      <c r="V47" s="16">
        <f t="shared" si="19"/>
        <v>1</v>
      </c>
      <c r="W47" s="16" t="str">
        <f t="shared" si="20"/>
        <v>初级1</v>
      </c>
      <c r="X47" s="16">
        <f t="shared" si="17"/>
        <v>1</v>
      </c>
      <c r="Y47" s="16">
        <f t="shared" si="18"/>
        <v>10</v>
      </c>
      <c r="Z47" s="19">
        <f t="shared" si="21"/>
        <v>0.5</v>
      </c>
      <c r="AA47" s="16" t="str">
        <f t="shared" si="22"/>
        <v>AtkExt</v>
      </c>
      <c r="AB47" s="29">
        <f t="shared" si="23"/>
        <v>6</v>
      </c>
      <c r="AC47" s="16" t="str">
        <f t="shared" si="24"/>
        <v>DefExt</v>
      </c>
      <c r="AD47" s="29">
        <f t="shared" si="25"/>
        <v>16</v>
      </c>
    </row>
    <row r="48" spans="1:33" ht="16.5" x14ac:dyDescent="0.2">
      <c r="A48" s="15" t="s">
        <v>207</v>
      </c>
      <c r="B48" s="15">
        <v>4</v>
      </c>
      <c r="C48" s="15">
        <v>20</v>
      </c>
      <c r="D48" s="15"/>
      <c r="E48" s="15"/>
      <c r="F48" s="15"/>
      <c r="G48" s="15"/>
      <c r="J48" s="15" t="s">
        <v>203</v>
      </c>
      <c r="K48" s="15">
        <v>1</v>
      </c>
      <c r="L48" s="15">
        <v>22</v>
      </c>
      <c r="M48" s="30">
        <v>1.1000000000000001</v>
      </c>
      <c r="N48" s="15" t="s">
        <v>233</v>
      </c>
      <c r="O48" s="16">
        <f t="shared" si="15"/>
        <v>78</v>
      </c>
      <c r="P48" s="15" t="s">
        <v>235</v>
      </c>
      <c r="Q48" s="16">
        <f t="shared" si="16"/>
        <v>78</v>
      </c>
      <c r="R48" s="15"/>
      <c r="S48" s="15"/>
      <c r="U48" s="15">
        <v>11</v>
      </c>
      <c r="V48" s="16">
        <f t="shared" si="19"/>
        <v>1</v>
      </c>
      <c r="W48" s="16" t="str">
        <f t="shared" si="20"/>
        <v>初级1</v>
      </c>
      <c r="X48" s="16">
        <f t="shared" si="17"/>
        <v>1</v>
      </c>
      <c r="Y48" s="16">
        <f t="shared" si="18"/>
        <v>11</v>
      </c>
      <c r="Z48" s="19">
        <f t="shared" si="21"/>
        <v>0.55000000000000004</v>
      </c>
      <c r="AA48" s="16" t="str">
        <f t="shared" si="22"/>
        <v>AtkExt</v>
      </c>
      <c r="AB48" s="29">
        <f t="shared" si="23"/>
        <v>7</v>
      </c>
      <c r="AC48" s="16" t="str">
        <f t="shared" si="24"/>
        <v>DefExt</v>
      </c>
      <c r="AD48" s="29">
        <f t="shared" si="25"/>
        <v>18</v>
      </c>
    </row>
    <row r="49" spans="1:30" ht="16.5" x14ac:dyDescent="0.2">
      <c r="A49" s="15" t="s">
        <v>207</v>
      </c>
      <c r="B49" s="15">
        <v>4</v>
      </c>
      <c r="C49" s="15">
        <v>25</v>
      </c>
      <c r="D49" s="15" t="s">
        <v>76</v>
      </c>
      <c r="E49" s="19">
        <f>INDEX($D$16:$F$22,$B49,MATCH(D49,$D$15:$F$15,0))*0.6</f>
        <v>1.7999999999999999E-2</v>
      </c>
      <c r="F49" s="15" t="s">
        <v>79</v>
      </c>
      <c r="G49" s="19">
        <f>INDEX($D$16:$F$22,$B49,MATCH(F49,$D$15:$F$15,0))*0.6</f>
        <v>1.7999999999999999E-2</v>
      </c>
      <c r="J49" s="15" t="s">
        <v>203</v>
      </c>
      <c r="K49" s="15">
        <v>1</v>
      </c>
      <c r="L49" s="15">
        <v>23</v>
      </c>
      <c r="M49" s="30">
        <v>1.1499999999999999</v>
      </c>
      <c r="N49" s="15" t="s">
        <v>233</v>
      </c>
      <c r="O49" s="16">
        <f t="shared" si="15"/>
        <v>82</v>
      </c>
      <c r="P49" s="15" t="s">
        <v>235</v>
      </c>
      <c r="Q49" s="16">
        <f t="shared" si="16"/>
        <v>82</v>
      </c>
      <c r="R49" s="15"/>
      <c r="S49" s="15"/>
      <c r="U49" s="15">
        <v>12</v>
      </c>
      <c r="V49" s="16">
        <f t="shared" si="19"/>
        <v>1</v>
      </c>
      <c r="W49" s="16" t="str">
        <f t="shared" si="20"/>
        <v>初级1</v>
      </c>
      <c r="X49" s="16">
        <f t="shared" si="17"/>
        <v>1</v>
      </c>
      <c r="Y49" s="16">
        <f t="shared" si="18"/>
        <v>12</v>
      </c>
      <c r="Z49" s="19">
        <f t="shared" si="21"/>
        <v>0.60000000000000009</v>
      </c>
      <c r="AA49" s="16" t="str">
        <f t="shared" si="22"/>
        <v>AtkExt</v>
      </c>
      <c r="AB49" s="29">
        <f t="shared" si="23"/>
        <v>8</v>
      </c>
      <c r="AC49" s="16" t="str">
        <f t="shared" si="24"/>
        <v>DefExt</v>
      </c>
      <c r="AD49" s="29">
        <f t="shared" si="25"/>
        <v>19</v>
      </c>
    </row>
    <row r="50" spans="1:30" ht="16.5" x14ac:dyDescent="0.2">
      <c r="A50" s="15" t="s">
        <v>207</v>
      </c>
      <c r="B50" s="15">
        <v>4</v>
      </c>
      <c r="C50" s="15">
        <v>30</v>
      </c>
      <c r="D50" s="15"/>
      <c r="E50" s="15"/>
      <c r="F50" s="15"/>
      <c r="G50" s="15"/>
      <c r="J50" s="15" t="s">
        <v>203</v>
      </c>
      <c r="K50" s="15">
        <v>1</v>
      </c>
      <c r="L50" s="15">
        <v>24</v>
      </c>
      <c r="M50" s="30">
        <v>1.2</v>
      </c>
      <c r="N50" s="15" t="s">
        <v>233</v>
      </c>
      <c r="O50" s="16">
        <f t="shared" si="15"/>
        <v>85</v>
      </c>
      <c r="P50" s="15" t="s">
        <v>235</v>
      </c>
      <c r="Q50" s="16">
        <f t="shared" si="16"/>
        <v>85</v>
      </c>
      <c r="R50" s="15"/>
      <c r="S50" s="15"/>
      <c r="U50" s="15">
        <v>13</v>
      </c>
      <c r="V50" s="16">
        <f t="shared" si="19"/>
        <v>1</v>
      </c>
      <c r="W50" s="16" t="str">
        <f t="shared" si="20"/>
        <v>初级1</v>
      </c>
      <c r="X50" s="16">
        <f t="shared" si="17"/>
        <v>1</v>
      </c>
      <c r="Y50" s="16">
        <f t="shared" si="18"/>
        <v>13</v>
      </c>
      <c r="Z50" s="19">
        <f t="shared" si="21"/>
        <v>0.65</v>
      </c>
      <c r="AA50" s="16" t="str">
        <f t="shared" si="22"/>
        <v>AtkExt</v>
      </c>
      <c r="AB50" s="29">
        <f t="shared" si="23"/>
        <v>8</v>
      </c>
      <c r="AC50" s="16" t="str">
        <f t="shared" si="24"/>
        <v>DefExt</v>
      </c>
      <c r="AD50" s="29">
        <f t="shared" si="25"/>
        <v>21</v>
      </c>
    </row>
    <row r="51" spans="1:30" ht="16.5" x14ac:dyDescent="0.2">
      <c r="A51" s="15" t="s">
        <v>208</v>
      </c>
      <c r="B51" s="15">
        <v>5</v>
      </c>
      <c r="C51" s="15">
        <v>5</v>
      </c>
      <c r="D51" s="15" t="s">
        <v>73</v>
      </c>
      <c r="E51" s="19">
        <f>INDEX($D$16:$F$22,$B51,MATCH(D51,$D$15:$F$15,0))*0.4*3</f>
        <v>6.0000000000000012E-2</v>
      </c>
      <c r="F51" s="15" t="s">
        <v>79</v>
      </c>
      <c r="G51" s="19">
        <f>INDEX($D$16:$F$22,$B51,MATCH(F51,$D$15:$F$15,0))*0.4*3</f>
        <v>6.0000000000000012E-2</v>
      </c>
      <c r="J51" s="15" t="s">
        <v>203</v>
      </c>
      <c r="K51" s="15">
        <v>1</v>
      </c>
      <c r="L51" s="15">
        <v>25</v>
      </c>
      <c r="M51" s="30">
        <v>1.25</v>
      </c>
      <c r="N51" s="15" t="s">
        <v>233</v>
      </c>
      <c r="O51" s="16">
        <f t="shared" si="15"/>
        <v>89</v>
      </c>
      <c r="P51" s="15" t="s">
        <v>235</v>
      </c>
      <c r="Q51" s="16">
        <f t="shared" si="16"/>
        <v>89</v>
      </c>
      <c r="R51" s="15"/>
      <c r="S51" s="15"/>
      <c r="U51" s="15">
        <v>14</v>
      </c>
      <c r="V51" s="16">
        <f t="shared" si="19"/>
        <v>1</v>
      </c>
      <c r="W51" s="16" t="str">
        <f t="shared" si="20"/>
        <v>初级1</v>
      </c>
      <c r="X51" s="16">
        <f t="shared" si="17"/>
        <v>1</v>
      </c>
      <c r="Y51" s="16">
        <f t="shared" si="18"/>
        <v>14</v>
      </c>
      <c r="Z51" s="19">
        <f t="shared" si="21"/>
        <v>0.70000000000000007</v>
      </c>
      <c r="AA51" s="16" t="str">
        <f t="shared" si="22"/>
        <v>AtkExt</v>
      </c>
      <c r="AB51" s="29">
        <f t="shared" si="23"/>
        <v>9</v>
      </c>
      <c r="AC51" s="16" t="str">
        <f t="shared" si="24"/>
        <v>DefExt</v>
      </c>
      <c r="AD51" s="29">
        <f t="shared" si="25"/>
        <v>22</v>
      </c>
    </row>
    <row r="52" spans="1:30" ht="16.5" x14ac:dyDescent="0.2">
      <c r="A52" s="15" t="s">
        <v>208</v>
      </c>
      <c r="B52" s="15">
        <v>5</v>
      </c>
      <c r="C52" s="15">
        <v>10</v>
      </c>
      <c r="D52" s="15"/>
      <c r="E52" s="15"/>
      <c r="F52" s="15"/>
      <c r="G52" s="15"/>
      <c r="J52" s="15" t="s">
        <v>203</v>
      </c>
      <c r="K52" s="15">
        <v>1</v>
      </c>
      <c r="L52" s="15">
        <v>26</v>
      </c>
      <c r="M52" s="30">
        <v>1.3</v>
      </c>
      <c r="N52" s="15" t="s">
        <v>233</v>
      </c>
      <c r="O52" s="16">
        <f t="shared" si="15"/>
        <v>92</v>
      </c>
      <c r="P52" s="15" t="s">
        <v>235</v>
      </c>
      <c r="Q52" s="16">
        <f t="shared" si="16"/>
        <v>92</v>
      </c>
      <c r="R52" s="15"/>
      <c r="S52" s="15"/>
      <c r="U52" s="15">
        <v>15</v>
      </c>
      <c r="V52" s="16">
        <f t="shared" si="19"/>
        <v>1</v>
      </c>
      <c r="W52" s="16" t="str">
        <f t="shared" si="20"/>
        <v>初级1</v>
      </c>
      <c r="X52" s="16">
        <f t="shared" si="17"/>
        <v>1</v>
      </c>
      <c r="Y52" s="16">
        <f t="shared" si="18"/>
        <v>15</v>
      </c>
      <c r="Z52" s="19">
        <f t="shared" si="21"/>
        <v>0.75</v>
      </c>
      <c r="AA52" s="16" t="str">
        <f t="shared" si="22"/>
        <v>AtkExt</v>
      </c>
      <c r="AB52" s="29">
        <f t="shared" si="23"/>
        <v>10</v>
      </c>
      <c r="AC52" s="16" t="str">
        <f t="shared" si="24"/>
        <v>DefExt</v>
      </c>
      <c r="AD52" s="29">
        <f t="shared" si="25"/>
        <v>24</v>
      </c>
    </row>
    <row r="53" spans="1:30" ht="16.5" x14ac:dyDescent="0.2">
      <c r="A53" s="15" t="s">
        <v>208</v>
      </c>
      <c r="B53" s="15">
        <v>5</v>
      </c>
      <c r="C53" s="15">
        <v>15</v>
      </c>
      <c r="D53" s="15" t="s">
        <v>73</v>
      </c>
      <c r="E53" s="19">
        <f>INDEX($D$16:$F$22,$B53,MATCH(D53,$D$15:$F$15,0))*0.6*3</f>
        <v>0.09</v>
      </c>
      <c r="F53" s="15" t="s">
        <v>76</v>
      </c>
      <c r="G53" s="19">
        <f>INDEX($D$16:$F$22,$B53,MATCH(F53,$D$15:$F$15,0))*0.4*3</f>
        <v>6.0000000000000012E-2</v>
      </c>
      <c r="J53" s="15" t="s">
        <v>203</v>
      </c>
      <c r="K53" s="15">
        <v>1</v>
      </c>
      <c r="L53" s="15">
        <v>27</v>
      </c>
      <c r="M53" s="30">
        <v>1.35</v>
      </c>
      <c r="N53" s="15" t="s">
        <v>233</v>
      </c>
      <c r="O53" s="16">
        <f t="shared" si="15"/>
        <v>96</v>
      </c>
      <c r="P53" s="15" t="s">
        <v>235</v>
      </c>
      <c r="Q53" s="16">
        <f t="shared" si="16"/>
        <v>96</v>
      </c>
      <c r="R53" s="15"/>
      <c r="S53" s="15"/>
      <c r="U53" s="15">
        <v>16</v>
      </c>
      <c r="V53" s="16">
        <f t="shared" si="19"/>
        <v>1</v>
      </c>
      <c r="W53" s="16" t="str">
        <f t="shared" si="20"/>
        <v>初级1</v>
      </c>
      <c r="X53" s="16">
        <f t="shared" si="17"/>
        <v>1</v>
      </c>
      <c r="Y53" s="16">
        <f t="shared" si="18"/>
        <v>16</v>
      </c>
      <c r="Z53" s="19">
        <f t="shared" si="21"/>
        <v>0.8</v>
      </c>
      <c r="AA53" s="16" t="str">
        <f t="shared" si="22"/>
        <v>AtkExt</v>
      </c>
      <c r="AB53" s="29">
        <f t="shared" si="23"/>
        <v>10</v>
      </c>
      <c r="AC53" s="16" t="str">
        <f t="shared" si="24"/>
        <v>DefExt</v>
      </c>
      <c r="AD53" s="29">
        <f t="shared" si="25"/>
        <v>26</v>
      </c>
    </row>
    <row r="54" spans="1:30" ht="16.5" x14ac:dyDescent="0.2">
      <c r="A54" s="15" t="s">
        <v>208</v>
      </c>
      <c r="B54" s="15">
        <v>5</v>
      </c>
      <c r="C54" s="15">
        <v>20</v>
      </c>
      <c r="D54" s="15"/>
      <c r="E54" s="15"/>
      <c r="F54" s="15"/>
      <c r="G54" s="15"/>
      <c r="J54" s="15" t="s">
        <v>203</v>
      </c>
      <c r="K54" s="15">
        <v>1</v>
      </c>
      <c r="L54" s="15">
        <v>28</v>
      </c>
      <c r="M54" s="30">
        <v>1.4</v>
      </c>
      <c r="N54" s="15" t="s">
        <v>233</v>
      </c>
      <c r="O54" s="16">
        <f t="shared" si="15"/>
        <v>99</v>
      </c>
      <c r="P54" s="15" t="s">
        <v>235</v>
      </c>
      <c r="Q54" s="16">
        <f t="shared" si="16"/>
        <v>99</v>
      </c>
      <c r="R54" s="15"/>
      <c r="S54" s="15"/>
      <c r="U54" s="15">
        <v>17</v>
      </c>
      <c r="V54" s="16">
        <f t="shared" si="19"/>
        <v>1</v>
      </c>
      <c r="W54" s="16" t="str">
        <f t="shared" si="20"/>
        <v>初级1</v>
      </c>
      <c r="X54" s="16">
        <f t="shared" si="17"/>
        <v>1</v>
      </c>
      <c r="Y54" s="16">
        <f t="shared" si="18"/>
        <v>17</v>
      </c>
      <c r="Z54" s="19">
        <f t="shared" si="21"/>
        <v>0.85000000000000009</v>
      </c>
      <c r="AA54" s="16" t="str">
        <f t="shared" si="22"/>
        <v>AtkExt</v>
      </c>
      <c r="AB54" s="29">
        <f t="shared" si="23"/>
        <v>11</v>
      </c>
      <c r="AC54" s="16" t="str">
        <f t="shared" si="24"/>
        <v>DefExt</v>
      </c>
      <c r="AD54" s="29">
        <f t="shared" si="25"/>
        <v>27</v>
      </c>
    </row>
    <row r="55" spans="1:30" ht="16.5" x14ac:dyDescent="0.2">
      <c r="A55" s="15" t="s">
        <v>208</v>
      </c>
      <c r="B55" s="15">
        <v>5</v>
      </c>
      <c r="C55" s="15">
        <v>25</v>
      </c>
      <c r="D55" s="15" t="s">
        <v>76</v>
      </c>
      <c r="E55" s="19">
        <f>INDEX($D$16:$F$22,$B55,MATCH(D55,$D$15:$F$15,0))*0.6*3</f>
        <v>0.09</v>
      </c>
      <c r="F55" s="15" t="s">
        <v>79</v>
      </c>
      <c r="G55" s="19">
        <f>INDEX($D$16:$F$22,$B55,MATCH(F55,$D$15:$F$15,0))*0.6*3</f>
        <v>0.09</v>
      </c>
      <c r="J55" s="15" t="s">
        <v>203</v>
      </c>
      <c r="K55" s="15">
        <v>1</v>
      </c>
      <c r="L55" s="15">
        <v>29</v>
      </c>
      <c r="M55" s="30">
        <v>1.45</v>
      </c>
      <c r="N55" s="15" t="s">
        <v>233</v>
      </c>
      <c r="O55" s="16">
        <f t="shared" si="15"/>
        <v>103</v>
      </c>
      <c r="P55" s="15" t="s">
        <v>235</v>
      </c>
      <c r="Q55" s="16">
        <f t="shared" si="16"/>
        <v>103</v>
      </c>
      <c r="R55" s="15"/>
      <c r="S55" s="15"/>
      <c r="U55" s="15">
        <v>18</v>
      </c>
      <c r="V55" s="16">
        <f t="shared" si="19"/>
        <v>1</v>
      </c>
      <c r="W55" s="16" t="str">
        <f t="shared" si="20"/>
        <v>初级1</v>
      </c>
      <c r="X55" s="16">
        <f t="shared" si="17"/>
        <v>1</v>
      </c>
      <c r="Y55" s="16">
        <f t="shared" si="18"/>
        <v>18</v>
      </c>
      <c r="Z55" s="19">
        <f t="shared" si="21"/>
        <v>0.9</v>
      </c>
      <c r="AA55" s="16" t="str">
        <f t="shared" si="22"/>
        <v>AtkExt</v>
      </c>
      <c r="AB55" s="29">
        <f t="shared" si="23"/>
        <v>12</v>
      </c>
      <c r="AC55" s="16" t="str">
        <f t="shared" si="24"/>
        <v>DefExt</v>
      </c>
      <c r="AD55" s="29">
        <f t="shared" si="25"/>
        <v>29</v>
      </c>
    </row>
    <row r="56" spans="1:30" ht="16.5" x14ac:dyDescent="0.2">
      <c r="A56" s="15" t="s">
        <v>208</v>
      </c>
      <c r="B56" s="15">
        <v>5</v>
      </c>
      <c r="C56" s="15">
        <v>30</v>
      </c>
      <c r="D56" s="15"/>
      <c r="E56" s="15"/>
      <c r="F56" s="15"/>
      <c r="G56" s="15"/>
      <c r="J56" s="15" t="s">
        <v>203</v>
      </c>
      <c r="K56" s="15">
        <v>1</v>
      </c>
      <c r="L56" s="15">
        <v>30</v>
      </c>
      <c r="M56" s="30">
        <v>1.5</v>
      </c>
      <c r="N56" s="15" t="s">
        <v>233</v>
      </c>
      <c r="O56" s="16">
        <f t="shared" si="15"/>
        <v>107</v>
      </c>
      <c r="P56" s="15" t="s">
        <v>235</v>
      </c>
      <c r="Q56" s="16">
        <f t="shared" si="16"/>
        <v>107</v>
      </c>
      <c r="R56" s="15"/>
      <c r="S56" s="15"/>
      <c r="U56" s="15">
        <v>19</v>
      </c>
      <c r="V56" s="16">
        <f t="shared" si="19"/>
        <v>1</v>
      </c>
      <c r="W56" s="16" t="str">
        <f t="shared" si="20"/>
        <v>初级1</v>
      </c>
      <c r="X56" s="16">
        <f t="shared" si="17"/>
        <v>1</v>
      </c>
      <c r="Y56" s="16">
        <f t="shared" si="18"/>
        <v>19</v>
      </c>
      <c r="Z56" s="19">
        <f t="shared" si="21"/>
        <v>0.95000000000000007</v>
      </c>
      <c r="AA56" s="16" t="str">
        <f t="shared" si="22"/>
        <v>AtkExt</v>
      </c>
      <c r="AB56" s="29">
        <f t="shared" si="23"/>
        <v>12</v>
      </c>
      <c r="AC56" s="16" t="str">
        <f t="shared" si="24"/>
        <v>DefExt</v>
      </c>
      <c r="AD56" s="29">
        <f t="shared" si="25"/>
        <v>30</v>
      </c>
    </row>
    <row r="57" spans="1:30" ht="16.5" x14ac:dyDescent="0.2">
      <c r="A57" s="15" t="s">
        <v>209</v>
      </c>
      <c r="B57" s="15">
        <v>6</v>
      </c>
      <c r="C57" s="15">
        <v>5</v>
      </c>
      <c r="D57" s="15" t="s">
        <v>73</v>
      </c>
      <c r="E57" s="19">
        <f>INDEX($D$16:$F$22,$B57,MATCH(D57,$D$15:$F$15,0))*0.4*3</f>
        <v>6.0000000000000012E-2</v>
      </c>
      <c r="F57" s="15" t="s">
        <v>79</v>
      </c>
      <c r="G57" s="19">
        <f>INDEX($D$16:$F$22,$B57,MATCH(F57,$D$15:$F$15,0))*0.4*3</f>
        <v>6.0000000000000012E-2</v>
      </c>
      <c r="J57" s="15" t="s">
        <v>204</v>
      </c>
      <c r="K57" s="15">
        <v>2</v>
      </c>
      <c r="L57" s="15">
        <v>1</v>
      </c>
      <c r="M57" s="30">
        <v>0.05</v>
      </c>
      <c r="N57" s="15" t="s">
        <v>82</v>
      </c>
      <c r="O57" s="16">
        <f t="shared" si="15"/>
        <v>4</v>
      </c>
      <c r="P57" s="15" t="s">
        <v>88</v>
      </c>
      <c r="Q57" s="16">
        <f t="shared" si="16"/>
        <v>25</v>
      </c>
      <c r="R57" s="15"/>
      <c r="S57" s="15"/>
      <c r="U57" s="15">
        <v>20</v>
      </c>
      <c r="V57" s="16">
        <f t="shared" si="19"/>
        <v>1</v>
      </c>
      <c r="W57" s="16" t="str">
        <f t="shared" si="20"/>
        <v>初级1</v>
      </c>
      <c r="X57" s="16">
        <f t="shared" si="17"/>
        <v>1</v>
      </c>
      <c r="Y57" s="16">
        <f t="shared" si="18"/>
        <v>20</v>
      </c>
      <c r="Z57" s="19">
        <f t="shared" si="21"/>
        <v>1</v>
      </c>
      <c r="AA57" s="16" t="str">
        <f t="shared" si="22"/>
        <v>AtkExt</v>
      </c>
      <c r="AB57" s="29">
        <f t="shared" si="23"/>
        <v>13</v>
      </c>
      <c r="AC57" s="16" t="str">
        <f t="shared" si="24"/>
        <v>DefExt</v>
      </c>
      <c r="AD57" s="29">
        <f t="shared" si="25"/>
        <v>32</v>
      </c>
    </row>
    <row r="58" spans="1:30" ht="16.5" x14ac:dyDescent="0.2">
      <c r="A58" s="15" t="s">
        <v>209</v>
      </c>
      <c r="B58" s="15">
        <v>6</v>
      </c>
      <c r="C58" s="15">
        <v>10</v>
      </c>
      <c r="D58" s="15"/>
      <c r="E58" s="15"/>
      <c r="F58" s="15"/>
      <c r="G58" s="15"/>
      <c r="J58" s="15" t="s">
        <v>204</v>
      </c>
      <c r="K58" s="15">
        <v>2</v>
      </c>
      <c r="L58" s="15">
        <v>2</v>
      </c>
      <c r="M58" s="30">
        <v>0.1</v>
      </c>
      <c r="N58" s="15" t="s">
        <v>82</v>
      </c>
      <c r="O58" s="16">
        <f t="shared" ref="O58:O87" si="26">ROUND(INDEX($M$16:$O$22,$K58,MATCH(N58,$M$15:$O$15,0))*$M58,0)</f>
        <v>7</v>
      </c>
      <c r="P58" s="15" t="s">
        <v>88</v>
      </c>
      <c r="Q58" s="16">
        <f t="shared" si="16"/>
        <v>51</v>
      </c>
      <c r="R58" s="15"/>
      <c r="S58" s="15"/>
      <c r="U58" s="15">
        <v>21</v>
      </c>
      <c r="V58" s="16">
        <f t="shared" si="19"/>
        <v>1</v>
      </c>
      <c r="W58" s="16" t="str">
        <f t="shared" si="20"/>
        <v>初级1</v>
      </c>
      <c r="X58" s="16">
        <f t="shared" si="17"/>
        <v>1</v>
      </c>
      <c r="Y58" s="16">
        <f t="shared" si="18"/>
        <v>21</v>
      </c>
      <c r="Z58" s="19">
        <f t="shared" si="21"/>
        <v>1.05</v>
      </c>
      <c r="AA58" s="16" t="str">
        <f t="shared" si="22"/>
        <v>AtkExt</v>
      </c>
      <c r="AB58" s="29">
        <f t="shared" si="23"/>
        <v>14</v>
      </c>
      <c r="AC58" s="16" t="str">
        <f t="shared" si="24"/>
        <v>DefExt</v>
      </c>
      <c r="AD58" s="29">
        <f t="shared" si="25"/>
        <v>34</v>
      </c>
    </row>
    <row r="59" spans="1:30" ht="16.5" x14ac:dyDescent="0.2">
      <c r="A59" s="15" t="s">
        <v>209</v>
      </c>
      <c r="B59" s="15">
        <v>6</v>
      </c>
      <c r="C59" s="15">
        <v>15</v>
      </c>
      <c r="D59" s="15" t="s">
        <v>73</v>
      </c>
      <c r="E59" s="19">
        <f>INDEX($D$16:$F$22,$B59,MATCH(D59,$D$15:$F$15,0))*0.6*3</f>
        <v>0.09</v>
      </c>
      <c r="F59" s="15" t="s">
        <v>76</v>
      </c>
      <c r="G59" s="19">
        <f>INDEX($D$16:$F$22,$B59,MATCH(F59,$D$15:$F$15,0))*0.4*3</f>
        <v>6.0000000000000012E-2</v>
      </c>
      <c r="J59" s="15" t="s">
        <v>204</v>
      </c>
      <c r="K59" s="15">
        <v>2</v>
      </c>
      <c r="L59" s="15">
        <v>3</v>
      </c>
      <c r="M59" s="30">
        <v>0.15</v>
      </c>
      <c r="N59" s="15" t="s">
        <v>82</v>
      </c>
      <c r="O59" s="16">
        <f t="shared" si="26"/>
        <v>11</v>
      </c>
      <c r="P59" s="15" t="s">
        <v>88</v>
      </c>
      <c r="Q59" s="16">
        <f t="shared" si="16"/>
        <v>76</v>
      </c>
      <c r="R59" s="15"/>
      <c r="S59" s="15"/>
      <c r="U59" s="15">
        <v>22</v>
      </c>
      <c r="V59" s="16">
        <f t="shared" si="19"/>
        <v>1</v>
      </c>
      <c r="W59" s="16" t="str">
        <f t="shared" si="20"/>
        <v>初级1</v>
      </c>
      <c r="X59" s="16">
        <f t="shared" si="17"/>
        <v>1</v>
      </c>
      <c r="Y59" s="16">
        <f t="shared" si="18"/>
        <v>22</v>
      </c>
      <c r="Z59" s="19">
        <f t="shared" si="21"/>
        <v>1.1000000000000001</v>
      </c>
      <c r="AA59" s="16" t="str">
        <f t="shared" si="22"/>
        <v>AtkExt</v>
      </c>
      <c r="AB59" s="29">
        <f t="shared" si="23"/>
        <v>14</v>
      </c>
      <c r="AC59" s="16" t="str">
        <f t="shared" si="24"/>
        <v>DefExt</v>
      </c>
      <c r="AD59" s="29">
        <f t="shared" si="25"/>
        <v>35</v>
      </c>
    </row>
    <row r="60" spans="1:30" ht="16.5" x14ac:dyDescent="0.2">
      <c r="A60" s="15" t="s">
        <v>209</v>
      </c>
      <c r="B60" s="15">
        <v>6</v>
      </c>
      <c r="C60" s="15">
        <v>20</v>
      </c>
      <c r="D60" s="15"/>
      <c r="E60" s="15"/>
      <c r="F60" s="15"/>
      <c r="G60" s="15"/>
      <c r="J60" s="15" t="s">
        <v>204</v>
      </c>
      <c r="K60" s="15">
        <v>2</v>
      </c>
      <c r="L60" s="15">
        <v>4</v>
      </c>
      <c r="M60" s="30">
        <v>0.2</v>
      </c>
      <c r="N60" s="15" t="s">
        <v>82</v>
      </c>
      <c r="O60" s="16">
        <f t="shared" si="26"/>
        <v>14</v>
      </c>
      <c r="P60" s="15" t="s">
        <v>88</v>
      </c>
      <c r="Q60" s="16">
        <f t="shared" si="16"/>
        <v>101</v>
      </c>
      <c r="R60" s="15"/>
      <c r="S60" s="15"/>
      <c r="U60" s="15">
        <v>23</v>
      </c>
      <c r="V60" s="16">
        <f t="shared" si="19"/>
        <v>1</v>
      </c>
      <c r="W60" s="16" t="str">
        <f t="shared" si="20"/>
        <v>初级1</v>
      </c>
      <c r="X60" s="16">
        <f t="shared" si="17"/>
        <v>1</v>
      </c>
      <c r="Y60" s="16">
        <f t="shared" si="18"/>
        <v>23</v>
      </c>
      <c r="Z60" s="19">
        <f t="shared" si="21"/>
        <v>1.1500000000000001</v>
      </c>
      <c r="AA60" s="16" t="str">
        <f t="shared" si="22"/>
        <v>AtkExt</v>
      </c>
      <c r="AB60" s="29">
        <f t="shared" si="23"/>
        <v>15</v>
      </c>
      <c r="AC60" s="16" t="str">
        <f t="shared" si="24"/>
        <v>DefExt</v>
      </c>
      <c r="AD60" s="29">
        <f t="shared" si="25"/>
        <v>37</v>
      </c>
    </row>
    <row r="61" spans="1:30" ht="16.5" x14ac:dyDescent="0.2">
      <c r="A61" s="15" t="s">
        <v>209</v>
      </c>
      <c r="B61" s="15">
        <v>6</v>
      </c>
      <c r="C61" s="15">
        <v>25</v>
      </c>
      <c r="D61" s="15" t="s">
        <v>76</v>
      </c>
      <c r="E61" s="19">
        <f>INDEX($D$16:$F$22,$B61,MATCH(D61,$D$15:$F$15,0))*0.6*3</f>
        <v>0.09</v>
      </c>
      <c r="F61" s="15" t="s">
        <v>79</v>
      </c>
      <c r="G61" s="19">
        <f>INDEX($D$16:$F$22,$B61,MATCH(F61,$D$15:$F$15,0))*0.6*3</f>
        <v>0.09</v>
      </c>
      <c r="J61" s="15" t="s">
        <v>204</v>
      </c>
      <c r="K61" s="15">
        <v>2</v>
      </c>
      <c r="L61" s="15">
        <v>5</v>
      </c>
      <c r="M61" s="30">
        <v>0.25</v>
      </c>
      <c r="N61" s="15" t="s">
        <v>82</v>
      </c>
      <c r="O61" s="16">
        <f t="shared" si="26"/>
        <v>18</v>
      </c>
      <c r="P61" s="15" t="s">
        <v>88</v>
      </c>
      <c r="Q61" s="16">
        <f t="shared" si="16"/>
        <v>126</v>
      </c>
      <c r="R61" s="15"/>
      <c r="S61" s="15"/>
      <c r="U61" s="15">
        <v>24</v>
      </c>
      <c r="V61" s="16">
        <f t="shared" si="19"/>
        <v>1</v>
      </c>
      <c r="W61" s="16" t="str">
        <f t="shared" si="20"/>
        <v>初级1</v>
      </c>
      <c r="X61" s="16">
        <f t="shared" si="17"/>
        <v>1</v>
      </c>
      <c r="Y61" s="16">
        <f t="shared" si="18"/>
        <v>24</v>
      </c>
      <c r="Z61" s="19">
        <f t="shared" si="21"/>
        <v>1.2000000000000002</v>
      </c>
      <c r="AA61" s="16" t="str">
        <f t="shared" si="22"/>
        <v>AtkExt</v>
      </c>
      <c r="AB61" s="29">
        <f t="shared" si="23"/>
        <v>16</v>
      </c>
      <c r="AC61" s="16" t="str">
        <f t="shared" si="24"/>
        <v>DefExt</v>
      </c>
      <c r="AD61" s="29">
        <f t="shared" si="25"/>
        <v>38</v>
      </c>
    </row>
    <row r="62" spans="1:30" ht="16.5" x14ac:dyDescent="0.2">
      <c r="A62" s="15" t="s">
        <v>209</v>
      </c>
      <c r="B62" s="15">
        <v>6</v>
      </c>
      <c r="C62" s="15">
        <v>30</v>
      </c>
      <c r="D62" s="15"/>
      <c r="E62" s="15"/>
      <c r="F62" s="15"/>
      <c r="G62" s="15"/>
      <c r="J62" s="15" t="s">
        <v>204</v>
      </c>
      <c r="K62" s="15">
        <v>2</v>
      </c>
      <c r="L62" s="15">
        <v>6</v>
      </c>
      <c r="M62" s="30">
        <v>0.3</v>
      </c>
      <c r="N62" s="15" t="s">
        <v>82</v>
      </c>
      <c r="O62" s="16">
        <f t="shared" si="26"/>
        <v>21</v>
      </c>
      <c r="P62" s="15" t="s">
        <v>88</v>
      </c>
      <c r="Q62" s="16">
        <f t="shared" si="16"/>
        <v>152</v>
      </c>
      <c r="R62" s="15"/>
      <c r="S62" s="15"/>
      <c r="U62" s="15">
        <v>25</v>
      </c>
      <c r="V62" s="16">
        <f t="shared" si="19"/>
        <v>1</v>
      </c>
      <c r="W62" s="16" t="str">
        <f t="shared" si="20"/>
        <v>初级1</v>
      </c>
      <c r="X62" s="16">
        <f t="shared" si="17"/>
        <v>1</v>
      </c>
      <c r="Y62" s="16">
        <f t="shared" si="18"/>
        <v>25</v>
      </c>
      <c r="Z62" s="19">
        <f t="shared" si="21"/>
        <v>1.25</v>
      </c>
      <c r="AA62" s="16" t="str">
        <f t="shared" si="22"/>
        <v>AtkExt</v>
      </c>
      <c r="AB62" s="29">
        <f t="shared" si="23"/>
        <v>16</v>
      </c>
      <c r="AC62" s="16" t="str">
        <f t="shared" si="24"/>
        <v>DefExt</v>
      </c>
      <c r="AD62" s="29">
        <f t="shared" si="25"/>
        <v>40</v>
      </c>
    </row>
    <row r="63" spans="1:30" ht="16.5" x14ac:dyDescent="0.2">
      <c r="A63" s="15" t="s">
        <v>210</v>
      </c>
      <c r="B63" s="15">
        <v>7</v>
      </c>
      <c r="C63" s="15">
        <v>5</v>
      </c>
      <c r="D63" s="15" t="s">
        <v>73</v>
      </c>
      <c r="E63" s="19">
        <f>INDEX($D$16:$F$22,$B63,MATCH(D63,$D$15:$F$15,0))*0.4*3</f>
        <v>6.0000000000000012E-2</v>
      </c>
      <c r="F63" s="15" t="s">
        <v>79</v>
      </c>
      <c r="G63" s="19">
        <f>INDEX($D$16:$F$22,$B63,MATCH(F63,$D$15:$F$15,0))*0.4*3</f>
        <v>6.0000000000000012E-2</v>
      </c>
      <c r="J63" s="15" t="s">
        <v>204</v>
      </c>
      <c r="K63" s="15">
        <v>2</v>
      </c>
      <c r="L63" s="15">
        <v>7</v>
      </c>
      <c r="M63" s="30">
        <v>0.35</v>
      </c>
      <c r="N63" s="15" t="s">
        <v>82</v>
      </c>
      <c r="O63" s="16">
        <f t="shared" si="26"/>
        <v>25</v>
      </c>
      <c r="P63" s="15" t="s">
        <v>88</v>
      </c>
      <c r="Q63" s="16">
        <f t="shared" si="16"/>
        <v>177</v>
      </c>
      <c r="R63" s="15"/>
      <c r="S63" s="15"/>
      <c r="U63" s="15">
        <v>26</v>
      </c>
      <c r="V63" s="16">
        <f t="shared" si="19"/>
        <v>1</v>
      </c>
      <c r="W63" s="16" t="str">
        <f t="shared" si="20"/>
        <v>初级1</v>
      </c>
      <c r="X63" s="16">
        <f t="shared" si="17"/>
        <v>1</v>
      </c>
      <c r="Y63" s="16">
        <f t="shared" si="18"/>
        <v>26</v>
      </c>
      <c r="Z63" s="19">
        <f t="shared" si="21"/>
        <v>1.3</v>
      </c>
      <c r="AA63" s="16" t="str">
        <f t="shared" si="22"/>
        <v>AtkExt</v>
      </c>
      <c r="AB63" s="29">
        <f t="shared" si="23"/>
        <v>17</v>
      </c>
      <c r="AC63" s="16" t="str">
        <f t="shared" si="24"/>
        <v>DefExt</v>
      </c>
      <c r="AD63" s="29">
        <f t="shared" si="25"/>
        <v>42</v>
      </c>
    </row>
    <row r="64" spans="1:30" ht="16.5" x14ac:dyDescent="0.2">
      <c r="A64" s="15" t="s">
        <v>210</v>
      </c>
      <c r="B64" s="15">
        <v>7</v>
      </c>
      <c r="C64" s="15">
        <v>10</v>
      </c>
      <c r="D64" s="15"/>
      <c r="E64" s="15"/>
      <c r="F64" s="15"/>
      <c r="G64" s="15"/>
      <c r="J64" s="15" t="s">
        <v>204</v>
      </c>
      <c r="K64" s="15">
        <v>2</v>
      </c>
      <c r="L64" s="15">
        <v>8</v>
      </c>
      <c r="M64" s="30">
        <v>0.4</v>
      </c>
      <c r="N64" s="15" t="s">
        <v>82</v>
      </c>
      <c r="O64" s="16">
        <f t="shared" si="26"/>
        <v>28</v>
      </c>
      <c r="P64" s="15" t="s">
        <v>88</v>
      </c>
      <c r="Q64" s="16">
        <f t="shared" si="16"/>
        <v>202</v>
      </c>
      <c r="R64" s="15"/>
      <c r="S64" s="15"/>
      <c r="U64" s="15">
        <v>27</v>
      </c>
      <c r="V64" s="16">
        <f t="shared" si="19"/>
        <v>1</v>
      </c>
      <c r="W64" s="16" t="str">
        <f t="shared" si="20"/>
        <v>初级1</v>
      </c>
      <c r="X64" s="16">
        <f t="shared" si="17"/>
        <v>1</v>
      </c>
      <c r="Y64" s="16">
        <f t="shared" si="18"/>
        <v>27</v>
      </c>
      <c r="Z64" s="19">
        <f t="shared" si="21"/>
        <v>1.35</v>
      </c>
      <c r="AA64" s="16" t="str">
        <f t="shared" si="22"/>
        <v>AtkExt</v>
      </c>
      <c r="AB64" s="29">
        <f t="shared" si="23"/>
        <v>17</v>
      </c>
      <c r="AC64" s="16" t="str">
        <f t="shared" si="24"/>
        <v>DefExt</v>
      </c>
      <c r="AD64" s="29">
        <f t="shared" si="25"/>
        <v>43</v>
      </c>
    </row>
    <row r="65" spans="1:30" ht="16.5" x14ac:dyDescent="0.2">
      <c r="A65" s="15" t="s">
        <v>210</v>
      </c>
      <c r="B65" s="15">
        <v>7</v>
      </c>
      <c r="C65" s="15">
        <v>15</v>
      </c>
      <c r="D65" s="15" t="s">
        <v>73</v>
      </c>
      <c r="E65" s="19">
        <f>INDEX($D$16:$F$22,$B65,MATCH(D65,$D$15:$F$15,0))*0.6*3</f>
        <v>0.09</v>
      </c>
      <c r="F65" s="15" t="s">
        <v>76</v>
      </c>
      <c r="G65" s="19">
        <f>INDEX($D$16:$F$22,$B65,MATCH(F65,$D$15:$F$15,0))*0.4*3</f>
        <v>6.0000000000000012E-2</v>
      </c>
      <c r="J65" s="15" t="s">
        <v>204</v>
      </c>
      <c r="K65" s="15">
        <v>2</v>
      </c>
      <c r="L65" s="15">
        <v>9</v>
      </c>
      <c r="M65" s="30">
        <v>0.45</v>
      </c>
      <c r="N65" s="15" t="s">
        <v>82</v>
      </c>
      <c r="O65" s="16">
        <f t="shared" si="26"/>
        <v>32</v>
      </c>
      <c r="P65" s="15" t="s">
        <v>88</v>
      </c>
      <c r="Q65" s="16">
        <f t="shared" si="16"/>
        <v>227</v>
      </c>
      <c r="R65" s="15"/>
      <c r="S65" s="15"/>
      <c r="U65" s="15">
        <v>28</v>
      </c>
      <c r="V65" s="16">
        <f t="shared" si="19"/>
        <v>1</v>
      </c>
      <c r="W65" s="16" t="str">
        <f t="shared" si="20"/>
        <v>初级1</v>
      </c>
      <c r="X65" s="16">
        <f t="shared" si="17"/>
        <v>1</v>
      </c>
      <c r="Y65" s="16">
        <f t="shared" si="18"/>
        <v>28</v>
      </c>
      <c r="Z65" s="19">
        <f t="shared" si="21"/>
        <v>1.4000000000000001</v>
      </c>
      <c r="AA65" s="16" t="str">
        <f t="shared" si="22"/>
        <v>AtkExt</v>
      </c>
      <c r="AB65" s="29">
        <f t="shared" si="23"/>
        <v>18</v>
      </c>
      <c r="AC65" s="16" t="str">
        <f t="shared" si="24"/>
        <v>DefExt</v>
      </c>
      <c r="AD65" s="29">
        <f t="shared" si="25"/>
        <v>45</v>
      </c>
    </row>
    <row r="66" spans="1:30" ht="16.5" x14ac:dyDescent="0.2">
      <c r="A66" s="15" t="s">
        <v>210</v>
      </c>
      <c r="B66" s="15">
        <v>7</v>
      </c>
      <c r="C66" s="15">
        <v>20</v>
      </c>
      <c r="D66" s="15"/>
      <c r="E66" s="15"/>
      <c r="F66" s="15"/>
      <c r="G66" s="15"/>
      <c r="J66" s="15" t="s">
        <v>204</v>
      </c>
      <c r="K66" s="15">
        <v>2</v>
      </c>
      <c r="L66" s="15">
        <v>10</v>
      </c>
      <c r="M66" s="30">
        <v>0.5</v>
      </c>
      <c r="N66" s="15" t="s">
        <v>82</v>
      </c>
      <c r="O66" s="16">
        <f t="shared" si="26"/>
        <v>36</v>
      </c>
      <c r="P66" s="15" t="s">
        <v>88</v>
      </c>
      <c r="Q66" s="16">
        <f t="shared" si="16"/>
        <v>253</v>
      </c>
      <c r="R66" s="15"/>
      <c r="S66" s="15"/>
      <c r="U66" s="15">
        <v>29</v>
      </c>
      <c r="V66" s="16">
        <f t="shared" si="19"/>
        <v>1</v>
      </c>
      <c r="W66" s="16" t="str">
        <f t="shared" si="20"/>
        <v>初级1</v>
      </c>
      <c r="X66" s="16">
        <f t="shared" si="17"/>
        <v>1</v>
      </c>
      <c r="Y66" s="16">
        <f t="shared" si="18"/>
        <v>29</v>
      </c>
      <c r="Z66" s="19">
        <f t="shared" si="21"/>
        <v>1.4500000000000002</v>
      </c>
      <c r="AA66" s="16" t="str">
        <f t="shared" si="22"/>
        <v>AtkExt</v>
      </c>
      <c r="AB66" s="29">
        <f t="shared" si="23"/>
        <v>19</v>
      </c>
      <c r="AC66" s="16" t="str">
        <f t="shared" si="24"/>
        <v>DefExt</v>
      </c>
      <c r="AD66" s="29">
        <f t="shared" si="25"/>
        <v>46</v>
      </c>
    </row>
    <row r="67" spans="1:30" ht="16.5" x14ac:dyDescent="0.2">
      <c r="A67" s="15" t="s">
        <v>210</v>
      </c>
      <c r="B67" s="15">
        <v>7</v>
      </c>
      <c r="C67" s="15">
        <v>25</v>
      </c>
      <c r="D67" s="15" t="s">
        <v>76</v>
      </c>
      <c r="E67" s="19">
        <f>INDEX($D$16:$F$22,$B67,MATCH(D67,$D$15:$F$15,0))*0.6*3</f>
        <v>0.09</v>
      </c>
      <c r="F67" s="15" t="s">
        <v>79</v>
      </c>
      <c r="G67" s="19">
        <f>INDEX($D$16:$F$22,$B67,MATCH(F67,$D$15:$F$15,0))*0.6*3</f>
        <v>0.09</v>
      </c>
      <c r="J67" s="15" t="s">
        <v>204</v>
      </c>
      <c r="K67" s="15">
        <v>2</v>
      </c>
      <c r="L67" s="15">
        <v>11</v>
      </c>
      <c r="M67" s="30">
        <v>0.55000000000000004</v>
      </c>
      <c r="N67" s="15" t="s">
        <v>82</v>
      </c>
      <c r="O67" s="16">
        <f t="shared" si="26"/>
        <v>39</v>
      </c>
      <c r="P67" s="15" t="s">
        <v>88</v>
      </c>
      <c r="Q67" s="16">
        <f t="shared" si="16"/>
        <v>278</v>
      </c>
      <c r="R67" s="15"/>
      <c r="S67" s="15"/>
      <c r="U67" s="15">
        <v>30</v>
      </c>
      <c r="V67" s="16">
        <f t="shared" si="19"/>
        <v>1</v>
      </c>
      <c r="W67" s="16" t="str">
        <f t="shared" si="20"/>
        <v>初级1</v>
      </c>
      <c r="X67" s="16">
        <f t="shared" si="17"/>
        <v>1</v>
      </c>
      <c r="Y67" s="16">
        <f t="shared" si="18"/>
        <v>30</v>
      </c>
      <c r="Z67" s="19">
        <f t="shared" si="21"/>
        <v>1.5</v>
      </c>
      <c r="AA67" s="16" t="str">
        <f t="shared" si="22"/>
        <v>AtkExt</v>
      </c>
      <c r="AB67" s="29">
        <f t="shared" si="23"/>
        <v>19</v>
      </c>
      <c r="AC67" s="16" t="str">
        <f t="shared" si="24"/>
        <v>DefExt</v>
      </c>
      <c r="AD67" s="29">
        <f t="shared" si="25"/>
        <v>48</v>
      </c>
    </row>
    <row r="68" spans="1:30" ht="16.5" x14ac:dyDescent="0.2">
      <c r="A68" s="15" t="s">
        <v>210</v>
      </c>
      <c r="B68" s="15">
        <v>7</v>
      </c>
      <c r="C68" s="15">
        <v>30</v>
      </c>
      <c r="D68" s="15"/>
      <c r="E68" s="15"/>
      <c r="F68" s="15"/>
      <c r="G68" s="15"/>
      <c r="J68" s="15" t="s">
        <v>204</v>
      </c>
      <c r="K68" s="15">
        <v>2</v>
      </c>
      <c r="L68" s="15">
        <v>12</v>
      </c>
      <c r="M68" s="30">
        <v>0.6</v>
      </c>
      <c r="N68" s="15" t="s">
        <v>82</v>
      </c>
      <c r="O68" s="16">
        <f t="shared" si="26"/>
        <v>43</v>
      </c>
      <c r="P68" s="15" t="s">
        <v>88</v>
      </c>
      <c r="Q68" s="16">
        <f t="shared" si="16"/>
        <v>303</v>
      </c>
      <c r="R68" s="15"/>
      <c r="S68" s="15"/>
      <c r="U68" s="15">
        <v>31</v>
      </c>
      <c r="V68" s="16">
        <f t="shared" si="19"/>
        <v>2</v>
      </c>
      <c r="W68" s="16" t="str">
        <f t="shared" si="20"/>
        <v>初级1</v>
      </c>
      <c r="X68" s="16">
        <f t="shared" si="17"/>
        <v>2</v>
      </c>
      <c r="Y68" s="16">
        <f t="shared" si="18"/>
        <v>1</v>
      </c>
      <c r="Z68" s="19">
        <f t="shared" si="21"/>
        <v>0.05</v>
      </c>
      <c r="AA68" s="16" t="str">
        <f t="shared" si="22"/>
        <v>AtkExt</v>
      </c>
      <c r="AB68" s="29">
        <f t="shared" si="23"/>
        <v>2</v>
      </c>
      <c r="AC68" s="16" t="str">
        <f t="shared" si="24"/>
        <v>HPExt</v>
      </c>
      <c r="AD68" s="29">
        <f t="shared" si="25"/>
        <v>7</v>
      </c>
    </row>
    <row r="69" spans="1:30" ht="16.5" x14ac:dyDescent="0.2">
      <c r="J69" s="15" t="s">
        <v>204</v>
      </c>
      <c r="K69" s="15">
        <v>2</v>
      </c>
      <c r="L69" s="15">
        <v>13</v>
      </c>
      <c r="M69" s="30">
        <v>0.65</v>
      </c>
      <c r="N69" s="15" t="s">
        <v>82</v>
      </c>
      <c r="O69" s="16">
        <f t="shared" si="26"/>
        <v>46</v>
      </c>
      <c r="P69" s="15" t="s">
        <v>88</v>
      </c>
      <c r="Q69" s="16">
        <f t="shared" si="16"/>
        <v>328</v>
      </c>
      <c r="R69" s="15"/>
      <c r="S69" s="15"/>
      <c r="U69" s="15">
        <v>32</v>
      </c>
      <c r="V69" s="16">
        <f t="shared" si="19"/>
        <v>2</v>
      </c>
      <c r="W69" s="16" t="str">
        <f t="shared" si="20"/>
        <v>初级1</v>
      </c>
      <c r="X69" s="16">
        <f t="shared" si="17"/>
        <v>2</v>
      </c>
      <c r="Y69" s="16">
        <f t="shared" si="18"/>
        <v>2</v>
      </c>
      <c r="Z69" s="19">
        <f t="shared" si="21"/>
        <v>0.1</v>
      </c>
      <c r="AA69" s="16" t="str">
        <f t="shared" si="22"/>
        <v>AtkExt</v>
      </c>
      <c r="AB69" s="29">
        <f t="shared" si="23"/>
        <v>4</v>
      </c>
      <c r="AC69" s="16" t="str">
        <f t="shared" si="24"/>
        <v>HPExt</v>
      </c>
      <c r="AD69" s="29">
        <f t="shared" si="25"/>
        <v>14</v>
      </c>
    </row>
    <row r="70" spans="1:30" ht="16.5" x14ac:dyDescent="0.2">
      <c r="J70" s="15" t="s">
        <v>204</v>
      </c>
      <c r="K70" s="15">
        <v>2</v>
      </c>
      <c r="L70" s="15">
        <v>14</v>
      </c>
      <c r="M70" s="30">
        <v>0.7</v>
      </c>
      <c r="N70" s="15" t="s">
        <v>82</v>
      </c>
      <c r="O70" s="16">
        <f t="shared" si="26"/>
        <v>50</v>
      </c>
      <c r="P70" s="15" t="s">
        <v>88</v>
      </c>
      <c r="Q70" s="16">
        <f t="shared" si="16"/>
        <v>354</v>
      </c>
      <c r="R70" s="15"/>
      <c r="S70" s="15"/>
      <c r="U70" s="15">
        <v>33</v>
      </c>
      <c r="V70" s="16">
        <f t="shared" si="19"/>
        <v>2</v>
      </c>
      <c r="W70" s="16" t="str">
        <f t="shared" si="20"/>
        <v>初级1</v>
      </c>
      <c r="X70" s="16">
        <f t="shared" si="17"/>
        <v>2</v>
      </c>
      <c r="Y70" s="16">
        <f t="shared" si="18"/>
        <v>3</v>
      </c>
      <c r="Z70" s="19">
        <f t="shared" si="21"/>
        <v>0.15000000000000002</v>
      </c>
      <c r="AA70" s="16" t="str">
        <f t="shared" si="22"/>
        <v>AtkExt</v>
      </c>
      <c r="AB70" s="29">
        <f t="shared" si="23"/>
        <v>6</v>
      </c>
      <c r="AC70" s="16" t="str">
        <f t="shared" si="24"/>
        <v>HPExt</v>
      </c>
      <c r="AD70" s="29">
        <f t="shared" si="25"/>
        <v>21</v>
      </c>
    </row>
    <row r="71" spans="1:30" ht="16.5" x14ac:dyDescent="0.2">
      <c r="J71" s="15" t="s">
        <v>204</v>
      </c>
      <c r="K71" s="15">
        <v>2</v>
      </c>
      <c r="L71" s="15">
        <v>15</v>
      </c>
      <c r="M71" s="30">
        <v>0.75</v>
      </c>
      <c r="N71" s="15" t="s">
        <v>82</v>
      </c>
      <c r="O71" s="16">
        <f t="shared" si="26"/>
        <v>53</v>
      </c>
      <c r="P71" s="15" t="s">
        <v>88</v>
      </c>
      <c r="Q71" s="16">
        <f t="shared" si="16"/>
        <v>379</v>
      </c>
      <c r="R71" s="15"/>
      <c r="S71" s="15"/>
      <c r="U71" s="15">
        <v>34</v>
      </c>
      <c r="V71" s="16">
        <f t="shared" si="19"/>
        <v>2</v>
      </c>
      <c r="W71" s="16" t="str">
        <f t="shared" si="20"/>
        <v>初级1</v>
      </c>
      <c r="X71" s="16">
        <f t="shared" si="17"/>
        <v>2</v>
      </c>
      <c r="Y71" s="16">
        <f t="shared" si="18"/>
        <v>4</v>
      </c>
      <c r="Z71" s="19">
        <f t="shared" si="21"/>
        <v>0.2</v>
      </c>
      <c r="AA71" s="16" t="str">
        <f t="shared" si="22"/>
        <v>AtkExt</v>
      </c>
      <c r="AB71" s="29">
        <f t="shared" si="23"/>
        <v>8</v>
      </c>
      <c r="AC71" s="16" t="str">
        <f t="shared" si="24"/>
        <v>HPExt</v>
      </c>
      <c r="AD71" s="29">
        <f t="shared" si="25"/>
        <v>27</v>
      </c>
    </row>
    <row r="72" spans="1:30" ht="16.5" x14ac:dyDescent="0.2">
      <c r="J72" s="15" t="s">
        <v>204</v>
      </c>
      <c r="K72" s="15">
        <v>2</v>
      </c>
      <c r="L72" s="15">
        <v>16</v>
      </c>
      <c r="M72" s="30">
        <v>0.8</v>
      </c>
      <c r="N72" s="15" t="s">
        <v>82</v>
      </c>
      <c r="O72" s="16">
        <f t="shared" si="26"/>
        <v>57</v>
      </c>
      <c r="P72" s="15" t="s">
        <v>88</v>
      </c>
      <c r="Q72" s="16">
        <f t="shared" si="16"/>
        <v>404</v>
      </c>
      <c r="R72" s="15"/>
      <c r="S72" s="15"/>
      <c r="U72" s="15">
        <v>35</v>
      </c>
      <c r="V72" s="16">
        <f t="shared" si="19"/>
        <v>2</v>
      </c>
      <c r="W72" s="16" t="str">
        <f t="shared" si="20"/>
        <v>初级1</v>
      </c>
      <c r="X72" s="16">
        <f t="shared" si="17"/>
        <v>2</v>
      </c>
      <c r="Y72" s="16">
        <f t="shared" si="18"/>
        <v>5</v>
      </c>
      <c r="Z72" s="19">
        <f t="shared" si="21"/>
        <v>0.25</v>
      </c>
      <c r="AA72" s="16" t="str">
        <f t="shared" si="22"/>
        <v>AtkExt</v>
      </c>
      <c r="AB72" s="29">
        <f t="shared" si="23"/>
        <v>10</v>
      </c>
      <c r="AC72" s="16" t="str">
        <f t="shared" si="24"/>
        <v>HPExt</v>
      </c>
      <c r="AD72" s="29">
        <f t="shared" si="25"/>
        <v>34</v>
      </c>
    </row>
    <row r="73" spans="1:30" ht="16.5" x14ac:dyDescent="0.2">
      <c r="J73" s="15" t="s">
        <v>204</v>
      </c>
      <c r="K73" s="15">
        <v>2</v>
      </c>
      <c r="L73" s="15">
        <v>17</v>
      </c>
      <c r="M73" s="30">
        <v>0.85</v>
      </c>
      <c r="N73" s="15" t="s">
        <v>82</v>
      </c>
      <c r="O73" s="16">
        <f t="shared" si="26"/>
        <v>60</v>
      </c>
      <c r="P73" s="15" t="s">
        <v>88</v>
      </c>
      <c r="Q73" s="16">
        <f t="shared" si="16"/>
        <v>429</v>
      </c>
      <c r="R73" s="15"/>
      <c r="S73" s="15"/>
      <c r="U73" s="15">
        <v>36</v>
      </c>
      <c r="V73" s="16">
        <f t="shared" si="19"/>
        <v>2</v>
      </c>
      <c r="W73" s="16" t="str">
        <f t="shared" si="20"/>
        <v>初级1</v>
      </c>
      <c r="X73" s="16">
        <f t="shared" si="17"/>
        <v>2</v>
      </c>
      <c r="Y73" s="16">
        <f t="shared" si="18"/>
        <v>6</v>
      </c>
      <c r="Z73" s="19">
        <f t="shared" si="21"/>
        <v>0.30000000000000004</v>
      </c>
      <c r="AA73" s="16" t="str">
        <f t="shared" si="22"/>
        <v>AtkExt</v>
      </c>
      <c r="AB73" s="29">
        <f t="shared" si="23"/>
        <v>12</v>
      </c>
      <c r="AC73" s="16" t="str">
        <f t="shared" si="24"/>
        <v>HPExt</v>
      </c>
      <c r="AD73" s="29">
        <f t="shared" si="25"/>
        <v>41</v>
      </c>
    </row>
    <row r="74" spans="1:30" ht="16.5" x14ac:dyDescent="0.2">
      <c r="J74" s="15" t="s">
        <v>204</v>
      </c>
      <c r="K74" s="15">
        <v>2</v>
      </c>
      <c r="L74" s="15">
        <v>18</v>
      </c>
      <c r="M74" s="30">
        <v>0.9</v>
      </c>
      <c r="N74" s="15" t="s">
        <v>82</v>
      </c>
      <c r="O74" s="16">
        <f t="shared" si="26"/>
        <v>64</v>
      </c>
      <c r="P74" s="15" t="s">
        <v>88</v>
      </c>
      <c r="Q74" s="16">
        <f t="shared" si="16"/>
        <v>455</v>
      </c>
      <c r="R74" s="15"/>
      <c r="S74" s="15"/>
      <c r="U74" s="15">
        <v>37</v>
      </c>
      <c r="V74" s="16">
        <f t="shared" si="19"/>
        <v>2</v>
      </c>
      <c r="W74" s="16" t="str">
        <f t="shared" si="20"/>
        <v>初级1</v>
      </c>
      <c r="X74" s="16">
        <f t="shared" si="17"/>
        <v>2</v>
      </c>
      <c r="Y74" s="16">
        <f t="shared" si="18"/>
        <v>7</v>
      </c>
      <c r="Z74" s="19">
        <f t="shared" si="21"/>
        <v>0.35000000000000003</v>
      </c>
      <c r="AA74" s="16" t="str">
        <f t="shared" si="22"/>
        <v>AtkExt</v>
      </c>
      <c r="AB74" s="29">
        <f t="shared" si="23"/>
        <v>14</v>
      </c>
      <c r="AC74" s="16" t="str">
        <f t="shared" si="24"/>
        <v>HPExt</v>
      </c>
      <c r="AD74" s="29">
        <f t="shared" si="25"/>
        <v>48</v>
      </c>
    </row>
    <row r="75" spans="1:30" ht="16.5" x14ac:dyDescent="0.2">
      <c r="J75" s="15" t="s">
        <v>204</v>
      </c>
      <c r="K75" s="15">
        <v>2</v>
      </c>
      <c r="L75" s="15">
        <v>19</v>
      </c>
      <c r="M75" s="30">
        <v>0.95</v>
      </c>
      <c r="N75" s="15" t="s">
        <v>82</v>
      </c>
      <c r="O75" s="16">
        <f t="shared" si="26"/>
        <v>67</v>
      </c>
      <c r="P75" s="15" t="s">
        <v>88</v>
      </c>
      <c r="Q75" s="16">
        <f t="shared" si="16"/>
        <v>480</v>
      </c>
      <c r="R75" s="15"/>
      <c r="S75" s="15"/>
      <c r="U75" s="15">
        <v>38</v>
      </c>
      <c r="V75" s="16">
        <f t="shared" si="19"/>
        <v>2</v>
      </c>
      <c r="W75" s="16" t="str">
        <f t="shared" si="20"/>
        <v>初级1</v>
      </c>
      <c r="X75" s="16">
        <f t="shared" si="17"/>
        <v>2</v>
      </c>
      <c r="Y75" s="16">
        <f t="shared" si="18"/>
        <v>8</v>
      </c>
      <c r="Z75" s="19">
        <f t="shared" si="21"/>
        <v>0.4</v>
      </c>
      <c r="AA75" s="16" t="str">
        <f t="shared" si="22"/>
        <v>AtkExt</v>
      </c>
      <c r="AB75" s="29">
        <f t="shared" si="23"/>
        <v>16</v>
      </c>
      <c r="AC75" s="16" t="str">
        <f t="shared" si="24"/>
        <v>HPExt</v>
      </c>
      <c r="AD75" s="29">
        <f t="shared" si="25"/>
        <v>55</v>
      </c>
    </row>
    <row r="76" spans="1:30" ht="16.5" x14ac:dyDescent="0.2">
      <c r="J76" s="15" t="s">
        <v>204</v>
      </c>
      <c r="K76" s="15">
        <v>2</v>
      </c>
      <c r="L76" s="15">
        <v>20</v>
      </c>
      <c r="M76" s="30">
        <v>1</v>
      </c>
      <c r="N76" s="15" t="s">
        <v>82</v>
      </c>
      <c r="O76" s="16">
        <f t="shared" si="26"/>
        <v>71</v>
      </c>
      <c r="P76" s="15" t="s">
        <v>88</v>
      </c>
      <c r="Q76" s="16">
        <f t="shared" si="16"/>
        <v>505</v>
      </c>
      <c r="R76" s="15"/>
      <c r="S76" s="15"/>
      <c r="U76" s="15">
        <v>39</v>
      </c>
      <c r="V76" s="16">
        <f t="shared" si="19"/>
        <v>2</v>
      </c>
      <c r="W76" s="16" t="str">
        <f t="shared" si="20"/>
        <v>初级1</v>
      </c>
      <c r="X76" s="16">
        <f t="shared" si="17"/>
        <v>2</v>
      </c>
      <c r="Y76" s="16">
        <f t="shared" si="18"/>
        <v>9</v>
      </c>
      <c r="Z76" s="19">
        <f t="shared" si="21"/>
        <v>0.45</v>
      </c>
      <c r="AA76" s="16" t="str">
        <f t="shared" si="22"/>
        <v>AtkExt</v>
      </c>
      <c r="AB76" s="29">
        <f t="shared" si="23"/>
        <v>17</v>
      </c>
      <c r="AC76" s="16" t="str">
        <f t="shared" si="24"/>
        <v>HPExt</v>
      </c>
      <c r="AD76" s="29">
        <f t="shared" si="25"/>
        <v>62</v>
      </c>
    </row>
    <row r="77" spans="1:30" ht="16.5" x14ac:dyDescent="0.2">
      <c r="J77" s="15" t="s">
        <v>204</v>
      </c>
      <c r="K77" s="15">
        <v>2</v>
      </c>
      <c r="L77" s="15">
        <v>21</v>
      </c>
      <c r="M77" s="30">
        <v>1.05</v>
      </c>
      <c r="N77" s="15" t="s">
        <v>82</v>
      </c>
      <c r="O77" s="16">
        <f t="shared" si="26"/>
        <v>75</v>
      </c>
      <c r="P77" s="15" t="s">
        <v>88</v>
      </c>
      <c r="Q77" s="16">
        <f t="shared" si="16"/>
        <v>530</v>
      </c>
      <c r="R77" s="15"/>
      <c r="S77" s="15"/>
      <c r="U77" s="15">
        <v>40</v>
      </c>
      <c r="V77" s="16">
        <f t="shared" si="19"/>
        <v>2</v>
      </c>
      <c r="W77" s="16" t="str">
        <f t="shared" si="20"/>
        <v>初级1</v>
      </c>
      <c r="X77" s="16">
        <f t="shared" si="17"/>
        <v>2</v>
      </c>
      <c r="Y77" s="16">
        <f t="shared" si="18"/>
        <v>10</v>
      </c>
      <c r="Z77" s="19">
        <f t="shared" si="21"/>
        <v>0.5</v>
      </c>
      <c r="AA77" s="16" t="str">
        <f t="shared" si="22"/>
        <v>AtkExt</v>
      </c>
      <c r="AB77" s="29">
        <f t="shared" si="23"/>
        <v>19</v>
      </c>
      <c r="AC77" s="16" t="str">
        <f t="shared" si="24"/>
        <v>HPExt</v>
      </c>
      <c r="AD77" s="29">
        <f t="shared" si="25"/>
        <v>68</v>
      </c>
    </row>
    <row r="78" spans="1:30" ht="16.5" x14ac:dyDescent="0.2">
      <c r="J78" s="15" t="s">
        <v>204</v>
      </c>
      <c r="K78" s="15">
        <v>2</v>
      </c>
      <c r="L78" s="15">
        <v>22</v>
      </c>
      <c r="M78" s="30">
        <v>1.1000000000000001</v>
      </c>
      <c r="N78" s="15" t="s">
        <v>82</v>
      </c>
      <c r="O78" s="16">
        <f t="shared" si="26"/>
        <v>78</v>
      </c>
      <c r="P78" s="15" t="s">
        <v>88</v>
      </c>
      <c r="Q78" s="16">
        <f t="shared" si="16"/>
        <v>556</v>
      </c>
      <c r="R78" s="15"/>
      <c r="S78" s="15"/>
      <c r="U78" s="15">
        <v>41</v>
      </c>
      <c r="V78" s="16">
        <f t="shared" si="19"/>
        <v>2</v>
      </c>
      <c r="W78" s="16" t="str">
        <f t="shared" si="20"/>
        <v>初级1</v>
      </c>
      <c r="X78" s="16">
        <f t="shared" si="17"/>
        <v>2</v>
      </c>
      <c r="Y78" s="16">
        <f t="shared" si="18"/>
        <v>11</v>
      </c>
      <c r="Z78" s="19">
        <f t="shared" si="21"/>
        <v>0.55000000000000004</v>
      </c>
      <c r="AA78" s="16" t="str">
        <f t="shared" si="22"/>
        <v>AtkExt</v>
      </c>
      <c r="AB78" s="29">
        <f t="shared" si="23"/>
        <v>21</v>
      </c>
      <c r="AC78" s="16" t="str">
        <f t="shared" si="24"/>
        <v>HPExt</v>
      </c>
      <c r="AD78" s="29">
        <f t="shared" si="25"/>
        <v>75</v>
      </c>
    </row>
    <row r="79" spans="1:30" ht="16.5" x14ac:dyDescent="0.2">
      <c r="J79" s="15" t="s">
        <v>204</v>
      </c>
      <c r="K79" s="15">
        <v>2</v>
      </c>
      <c r="L79" s="15">
        <v>23</v>
      </c>
      <c r="M79" s="30">
        <v>1.1499999999999999</v>
      </c>
      <c r="N79" s="15" t="s">
        <v>82</v>
      </c>
      <c r="O79" s="16">
        <f t="shared" si="26"/>
        <v>82</v>
      </c>
      <c r="P79" s="15" t="s">
        <v>88</v>
      </c>
      <c r="Q79" s="16">
        <f t="shared" si="16"/>
        <v>581</v>
      </c>
      <c r="R79" s="15"/>
      <c r="S79" s="15"/>
      <c r="U79" s="15">
        <v>42</v>
      </c>
      <c r="V79" s="16">
        <f t="shared" si="19"/>
        <v>2</v>
      </c>
      <c r="W79" s="16" t="str">
        <f t="shared" si="20"/>
        <v>初级1</v>
      </c>
      <c r="X79" s="16">
        <f t="shared" si="17"/>
        <v>2</v>
      </c>
      <c r="Y79" s="16">
        <f t="shared" si="18"/>
        <v>12</v>
      </c>
      <c r="Z79" s="19">
        <f t="shared" si="21"/>
        <v>0.60000000000000009</v>
      </c>
      <c r="AA79" s="16" t="str">
        <f t="shared" si="22"/>
        <v>AtkExt</v>
      </c>
      <c r="AB79" s="29">
        <f t="shared" si="23"/>
        <v>23</v>
      </c>
      <c r="AC79" s="16" t="str">
        <f t="shared" si="24"/>
        <v>HPExt</v>
      </c>
      <c r="AD79" s="29">
        <f t="shared" si="25"/>
        <v>82</v>
      </c>
    </row>
    <row r="80" spans="1:30" ht="16.5" x14ac:dyDescent="0.2">
      <c r="J80" s="15" t="s">
        <v>204</v>
      </c>
      <c r="K80" s="15">
        <v>2</v>
      </c>
      <c r="L80" s="15">
        <v>24</v>
      </c>
      <c r="M80" s="30">
        <v>1.2</v>
      </c>
      <c r="N80" s="15" t="s">
        <v>82</v>
      </c>
      <c r="O80" s="16">
        <f t="shared" si="26"/>
        <v>85</v>
      </c>
      <c r="P80" s="15" t="s">
        <v>88</v>
      </c>
      <c r="Q80" s="16">
        <f t="shared" si="16"/>
        <v>606</v>
      </c>
      <c r="R80" s="15"/>
      <c r="S80" s="15"/>
      <c r="U80" s="15">
        <v>43</v>
      </c>
      <c r="V80" s="16">
        <f t="shared" si="19"/>
        <v>2</v>
      </c>
      <c r="W80" s="16" t="str">
        <f t="shared" si="20"/>
        <v>初级1</v>
      </c>
      <c r="X80" s="16">
        <f t="shared" si="17"/>
        <v>2</v>
      </c>
      <c r="Y80" s="16">
        <f t="shared" si="18"/>
        <v>13</v>
      </c>
      <c r="Z80" s="19">
        <f t="shared" si="21"/>
        <v>0.65</v>
      </c>
      <c r="AA80" s="16" t="str">
        <f t="shared" si="22"/>
        <v>AtkExt</v>
      </c>
      <c r="AB80" s="29">
        <f t="shared" si="23"/>
        <v>25</v>
      </c>
      <c r="AC80" s="16" t="str">
        <f t="shared" si="24"/>
        <v>HPExt</v>
      </c>
      <c r="AD80" s="29">
        <f t="shared" si="25"/>
        <v>89</v>
      </c>
    </row>
    <row r="81" spans="10:30" ht="16.5" x14ac:dyDescent="0.2">
      <c r="J81" s="15" t="s">
        <v>204</v>
      </c>
      <c r="K81" s="15">
        <v>2</v>
      </c>
      <c r="L81" s="15">
        <v>25</v>
      </c>
      <c r="M81" s="30">
        <v>1.25</v>
      </c>
      <c r="N81" s="15" t="s">
        <v>82</v>
      </c>
      <c r="O81" s="16">
        <f t="shared" si="26"/>
        <v>89</v>
      </c>
      <c r="P81" s="15" t="s">
        <v>88</v>
      </c>
      <c r="Q81" s="16">
        <f t="shared" si="16"/>
        <v>631</v>
      </c>
      <c r="R81" s="15"/>
      <c r="S81" s="15"/>
      <c r="U81" s="15">
        <v>44</v>
      </c>
      <c r="V81" s="16">
        <f t="shared" si="19"/>
        <v>2</v>
      </c>
      <c r="W81" s="16" t="str">
        <f t="shared" si="20"/>
        <v>初级1</v>
      </c>
      <c r="X81" s="16">
        <f t="shared" si="17"/>
        <v>2</v>
      </c>
      <c r="Y81" s="16">
        <f t="shared" si="18"/>
        <v>14</v>
      </c>
      <c r="Z81" s="19">
        <f t="shared" si="21"/>
        <v>0.70000000000000007</v>
      </c>
      <c r="AA81" s="16" t="str">
        <f t="shared" si="22"/>
        <v>AtkExt</v>
      </c>
      <c r="AB81" s="29">
        <f t="shared" si="23"/>
        <v>27</v>
      </c>
      <c r="AC81" s="16" t="str">
        <f t="shared" si="24"/>
        <v>HPExt</v>
      </c>
      <c r="AD81" s="29">
        <f t="shared" si="25"/>
        <v>96</v>
      </c>
    </row>
    <row r="82" spans="10:30" ht="16.5" x14ac:dyDescent="0.2">
      <c r="J82" s="15" t="s">
        <v>204</v>
      </c>
      <c r="K82" s="15">
        <v>2</v>
      </c>
      <c r="L82" s="15">
        <v>26</v>
      </c>
      <c r="M82" s="30">
        <v>1.3</v>
      </c>
      <c r="N82" s="15" t="s">
        <v>82</v>
      </c>
      <c r="O82" s="16">
        <f t="shared" si="26"/>
        <v>92</v>
      </c>
      <c r="P82" s="15" t="s">
        <v>88</v>
      </c>
      <c r="Q82" s="16">
        <f t="shared" si="16"/>
        <v>657</v>
      </c>
      <c r="R82" s="15"/>
      <c r="S82" s="15"/>
      <c r="U82" s="15">
        <v>45</v>
      </c>
      <c r="V82" s="16">
        <f t="shared" si="19"/>
        <v>2</v>
      </c>
      <c r="W82" s="16" t="str">
        <f t="shared" si="20"/>
        <v>初级1</v>
      </c>
      <c r="X82" s="16">
        <f t="shared" si="17"/>
        <v>2</v>
      </c>
      <c r="Y82" s="16">
        <f t="shared" si="18"/>
        <v>15</v>
      </c>
      <c r="Z82" s="19">
        <f t="shared" si="21"/>
        <v>0.75</v>
      </c>
      <c r="AA82" s="16" t="str">
        <f t="shared" si="22"/>
        <v>AtkExt</v>
      </c>
      <c r="AB82" s="29">
        <f t="shared" si="23"/>
        <v>29</v>
      </c>
      <c r="AC82" s="16" t="str">
        <f t="shared" si="24"/>
        <v>HPExt</v>
      </c>
      <c r="AD82" s="29">
        <f t="shared" si="25"/>
        <v>103</v>
      </c>
    </row>
    <row r="83" spans="10:30" ht="16.5" x14ac:dyDescent="0.2">
      <c r="J83" s="15" t="s">
        <v>204</v>
      </c>
      <c r="K83" s="15">
        <v>2</v>
      </c>
      <c r="L83" s="15">
        <v>27</v>
      </c>
      <c r="M83" s="30">
        <v>1.35</v>
      </c>
      <c r="N83" s="15" t="s">
        <v>82</v>
      </c>
      <c r="O83" s="16">
        <f t="shared" si="26"/>
        <v>96</v>
      </c>
      <c r="P83" s="15" t="s">
        <v>88</v>
      </c>
      <c r="Q83" s="16">
        <f t="shared" si="16"/>
        <v>682</v>
      </c>
      <c r="R83" s="15"/>
      <c r="S83" s="15"/>
      <c r="U83" s="15">
        <v>46</v>
      </c>
      <c r="V83" s="16">
        <f t="shared" si="19"/>
        <v>2</v>
      </c>
      <c r="W83" s="16" t="str">
        <f t="shared" si="20"/>
        <v>初级1</v>
      </c>
      <c r="X83" s="16">
        <f t="shared" si="17"/>
        <v>2</v>
      </c>
      <c r="Y83" s="16">
        <f t="shared" si="18"/>
        <v>16</v>
      </c>
      <c r="Z83" s="19">
        <f t="shared" si="21"/>
        <v>0.8</v>
      </c>
      <c r="AA83" s="16" t="str">
        <f t="shared" si="22"/>
        <v>AtkExt</v>
      </c>
      <c r="AB83" s="29">
        <f t="shared" si="23"/>
        <v>31</v>
      </c>
      <c r="AC83" s="16" t="str">
        <f t="shared" si="24"/>
        <v>HPExt</v>
      </c>
      <c r="AD83" s="29">
        <f t="shared" si="25"/>
        <v>109</v>
      </c>
    </row>
    <row r="84" spans="10:30" ht="16.5" x14ac:dyDescent="0.2">
      <c r="J84" s="15" t="s">
        <v>204</v>
      </c>
      <c r="K84" s="15">
        <v>2</v>
      </c>
      <c r="L84" s="15">
        <v>28</v>
      </c>
      <c r="M84" s="30">
        <v>1.4</v>
      </c>
      <c r="N84" s="15" t="s">
        <v>82</v>
      </c>
      <c r="O84" s="16">
        <f t="shared" si="26"/>
        <v>99</v>
      </c>
      <c r="P84" s="15" t="s">
        <v>88</v>
      </c>
      <c r="Q84" s="16">
        <f t="shared" si="16"/>
        <v>707</v>
      </c>
      <c r="R84" s="15"/>
      <c r="S84" s="15"/>
      <c r="U84" s="15">
        <v>47</v>
      </c>
      <c r="V84" s="16">
        <f t="shared" si="19"/>
        <v>2</v>
      </c>
      <c r="W84" s="16" t="str">
        <f t="shared" si="20"/>
        <v>初级1</v>
      </c>
      <c r="X84" s="16">
        <f t="shared" si="17"/>
        <v>2</v>
      </c>
      <c r="Y84" s="16">
        <f t="shared" si="18"/>
        <v>17</v>
      </c>
      <c r="Z84" s="19">
        <f t="shared" si="21"/>
        <v>0.85000000000000009</v>
      </c>
      <c r="AA84" s="16" t="str">
        <f t="shared" si="22"/>
        <v>AtkExt</v>
      </c>
      <c r="AB84" s="29">
        <f t="shared" si="23"/>
        <v>33</v>
      </c>
      <c r="AC84" s="16" t="str">
        <f t="shared" si="24"/>
        <v>HPExt</v>
      </c>
      <c r="AD84" s="29">
        <f t="shared" si="25"/>
        <v>116</v>
      </c>
    </row>
    <row r="85" spans="10:30" ht="16.5" x14ac:dyDescent="0.2">
      <c r="J85" s="15" t="s">
        <v>204</v>
      </c>
      <c r="K85" s="15">
        <v>2</v>
      </c>
      <c r="L85" s="15">
        <v>29</v>
      </c>
      <c r="M85" s="30">
        <v>1.45</v>
      </c>
      <c r="N85" s="15" t="s">
        <v>82</v>
      </c>
      <c r="O85" s="16">
        <f t="shared" si="26"/>
        <v>103</v>
      </c>
      <c r="P85" s="15" t="s">
        <v>88</v>
      </c>
      <c r="Q85" s="16">
        <f t="shared" si="16"/>
        <v>732</v>
      </c>
      <c r="R85" s="15"/>
      <c r="S85" s="15"/>
      <c r="U85" s="15">
        <v>48</v>
      </c>
      <c r="V85" s="16">
        <f t="shared" si="19"/>
        <v>2</v>
      </c>
      <c r="W85" s="16" t="str">
        <f t="shared" si="20"/>
        <v>初级1</v>
      </c>
      <c r="X85" s="16">
        <f t="shared" si="17"/>
        <v>2</v>
      </c>
      <c r="Y85" s="16">
        <f t="shared" si="18"/>
        <v>18</v>
      </c>
      <c r="Z85" s="19">
        <f t="shared" si="21"/>
        <v>0.9</v>
      </c>
      <c r="AA85" s="16" t="str">
        <f t="shared" si="22"/>
        <v>AtkExt</v>
      </c>
      <c r="AB85" s="29">
        <f t="shared" si="23"/>
        <v>35</v>
      </c>
      <c r="AC85" s="16" t="str">
        <f t="shared" si="24"/>
        <v>HPExt</v>
      </c>
      <c r="AD85" s="29">
        <f t="shared" si="25"/>
        <v>123</v>
      </c>
    </row>
    <row r="86" spans="10:30" ht="16.5" x14ac:dyDescent="0.2">
      <c r="J86" s="15" t="s">
        <v>204</v>
      </c>
      <c r="K86" s="15">
        <v>2</v>
      </c>
      <c r="L86" s="15">
        <v>30</v>
      </c>
      <c r="M86" s="30">
        <v>1.5</v>
      </c>
      <c r="N86" s="15" t="s">
        <v>82</v>
      </c>
      <c r="O86" s="16">
        <f t="shared" si="26"/>
        <v>107</v>
      </c>
      <c r="P86" s="15" t="s">
        <v>88</v>
      </c>
      <c r="Q86" s="16">
        <f t="shared" si="16"/>
        <v>758</v>
      </c>
      <c r="R86" s="15"/>
      <c r="S86" s="15"/>
      <c r="U86" s="15">
        <v>49</v>
      </c>
      <c r="V86" s="16">
        <f t="shared" si="19"/>
        <v>2</v>
      </c>
      <c r="W86" s="16" t="str">
        <f t="shared" si="20"/>
        <v>初级1</v>
      </c>
      <c r="X86" s="16">
        <f t="shared" si="17"/>
        <v>2</v>
      </c>
      <c r="Y86" s="16">
        <f t="shared" si="18"/>
        <v>19</v>
      </c>
      <c r="Z86" s="19">
        <f t="shared" si="21"/>
        <v>0.95000000000000007</v>
      </c>
      <c r="AA86" s="16" t="str">
        <f t="shared" si="22"/>
        <v>AtkExt</v>
      </c>
      <c r="AB86" s="29">
        <f t="shared" si="23"/>
        <v>37</v>
      </c>
      <c r="AC86" s="16" t="str">
        <f t="shared" si="24"/>
        <v>HPExt</v>
      </c>
      <c r="AD86" s="29">
        <f t="shared" si="25"/>
        <v>130</v>
      </c>
    </row>
    <row r="87" spans="10:30" ht="16.5" x14ac:dyDescent="0.2">
      <c r="J87" s="15" t="s">
        <v>237</v>
      </c>
      <c r="K87" s="15">
        <v>3</v>
      </c>
      <c r="L87" s="15">
        <v>1</v>
      </c>
      <c r="M87" s="30">
        <v>0.05</v>
      </c>
      <c r="N87" s="15" t="s">
        <v>82</v>
      </c>
      <c r="O87" s="16">
        <f t="shared" si="26"/>
        <v>5</v>
      </c>
      <c r="P87" s="15" t="s">
        <v>134</v>
      </c>
      <c r="Q87" s="16">
        <f t="shared" ref="Q87" si="27">ROUND(INDEX($M$16:$O$22,$K87,MATCH(P87,$M$15:$O$15,0))*$M87,0)</f>
        <v>5</v>
      </c>
      <c r="R87" s="15"/>
      <c r="S87" s="15"/>
      <c r="U87" s="15">
        <v>50</v>
      </c>
      <c r="V87" s="16">
        <f t="shared" si="19"/>
        <v>2</v>
      </c>
      <c r="W87" s="16" t="str">
        <f t="shared" si="20"/>
        <v>初级1</v>
      </c>
      <c r="X87" s="16">
        <f t="shared" si="17"/>
        <v>2</v>
      </c>
      <c r="Y87" s="16">
        <f t="shared" si="18"/>
        <v>20</v>
      </c>
      <c r="Z87" s="19">
        <f t="shared" si="21"/>
        <v>1</v>
      </c>
      <c r="AA87" s="16" t="str">
        <f t="shared" si="22"/>
        <v>AtkExt</v>
      </c>
      <c r="AB87" s="29">
        <f t="shared" si="23"/>
        <v>39</v>
      </c>
      <c r="AC87" s="16" t="str">
        <f t="shared" si="24"/>
        <v>HPExt</v>
      </c>
      <c r="AD87" s="29">
        <f t="shared" si="25"/>
        <v>137</v>
      </c>
    </row>
    <row r="88" spans="10:30" ht="16.5" x14ac:dyDescent="0.2">
      <c r="J88" s="15" t="s">
        <v>237</v>
      </c>
      <c r="K88" s="15">
        <v>3</v>
      </c>
      <c r="L88" s="15">
        <v>2</v>
      </c>
      <c r="M88" s="30">
        <v>0.1</v>
      </c>
      <c r="N88" s="15" t="s">
        <v>82</v>
      </c>
      <c r="O88" s="16">
        <f t="shared" ref="O88:O116" si="28">ROUND(INDEX($M$16:$O$22,$K88,MATCH(N88,$M$15:$O$15,0))*$M88,0)</f>
        <v>11</v>
      </c>
      <c r="P88" s="15" t="s">
        <v>134</v>
      </c>
      <c r="Q88" s="16">
        <f t="shared" ref="Q88:Q116" si="29">ROUND(INDEX($M$16:$O$22,$K88,MATCH(P88,$M$15:$O$15,0))*$M88,0)</f>
        <v>11</v>
      </c>
      <c r="R88" s="15"/>
      <c r="S88" s="15"/>
      <c r="U88" s="15">
        <v>51</v>
      </c>
      <c r="V88" s="16">
        <f t="shared" si="19"/>
        <v>2</v>
      </c>
      <c r="W88" s="16" t="str">
        <f t="shared" si="20"/>
        <v>初级1</v>
      </c>
      <c r="X88" s="16">
        <f t="shared" si="17"/>
        <v>2</v>
      </c>
      <c r="Y88" s="16">
        <f t="shared" si="18"/>
        <v>21</v>
      </c>
      <c r="Z88" s="19">
        <f t="shared" si="21"/>
        <v>1.05</v>
      </c>
      <c r="AA88" s="16" t="str">
        <f t="shared" si="22"/>
        <v>AtkExt</v>
      </c>
      <c r="AB88" s="29">
        <f t="shared" si="23"/>
        <v>41</v>
      </c>
      <c r="AC88" s="16" t="str">
        <f t="shared" si="24"/>
        <v>HPExt</v>
      </c>
      <c r="AD88" s="29">
        <f t="shared" si="25"/>
        <v>144</v>
      </c>
    </row>
    <row r="89" spans="10:30" ht="16.5" x14ac:dyDescent="0.2">
      <c r="J89" s="15" t="s">
        <v>237</v>
      </c>
      <c r="K89" s="15">
        <v>3</v>
      </c>
      <c r="L89" s="15">
        <v>3</v>
      </c>
      <c r="M89" s="30">
        <v>0.15</v>
      </c>
      <c r="N89" s="15" t="s">
        <v>82</v>
      </c>
      <c r="O89" s="16">
        <f t="shared" si="28"/>
        <v>16</v>
      </c>
      <c r="P89" s="15" t="s">
        <v>134</v>
      </c>
      <c r="Q89" s="16">
        <f t="shared" si="29"/>
        <v>16</v>
      </c>
      <c r="R89" s="15"/>
      <c r="S89" s="15"/>
      <c r="U89" s="15">
        <v>52</v>
      </c>
      <c r="V89" s="16">
        <f t="shared" si="19"/>
        <v>2</v>
      </c>
      <c r="W89" s="16" t="str">
        <f t="shared" si="20"/>
        <v>初级1</v>
      </c>
      <c r="X89" s="16">
        <f t="shared" si="17"/>
        <v>2</v>
      </c>
      <c r="Y89" s="16">
        <f t="shared" si="18"/>
        <v>22</v>
      </c>
      <c r="Z89" s="19">
        <f t="shared" si="21"/>
        <v>1.1000000000000001</v>
      </c>
      <c r="AA89" s="16" t="str">
        <f t="shared" si="22"/>
        <v>AtkExt</v>
      </c>
      <c r="AB89" s="29">
        <f t="shared" si="23"/>
        <v>43</v>
      </c>
      <c r="AC89" s="16" t="str">
        <f t="shared" si="24"/>
        <v>HPExt</v>
      </c>
      <c r="AD89" s="29">
        <f t="shared" si="25"/>
        <v>150</v>
      </c>
    </row>
    <row r="90" spans="10:30" ht="16.5" x14ac:dyDescent="0.2">
      <c r="J90" s="15" t="s">
        <v>237</v>
      </c>
      <c r="K90" s="15">
        <v>3</v>
      </c>
      <c r="L90" s="15">
        <v>4</v>
      </c>
      <c r="M90" s="30">
        <v>0.2</v>
      </c>
      <c r="N90" s="15" t="s">
        <v>82</v>
      </c>
      <c r="O90" s="16">
        <f t="shared" si="28"/>
        <v>21</v>
      </c>
      <c r="P90" s="15" t="s">
        <v>134</v>
      </c>
      <c r="Q90" s="16">
        <f t="shared" si="29"/>
        <v>21</v>
      </c>
      <c r="R90" s="15"/>
      <c r="S90" s="15"/>
      <c r="U90" s="15">
        <v>53</v>
      </c>
      <c r="V90" s="16">
        <f t="shared" si="19"/>
        <v>2</v>
      </c>
      <c r="W90" s="16" t="str">
        <f t="shared" si="20"/>
        <v>初级1</v>
      </c>
      <c r="X90" s="16">
        <f t="shared" si="17"/>
        <v>2</v>
      </c>
      <c r="Y90" s="16">
        <f t="shared" si="18"/>
        <v>23</v>
      </c>
      <c r="Z90" s="19">
        <f t="shared" si="21"/>
        <v>1.1500000000000001</v>
      </c>
      <c r="AA90" s="16" t="str">
        <f t="shared" si="22"/>
        <v>AtkExt</v>
      </c>
      <c r="AB90" s="29">
        <f t="shared" si="23"/>
        <v>45</v>
      </c>
      <c r="AC90" s="16" t="str">
        <f t="shared" si="24"/>
        <v>HPExt</v>
      </c>
      <c r="AD90" s="29">
        <f t="shared" si="25"/>
        <v>157</v>
      </c>
    </row>
    <row r="91" spans="10:30" ht="16.5" x14ac:dyDescent="0.2">
      <c r="J91" s="15" t="s">
        <v>237</v>
      </c>
      <c r="K91" s="15">
        <v>3</v>
      </c>
      <c r="L91" s="15">
        <v>5</v>
      </c>
      <c r="M91" s="30">
        <v>0.25</v>
      </c>
      <c r="N91" s="15" t="s">
        <v>82</v>
      </c>
      <c r="O91" s="16">
        <f t="shared" si="28"/>
        <v>27</v>
      </c>
      <c r="P91" s="15" t="s">
        <v>134</v>
      </c>
      <c r="Q91" s="16">
        <f t="shared" si="29"/>
        <v>27</v>
      </c>
      <c r="R91" s="15"/>
      <c r="S91" s="15"/>
      <c r="U91" s="15">
        <v>54</v>
      </c>
      <c r="V91" s="16">
        <f t="shared" si="19"/>
        <v>2</v>
      </c>
      <c r="W91" s="16" t="str">
        <f t="shared" si="20"/>
        <v>初级1</v>
      </c>
      <c r="X91" s="16">
        <f t="shared" si="17"/>
        <v>2</v>
      </c>
      <c r="Y91" s="16">
        <f t="shared" si="18"/>
        <v>24</v>
      </c>
      <c r="Z91" s="19">
        <f t="shared" si="21"/>
        <v>1.2000000000000002</v>
      </c>
      <c r="AA91" s="16" t="str">
        <f t="shared" si="22"/>
        <v>AtkExt</v>
      </c>
      <c r="AB91" s="29">
        <f t="shared" si="23"/>
        <v>47</v>
      </c>
      <c r="AC91" s="16" t="str">
        <f t="shared" si="24"/>
        <v>HPExt</v>
      </c>
      <c r="AD91" s="29">
        <f t="shared" si="25"/>
        <v>164</v>
      </c>
    </row>
    <row r="92" spans="10:30" ht="16.5" x14ac:dyDescent="0.2">
      <c r="J92" s="15" t="s">
        <v>237</v>
      </c>
      <c r="K92" s="15">
        <v>3</v>
      </c>
      <c r="L92" s="15">
        <v>6</v>
      </c>
      <c r="M92" s="30">
        <v>0.3</v>
      </c>
      <c r="N92" s="15" t="s">
        <v>82</v>
      </c>
      <c r="O92" s="16">
        <f t="shared" si="28"/>
        <v>32</v>
      </c>
      <c r="P92" s="15" t="s">
        <v>134</v>
      </c>
      <c r="Q92" s="16">
        <f t="shared" si="29"/>
        <v>32</v>
      </c>
      <c r="R92" s="15"/>
      <c r="S92" s="15"/>
      <c r="U92" s="15">
        <v>55</v>
      </c>
      <c r="V92" s="16">
        <f t="shared" si="19"/>
        <v>2</v>
      </c>
      <c r="W92" s="16" t="str">
        <f t="shared" si="20"/>
        <v>初级1</v>
      </c>
      <c r="X92" s="16">
        <f t="shared" si="17"/>
        <v>2</v>
      </c>
      <c r="Y92" s="16">
        <f t="shared" si="18"/>
        <v>25</v>
      </c>
      <c r="Z92" s="19">
        <f t="shared" si="21"/>
        <v>1.25</v>
      </c>
      <c r="AA92" s="16" t="str">
        <f t="shared" si="22"/>
        <v>AtkExt</v>
      </c>
      <c r="AB92" s="29">
        <f t="shared" si="23"/>
        <v>48</v>
      </c>
      <c r="AC92" s="16" t="str">
        <f t="shared" si="24"/>
        <v>HPExt</v>
      </c>
      <c r="AD92" s="29">
        <f t="shared" si="25"/>
        <v>171</v>
      </c>
    </row>
    <row r="93" spans="10:30" ht="16.5" x14ac:dyDescent="0.2">
      <c r="J93" s="15" t="s">
        <v>237</v>
      </c>
      <c r="K93" s="15">
        <v>3</v>
      </c>
      <c r="L93" s="15">
        <v>7</v>
      </c>
      <c r="M93" s="30">
        <v>0.35</v>
      </c>
      <c r="N93" s="15" t="s">
        <v>82</v>
      </c>
      <c r="O93" s="16">
        <f t="shared" si="28"/>
        <v>37</v>
      </c>
      <c r="P93" s="15" t="s">
        <v>134</v>
      </c>
      <c r="Q93" s="16">
        <f t="shared" si="29"/>
        <v>37</v>
      </c>
      <c r="R93" s="15"/>
      <c r="S93" s="15"/>
      <c r="U93" s="15">
        <v>56</v>
      </c>
      <c r="V93" s="16">
        <f t="shared" si="19"/>
        <v>2</v>
      </c>
      <c r="W93" s="16" t="str">
        <f t="shared" si="20"/>
        <v>初级1</v>
      </c>
      <c r="X93" s="16">
        <f t="shared" si="17"/>
        <v>2</v>
      </c>
      <c r="Y93" s="16">
        <f t="shared" si="18"/>
        <v>26</v>
      </c>
      <c r="Z93" s="19">
        <f t="shared" si="21"/>
        <v>1.3</v>
      </c>
      <c r="AA93" s="16" t="str">
        <f t="shared" si="22"/>
        <v>AtkExt</v>
      </c>
      <c r="AB93" s="29">
        <f t="shared" si="23"/>
        <v>50</v>
      </c>
      <c r="AC93" s="16" t="str">
        <f t="shared" si="24"/>
        <v>HPExt</v>
      </c>
      <c r="AD93" s="29">
        <f t="shared" si="25"/>
        <v>178</v>
      </c>
    </row>
    <row r="94" spans="10:30" ht="16.5" x14ac:dyDescent="0.2">
      <c r="J94" s="15" t="s">
        <v>237</v>
      </c>
      <c r="K94" s="15">
        <v>3</v>
      </c>
      <c r="L94" s="15">
        <v>8</v>
      </c>
      <c r="M94" s="30">
        <v>0.4</v>
      </c>
      <c r="N94" s="15" t="s">
        <v>82</v>
      </c>
      <c r="O94" s="16">
        <f t="shared" si="28"/>
        <v>43</v>
      </c>
      <c r="P94" s="15" t="s">
        <v>134</v>
      </c>
      <c r="Q94" s="16">
        <f t="shared" si="29"/>
        <v>42</v>
      </c>
      <c r="R94" s="15"/>
      <c r="S94" s="15"/>
      <c r="U94" s="15">
        <v>57</v>
      </c>
      <c r="V94" s="16">
        <f t="shared" si="19"/>
        <v>2</v>
      </c>
      <c r="W94" s="16" t="str">
        <f t="shared" si="20"/>
        <v>初级1</v>
      </c>
      <c r="X94" s="16">
        <f t="shared" si="17"/>
        <v>2</v>
      </c>
      <c r="Y94" s="16">
        <f t="shared" si="18"/>
        <v>27</v>
      </c>
      <c r="Z94" s="19">
        <f t="shared" si="21"/>
        <v>1.35</v>
      </c>
      <c r="AA94" s="16" t="str">
        <f t="shared" si="22"/>
        <v>AtkExt</v>
      </c>
      <c r="AB94" s="29">
        <f t="shared" si="23"/>
        <v>52</v>
      </c>
      <c r="AC94" s="16" t="str">
        <f t="shared" si="24"/>
        <v>HPExt</v>
      </c>
      <c r="AD94" s="29">
        <f t="shared" si="25"/>
        <v>185</v>
      </c>
    </row>
    <row r="95" spans="10:30" ht="16.5" x14ac:dyDescent="0.2">
      <c r="J95" s="15" t="s">
        <v>237</v>
      </c>
      <c r="K95" s="15">
        <v>3</v>
      </c>
      <c r="L95" s="15">
        <v>9</v>
      </c>
      <c r="M95" s="30">
        <v>0.45</v>
      </c>
      <c r="N95" s="15" t="s">
        <v>82</v>
      </c>
      <c r="O95" s="16">
        <f t="shared" si="28"/>
        <v>48</v>
      </c>
      <c r="P95" s="15" t="s">
        <v>134</v>
      </c>
      <c r="Q95" s="16">
        <f t="shared" si="29"/>
        <v>48</v>
      </c>
      <c r="R95" s="15"/>
      <c r="S95" s="15"/>
      <c r="U95" s="15">
        <v>58</v>
      </c>
      <c r="V95" s="16">
        <f t="shared" si="19"/>
        <v>2</v>
      </c>
      <c r="W95" s="16" t="str">
        <f t="shared" si="20"/>
        <v>初级1</v>
      </c>
      <c r="X95" s="16">
        <f t="shared" si="17"/>
        <v>2</v>
      </c>
      <c r="Y95" s="16">
        <f t="shared" si="18"/>
        <v>28</v>
      </c>
      <c r="Z95" s="19">
        <f t="shared" si="21"/>
        <v>1.4000000000000001</v>
      </c>
      <c r="AA95" s="16" t="str">
        <f t="shared" si="22"/>
        <v>AtkExt</v>
      </c>
      <c r="AB95" s="29">
        <f t="shared" si="23"/>
        <v>54</v>
      </c>
      <c r="AC95" s="16" t="str">
        <f t="shared" si="24"/>
        <v>HPExt</v>
      </c>
      <c r="AD95" s="29">
        <f t="shared" si="25"/>
        <v>191</v>
      </c>
    </row>
    <row r="96" spans="10:30" ht="16.5" x14ac:dyDescent="0.2">
      <c r="J96" s="15" t="s">
        <v>237</v>
      </c>
      <c r="K96" s="15">
        <v>3</v>
      </c>
      <c r="L96" s="15">
        <v>10</v>
      </c>
      <c r="M96" s="30">
        <v>0.5</v>
      </c>
      <c r="N96" s="15" t="s">
        <v>82</v>
      </c>
      <c r="O96" s="16">
        <f t="shared" si="28"/>
        <v>54</v>
      </c>
      <c r="P96" s="15" t="s">
        <v>134</v>
      </c>
      <c r="Q96" s="16">
        <f t="shared" si="29"/>
        <v>53</v>
      </c>
      <c r="R96" s="15"/>
      <c r="S96" s="15"/>
      <c r="U96" s="15">
        <v>59</v>
      </c>
      <c r="V96" s="16">
        <f t="shared" si="19"/>
        <v>2</v>
      </c>
      <c r="W96" s="16" t="str">
        <f t="shared" si="20"/>
        <v>初级1</v>
      </c>
      <c r="X96" s="16">
        <f t="shared" si="17"/>
        <v>2</v>
      </c>
      <c r="Y96" s="16">
        <f t="shared" si="18"/>
        <v>29</v>
      </c>
      <c r="Z96" s="19">
        <f t="shared" si="21"/>
        <v>1.4500000000000002</v>
      </c>
      <c r="AA96" s="16" t="str">
        <f t="shared" si="22"/>
        <v>AtkExt</v>
      </c>
      <c r="AB96" s="29">
        <f t="shared" si="23"/>
        <v>56</v>
      </c>
      <c r="AC96" s="16" t="str">
        <f t="shared" si="24"/>
        <v>HPExt</v>
      </c>
      <c r="AD96" s="29">
        <f t="shared" si="25"/>
        <v>198</v>
      </c>
    </row>
    <row r="97" spans="10:30" ht="16.5" x14ac:dyDescent="0.2">
      <c r="J97" s="15" t="s">
        <v>237</v>
      </c>
      <c r="K97" s="15">
        <v>3</v>
      </c>
      <c r="L97" s="15">
        <v>11</v>
      </c>
      <c r="M97" s="30">
        <v>0.55000000000000004</v>
      </c>
      <c r="N97" s="15" t="s">
        <v>82</v>
      </c>
      <c r="O97" s="16">
        <f t="shared" si="28"/>
        <v>59</v>
      </c>
      <c r="P97" s="15" t="s">
        <v>134</v>
      </c>
      <c r="Q97" s="16">
        <f t="shared" si="29"/>
        <v>58</v>
      </c>
      <c r="R97" s="15"/>
      <c r="S97" s="15"/>
      <c r="U97" s="15">
        <v>60</v>
      </c>
      <c r="V97" s="16">
        <f t="shared" si="19"/>
        <v>2</v>
      </c>
      <c r="W97" s="16" t="str">
        <f t="shared" si="20"/>
        <v>初级1</v>
      </c>
      <c r="X97" s="16">
        <f t="shared" si="17"/>
        <v>2</v>
      </c>
      <c r="Y97" s="16">
        <f t="shared" si="18"/>
        <v>30</v>
      </c>
      <c r="Z97" s="19">
        <f t="shared" si="21"/>
        <v>1.5</v>
      </c>
      <c r="AA97" s="16" t="str">
        <f t="shared" si="22"/>
        <v>AtkExt</v>
      </c>
      <c r="AB97" s="29">
        <f t="shared" si="23"/>
        <v>58</v>
      </c>
      <c r="AC97" s="16" t="str">
        <f t="shared" si="24"/>
        <v>HPExt</v>
      </c>
      <c r="AD97" s="29">
        <f t="shared" si="25"/>
        <v>205</v>
      </c>
    </row>
    <row r="98" spans="10:30" ht="16.5" x14ac:dyDescent="0.2">
      <c r="J98" s="15" t="s">
        <v>237</v>
      </c>
      <c r="K98" s="15">
        <v>3</v>
      </c>
      <c r="L98" s="15">
        <v>12</v>
      </c>
      <c r="M98" s="30">
        <v>0.6</v>
      </c>
      <c r="N98" s="15" t="s">
        <v>82</v>
      </c>
      <c r="O98" s="16">
        <f t="shared" si="28"/>
        <v>64</v>
      </c>
      <c r="P98" s="15" t="s">
        <v>134</v>
      </c>
      <c r="Q98" s="16">
        <f t="shared" si="29"/>
        <v>64</v>
      </c>
      <c r="R98" s="15"/>
      <c r="S98" s="15"/>
      <c r="U98" s="15">
        <v>61</v>
      </c>
      <c r="V98" s="16">
        <f t="shared" si="19"/>
        <v>3</v>
      </c>
      <c r="W98" s="16" t="str">
        <f t="shared" si="20"/>
        <v>初级2</v>
      </c>
      <c r="X98" s="16">
        <f t="shared" si="17"/>
        <v>1</v>
      </c>
      <c r="Y98" s="16">
        <f t="shared" si="18"/>
        <v>1</v>
      </c>
      <c r="Z98" s="19">
        <f t="shared" si="21"/>
        <v>0.05</v>
      </c>
      <c r="AA98" s="16" t="str">
        <f t="shared" si="22"/>
        <v>AtkExt</v>
      </c>
      <c r="AB98" s="29">
        <f t="shared" si="23"/>
        <v>2</v>
      </c>
      <c r="AC98" s="16" t="str">
        <f t="shared" si="24"/>
        <v>DefExt</v>
      </c>
      <c r="AD98" s="29">
        <f t="shared" si="25"/>
        <v>1</v>
      </c>
    </row>
    <row r="99" spans="10:30" ht="16.5" x14ac:dyDescent="0.2">
      <c r="J99" s="15" t="s">
        <v>237</v>
      </c>
      <c r="K99" s="15">
        <v>3</v>
      </c>
      <c r="L99" s="15">
        <v>13</v>
      </c>
      <c r="M99" s="30">
        <v>0.65</v>
      </c>
      <c r="N99" s="15" t="s">
        <v>82</v>
      </c>
      <c r="O99" s="16">
        <f t="shared" si="28"/>
        <v>70</v>
      </c>
      <c r="P99" s="15" t="s">
        <v>134</v>
      </c>
      <c r="Q99" s="16">
        <f t="shared" si="29"/>
        <v>69</v>
      </c>
      <c r="R99" s="15"/>
      <c r="S99" s="15"/>
      <c r="U99" s="15">
        <v>62</v>
      </c>
      <c r="V99" s="16">
        <f t="shared" si="19"/>
        <v>3</v>
      </c>
      <c r="W99" s="16" t="str">
        <f t="shared" si="20"/>
        <v>初级2</v>
      </c>
      <c r="X99" s="16">
        <f t="shared" si="17"/>
        <v>1</v>
      </c>
      <c r="Y99" s="16">
        <f t="shared" si="18"/>
        <v>2</v>
      </c>
      <c r="Z99" s="19">
        <f t="shared" si="21"/>
        <v>0.1</v>
      </c>
      <c r="AA99" s="16" t="str">
        <f t="shared" si="22"/>
        <v>AtkExt</v>
      </c>
      <c r="AB99" s="29">
        <f t="shared" si="23"/>
        <v>4</v>
      </c>
      <c r="AC99" s="16" t="str">
        <f t="shared" si="24"/>
        <v>DefExt</v>
      </c>
      <c r="AD99" s="29">
        <f t="shared" si="25"/>
        <v>2</v>
      </c>
    </row>
    <row r="100" spans="10:30" ht="16.5" x14ac:dyDescent="0.2">
      <c r="J100" s="15" t="s">
        <v>237</v>
      </c>
      <c r="K100" s="15">
        <v>3</v>
      </c>
      <c r="L100" s="15">
        <v>14</v>
      </c>
      <c r="M100" s="30">
        <v>0.7</v>
      </c>
      <c r="N100" s="15" t="s">
        <v>82</v>
      </c>
      <c r="O100" s="16">
        <f t="shared" si="28"/>
        <v>75</v>
      </c>
      <c r="P100" s="15" t="s">
        <v>134</v>
      </c>
      <c r="Q100" s="16">
        <f t="shared" si="29"/>
        <v>74</v>
      </c>
      <c r="R100" s="15"/>
      <c r="S100" s="15"/>
      <c r="U100" s="15">
        <v>63</v>
      </c>
      <c r="V100" s="16">
        <f t="shared" si="19"/>
        <v>3</v>
      </c>
      <c r="W100" s="16" t="str">
        <f t="shared" si="20"/>
        <v>初级2</v>
      </c>
      <c r="X100" s="16">
        <f t="shared" si="17"/>
        <v>1</v>
      </c>
      <c r="Y100" s="16">
        <f t="shared" si="18"/>
        <v>3</v>
      </c>
      <c r="Z100" s="19">
        <f t="shared" si="21"/>
        <v>0.15000000000000002</v>
      </c>
      <c r="AA100" s="16" t="str">
        <f t="shared" si="22"/>
        <v>AtkExt</v>
      </c>
      <c r="AB100" s="29">
        <f t="shared" si="23"/>
        <v>6</v>
      </c>
      <c r="AC100" s="16" t="str">
        <f t="shared" si="24"/>
        <v>DefExt</v>
      </c>
      <c r="AD100" s="29">
        <f t="shared" si="25"/>
        <v>3</v>
      </c>
    </row>
    <row r="101" spans="10:30" ht="16.5" x14ac:dyDescent="0.2">
      <c r="J101" s="15" t="s">
        <v>237</v>
      </c>
      <c r="K101" s="15">
        <v>3</v>
      </c>
      <c r="L101" s="15">
        <v>15</v>
      </c>
      <c r="M101" s="30">
        <v>0.75</v>
      </c>
      <c r="N101" s="15" t="s">
        <v>82</v>
      </c>
      <c r="O101" s="16">
        <f t="shared" si="28"/>
        <v>80</v>
      </c>
      <c r="P101" s="15" t="s">
        <v>134</v>
      </c>
      <c r="Q101" s="16">
        <f t="shared" si="29"/>
        <v>80</v>
      </c>
      <c r="R101" s="15"/>
      <c r="S101" s="15"/>
      <c r="U101" s="15">
        <v>64</v>
      </c>
      <c r="V101" s="16">
        <f t="shared" si="19"/>
        <v>3</v>
      </c>
      <c r="W101" s="16" t="str">
        <f t="shared" si="20"/>
        <v>初级2</v>
      </c>
      <c r="X101" s="16">
        <f t="shared" si="17"/>
        <v>1</v>
      </c>
      <c r="Y101" s="16">
        <f t="shared" si="18"/>
        <v>4</v>
      </c>
      <c r="Z101" s="19">
        <f t="shared" si="21"/>
        <v>0.2</v>
      </c>
      <c r="AA101" s="16" t="str">
        <f t="shared" si="22"/>
        <v>AtkExt</v>
      </c>
      <c r="AB101" s="29">
        <f t="shared" si="23"/>
        <v>8</v>
      </c>
      <c r="AC101" s="16" t="str">
        <f t="shared" si="24"/>
        <v>DefExt</v>
      </c>
      <c r="AD101" s="29">
        <f t="shared" si="25"/>
        <v>4</v>
      </c>
    </row>
    <row r="102" spans="10:30" ht="16.5" x14ac:dyDescent="0.2">
      <c r="J102" s="15" t="s">
        <v>237</v>
      </c>
      <c r="K102" s="15">
        <v>3</v>
      </c>
      <c r="L102" s="15">
        <v>16</v>
      </c>
      <c r="M102" s="30">
        <v>0.8</v>
      </c>
      <c r="N102" s="15" t="s">
        <v>82</v>
      </c>
      <c r="O102" s="16">
        <f t="shared" si="28"/>
        <v>86</v>
      </c>
      <c r="P102" s="15" t="s">
        <v>134</v>
      </c>
      <c r="Q102" s="16">
        <f t="shared" si="29"/>
        <v>85</v>
      </c>
      <c r="R102" s="15"/>
      <c r="S102" s="15"/>
      <c r="U102" s="15">
        <v>65</v>
      </c>
      <c r="V102" s="16">
        <f t="shared" si="19"/>
        <v>3</v>
      </c>
      <c r="W102" s="16" t="str">
        <f t="shared" si="20"/>
        <v>初级2</v>
      </c>
      <c r="X102" s="16">
        <f t="shared" ref="X102:X165" si="30">INDEX($V$4:$V$33,INT((U102-1)/30)+1)</f>
        <v>1</v>
      </c>
      <c r="Y102" s="16">
        <f t="shared" ref="Y102:Y165" si="31">MOD(U102-1,30)+1</f>
        <v>5</v>
      </c>
      <c r="Z102" s="19">
        <f t="shared" si="21"/>
        <v>0.25</v>
      </c>
      <c r="AA102" s="16" t="str">
        <f t="shared" si="22"/>
        <v>AtkExt</v>
      </c>
      <c r="AB102" s="29">
        <f t="shared" si="23"/>
        <v>10</v>
      </c>
      <c r="AC102" s="16" t="str">
        <f t="shared" si="24"/>
        <v>DefExt</v>
      </c>
      <c r="AD102" s="29">
        <f t="shared" si="25"/>
        <v>5</v>
      </c>
    </row>
    <row r="103" spans="10:30" ht="16.5" x14ac:dyDescent="0.2">
      <c r="J103" s="15" t="s">
        <v>237</v>
      </c>
      <c r="K103" s="15">
        <v>3</v>
      </c>
      <c r="L103" s="15">
        <v>17</v>
      </c>
      <c r="M103" s="30">
        <v>0.85</v>
      </c>
      <c r="N103" s="15" t="s">
        <v>82</v>
      </c>
      <c r="O103" s="16">
        <f t="shared" si="28"/>
        <v>91</v>
      </c>
      <c r="P103" s="15" t="s">
        <v>134</v>
      </c>
      <c r="Q103" s="16">
        <f t="shared" si="29"/>
        <v>90</v>
      </c>
      <c r="R103" s="15"/>
      <c r="S103" s="15"/>
      <c r="U103" s="15">
        <v>66</v>
      </c>
      <c r="V103" s="16">
        <f t="shared" ref="V103:V166" si="32">INT((U103-1)/30)+1</f>
        <v>3</v>
      </c>
      <c r="W103" s="16" t="str">
        <f t="shared" ref="W103:W166" si="33">INDEX($U$4:$U$33,V103)</f>
        <v>初级2</v>
      </c>
      <c r="X103" s="16">
        <f t="shared" si="30"/>
        <v>1</v>
      </c>
      <c r="Y103" s="16">
        <f t="shared" si="31"/>
        <v>6</v>
      </c>
      <c r="Z103" s="19">
        <f t="shared" ref="Z103:Z166" si="34">Y103*5%</f>
        <v>0.30000000000000004</v>
      </c>
      <c r="AA103" s="16" t="str">
        <f t="shared" ref="AA103:AA166" si="35">INDEX($Y$3:$AA$3,INDEX($AB$4:$AB$33,V103))</f>
        <v>AtkExt</v>
      </c>
      <c r="AB103" s="29">
        <f t="shared" ref="AB103:AB166" si="36">ROUND(INDEX($Y$4:$AA$33,$V103,MATCH(AA103,$Y$3:$AA$3,0))*INDEX($X$4:$X$33,V103)*$Z103*INDEX($E$11:$G$11,MATCH(AA103,$Y$3:$AA$3,0)),0)</f>
        <v>12</v>
      </c>
      <c r="AC103" s="16" t="str">
        <f t="shared" ref="AC103:AC166" si="37">INDEX($Y$3:$AA$3,INDEX($AC$4:$AC$33,V103))</f>
        <v>DefExt</v>
      </c>
      <c r="AD103" s="29">
        <f t="shared" ref="AD103:AD166" si="38">ROUND(INDEX($Y$4:$AA$33,$V103,MATCH(AC103,$Y$3:$AA$3,0))*INDEX($X$4:$X$33,X103)*$Z103*INDEX($E$11:$G$11,MATCH(AC103,$Y$3:$AA$3,0)),0)</f>
        <v>6</v>
      </c>
    </row>
    <row r="104" spans="10:30" ht="16.5" x14ac:dyDescent="0.2">
      <c r="J104" s="15" t="s">
        <v>237</v>
      </c>
      <c r="K104" s="15">
        <v>3</v>
      </c>
      <c r="L104" s="15">
        <v>18</v>
      </c>
      <c r="M104" s="30">
        <v>0.9</v>
      </c>
      <c r="N104" s="15" t="s">
        <v>82</v>
      </c>
      <c r="O104" s="16">
        <f t="shared" si="28"/>
        <v>96</v>
      </c>
      <c r="P104" s="15" t="s">
        <v>134</v>
      </c>
      <c r="Q104" s="16">
        <f t="shared" si="29"/>
        <v>95</v>
      </c>
      <c r="R104" s="15"/>
      <c r="S104" s="15"/>
      <c r="U104" s="15">
        <v>67</v>
      </c>
      <c r="V104" s="16">
        <f t="shared" si="32"/>
        <v>3</v>
      </c>
      <c r="W104" s="16" t="str">
        <f t="shared" si="33"/>
        <v>初级2</v>
      </c>
      <c r="X104" s="16">
        <f t="shared" si="30"/>
        <v>1</v>
      </c>
      <c r="Y104" s="16">
        <f t="shared" si="31"/>
        <v>7</v>
      </c>
      <c r="Z104" s="19">
        <f t="shared" si="34"/>
        <v>0.35000000000000003</v>
      </c>
      <c r="AA104" s="16" t="str">
        <f t="shared" si="35"/>
        <v>AtkExt</v>
      </c>
      <c r="AB104" s="29">
        <f t="shared" si="36"/>
        <v>14</v>
      </c>
      <c r="AC104" s="16" t="str">
        <f t="shared" si="37"/>
        <v>DefExt</v>
      </c>
      <c r="AD104" s="29">
        <f t="shared" si="38"/>
        <v>7</v>
      </c>
    </row>
    <row r="105" spans="10:30" ht="16.5" x14ac:dyDescent="0.2">
      <c r="J105" s="15" t="s">
        <v>237</v>
      </c>
      <c r="K105" s="15">
        <v>3</v>
      </c>
      <c r="L105" s="15">
        <v>19</v>
      </c>
      <c r="M105" s="30">
        <v>0.95</v>
      </c>
      <c r="N105" s="15" t="s">
        <v>82</v>
      </c>
      <c r="O105" s="16">
        <f t="shared" si="28"/>
        <v>102</v>
      </c>
      <c r="P105" s="15" t="s">
        <v>134</v>
      </c>
      <c r="Q105" s="16">
        <f t="shared" si="29"/>
        <v>101</v>
      </c>
      <c r="R105" s="15"/>
      <c r="S105" s="15"/>
      <c r="U105" s="15">
        <v>68</v>
      </c>
      <c r="V105" s="16">
        <f t="shared" si="32"/>
        <v>3</v>
      </c>
      <c r="W105" s="16" t="str">
        <f t="shared" si="33"/>
        <v>初级2</v>
      </c>
      <c r="X105" s="16">
        <f t="shared" si="30"/>
        <v>1</v>
      </c>
      <c r="Y105" s="16">
        <f t="shared" si="31"/>
        <v>8</v>
      </c>
      <c r="Z105" s="19">
        <f t="shared" si="34"/>
        <v>0.4</v>
      </c>
      <c r="AA105" s="16" t="str">
        <f t="shared" si="35"/>
        <v>AtkExt</v>
      </c>
      <c r="AB105" s="29">
        <f t="shared" si="36"/>
        <v>16</v>
      </c>
      <c r="AC105" s="16" t="str">
        <f t="shared" si="37"/>
        <v>DefExt</v>
      </c>
      <c r="AD105" s="29">
        <f t="shared" si="38"/>
        <v>8</v>
      </c>
    </row>
    <row r="106" spans="10:30" ht="16.5" x14ac:dyDescent="0.2">
      <c r="J106" s="15" t="s">
        <v>237</v>
      </c>
      <c r="K106" s="15">
        <v>3</v>
      </c>
      <c r="L106" s="15">
        <v>20</v>
      </c>
      <c r="M106" s="30">
        <v>1</v>
      </c>
      <c r="N106" s="15" t="s">
        <v>82</v>
      </c>
      <c r="O106" s="16">
        <f t="shared" si="28"/>
        <v>107</v>
      </c>
      <c r="P106" s="15" t="s">
        <v>134</v>
      </c>
      <c r="Q106" s="16">
        <f t="shared" si="29"/>
        <v>106</v>
      </c>
      <c r="R106" s="15"/>
      <c r="S106" s="15"/>
      <c r="U106" s="15">
        <v>69</v>
      </c>
      <c r="V106" s="16">
        <f t="shared" si="32"/>
        <v>3</v>
      </c>
      <c r="W106" s="16" t="str">
        <f t="shared" si="33"/>
        <v>初级2</v>
      </c>
      <c r="X106" s="16">
        <f t="shared" si="30"/>
        <v>1</v>
      </c>
      <c r="Y106" s="16">
        <f t="shared" si="31"/>
        <v>9</v>
      </c>
      <c r="Z106" s="19">
        <f t="shared" si="34"/>
        <v>0.45</v>
      </c>
      <c r="AA106" s="16" t="str">
        <f t="shared" si="35"/>
        <v>AtkExt</v>
      </c>
      <c r="AB106" s="29">
        <f t="shared" si="36"/>
        <v>17</v>
      </c>
      <c r="AC106" s="16" t="str">
        <f t="shared" si="37"/>
        <v>DefExt</v>
      </c>
      <c r="AD106" s="29">
        <f t="shared" si="38"/>
        <v>9</v>
      </c>
    </row>
    <row r="107" spans="10:30" ht="16.5" x14ac:dyDescent="0.2">
      <c r="J107" s="15" t="s">
        <v>237</v>
      </c>
      <c r="K107" s="15">
        <v>3</v>
      </c>
      <c r="L107" s="15">
        <v>21</v>
      </c>
      <c r="M107" s="30">
        <v>1.05</v>
      </c>
      <c r="N107" s="15" t="s">
        <v>82</v>
      </c>
      <c r="O107" s="16">
        <f t="shared" si="28"/>
        <v>112</v>
      </c>
      <c r="P107" s="15" t="s">
        <v>134</v>
      </c>
      <c r="Q107" s="16">
        <f t="shared" si="29"/>
        <v>111</v>
      </c>
      <c r="R107" s="15"/>
      <c r="S107" s="15"/>
      <c r="U107" s="15">
        <v>70</v>
      </c>
      <c r="V107" s="16">
        <f t="shared" si="32"/>
        <v>3</v>
      </c>
      <c r="W107" s="16" t="str">
        <f t="shared" si="33"/>
        <v>初级2</v>
      </c>
      <c r="X107" s="16">
        <f t="shared" si="30"/>
        <v>1</v>
      </c>
      <c r="Y107" s="16">
        <f t="shared" si="31"/>
        <v>10</v>
      </c>
      <c r="Z107" s="19">
        <f t="shared" si="34"/>
        <v>0.5</v>
      </c>
      <c r="AA107" s="16" t="str">
        <f t="shared" si="35"/>
        <v>AtkExt</v>
      </c>
      <c r="AB107" s="29">
        <f t="shared" si="36"/>
        <v>19</v>
      </c>
      <c r="AC107" s="16" t="str">
        <f t="shared" si="37"/>
        <v>DefExt</v>
      </c>
      <c r="AD107" s="29">
        <f t="shared" si="38"/>
        <v>10</v>
      </c>
    </row>
    <row r="108" spans="10:30" ht="16.5" x14ac:dyDescent="0.2">
      <c r="J108" s="15" t="s">
        <v>237</v>
      </c>
      <c r="K108" s="15">
        <v>3</v>
      </c>
      <c r="L108" s="15">
        <v>22</v>
      </c>
      <c r="M108" s="30">
        <v>1.1000000000000001</v>
      </c>
      <c r="N108" s="15" t="s">
        <v>82</v>
      </c>
      <c r="O108" s="16">
        <f t="shared" si="28"/>
        <v>118</v>
      </c>
      <c r="P108" s="15" t="s">
        <v>134</v>
      </c>
      <c r="Q108" s="16">
        <f t="shared" si="29"/>
        <v>117</v>
      </c>
      <c r="R108" s="15"/>
      <c r="S108" s="15"/>
      <c r="U108" s="15">
        <v>71</v>
      </c>
      <c r="V108" s="16">
        <f t="shared" si="32"/>
        <v>3</v>
      </c>
      <c r="W108" s="16" t="str">
        <f t="shared" si="33"/>
        <v>初级2</v>
      </c>
      <c r="X108" s="16">
        <f t="shared" si="30"/>
        <v>1</v>
      </c>
      <c r="Y108" s="16">
        <f t="shared" si="31"/>
        <v>11</v>
      </c>
      <c r="Z108" s="19">
        <f t="shared" si="34"/>
        <v>0.55000000000000004</v>
      </c>
      <c r="AA108" s="16" t="str">
        <f t="shared" si="35"/>
        <v>AtkExt</v>
      </c>
      <c r="AB108" s="29">
        <f t="shared" si="36"/>
        <v>21</v>
      </c>
      <c r="AC108" s="16" t="str">
        <f t="shared" si="37"/>
        <v>DefExt</v>
      </c>
      <c r="AD108" s="29">
        <f t="shared" si="38"/>
        <v>11</v>
      </c>
    </row>
    <row r="109" spans="10:30" ht="16.5" x14ac:dyDescent="0.2">
      <c r="J109" s="15" t="s">
        <v>237</v>
      </c>
      <c r="K109" s="15">
        <v>3</v>
      </c>
      <c r="L109" s="15">
        <v>23</v>
      </c>
      <c r="M109" s="30">
        <v>1.1499999999999999</v>
      </c>
      <c r="N109" s="15" t="s">
        <v>82</v>
      </c>
      <c r="O109" s="16">
        <f t="shared" si="28"/>
        <v>123</v>
      </c>
      <c r="P109" s="15" t="s">
        <v>134</v>
      </c>
      <c r="Q109" s="16">
        <f t="shared" si="29"/>
        <v>122</v>
      </c>
      <c r="R109" s="15"/>
      <c r="S109" s="15"/>
      <c r="U109" s="15">
        <v>72</v>
      </c>
      <c r="V109" s="16">
        <f t="shared" si="32"/>
        <v>3</v>
      </c>
      <c r="W109" s="16" t="str">
        <f t="shared" si="33"/>
        <v>初级2</v>
      </c>
      <c r="X109" s="16">
        <f t="shared" si="30"/>
        <v>1</v>
      </c>
      <c r="Y109" s="16">
        <f t="shared" si="31"/>
        <v>12</v>
      </c>
      <c r="Z109" s="19">
        <f t="shared" si="34"/>
        <v>0.60000000000000009</v>
      </c>
      <c r="AA109" s="16" t="str">
        <f t="shared" si="35"/>
        <v>AtkExt</v>
      </c>
      <c r="AB109" s="29">
        <f t="shared" si="36"/>
        <v>23</v>
      </c>
      <c r="AC109" s="16" t="str">
        <f t="shared" si="37"/>
        <v>DefExt</v>
      </c>
      <c r="AD109" s="29">
        <f t="shared" si="38"/>
        <v>12</v>
      </c>
    </row>
    <row r="110" spans="10:30" ht="16.5" x14ac:dyDescent="0.2">
      <c r="J110" s="15" t="s">
        <v>237</v>
      </c>
      <c r="K110" s="15">
        <v>3</v>
      </c>
      <c r="L110" s="15">
        <v>24</v>
      </c>
      <c r="M110" s="30">
        <v>1.2</v>
      </c>
      <c r="N110" s="15" t="s">
        <v>82</v>
      </c>
      <c r="O110" s="16">
        <f t="shared" si="28"/>
        <v>128</v>
      </c>
      <c r="P110" s="15" t="s">
        <v>134</v>
      </c>
      <c r="Q110" s="16">
        <f t="shared" si="29"/>
        <v>127</v>
      </c>
      <c r="R110" s="15"/>
      <c r="S110" s="15"/>
      <c r="U110" s="15">
        <v>73</v>
      </c>
      <c r="V110" s="16">
        <f t="shared" si="32"/>
        <v>3</v>
      </c>
      <c r="W110" s="16" t="str">
        <f t="shared" si="33"/>
        <v>初级2</v>
      </c>
      <c r="X110" s="16">
        <f t="shared" si="30"/>
        <v>1</v>
      </c>
      <c r="Y110" s="16">
        <f t="shared" si="31"/>
        <v>13</v>
      </c>
      <c r="Z110" s="19">
        <f t="shared" si="34"/>
        <v>0.65</v>
      </c>
      <c r="AA110" s="16" t="str">
        <f t="shared" si="35"/>
        <v>AtkExt</v>
      </c>
      <c r="AB110" s="29">
        <f t="shared" si="36"/>
        <v>25</v>
      </c>
      <c r="AC110" s="16" t="str">
        <f t="shared" si="37"/>
        <v>DefExt</v>
      </c>
      <c r="AD110" s="29">
        <f t="shared" si="38"/>
        <v>12</v>
      </c>
    </row>
    <row r="111" spans="10:30" ht="16.5" x14ac:dyDescent="0.2">
      <c r="J111" s="15" t="s">
        <v>237</v>
      </c>
      <c r="K111" s="15">
        <v>3</v>
      </c>
      <c r="L111" s="15">
        <v>25</v>
      </c>
      <c r="M111" s="30">
        <v>1.25</v>
      </c>
      <c r="N111" s="15" t="s">
        <v>82</v>
      </c>
      <c r="O111" s="16">
        <f t="shared" si="28"/>
        <v>134</v>
      </c>
      <c r="P111" s="15" t="s">
        <v>134</v>
      </c>
      <c r="Q111" s="16">
        <f t="shared" si="29"/>
        <v>133</v>
      </c>
      <c r="R111" s="15"/>
      <c r="S111" s="15"/>
      <c r="U111" s="15">
        <v>74</v>
      </c>
      <c r="V111" s="16">
        <f t="shared" si="32"/>
        <v>3</v>
      </c>
      <c r="W111" s="16" t="str">
        <f t="shared" si="33"/>
        <v>初级2</v>
      </c>
      <c r="X111" s="16">
        <f t="shared" si="30"/>
        <v>1</v>
      </c>
      <c r="Y111" s="16">
        <f t="shared" si="31"/>
        <v>14</v>
      </c>
      <c r="Z111" s="19">
        <f t="shared" si="34"/>
        <v>0.70000000000000007</v>
      </c>
      <c r="AA111" s="16" t="str">
        <f t="shared" si="35"/>
        <v>AtkExt</v>
      </c>
      <c r="AB111" s="29">
        <f t="shared" si="36"/>
        <v>27</v>
      </c>
      <c r="AC111" s="16" t="str">
        <f t="shared" si="37"/>
        <v>DefExt</v>
      </c>
      <c r="AD111" s="29">
        <f t="shared" si="38"/>
        <v>13</v>
      </c>
    </row>
    <row r="112" spans="10:30" ht="16.5" x14ac:dyDescent="0.2">
      <c r="J112" s="15" t="s">
        <v>237</v>
      </c>
      <c r="K112" s="15">
        <v>3</v>
      </c>
      <c r="L112" s="15">
        <v>26</v>
      </c>
      <c r="M112" s="30">
        <v>1.3</v>
      </c>
      <c r="N112" s="15" t="s">
        <v>82</v>
      </c>
      <c r="O112" s="16">
        <f t="shared" si="28"/>
        <v>139</v>
      </c>
      <c r="P112" s="15" t="s">
        <v>134</v>
      </c>
      <c r="Q112" s="16">
        <f t="shared" si="29"/>
        <v>138</v>
      </c>
      <c r="R112" s="15"/>
      <c r="S112" s="15"/>
      <c r="U112" s="15">
        <v>75</v>
      </c>
      <c r="V112" s="16">
        <f t="shared" si="32"/>
        <v>3</v>
      </c>
      <c r="W112" s="16" t="str">
        <f t="shared" si="33"/>
        <v>初级2</v>
      </c>
      <c r="X112" s="16">
        <f t="shared" si="30"/>
        <v>1</v>
      </c>
      <c r="Y112" s="16">
        <f t="shared" si="31"/>
        <v>15</v>
      </c>
      <c r="Z112" s="19">
        <f t="shared" si="34"/>
        <v>0.75</v>
      </c>
      <c r="AA112" s="16" t="str">
        <f t="shared" si="35"/>
        <v>AtkExt</v>
      </c>
      <c r="AB112" s="29">
        <f t="shared" si="36"/>
        <v>29</v>
      </c>
      <c r="AC112" s="16" t="str">
        <f t="shared" si="37"/>
        <v>DefExt</v>
      </c>
      <c r="AD112" s="29">
        <f t="shared" si="38"/>
        <v>14</v>
      </c>
    </row>
    <row r="113" spans="10:30" ht="16.5" x14ac:dyDescent="0.2">
      <c r="J113" s="15" t="s">
        <v>237</v>
      </c>
      <c r="K113" s="15">
        <v>3</v>
      </c>
      <c r="L113" s="15">
        <v>27</v>
      </c>
      <c r="M113" s="30">
        <v>1.35</v>
      </c>
      <c r="N113" s="15" t="s">
        <v>82</v>
      </c>
      <c r="O113" s="16">
        <f t="shared" si="28"/>
        <v>144</v>
      </c>
      <c r="P113" s="15" t="s">
        <v>134</v>
      </c>
      <c r="Q113" s="16">
        <f t="shared" si="29"/>
        <v>143</v>
      </c>
      <c r="R113" s="15"/>
      <c r="S113" s="15"/>
      <c r="U113" s="15">
        <v>76</v>
      </c>
      <c r="V113" s="16">
        <f t="shared" si="32"/>
        <v>3</v>
      </c>
      <c r="W113" s="16" t="str">
        <f t="shared" si="33"/>
        <v>初级2</v>
      </c>
      <c r="X113" s="16">
        <f t="shared" si="30"/>
        <v>1</v>
      </c>
      <c r="Y113" s="16">
        <f t="shared" si="31"/>
        <v>16</v>
      </c>
      <c r="Z113" s="19">
        <f t="shared" si="34"/>
        <v>0.8</v>
      </c>
      <c r="AA113" s="16" t="str">
        <f t="shared" si="35"/>
        <v>AtkExt</v>
      </c>
      <c r="AB113" s="29">
        <f t="shared" si="36"/>
        <v>31</v>
      </c>
      <c r="AC113" s="16" t="str">
        <f t="shared" si="37"/>
        <v>DefExt</v>
      </c>
      <c r="AD113" s="29">
        <f t="shared" si="38"/>
        <v>15</v>
      </c>
    </row>
    <row r="114" spans="10:30" ht="16.5" x14ac:dyDescent="0.2">
      <c r="J114" s="15" t="s">
        <v>237</v>
      </c>
      <c r="K114" s="15">
        <v>3</v>
      </c>
      <c r="L114" s="15">
        <v>28</v>
      </c>
      <c r="M114" s="30">
        <v>1.4</v>
      </c>
      <c r="N114" s="15" t="s">
        <v>82</v>
      </c>
      <c r="O114" s="16">
        <f t="shared" si="28"/>
        <v>150</v>
      </c>
      <c r="P114" s="15" t="s">
        <v>134</v>
      </c>
      <c r="Q114" s="16">
        <f t="shared" si="29"/>
        <v>148</v>
      </c>
      <c r="R114" s="15"/>
      <c r="S114" s="15"/>
      <c r="U114" s="15">
        <v>77</v>
      </c>
      <c r="V114" s="16">
        <f t="shared" si="32"/>
        <v>3</v>
      </c>
      <c r="W114" s="16" t="str">
        <f t="shared" si="33"/>
        <v>初级2</v>
      </c>
      <c r="X114" s="16">
        <f t="shared" si="30"/>
        <v>1</v>
      </c>
      <c r="Y114" s="16">
        <f t="shared" si="31"/>
        <v>17</v>
      </c>
      <c r="Z114" s="19">
        <f t="shared" si="34"/>
        <v>0.85000000000000009</v>
      </c>
      <c r="AA114" s="16" t="str">
        <f t="shared" si="35"/>
        <v>AtkExt</v>
      </c>
      <c r="AB114" s="29">
        <f t="shared" si="36"/>
        <v>33</v>
      </c>
      <c r="AC114" s="16" t="str">
        <f t="shared" si="37"/>
        <v>DefExt</v>
      </c>
      <c r="AD114" s="29">
        <f t="shared" si="38"/>
        <v>16</v>
      </c>
    </row>
    <row r="115" spans="10:30" ht="16.5" x14ac:dyDescent="0.2">
      <c r="J115" s="15" t="s">
        <v>237</v>
      </c>
      <c r="K115" s="15">
        <v>3</v>
      </c>
      <c r="L115" s="15">
        <v>29</v>
      </c>
      <c r="M115" s="30">
        <v>1.45</v>
      </c>
      <c r="N115" s="15" t="s">
        <v>82</v>
      </c>
      <c r="O115" s="16">
        <f t="shared" si="28"/>
        <v>155</v>
      </c>
      <c r="P115" s="15" t="s">
        <v>134</v>
      </c>
      <c r="Q115" s="16">
        <f t="shared" si="29"/>
        <v>154</v>
      </c>
      <c r="R115" s="15"/>
      <c r="S115" s="15"/>
      <c r="U115" s="15">
        <v>78</v>
      </c>
      <c r="V115" s="16">
        <f t="shared" si="32"/>
        <v>3</v>
      </c>
      <c r="W115" s="16" t="str">
        <f t="shared" si="33"/>
        <v>初级2</v>
      </c>
      <c r="X115" s="16">
        <f t="shared" si="30"/>
        <v>1</v>
      </c>
      <c r="Y115" s="16">
        <f t="shared" si="31"/>
        <v>18</v>
      </c>
      <c r="Z115" s="19">
        <f t="shared" si="34"/>
        <v>0.9</v>
      </c>
      <c r="AA115" s="16" t="str">
        <f t="shared" si="35"/>
        <v>AtkExt</v>
      </c>
      <c r="AB115" s="29">
        <f t="shared" si="36"/>
        <v>35</v>
      </c>
      <c r="AC115" s="16" t="str">
        <f t="shared" si="37"/>
        <v>DefExt</v>
      </c>
      <c r="AD115" s="29">
        <f t="shared" si="38"/>
        <v>17</v>
      </c>
    </row>
    <row r="116" spans="10:30" ht="16.5" x14ac:dyDescent="0.2">
      <c r="J116" s="15" t="s">
        <v>237</v>
      </c>
      <c r="K116" s="15">
        <v>3</v>
      </c>
      <c r="L116" s="15">
        <v>30</v>
      </c>
      <c r="M116" s="30">
        <v>1.5</v>
      </c>
      <c r="N116" s="15" t="s">
        <v>82</v>
      </c>
      <c r="O116" s="16">
        <f t="shared" si="28"/>
        <v>161</v>
      </c>
      <c r="P116" s="15" t="s">
        <v>134</v>
      </c>
      <c r="Q116" s="16">
        <f t="shared" si="29"/>
        <v>159</v>
      </c>
      <c r="R116" s="15"/>
      <c r="S116" s="15"/>
      <c r="U116" s="15">
        <v>79</v>
      </c>
      <c r="V116" s="16">
        <f t="shared" si="32"/>
        <v>3</v>
      </c>
      <c r="W116" s="16" t="str">
        <f t="shared" si="33"/>
        <v>初级2</v>
      </c>
      <c r="X116" s="16">
        <f t="shared" si="30"/>
        <v>1</v>
      </c>
      <c r="Y116" s="16">
        <f t="shared" si="31"/>
        <v>19</v>
      </c>
      <c r="Z116" s="19">
        <f t="shared" si="34"/>
        <v>0.95000000000000007</v>
      </c>
      <c r="AA116" s="16" t="str">
        <f t="shared" si="35"/>
        <v>AtkExt</v>
      </c>
      <c r="AB116" s="29">
        <f t="shared" si="36"/>
        <v>37</v>
      </c>
      <c r="AC116" s="16" t="str">
        <f t="shared" si="37"/>
        <v>DefExt</v>
      </c>
      <c r="AD116" s="29">
        <f t="shared" si="38"/>
        <v>18</v>
      </c>
    </row>
    <row r="117" spans="10:30" ht="16.5" x14ac:dyDescent="0.2">
      <c r="J117" s="15" t="s">
        <v>238</v>
      </c>
      <c r="K117" s="15">
        <v>4</v>
      </c>
      <c r="L117" s="15">
        <v>1</v>
      </c>
      <c r="M117" s="30">
        <v>0.05</v>
      </c>
      <c r="N117" s="15" t="s">
        <v>82</v>
      </c>
      <c r="O117" s="16">
        <f t="shared" ref="O117" si="39">ROUND(INDEX($M$16:$O$22,$K117,MATCH(N117,$M$15:$O$15,0))*$M117,0)</f>
        <v>5</v>
      </c>
      <c r="P117" s="15" t="s">
        <v>88</v>
      </c>
      <c r="Q117" s="16">
        <f t="shared" ref="Q117" si="40">ROUND(INDEX($M$16:$O$22,$K117,MATCH(P117,$M$15:$O$15,0))*$M117,0)</f>
        <v>38</v>
      </c>
      <c r="R117" s="15"/>
      <c r="S117" s="15"/>
      <c r="U117" s="15">
        <v>80</v>
      </c>
      <c r="V117" s="16">
        <f t="shared" si="32"/>
        <v>3</v>
      </c>
      <c r="W117" s="16" t="str">
        <f t="shared" si="33"/>
        <v>初级2</v>
      </c>
      <c r="X117" s="16">
        <f t="shared" si="30"/>
        <v>1</v>
      </c>
      <c r="Y117" s="16">
        <f t="shared" si="31"/>
        <v>20</v>
      </c>
      <c r="Z117" s="19">
        <f t="shared" si="34"/>
        <v>1</v>
      </c>
      <c r="AA117" s="16" t="str">
        <f t="shared" si="35"/>
        <v>AtkExt</v>
      </c>
      <c r="AB117" s="29">
        <f t="shared" si="36"/>
        <v>39</v>
      </c>
      <c r="AC117" s="16" t="str">
        <f t="shared" si="37"/>
        <v>DefExt</v>
      </c>
      <c r="AD117" s="29">
        <f t="shared" si="38"/>
        <v>19</v>
      </c>
    </row>
    <row r="118" spans="10:30" ht="16.5" x14ac:dyDescent="0.2">
      <c r="J118" s="15" t="s">
        <v>238</v>
      </c>
      <c r="K118" s="15">
        <v>4</v>
      </c>
      <c r="L118" s="15">
        <v>2</v>
      </c>
      <c r="M118" s="30">
        <v>0.1</v>
      </c>
      <c r="N118" s="15" t="s">
        <v>82</v>
      </c>
      <c r="O118" s="16">
        <f t="shared" ref="O118:S147" si="41">ROUND(INDEX($M$16:$O$22,$K118,MATCH(N118,$M$15:$O$15,0))*$M118,0)</f>
        <v>11</v>
      </c>
      <c r="P118" s="15" t="s">
        <v>88</v>
      </c>
      <c r="Q118" s="16">
        <f t="shared" ref="Q118:Q146" si="42">ROUND(INDEX($M$16:$O$22,$K118,MATCH(P118,$M$15:$O$15,0))*$M118,0)</f>
        <v>76</v>
      </c>
      <c r="R118" s="15"/>
      <c r="S118" s="15"/>
      <c r="U118" s="15">
        <v>81</v>
      </c>
      <c r="V118" s="16">
        <f t="shared" si="32"/>
        <v>3</v>
      </c>
      <c r="W118" s="16" t="str">
        <f t="shared" si="33"/>
        <v>初级2</v>
      </c>
      <c r="X118" s="16">
        <f t="shared" si="30"/>
        <v>1</v>
      </c>
      <c r="Y118" s="16">
        <f t="shared" si="31"/>
        <v>21</v>
      </c>
      <c r="Z118" s="19">
        <f t="shared" si="34"/>
        <v>1.05</v>
      </c>
      <c r="AA118" s="16" t="str">
        <f t="shared" si="35"/>
        <v>AtkExt</v>
      </c>
      <c r="AB118" s="29">
        <f t="shared" si="36"/>
        <v>41</v>
      </c>
      <c r="AC118" s="16" t="str">
        <f t="shared" si="37"/>
        <v>DefExt</v>
      </c>
      <c r="AD118" s="29">
        <f t="shared" si="38"/>
        <v>20</v>
      </c>
    </row>
    <row r="119" spans="10:30" ht="16.5" x14ac:dyDescent="0.2">
      <c r="J119" s="15" t="s">
        <v>238</v>
      </c>
      <c r="K119" s="15">
        <v>4</v>
      </c>
      <c r="L119" s="15">
        <v>3</v>
      </c>
      <c r="M119" s="30">
        <v>0.15</v>
      </c>
      <c r="N119" s="15" t="s">
        <v>82</v>
      </c>
      <c r="O119" s="16">
        <f t="shared" si="41"/>
        <v>16</v>
      </c>
      <c r="P119" s="15" t="s">
        <v>88</v>
      </c>
      <c r="Q119" s="16">
        <f t="shared" si="42"/>
        <v>114</v>
      </c>
      <c r="R119" s="15"/>
      <c r="S119" s="15"/>
      <c r="U119" s="15">
        <v>82</v>
      </c>
      <c r="V119" s="16">
        <f t="shared" si="32"/>
        <v>3</v>
      </c>
      <c r="W119" s="16" t="str">
        <f t="shared" si="33"/>
        <v>初级2</v>
      </c>
      <c r="X119" s="16">
        <f t="shared" si="30"/>
        <v>1</v>
      </c>
      <c r="Y119" s="16">
        <f t="shared" si="31"/>
        <v>22</v>
      </c>
      <c r="Z119" s="19">
        <f t="shared" si="34"/>
        <v>1.1000000000000001</v>
      </c>
      <c r="AA119" s="16" t="str">
        <f t="shared" si="35"/>
        <v>AtkExt</v>
      </c>
      <c r="AB119" s="29">
        <f t="shared" si="36"/>
        <v>43</v>
      </c>
      <c r="AC119" s="16" t="str">
        <f t="shared" si="37"/>
        <v>DefExt</v>
      </c>
      <c r="AD119" s="29">
        <f t="shared" si="38"/>
        <v>21</v>
      </c>
    </row>
    <row r="120" spans="10:30" ht="16.5" x14ac:dyDescent="0.2">
      <c r="J120" s="15" t="s">
        <v>238</v>
      </c>
      <c r="K120" s="15">
        <v>4</v>
      </c>
      <c r="L120" s="15">
        <v>4</v>
      </c>
      <c r="M120" s="30">
        <v>0.2</v>
      </c>
      <c r="N120" s="15" t="s">
        <v>82</v>
      </c>
      <c r="O120" s="16">
        <f t="shared" si="41"/>
        <v>21</v>
      </c>
      <c r="P120" s="15" t="s">
        <v>88</v>
      </c>
      <c r="Q120" s="16">
        <f t="shared" si="42"/>
        <v>152</v>
      </c>
      <c r="R120" s="15"/>
      <c r="S120" s="15"/>
      <c r="U120" s="15">
        <v>83</v>
      </c>
      <c r="V120" s="16">
        <f t="shared" si="32"/>
        <v>3</v>
      </c>
      <c r="W120" s="16" t="str">
        <f t="shared" si="33"/>
        <v>初级2</v>
      </c>
      <c r="X120" s="16">
        <f t="shared" si="30"/>
        <v>1</v>
      </c>
      <c r="Y120" s="16">
        <f t="shared" si="31"/>
        <v>23</v>
      </c>
      <c r="Z120" s="19">
        <f t="shared" si="34"/>
        <v>1.1500000000000001</v>
      </c>
      <c r="AA120" s="16" t="str">
        <f t="shared" si="35"/>
        <v>AtkExt</v>
      </c>
      <c r="AB120" s="29">
        <f t="shared" si="36"/>
        <v>45</v>
      </c>
      <c r="AC120" s="16" t="str">
        <f t="shared" si="37"/>
        <v>DefExt</v>
      </c>
      <c r="AD120" s="29">
        <f t="shared" si="38"/>
        <v>22</v>
      </c>
    </row>
    <row r="121" spans="10:30" ht="16.5" x14ac:dyDescent="0.2">
      <c r="J121" s="15" t="s">
        <v>238</v>
      </c>
      <c r="K121" s="15">
        <v>4</v>
      </c>
      <c r="L121" s="15">
        <v>5</v>
      </c>
      <c r="M121" s="30">
        <v>0.25</v>
      </c>
      <c r="N121" s="15" t="s">
        <v>82</v>
      </c>
      <c r="O121" s="16">
        <f t="shared" si="41"/>
        <v>27</v>
      </c>
      <c r="P121" s="15" t="s">
        <v>88</v>
      </c>
      <c r="Q121" s="16">
        <f t="shared" si="42"/>
        <v>190</v>
      </c>
      <c r="R121" s="15"/>
      <c r="S121" s="15"/>
      <c r="U121" s="15">
        <v>84</v>
      </c>
      <c r="V121" s="16">
        <f t="shared" si="32"/>
        <v>3</v>
      </c>
      <c r="W121" s="16" t="str">
        <f t="shared" si="33"/>
        <v>初级2</v>
      </c>
      <c r="X121" s="16">
        <f t="shared" si="30"/>
        <v>1</v>
      </c>
      <c r="Y121" s="16">
        <f t="shared" si="31"/>
        <v>24</v>
      </c>
      <c r="Z121" s="19">
        <f t="shared" si="34"/>
        <v>1.2000000000000002</v>
      </c>
      <c r="AA121" s="16" t="str">
        <f t="shared" si="35"/>
        <v>AtkExt</v>
      </c>
      <c r="AB121" s="29">
        <f t="shared" si="36"/>
        <v>47</v>
      </c>
      <c r="AC121" s="16" t="str">
        <f t="shared" si="37"/>
        <v>DefExt</v>
      </c>
      <c r="AD121" s="29">
        <f t="shared" si="38"/>
        <v>23</v>
      </c>
    </row>
    <row r="122" spans="10:30" ht="16.5" x14ac:dyDescent="0.2">
      <c r="J122" s="15" t="s">
        <v>238</v>
      </c>
      <c r="K122" s="15">
        <v>4</v>
      </c>
      <c r="L122" s="15">
        <v>6</v>
      </c>
      <c r="M122" s="30">
        <v>0.3</v>
      </c>
      <c r="N122" s="15" t="s">
        <v>82</v>
      </c>
      <c r="O122" s="16">
        <f t="shared" si="41"/>
        <v>32</v>
      </c>
      <c r="P122" s="15" t="s">
        <v>88</v>
      </c>
      <c r="Q122" s="16">
        <f t="shared" si="42"/>
        <v>227</v>
      </c>
      <c r="R122" s="15"/>
      <c r="S122" s="15"/>
      <c r="U122" s="15">
        <v>85</v>
      </c>
      <c r="V122" s="16">
        <f t="shared" si="32"/>
        <v>3</v>
      </c>
      <c r="W122" s="16" t="str">
        <f t="shared" si="33"/>
        <v>初级2</v>
      </c>
      <c r="X122" s="16">
        <f t="shared" si="30"/>
        <v>1</v>
      </c>
      <c r="Y122" s="16">
        <f t="shared" si="31"/>
        <v>25</v>
      </c>
      <c r="Z122" s="19">
        <f t="shared" si="34"/>
        <v>1.25</v>
      </c>
      <c r="AA122" s="16" t="str">
        <f t="shared" si="35"/>
        <v>AtkExt</v>
      </c>
      <c r="AB122" s="29">
        <f t="shared" si="36"/>
        <v>48</v>
      </c>
      <c r="AC122" s="16" t="str">
        <f t="shared" si="37"/>
        <v>DefExt</v>
      </c>
      <c r="AD122" s="29">
        <f t="shared" si="38"/>
        <v>24</v>
      </c>
    </row>
    <row r="123" spans="10:30" ht="16.5" x14ac:dyDescent="0.2">
      <c r="J123" s="15" t="s">
        <v>238</v>
      </c>
      <c r="K123" s="15">
        <v>4</v>
      </c>
      <c r="L123" s="15">
        <v>7</v>
      </c>
      <c r="M123" s="30">
        <v>0.35</v>
      </c>
      <c r="N123" s="15" t="s">
        <v>82</v>
      </c>
      <c r="O123" s="16">
        <f t="shared" si="41"/>
        <v>37</v>
      </c>
      <c r="P123" s="15" t="s">
        <v>88</v>
      </c>
      <c r="Q123" s="16">
        <f t="shared" si="42"/>
        <v>265</v>
      </c>
      <c r="R123" s="15"/>
      <c r="S123" s="15"/>
      <c r="U123" s="15">
        <v>86</v>
      </c>
      <c r="V123" s="16">
        <f t="shared" si="32"/>
        <v>3</v>
      </c>
      <c r="W123" s="16" t="str">
        <f t="shared" si="33"/>
        <v>初级2</v>
      </c>
      <c r="X123" s="16">
        <f t="shared" si="30"/>
        <v>1</v>
      </c>
      <c r="Y123" s="16">
        <f t="shared" si="31"/>
        <v>26</v>
      </c>
      <c r="Z123" s="19">
        <f t="shared" si="34"/>
        <v>1.3</v>
      </c>
      <c r="AA123" s="16" t="str">
        <f t="shared" si="35"/>
        <v>AtkExt</v>
      </c>
      <c r="AB123" s="29">
        <f t="shared" si="36"/>
        <v>50</v>
      </c>
      <c r="AC123" s="16" t="str">
        <f t="shared" si="37"/>
        <v>DefExt</v>
      </c>
      <c r="AD123" s="29">
        <f t="shared" si="38"/>
        <v>25</v>
      </c>
    </row>
    <row r="124" spans="10:30" ht="16.5" x14ac:dyDescent="0.2">
      <c r="J124" s="15" t="s">
        <v>238</v>
      </c>
      <c r="K124" s="15">
        <v>4</v>
      </c>
      <c r="L124" s="15">
        <v>8</v>
      </c>
      <c r="M124" s="30">
        <v>0.4</v>
      </c>
      <c r="N124" s="15" t="s">
        <v>82</v>
      </c>
      <c r="O124" s="16">
        <f t="shared" si="41"/>
        <v>43</v>
      </c>
      <c r="P124" s="15" t="s">
        <v>88</v>
      </c>
      <c r="Q124" s="16">
        <f t="shared" si="42"/>
        <v>303</v>
      </c>
      <c r="R124" s="15"/>
      <c r="S124" s="15"/>
      <c r="U124" s="15">
        <v>87</v>
      </c>
      <c r="V124" s="16">
        <f t="shared" si="32"/>
        <v>3</v>
      </c>
      <c r="W124" s="16" t="str">
        <f t="shared" si="33"/>
        <v>初级2</v>
      </c>
      <c r="X124" s="16">
        <f t="shared" si="30"/>
        <v>1</v>
      </c>
      <c r="Y124" s="16">
        <f t="shared" si="31"/>
        <v>27</v>
      </c>
      <c r="Z124" s="19">
        <f t="shared" si="34"/>
        <v>1.35</v>
      </c>
      <c r="AA124" s="16" t="str">
        <f t="shared" si="35"/>
        <v>AtkExt</v>
      </c>
      <c r="AB124" s="29">
        <f t="shared" si="36"/>
        <v>52</v>
      </c>
      <c r="AC124" s="16" t="str">
        <f t="shared" si="37"/>
        <v>DefExt</v>
      </c>
      <c r="AD124" s="29">
        <f t="shared" si="38"/>
        <v>26</v>
      </c>
    </row>
    <row r="125" spans="10:30" ht="16.5" x14ac:dyDescent="0.2">
      <c r="J125" s="15" t="s">
        <v>238</v>
      </c>
      <c r="K125" s="15">
        <v>4</v>
      </c>
      <c r="L125" s="15">
        <v>9</v>
      </c>
      <c r="M125" s="30">
        <v>0.45</v>
      </c>
      <c r="N125" s="15" t="s">
        <v>82</v>
      </c>
      <c r="O125" s="16">
        <f t="shared" si="41"/>
        <v>48</v>
      </c>
      <c r="P125" s="15" t="s">
        <v>88</v>
      </c>
      <c r="Q125" s="16">
        <f t="shared" si="42"/>
        <v>341</v>
      </c>
      <c r="R125" s="15"/>
      <c r="S125" s="15"/>
      <c r="U125" s="15">
        <v>88</v>
      </c>
      <c r="V125" s="16">
        <f t="shared" si="32"/>
        <v>3</v>
      </c>
      <c r="W125" s="16" t="str">
        <f t="shared" si="33"/>
        <v>初级2</v>
      </c>
      <c r="X125" s="16">
        <f t="shared" si="30"/>
        <v>1</v>
      </c>
      <c r="Y125" s="16">
        <f t="shared" si="31"/>
        <v>28</v>
      </c>
      <c r="Z125" s="19">
        <f t="shared" si="34"/>
        <v>1.4000000000000001</v>
      </c>
      <c r="AA125" s="16" t="str">
        <f t="shared" si="35"/>
        <v>AtkExt</v>
      </c>
      <c r="AB125" s="29">
        <f t="shared" si="36"/>
        <v>54</v>
      </c>
      <c r="AC125" s="16" t="str">
        <f t="shared" si="37"/>
        <v>DefExt</v>
      </c>
      <c r="AD125" s="29">
        <f t="shared" si="38"/>
        <v>27</v>
      </c>
    </row>
    <row r="126" spans="10:30" ht="16.5" x14ac:dyDescent="0.2">
      <c r="J126" s="15" t="s">
        <v>238</v>
      </c>
      <c r="K126" s="15">
        <v>4</v>
      </c>
      <c r="L126" s="15">
        <v>10</v>
      </c>
      <c r="M126" s="30">
        <v>0.5</v>
      </c>
      <c r="N126" s="15" t="s">
        <v>82</v>
      </c>
      <c r="O126" s="16">
        <f t="shared" si="41"/>
        <v>54</v>
      </c>
      <c r="P126" s="15" t="s">
        <v>88</v>
      </c>
      <c r="Q126" s="16">
        <f t="shared" si="42"/>
        <v>379</v>
      </c>
      <c r="R126" s="15"/>
      <c r="S126" s="15"/>
      <c r="U126" s="15">
        <v>89</v>
      </c>
      <c r="V126" s="16">
        <f t="shared" si="32"/>
        <v>3</v>
      </c>
      <c r="W126" s="16" t="str">
        <f t="shared" si="33"/>
        <v>初级2</v>
      </c>
      <c r="X126" s="16">
        <f t="shared" si="30"/>
        <v>1</v>
      </c>
      <c r="Y126" s="16">
        <f t="shared" si="31"/>
        <v>29</v>
      </c>
      <c r="Z126" s="19">
        <f t="shared" si="34"/>
        <v>1.4500000000000002</v>
      </c>
      <c r="AA126" s="16" t="str">
        <f t="shared" si="35"/>
        <v>AtkExt</v>
      </c>
      <c r="AB126" s="29">
        <f t="shared" si="36"/>
        <v>56</v>
      </c>
      <c r="AC126" s="16" t="str">
        <f t="shared" si="37"/>
        <v>DefExt</v>
      </c>
      <c r="AD126" s="29">
        <f t="shared" si="38"/>
        <v>28</v>
      </c>
    </row>
    <row r="127" spans="10:30" ht="16.5" x14ac:dyDescent="0.2">
      <c r="J127" s="15" t="s">
        <v>238</v>
      </c>
      <c r="K127" s="15">
        <v>4</v>
      </c>
      <c r="L127" s="15">
        <v>11</v>
      </c>
      <c r="M127" s="30">
        <v>0.55000000000000004</v>
      </c>
      <c r="N127" s="15" t="s">
        <v>82</v>
      </c>
      <c r="O127" s="16">
        <f t="shared" si="41"/>
        <v>59</v>
      </c>
      <c r="P127" s="15" t="s">
        <v>88</v>
      </c>
      <c r="Q127" s="16">
        <f t="shared" si="42"/>
        <v>417</v>
      </c>
      <c r="R127" s="15"/>
      <c r="S127" s="15"/>
      <c r="U127" s="15">
        <v>90</v>
      </c>
      <c r="V127" s="16">
        <f t="shared" si="32"/>
        <v>3</v>
      </c>
      <c r="W127" s="16" t="str">
        <f t="shared" si="33"/>
        <v>初级2</v>
      </c>
      <c r="X127" s="16">
        <f t="shared" si="30"/>
        <v>1</v>
      </c>
      <c r="Y127" s="16">
        <f t="shared" si="31"/>
        <v>30</v>
      </c>
      <c r="Z127" s="19">
        <f t="shared" si="34"/>
        <v>1.5</v>
      </c>
      <c r="AA127" s="16" t="str">
        <f t="shared" si="35"/>
        <v>AtkExt</v>
      </c>
      <c r="AB127" s="29">
        <f t="shared" si="36"/>
        <v>58</v>
      </c>
      <c r="AC127" s="16" t="str">
        <f t="shared" si="37"/>
        <v>DefExt</v>
      </c>
      <c r="AD127" s="29">
        <f t="shared" si="38"/>
        <v>29</v>
      </c>
    </row>
    <row r="128" spans="10:30" ht="16.5" x14ac:dyDescent="0.2">
      <c r="J128" s="15" t="s">
        <v>238</v>
      </c>
      <c r="K128" s="15">
        <v>4</v>
      </c>
      <c r="L128" s="15">
        <v>12</v>
      </c>
      <c r="M128" s="30">
        <v>0.6</v>
      </c>
      <c r="N128" s="15" t="s">
        <v>82</v>
      </c>
      <c r="O128" s="16">
        <f t="shared" si="41"/>
        <v>64</v>
      </c>
      <c r="P128" s="15" t="s">
        <v>88</v>
      </c>
      <c r="Q128" s="16">
        <f t="shared" si="42"/>
        <v>455</v>
      </c>
      <c r="R128" s="15"/>
      <c r="S128" s="15"/>
      <c r="U128" s="15">
        <v>91</v>
      </c>
      <c r="V128" s="16">
        <f t="shared" si="32"/>
        <v>4</v>
      </c>
      <c r="W128" s="16" t="str">
        <f t="shared" si="33"/>
        <v>初级2</v>
      </c>
      <c r="X128" s="16">
        <f t="shared" si="30"/>
        <v>2</v>
      </c>
      <c r="Y128" s="16">
        <f t="shared" si="31"/>
        <v>1</v>
      </c>
      <c r="Z128" s="19">
        <f t="shared" si="34"/>
        <v>0.05</v>
      </c>
      <c r="AA128" s="16" t="str">
        <f t="shared" si="35"/>
        <v>AtkExt</v>
      </c>
      <c r="AB128" s="29">
        <f t="shared" si="36"/>
        <v>1</v>
      </c>
      <c r="AC128" s="16" t="str">
        <f t="shared" si="37"/>
        <v>HPExt</v>
      </c>
      <c r="AD128" s="29">
        <f t="shared" si="38"/>
        <v>11</v>
      </c>
    </row>
    <row r="129" spans="10:30" ht="16.5" x14ac:dyDescent="0.2">
      <c r="J129" s="15" t="s">
        <v>238</v>
      </c>
      <c r="K129" s="15">
        <v>4</v>
      </c>
      <c r="L129" s="15">
        <v>13</v>
      </c>
      <c r="M129" s="30">
        <v>0.65</v>
      </c>
      <c r="N129" s="15" t="s">
        <v>82</v>
      </c>
      <c r="O129" s="16">
        <f t="shared" si="41"/>
        <v>70</v>
      </c>
      <c r="P129" s="15" t="s">
        <v>88</v>
      </c>
      <c r="Q129" s="16">
        <f t="shared" si="42"/>
        <v>493</v>
      </c>
      <c r="R129" s="15"/>
      <c r="S129" s="15"/>
      <c r="U129" s="15">
        <v>92</v>
      </c>
      <c r="V129" s="16">
        <f t="shared" si="32"/>
        <v>4</v>
      </c>
      <c r="W129" s="16" t="str">
        <f t="shared" si="33"/>
        <v>初级2</v>
      </c>
      <c r="X129" s="16">
        <f t="shared" si="30"/>
        <v>2</v>
      </c>
      <c r="Y129" s="16">
        <f t="shared" si="31"/>
        <v>2</v>
      </c>
      <c r="Z129" s="19">
        <f t="shared" si="34"/>
        <v>0.1</v>
      </c>
      <c r="AA129" s="16" t="str">
        <f t="shared" si="35"/>
        <v>AtkExt</v>
      </c>
      <c r="AB129" s="29">
        <f t="shared" si="36"/>
        <v>1</v>
      </c>
      <c r="AC129" s="16" t="str">
        <f t="shared" si="37"/>
        <v>HPExt</v>
      </c>
      <c r="AD129" s="29">
        <f t="shared" si="38"/>
        <v>23</v>
      </c>
    </row>
    <row r="130" spans="10:30" ht="16.5" x14ac:dyDescent="0.2">
      <c r="J130" s="15" t="s">
        <v>238</v>
      </c>
      <c r="K130" s="15">
        <v>4</v>
      </c>
      <c r="L130" s="15">
        <v>14</v>
      </c>
      <c r="M130" s="30">
        <v>0.7</v>
      </c>
      <c r="N130" s="15" t="s">
        <v>82</v>
      </c>
      <c r="O130" s="16">
        <f t="shared" si="41"/>
        <v>75</v>
      </c>
      <c r="P130" s="15" t="s">
        <v>88</v>
      </c>
      <c r="Q130" s="16">
        <f t="shared" si="42"/>
        <v>531</v>
      </c>
      <c r="R130" s="15"/>
      <c r="S130" s="15"/>
      <c r="U130" s="15">
        <v>93</v>
      </c>
      <c r="V130" s="16">
        <f t="shared" si="32"/>
        <v>4</v>
      </c>
      <c r="W130" s="16" t="str">
        <f t="shared" si="33"/>
        <v>初级2</v>
      </c>
      <c r="X130" s="16">
        <f t="shared" si="30"/>
        <v>2</v>
      </c>
      <c r="Y130" s="16">
        <f t="shared" si="31"/>
        <v>3</v>
      </c>
      <c r="Z130" s="19">
        <f t="shared" si="34"/>
        <v>0.15000000000000002</v>
      </c>
      <c r="AA130" s="16" t="str">
        <f t="shared" si="35"/>
        <v>AtkExt</v>
      </c>
      <c r="AB130" s="29">
        <f t="shared" si="36"/>
        <v>2</v>
      </c>
      <c r="AC130" s="16" t="str">
        <f t="shared" si="37"/>
        <v>HPExt</v>
      </c>
      <c r="AD130" s="29">
        <f t="shared" si="38"/>
        <v>34</v>
      </c>
    </row>
    <row r="131" spans="10:30" ht="16.5" x14ac:dyDescent="0.2">
      <c r="J131" s="15" t="s">
        <v>238</v>
      </c>
      <c r="K131" s="15">
        <v>4</v>
      </c>
      <c r="L131" s="15">
        <v>15</v>
      </c>
      <c r="M131" s="30">
        <v>0.75</v>
      </c>
      <c r="N131" s="15" t="s">
        <v>82</v>
      </c>
      <c r="O131" s="16">
        <f t="shared" si="41"/>
        <v>80</v>
      </c>
      <c r="P131" s="15" t="s">
        <v>88</v>
      </c>
      <c r="Q131" s="16">
        <f t="shared" si="42"/>
        <v>569</v>
      </c>
      <c r="R131" s="15"/>
      <c r="S131" s="15"/>
      <c r="U131" s="15">
        <v>94</v>
      </c>
      <c r="V131" s="16">
        <f t="shared" si="32"/>
        <v>4</v>
      </c>
      <c r="W131" s="16" t="str">
        <f t="shared" si="33"/>
        <v>初级2</v>
      </c>
      <c r="X131" s="16">
        <f t="shared" si="30"/>
        <v>2</v>
      </c>
      <c r="Y131" s="16">
        <f t="shared" si="31"/>
        <v>4</v>
      </c>
      <c r="Z131" s="19">
        <f t="shared" si="34"/>
        <v>0.2</v>
      </c>
      <c r="AA131" s="16" t="str">
        <f t="shared" si="35"/>
        <v>AtkExt</v>
      </c>
      <c r="AB131" s="29">
        <f t="shared" si="36"/>
        <v>3</v>
      </c>
      <c r="AC131" s="16" t="str">
        <f t="shared" si="37"/>
        <v>HPExt</v>
      </c>
      <c r="AD131" s="29">
        <f t="shared" si="38"/>
        <v>46</v>
      </c>
    </row>
    <row r="132" spans="10:30" ht="16.5" x14ac:dyDescent="0.2">
      <c r="J132" s="15" t="s">
        <v>238</v>
      </c>
      <c r="K132" s="15">
        <v>4</v>
      </c>
      <c r="L132" s="15">
        <v>16</v>
      </c>
      <c r="M132" s="30">
        <v>0.8</v>
      </c>
      <c r="N132" s="15" t="s">
        <v>82</v>
      </c>
      <c r="O132" s="16">
        <f t="shared" si="41"/>
        <v>86</v>
      </c>
      <c r="P132" s="15" t="s">
        <v>88</v>
      </c>
      <c r="Q132" s="16">
        <f t="shared" si="42"/>
        <v>606</v>
      </c>
      <c r="R132" s="15"/>
      <c r="S132" s="15"/>
      <c r="U132" s="15">
        <v>95</v>
      </c>
      <c r="V132" s="16">
        <f t="shared" si="32"/>
        <v>4</v>
      </c>
      <c r="W132" s="16" t="str">
        <f t="shared" si="33"/>
        <v>初级2</v>
      </c>
      <c r="X132" s="16">
        <f t="shared" si="30"/>
        <v>2</v>
      </c>
      <c r="Y132" s="16">
        <f t="shared" si="31"/>
        <v>5</v>
      </c>
      <c r="Z132" s="19">
        <f t="shared" si="34"/>
        <v>0.25</v>
      </c>
      <c r="AA132" s="16" t="str">
        <f t="shared" si="35"/>
        <v>AtkExt</v>
      </c>
      <c r="AB132" s="29">
        <f t="shared" si="36"/>
        <v>3</v>
      </c>
      <c r="AC132" s="16" t="str">
        <f t="shared" si="37"/>
        <v>HPExt</v>
      </c>
      <c r="AD132" s="29">
        <f t="shared" si="38"/>
        <v>57</v>
      </c>
    </row>
    <row r="133" spans="10:30" ht="16.5" x14ac:dyDescent="0.2">
      <c r="J133" s="15" t="s">
        <v>238</v>
      </c>
      <c r="K133" s="15">
        <v>4</v>
      </c>
      <c r="L133" s="15">
        <v>17</v>
      </c>
      <c r="M133" s="30">
        <v>0.85</v>
      </c>
      <c r="N133" s="15" t="s">
        <v>82</v>
      </c>
      <c r="O133" s="16">
        <f t="shared" si="41"/>
        <v>91</v>
      </c>
      <c r="P133" s="15" t="s">
        <v>88</v>
      </c>
      <c r="Q133" s="16">
        <f t="shared" si="42"/>
        <v>644</v>
      </c>
      <c r="R133" s="15"/>
      <c r="S133" s="15"/>
      <c r="U133" s="15">
        <v>96</v>
      </c>
      <c r="V133" s="16">
        <f t="shared" si="32"/>
        <v>4</v>
      </c>
      <c r="W133" s="16" t="str">
        <f t="shared" si="33"/>
        <v>初级2</v>
      </c>
      <c r="X133" s="16">
        <f t="shared" si="30"/>
        <v>2</v>
      </c>
      <c r="Y133" s="16">
        <f t="shared" si="31"/>
        <v>6</v>
      </c>
      <c r="Z133" s="19">
        <f t="shared" si="34"/>
        <v>0.30000000000000004</v>
      </c>
      <c r="AA133" s="16" t="str">
        <f t="shared" si="35"/>
        <v>AtkExt</v>
      </c>
      <c r="AB133" s="29">
        <f t="shared" si="36"/>
        <v>4</v>
      </c>
      <c r="AC133" s="16" t="str">
        <f t="shared" si="37"/>
        <v>HPExt</v>
      </c>
      <c r="AD133" s="29">
        <f t="shared" si="38"/>
        <v>68</v>
      </c>
    </row>
    <row r="134" spans="10:30" ht="16.5" x14ac:dyDescent="0.2">
      <c r="J134" s="15" t="s">
        <v>238</v>
      </c>
      <c r="K134" s="15">
        <v>4</v>
      </c>
      <c r="L134" s="15">
        <v>18</v>
      </c>
      <c r="M134" s="30">
        <v>0.9</v>
      </c>
      <c r="N134" s="15" t="s">
        <v>82</v>
      </c>
      <c r="O134" s="16">
        <f t="shared" si="41"/>
        <v>96</v>
      </c>
      <c r="P134" s="15" t="s">
        <v>88</v>
      </c>
      <c r="Q134" s="16">
        <f t="shared" si="42"/>
        <v>682</v>
      </c>
      <c r="R134" s="15"/>
      <c r="S134" s="15"/>
      <c r="U134" s="15">
        <v>97</v>
      </c>
      <c r="V134" s="16">
        <f t="shared" si="32"/>
        <v>4</v>
      </c>
      <c r="W134" s="16" t="str">
        <f t="shared" si="33"/>
        <v>初级2</v>
      </c>
      <c r="X134" s="16">
        <f t="shared" si="30"/>
        <v>2</v>
      </c>
      <c r="Y134" s="16">
        <f t="shared" si="31"/>
        <v>7</v>
      </c>
      <c r="Z134" s="19">
        <f t="shared" si="34"/>
        <v>0.35000000000000003</v>
      </c>
      <c r="AA134" s="16" t="str">
        <f t="shared" si="35"/>
        <v>AtkExt</v>
      </c>
      <c r="AB134" s="29">
        <f t="shared" si="36"/>
        <v>5</v>
      </c>
      <c r="AC134" s="16" t="str">
        <f t="shared" si="37"/>
        <v>HPExt</v>
      </c>
      <c r="AD134" s="29">
        <f t="shared" si="38"/>
        <v>80</v>
      </c>
    </row>
    <row r="135" spans="10:30" ht="16.5" x14ac:dyDescent="0.2">
      <c r="J135" s="15" t="s">
        <v>238</v>
      </c>
      <c r="K135" s="15">
        <v>4</v>
      </c>
      <c r="L135" s="15">
        <v>19</v>
      </c>
      <c r="M135" s="30">
        <v>0.95</v>
      </c>
      <c r="N135" s="15" t="s">
        <v>82</v>
      </c>
      <c r="O135" s="16">
        <f t="shared" si="41"/>
        <v>102</v>
      </c>
      <c r="P135" s="15" t="s">
        <v>88</v>
      </c>
      <c r="Q135" s="16">
        <f t="shared" si="42"/>
        <v>720</v>
      </c>
      <c r="R135" s="15"/>
      <c r="S135" s="15"/>
      <c r="U135" s="15">
        <v>98</v>
      </c>
      <c r="V135" s="16">
        <f t="shared" si="32"/>
        <v>4</v>
      </c>
      <c r="W135" s="16" t="str">
        <f t="shared" si="33"/>
        <v>初级2</v>
      </c>
      <c r="X135" s="16">
        <f t="shared" si="30"/>
        <v>2</v>
      </c>
      <c r="Y135" s="16">
        <f t="shared" si="31"/>
        <v>8</v>
      </c>
      <c r="Z135" s="19">
        <f t="shared" si="34"/>
        <v>0.4</v>
      </c>
      <c r="AA135" s="16" t="str">
        <f t="shared" si="35"/>
        <v>AtkExt</v>
      </c>
      <c r="AB135" s="29">
        <f t="shared" si="36"/>
        <v>5</v>
      </c>
      <c r="AC135" s="16" t="str">
        <f t="shared" si="37"/>
        <v>HPExt</v>
      </c>
      <c r="AD135" s="29">
        <f t="shared" si="38"/>
        <v>91</v>
      </c>
    </row>
    <row r="136" spans="10:30" ht="16.5" x14ac:dyDescent="0.2">
      <c r="J136" s="15" t="s">
        <v>238</v>
      </c>
      <c r="K136" s="15">
        <v>4</v>
      </c>
      <c r="L136" s="15">
        <v>20</v>
      </c>
      <c r="M136" s="30">
        <v>1</v>
      </c>
      <c r="N136" s="15" t="s">
        <v>82</v>
      </c>
      <c r="O136" s="16">
        <f t="shared" si="41"/>
        <v>107</v>
      </c>
      <c r="P136" s="15" t="s">
        <v>88</v>
      </c>
      <c r="Q136" s="16">
        <f t="shared" si="42"/>
        <v>758</v>
      </c>
      <c r="R136" s="15"/>
      <c r="S136" s="15"/>
      <c r="U136" s="15">
        <v>99</v>
      </c>
      <c r="V136" s="16">
        <f t="shared" si="32"/>
        <v>4</v>
      </c>
      <c r="W136" s="16" t="str">
        <f t="shared" si="33"/>
        <v>初级2</v>
      </c>
      <c r="X136" s="16">
        <f t="shared" si="30"/>
        <v>2</v>
      </c>
      <c r="Y136" s="16">
        <f t="shared" si="31"/>
        <v>9</v>
      </c>
      <c r="Z136" s="19">
        <f t="shared" si="34"/>
        <v>0.45</v>
      </c>
      <c r="AA136" s="16" t="str">
        <f t="shared" si="35"/>
        <v>AtkExt</v>
      </c>
      <c r="AB136" s="29">
        <f t="shared" si="36"/>
        <v>6</v>
      </c>
      <c r="AC136" s="16" t="str">
        <f t="shared" si="37"/>
        <v>HPExt</v>
      </c>
      <c r="AD136" s="29">
        <f t="shared" si="38"/>
        <v>103</v>
      </c>
    </row>
    <row r="137" spans="10:30" ht="16.5" x14ac:dyDescent="0.2">
      <c r="J137" s="15" t="s">
        <v>238</v>
      </c>
      <c r="K137" s="15">
        <v>4</v>
      </c>
      <c r="L137" s="15">
        <v>21</v>
      </c>
      <c r="M137" s="30">
        <v>1.05</v>
      </c>
      <c r="N137" s="15" t="s">
        <v>82</v>
      </c>
      <c r="O137" s="16">
        <f t="shared" si="41"/>
        <v>112</v>
      </c>
      <c r="P137" s="15" t="s">
        <v>88</v>
      </c>
      <c r="Q137" s="16">
        <f t="shared" si="42"/>
        <v>796</v>
      </c>
      <c r="R137" s="15"/>
      <c r="S137" s="15"/>
      <c r="U137" s="15">
        <v>100</v>
      </c>
      <c r="V137" s="16">
        <f t="shared" si="32"/>
        <v>4</v>
      </c>
      <c r="W137" s="16" t="str">
        <f t="shared" si="33"/>
        <v>初级2</v>
      </c>
      <c r="X137" s="16">
        <f t="shared" si="30"/>
        <v>2</v>
      </c>
      <c r="Y137" s="16">
        <f t="shared" si="31"/>
        <v>10</v>
      </c>
      <c r="Z137" s="19">
        <f t="shared" si="34"/>
        <v>0.5</v>
      </c>
      <c r="AA137" s="16" t="str">
        <f t="shared" si="35"/>
        <v>AtkExt</v>
      </c>
      <c r="AB137" s="29">
        <f t="shared" si="36"/>
        <v>6</v>
      </c>
      <c r="AC137" s="16" t="str">
        <f t="shared" si="37"/>
        <v>HPExt</v>
      </c>
      <c r="AD137" s="29">
        <f t="shared" si="38"/>
        <v>114</v>
      </c>
    </row>
    <row r="138" spans="10:30" ht="16.5" x14ac:dyDescent="0.2">
      <c r="J138" s="15" t="s">
        <v>238</v>
      </c>
      <c r="K138" s="15">
        <v>4</v>
      </c>
      <c r="L138" s="15">
        <v>22</v>
      </c>
      <c r="M138" s="30">
        <v>1.1000000000000001</v>
      </c>
      <c r="N138" s="15" t="s">
        <v>82</v>
      </c>
      <c r="O138" s="16">
        <f t="shared" si="41"/>
        <v>118</v>
      </c>
      <c r="P138" s="15" t="s">
        <v>88</v>
      </c>
      <c r="Q138" s="16">
        <f t="shared" si="42"/>
        <v>834</v>
      </c>
      <c r="R138" s="15"/>
      <c r="S138" s="15"/>
      <c r="U138" s="15">
        <v>101</v>
      </c>
      <c r="V138" s="16">
        <f t="shared" si="32"/>
        <v>4</v>
      </c>
      <c r="W138" s="16" t="str">
        <f t="shared" si="33"/>
        <v>初级2</v>
      </c>
      <c r="X138" s="16">
        <f t="shared" si="30"/>
        <v>2</v>
      </c>
      <c r="Y138" s="16">
        <f t="shared" si="31"/>
        <v>11</v>
      </c>
      <c r="Z138" s="19">
        <f t="shared" si="34"/>
        <v>0.55000000000000004</v>
      </c>
      <c r="AA138" s="16" t="str">
        <f t="shared" si="35"/>
        <v>AtkExt</v>
      </c>
      <c r="AB138" s="29">
        <f t="shared" si="36"/>
        <v>7</v>
      </c>
      <c r="AC138" s="16" t="str">
        <f t="shared" si="37"/>
        <v>HPExt</v>
      </c>
      <c r="AD138" s="29">
        <f t="shared" si="38"/>
        <v>125</v>
      </c>
    </row>
    <row r="139" spans="10:30" ht="16.5" x14ac:dyDescent="0.2">
      <c r="J139" s="15" t="s">
        <v>238</v>
      </c>
      <c r="K139" s="15">
        <v>4</v>
      </c>
      <c r="L139" s="15">
        <v>23</v>
      </c>
      <c r="M139" s="30">
        <v>1.1499999999999999</v>
      </c>
      <c r="N139" s="15" t="s">
        <v>82</v>
      </c>
      <c r="O139" s="16">
        <f t="shared" si="41"/>
        <v>123</v>
      </c>
      <c r="P139" s="15" t="s">
        <v>88</v>
      </c>
      <c r="Q139" s="16">
        <f t="shared" si="42"/>
        <v>872</v>
      </c>
      <c r="R139" s="15"/>
      <c r="S139" s="15"/>
      <c r="U139" s="15">
        <v>102</v>
      </c>
      <c r="V139" s="16">
        <f t="shared" si="32"/>
        <v>4</v>
      </c>
      <c r="W139" s="16" t="str">
        <f t="shared" si="33"/>
        <v>初级2</v>
      </c>
      <c r="X139" s="16">
        <f t="shared" si="30"/>
        <v>2</v>
      </c>
      <c r="Y139" s="16">
        <f t="shared" si="31"/>
        <v>12</v>
      </c>
      <c r="Z139" s="19">
        <f t="shared" si="34"/>
        <v>0.60000000000000009</v>
      </c>
      <c r="AA139" s="16" t="str">
        <f t="shared" si="35"/>
        <v>AtkExt</v>
      </c>
      <c r="AB139" s="29">
        <f t="shared" si="36"/>
        <v>8</v>
      </c>
      <c r="AC139" s="16" t="str">
        <f t="shared" si="37"/>
        <v>HPExt</v>
      </c>
      <c r="AD139" s="29">
        <f t="shared" si="38"/>
        <v>137</v>
      </c>
    </row>
    <row r="140" spans="10:30" ht="16.5" x14ac:dyDescent="0.2">
      <c r="J140" s="15" t="s">
        <v>238</v>
      </c>
      <c r="K140" s="15">
        <v>4</v>
      </c>
      <c r="L140" s="15">
        <v>24</v>
      </c>
      <c r="M140" s="30">
        <v>1.2</v>
      </c>
      <c r="N140" s="15" t="s">
        <v>82</v>
      </c>
      <c r="O140" s="16">
        <f t="shared" si="41"/>
        <v>128</v>
      </c>
      <c r="P140" s="15" t="s">
        <v>88</v>
      </c>
      <c r="Q140" s="16">
        <f t="shared" si="42"/>
        <v>910</v>
      </c>
      <c r="R140" s="15"/>
      <c r="S140" s="15"/>
      <c r="U140" s="15">
        <v>103</v>
      </c>
      <c r="V140" s="16">
        <f t="shared" si="32"/>
        <v>4</v>
      </c>
      <c r="W140" s="16" t="str">
        <f t="shared" si="33"/>
        <v>初级2</v>
      </c>
      <c r="X140" s="16">
        <f t="shared" si="30"/>
        <v>2</v>
      </c>
      <c r="Y140" s="16">
        <f t="shared" si="31"/>
        <v>13</v>
      </c>
      <c r="Z140" s="19">
        <f t="shared" si="34"/>
        <v>0.65</v>
      </c>
      <c r="AA140" s="16" t="str">
        <f t="shared" si="35"/>
        <v>AtkExt</v>
      </c>
      <c r="AB140" s="29">
        <f t="shared" si="36"/>
        <v>8</v>
      </c>
      <c r="AC140" s="16" t="str">
        <f t="shared" si="37"/>
        <v>HPExt</v>
      </c>
      <c r="AD140" s="29">
        <f t="shared" si="38"/>
        <v>148</v>
      </c>
    </row>
    <row r="141" spans="10:30" ht="16.5" x14ac:dyDescent="0.2">
      <c r="J141" s="15" t="s">
        <v>238</v>
      </c>
      <c r="K141" s="15">
        <v>4</v>
      </c>
      <c r="L141" s="15">
        <v>25</v>
      </c>
      <c r="M141" s="30">
        <v>1.25</v>
      </c>
      <c r="N141" s="15" t="s">
        <v>82</v>
      </c>
      <c r="O141" s="16">
        <f t="shared" si="41"/>
        <v>134</v>
      </c>
      <c r="P141" s="15" t="s">
        <v>88</v>
      </c>
      <c r="Q141" s="16">
        <f t="shared" si="42"/>
        <v>948</v>
      </c>
      <c r="R141" s="15"/>
      <c r="S141" s="15"/>
      <c r="U141" s="15">
        <v>104</v>
      </c>
      <c r="V141" s="16">
        <f t="shared" si="32"/>
        <v>4</v>
      </c>
      <c r="W141" s="16" t="str">
        <f t="shared" si="33"/>
        <v>初级2</v>
      </c>
      <c r="X141" s="16">
        <f t="shared" si="30"/>
        <v>2</v>
      </c>
      <c r="Y141" s="16">
        <f t="shared" si="31"/>
        <v>14</v>
      </c>
      <c r="Z141" s="19">
        <f t="shared" si="34"/>
        <v>0.70000000000000007</v>
      </c>
      <c r="AA141" s="16" t="str">
        <f t="shared" si="35"/>
        <v>AtkExt</v>
      </c>
      <c r="AB141" s="29">
        <f t="shared" si="36"/>
        <v>9</v>
      </c>
      <c r="AC141" s="16" t="str">
        <f t="shared" si="37"/>
        <v>HPExt</v>
      </c>
      <c r="AD141" s="29">
        <f t="shared" si="38"/>
        <v>160</v>
      </c>
    </row>
    <row r="142" spans="10:30" ht="16.5" x14ac:dyDescent="0.2">
      <c r="J142" s="15" t="s">
        <v>238</v>
      </c>
      <c r="K142" s="15">
        <v>4</v>
      </c>
      <c r="L142" s="15">
        <v>26</v>
      </c>
      <c r="M142" s="30">
        <v>1.3</v>
      </c>
      <c r="N142" s="15" t="s">
        <v>82</v>
      </c>
      <c r="O142" s="16">
        <f t="shared" si="41"/>
        <v>139</v>
      </c>
      <c r="P142" s="15" t="s">
        <v>88</v>
      </c>
      <c r="Q142" s="16">
        <f t="shared" si="42"/>
        <v>985</v>
      </c>
      <c r="R142" s="15"/>
      <c r="S142" s="15"/>
      <c r="U142" s="15">
        <v>105</v>
      </c>
      <c r="V142" s="16">
        <f t="shared" si="32"/>
        <v>4</v>
      </c>
      <c r="W142" s="16" t="str">
        <f t="shared" si="33"/>
        <v>初级2</v>
      </c>
      <c r="X142" s="16">
        <f t="shared" si="30"/>
        <v>2</v>
      </c>
      <c r="Y142" s="16">
        <f t="shared" si="31"/>
        <v>15</v>
      </c>
      <c r="Z142" s="19">
        <f t="shared" si="34"/>
        <v>0.75</v>
      </c>
      <c r="AA142" s="16" t="str">
        <f t="shared" si="35"/>
        <v>AtkExt</v>
      </c>
      <c r="AB142" s="29">
        <f t="shared" si="36"/>
        <v>10</v>
      </c>
      <c r="AC142" s="16" t="str">
        <f t="shared" si="37"/>
        <v>HPExt</v>
      </c>
      <c r="AD142" s="29">
        <f t="shared" si="38"/>
        <v>171</v>
      </c>
    </row>
    <row r="143" spans="10:30" ht="16.5" x14ac:dyDescent="0.2">
      <c r="J143" s="15" t="s">
        <v>238</v>
      </c>
      <c r="K143" s="15">
        <v>4</v>
      </c>
      <c r="L143" s="15">
        <v>27</v>
      </c>
      <c r="M143" s="30">
        <v>1.35</v>
      </c>
      <c r="N143" s="15" t="s">
        <v>82</v>
      </c>
      <c r="O143" s="16">
        <f t="shared" si="41"/>
        <v>144</v>
      </c>
      <c r="P143" s="15" t="s">
        <v>88</v>
      </c>
      <c r="Q143" s="16">
        <f t="shared" si="42"/>
        <v>1023</v>
      </c>
      <c r="R143" s="15"/>
      <c r="S143" s="15"/>
      <c r="U143" s="15">
        <v>106</v>
      </c>
      <c r="V143" s="16">
        <f t="shared" si="32"/>
        <v>4</v>
      </c>
      <c r="W143" s="16" t="str">
        <f t="shared" si="33"/>
        <v>初级2</v>
      </c>
      <c r="X143" s="16">
        <f t="shared" si="30"/>
        <v>2</v>
      </c>
      <c r="Y143" s="16">
        <f t="shared" si="31"/>
        <v>16</v>
      </c>
      <c r="Z143" s="19">
        <f t="shared" si="34"/>
        <v>0.8</v>
      </c>
      <c r="AA143" s="16" t="str">
        <f t="shared" si="35"/>
        <v>AtkExt</v>
      </c>
      <c r="AB143" s="29">
        <f t="shared" si="36"/>
        <v>10</v>
      </c>
      <c r="AC143" s="16" t="str">
        <f t="shared" si="37"/>
        <v>HPExt</v>
      </c>
      <c r="AD143" s="29">
        <f t="shared" si="38"/>
        <v>182</v>
      </c>
    </row>
    <row r="144" spans="10:30" ht="16.5" x14ac:dyDescent="0.2">
      <c r="J144" s="15" t="s">
        <v>238</v>
      </c>
      <c r="K144" s="15">
        <v>4</v>
      </c>
      <c r="L144" s="15">
        <v>28</v>
      </c>
      <c r="M144" s="30">
        <v>1.4</v>
      </c>
      <c r="N144" s="15" t="s">
        <v>82</v>
      </c>
      <c r="O144" s="16">
        <f t="shared" si="41"/>
        <v>150</v>
      </c>
      <c r="P144" s="15" t="s">
        <v>88</v>
      </c>
      <c r="Q144" s="16">
        <f t="shared" si="42"/>
        <v>1061</v>
      </c>
      <c r="R144" s="15"/>
      <c r="S144" s="15"/>
      <c r="U144" s="15">
        <v>107</v>
      </c>
      <c r="V144" s="16">
        <f t="shared" si="32"/>
        <v>4</v>
      </c>
      <c r="W144" s="16" t="str">
        <f t="shared" si="33"/>
        <v>初级2</v>
      </c>
      <c r="X144" s="16">
        <f t="shared" si="30"/>
        <v>2</v>
      </c>
      <c r="Y144" s="16">
        <f t="shared" si="31"/>
        <v>17</v>
      </c>
      <c r="Z144" s="19">
        <f t="shared" si="34"/>
        <v>0.85000000000000009</v>
      </c>
      <c r="AA144" s="16" t="str">
        <f t="shared" si="35"/>
        <v>AtkExt</v>
      </c>
      <c r="AB144" s="29">
        <f t="shared" si="36"/>
        <v>11</v>
      </c>
      <c r="AC144" s="16" t="str">
        <f t="shared" si="37"/>
        <v>HPExt</v>
      </c>
      <c r="AD144" s="29">
        <f t="shared" si="38"/>
        <v>194</v>
      </c>
    </row>
    <row r="145" spans="10:30" ht="16.5" x14ac:dyDescent="0.2">
      <c r="J145" s="15" t="s">
        <v>238</v>
      </c>
      <c r="K145" s="15">
        <v>4</v>
      </c>
      <c r="L145" s="15">
        <v>29</v>
      </c>
      <c r="M145" s="30">
        <v>1.45</v>
      </c>
      <c r="N145" s="15" t="s">
        <v>82</v>
      </c>
      <c r="O145" s="16">
        <f t="shared" si="41"/>
        <v>155</v>
      </c>
      <c r="P145" s="15" t="s">
        <v>88</v>
      </c>
      <c r="Q145" s="16">
        <f t="shared" si="42"/>
        <v>1099</v>
      </c>
      <c r="R145" s="15"/>
      <c r="S145" s="15"/>
      <c r="U145" s="15">
        <v>108</v>
      </c>
      <c r="V145" s="16">
        <f t="shared" si="32"/>
        <v>4</v>
      </c>
      <c r="W145" s="16" t="str">
        <f t="shared" si="33"/>
        <v>初级2</v>
      </c>
      <c r="X145" s="16">
        <f t="shared" si="30"/>
        <v>2</v>
      </c>
      <c r="Y145" s="16">
        <f t="shared" si="31"/>
        <v>18</v>
      </c>
      <c r="Z145" s="19">
        <f t="shared" si="34"/>
        <v>0.9</v>
      </c>
      <c r="AA145" s="16" t="str">
        <f t="shared" si="35"/>
        <v>AtkExt</v>
      </c>
      <c r="AB145" s="29">
        <f t="shared" si="36"/>
        <v>12</v>
      </c>
      <c r="AC145" s="16" t="str">
        <f t="shared" si="37"/>
        <v>HPExt</v>
      </c>
      <c r="AD145" s="29">
        <f t="shared" si="38"/>
        <v>205</v>
      </c>
    </row>
    <row r="146" spans="10:30" ht="16.5" x14ac:dyDescent="0.2">
      <c r="J146" s="15" t="s">
        <v>238</v>
      </c>
      <c r="K146" s="15">
        <v>4</v>
      </c>
      <c r="L146" s="15">
        <v>30</v>
      </c>
      <c r="M146" s="30">
        <v>1.5</v>
      </c>
      <c r="N146" s="15" t="s">
        <v>82</v>
      </c>
      <c r="O146" s="16">
        <f t="shared" si="41"/>
        <v>161</v>
      </c>
      <c r="P146" s="15" t="s">
        <v>88</v>
      </c>
      <c r="Q146" s="16">
        <f t="shared" si="42"/>
        <v>1137</v>
      </c>
      <c r="R146" s="15"/>
      <c r="S146" s="15"/>
      <c r="U146" s="15">
        <v>109</v>
      </c>
      <c r="V146" s="16">
        <f t="shared" si="32"/>
        <v>4</v>
      </c>
      <c r="W146" s="16" t="str">
        <f t="shared" si="33"/>
        <v>初级2</v>
      </c>
      <c r="X146" s="16">
        <f t="shared" si="30"/>
        <v>2</v>
      </c>
      <c r="Y146" s="16">
        <f t="shared" si="31"/>
        <v>19</v>
      </c>
      <c r="Z146" s="19">
        <f t="shared" si="34"/>
        <v>0.95000000000000007</v>
      </c>
      <c r="AA146" s="16" t="str">
        <f t="shared" si="35"/>
        <v>AtkExt</v>
      </c>
      <c r="AB146" s="29">
        <f t="shared" si="36"/>
        <v>12</v>
      </c>
      <c r="AC146" s="16" t="str">
        <f t="shared" si="37"/>
        <v>HPExt</v>
      </c>
      <c r="AD146" s="29">
        <f t="shared" si="38"/>
        <v>216</v>
      </c>
    </row>
    <row r="147" spans="10:30" ht="16.5" x14ac:dyDescent="0.2">
      <c r="J147" s="15" t="s">
        <v>239</v>
      </c>
      <c r="K147" s="15">
        <v>5</v>
      </c>
      <c r="L147" s="15">
        <v>1</v>
      </c>
      <c r="M147" s="30">
        <v>0.05</v>
      </c>
      <c r="N147" s="15" t="s">
        <v>240</v>
      </c>
      <c r="O147" s="16">
        <f t="shared" si="41"/>
        <v>23</v>
      </c>
      <c r="P147" s="15" t="s">
        <v>134</v>
      </c>
      <c r="Q147" s="16">
        <f t="shared" si="41"/>
        <v>11</v>
      </c>
      <c r="R147" s="15" t="s">
        <v>88</v>
      </c>
      <c r="S147" s="16">
        <f t="shared" si="41"/>
        <v>128</v>
      </c>
      <c r="U147" s="15">
        <v>110</v>
      </c>
      <c r="V147" s="16">
        <f t="shared" si="32"/>
        <v>4</v>
      </c>
      <c r="W147" s="16" t="str">
        <f t="shared" si="33"/>
        <v>初级2</v>
      </c>
      <c r="X147" s="16">
        <f t="shared" si="30"/>
        <v>2</v>
      </c>
      <c r="Y147" s="16">
        <f t="shared" si="31"/>
        <v>20</v>
      </c>
      <c r="Z147" s="19">
        <f t="shared" si="34"/>
        <v>1</v>
      </c>
      <c r="AA147" s="16" t="str">
        <f t="shared" si="35"/>
        <v>AtkExt</v>
      </c>
      <c r="AB147" s="29">
        <f t="shared" si="36"/>
        <v>13</v>
      </c>
      <c r="AC147" s="16" t="str">
        <f t="shared" si="37"/>
        <v>HPExt</v>
      </c>
      <c r="AD147" s="29">
        <f t="shared" si="38"/>
        <v>228</v>
      </c>
    </row>
    <row r="148" spans="10:30" ht="16.5" x14ac:dyDescent="0.2">
      <c r="J148" s="15" t="s">
        <v>239</v>
      </c>
      <c r="K148" s="15">
        <v>5</v>
      </c>
      <c r="L148" s="15">
        <v>2</v>
      </c>
      <c r="M148" s="30">
        <v>0.1</v>
      </c>
      <c r="N148" s="15" t="s">
        <v>240</v>
      </c>
      <c r="O148" s="16">
        <f t="shared" ref="O148:O176" si="43">ROUND(INDEX($M$16:$O$22,$K148,MATCH(N148,$M$15:$O$15,0))*$M148,0)</f>
        <v>46</v>
      </c>
      <c r="P148" s="15" t="s">
        <v>134</v>
      </c>
      <c r="Q148" s="16">
        <f t="shared" ref="Q148:Q176" si="44">ROUND(INDEX($M$16:$O$22,$K148,MATCH(P148,$M$15:$O$15,0))*$M148,0)</f>
        <v>21</v>
      </c>
      <c r="R148" s="15" t="s">
        <v>88</v>
      </c>
      <c r="S148" s="16">
        <f t="shared" ref="S148:S176" si="45">ROUND(INDEX($M$16:$O$22,$K148,MATCH(R148,$M$15:$O$15,0))*$M148,0)</f>
        <v>256</v>
      </c>
      <c r="U148" s="15">
        <v>111</v>
      </c>
      <c r="V148" s="16">
        <f t="shared" si="32"/>
        <v>4</v>
      </c>
      <c r="W148" s="16" t="str">
        <f t="shared" si="33"/>
        <v>初级2</v>
      </c>
      <c r="X148" s="16">
        <f t="shared" si="30"/>
        <v>2</v>
      </c>
      <c r="Y148" s="16">
        <f t="shared" si="31"/>
        <v>21</v>
      </c>
      <c r="Z148" s="19">
        <f t="shared" si="34"/>
        <v>1.05</v>
      </c>
      <c r="AA148" s="16" t="str">
        <f t="shared" si="35"/>
        <v>AtkExt</v>
      </c>
      <c r="AB148" s="29">
        <f t="shared" si="36"/>
        <v>14</v>
      </c>
      <c r="AC148" s="16" t="str">
        <f t="shared" si="37"/>
        <v>HPExt</v>
      </c>
      <c r="AD148" s="29">
        <f t="shared" si="38"/>
        <v>239</v>
      </c>
    </row>
    <row r="149" spans="10:30" ht="16.5" x14ac:dyDescent="0.2">
      <c r="J149" s="15" t="s">
        <v>239</v>
      </c>
      <c r="K149" s="15">
        <v>5</v>
      </c>
      <c r="L149" s="15">
        <v>3</v>
      </c>
      <c r="M149" s="30">
        <v>0.15</v>
      </c>
      <c r="N149" s="15" t="s">
        <v>240</v>
      </c>
      <c r="O149" s="16">
        <f t="shared" si="43"/>
        <v>68</v>
      </c>
      <c r="P149" s="15" t="s">
        <v>134</v>
      </c>
      <c r="Q149" s="16">
        <f t="shared" si="44"/>
        <v>32</v>
      </c>
      <c r="R149" s="15" t="s">
        <v>88</v>
      </c>
      <c r="S149" s="16">
        <f t="shared" si="45"/>
        <v>384</v>
      </c>
      <c r="U149" s="15">
        <v>112</v>
      </c>
      <c r="V149" s="16">
        <f t="shared" si="32"/>
        <v>4</v>
      </c>
      <c r="W149" s="16" t="str">
        <f t="shared" si="33"/>
        <v>初级2</v>
      </c>
      <c r="X149" s="16">
        <f t="shared" si="30"/>
        <v>2</v>
      </c>
      <c r="Y149" s="16">
        <f t="shared" si="31"/>
        <v>22</v>
      </c>
      <c r="Z149" s="19">
        <f t="shared" si="34"/>
        <v>1.1000000000000001</v>
      </c>
      <c r="AA149" s="16" t="str">
        <f t="shared" si="35"/>
        <v>AtkExt</v>
      </c>
      <c r="AB149" s="29">
        <f t="shared" si="36"/>
        <v>14</v>
      </c>
      <c r="AC149" s="16" t="str">
        <f t="shared" si="37"/>
        <v>HPExt</v>
      </c>
      <c r="AD149" s="29">
        <f t="shared" si="38"/>
        <v>251</v>
      </c>
    </row>
    <row r="150" spans="10:30" ht="16.5" x14ac:dyDescent="0.2">
      <c r="J150" s="15" t="s">
        <v>239</v>
      </c>
      <c r="K150" s="15">
        <v>5</v>
      </c>
      <c r="L150" s="15">
        <v>4</v>
      </c>
      <c r="M150" s="30">
        <v>0.2</v>
      </c>
      <c r="N150" s="15" t="s">
        <v>240</v>
      </c>
      <c r="O150" s="16">
        <f t="shared" si="43"/>
        <v>91</v>
      </c>
      <c r="P150" s="15" t="s">
        <v>134</v>
      </c>
      <c r="Q150" s="16">
        <f t="shared" si="44"/>
        <v>43</v>
      </c>
      <c r="R150" s="15" t="s">
        <v>88</v>
      </c>
      <c r="S150" s="16">
        <f t="shared" si="45"/>
        <v>512</v>
      </c>
      <c r="U150" s="15">
        <v>113</v>
      </c>
      <c r="V150" s="16">
        <f t="shared" si="32"/>
        <v>4</v>
      </c>
      <c r="W150" s="16" t="str">
        <f t="shared" si="33"/>
        <v>初级2</v>
      </c>
      <c r="X150" s="16">
        <f t="shared" si="30"/>
        <v>2</v>
      </c>
      <c r="Y150" s="16">
        <f t="shared" si="31"/>
        <v>23</v>
      </c>
      <c r="Z150" s="19">
        <f t="shared" si="34"/>
        <v>1.1500000000000001</v>
      </c>
      <c r="AA150" s="16" t="str">
        <f t="shared" si="35"/>
        <v>AtkExt</v>
      </c>
      <c r="AB150" s="29">
        <f t="shared" si="36"/>
        <v>15</v>
      </c>
      <c r="AC150" s="16" t="str">
        <f t="shared" si="37"/>
        <v>HPExt</v>
      </c>
      <c r="AD150" s="29">
        <f t="shared" si="38"/>
        <v>262</v>
      </c>
    </row>
    <row r="151" spans="10:30" ht="16.5" x14ac:dyDescent="0.2">
      <c r="J151" s="15" t="s">
        <v>239</v>
      </c>
      <c r="K151" s="15">
        <v>5</v>
      </c>
      <c r="L151" s="15">
        <v>5</v>
      </c>
      <c r="M151" s="30">
        <v>0.25</v>
      </c>
      <c r="N151" s="15" t="s">
        <v>240</v>
      </c>
      <c r="O151" s="16">
        <f t="shared" si="43"/>
        <v>114</v>
      </c>
      <c r="P151" s="15" t="s">
        <v>134</v>
      </c>
      <c r="Q151" s="16">
        <f t="shared" si="44"/>
        <v>53</v>
      </c>
      <c r="R151" s="15" t="s">
        <v>88</v>
      </c>
      <c r="S151" s="16">
        <f t="shared" si="45"/>
        <v>640</v>
      </c>
      <c r="U151" s="15">
        <v>114</v>
      </c>
      <c r="V151" s="16">
        <f t="shared" si="32"/>
        <v>4</v>
      </c>
      <c r="W151" s="16" t="str">
        <f t="shared" si="33"/>
        <v>初级2</v>
      </c>
      <c r="X151" s="16">
        <f t="shared" si="30"/>
        <v>2</v>
      </c>
      <c r="Y151" s="16">
        <f t="shared" si="31"/>
        <v>24</v>
      </c>
      <c r="Z151" s="19">
        <f t="shared" si="34"/>
        <v>1.2000000000000002</v>
      </c>
      <c r="AA151" s="16" t="str">
        <f t="shared" si="35"/>
        <v>AtkExt</v>
      </c>
      <c r="AB151" s="29">
        <f t="shared" si="36"/>
        <v>16</v>
      </c>
      <c r="AC151" s="16" t="str">
        <f t="shared" si="37"/>
        <v>HPExt</v>
      </c>
      <c r="AD151" s="29">
        <f t="shared" si="38"/>
        <v>273</v>
      </c>
    </row>
    <row r="152" spans="10:30" ht="16.5" x14ac:dyDescent="0.2">
      <c r="J152" s="15" t="s">
        <v>239</v>
      </c>
      <c r="K152" s="15">
        <v>5</v>
      </c>
      <c r="L152" s="15">
        <v>6</v>
      </c>
      <c r="M152" s="30">
        <v>0.3</v>
      </c>
      <c r="N152" s="15" t="s">
        <v>240</v>
      </c>
      <c r="O152" s="16">
        <f t="shared" si="43"/>
        <v>137</v>
      </c>
      <c r="P152" s="15" t="s">
        <v>134</v>
      </c>
      <c r="Q152" s="16">
        <f t="shared" si="44"/>
        <v>64</v>
      </c>
      <c r="R152" s="15" t="s">
        <v>88</v>
      </c>
      <c r="S152" s="16">
        <f t="shared" si="45"/>
        <v>768</v>
      </c>
      <c r="U152" s="15">
        <v>115</v>
      </c>
      <c r="V152" s="16">
        <f t="shared" si="32"/>
        <v>4</v>
      </c>
      <c r="W152" s="16" t="str">
        <f t="shared" si="33"/>
        <v>初级2</v>
      </c>
      <c r="X152" s="16">
        <f t="shared" si="30"/>
        <v>2</v>
      </c>
      <c r="Y152" s="16">
        <f t="shared" si="31"/>
        <v>25</v>
      </c>
      <c r="Z152" s="19">
        <f t="shared" si="34"/>
        <v>1.25</v>
      </c>
      <c r="AA152" s="16" t="str">
        <f t="shared" si="35"/>
        <v>AtkExt</v>
      </c>
      <c r="AB152" s="29">
        <f t="shared" si="36"/>
        <v>16</v>
      </c>
      <c r="AC152" s="16" t="str">
        <f t="shared" si="37"/>
        <v>HPExt</v>
      </c>
      <c r="AD152" s="29">
        <f t="shared" si="38"/>
        <v>285</v>
      </c>
    </row>
    <row r="153" spans="10:30" ht="16.5" x14ac:dyDescent="0.2">
      <c r="J153" s="15" t="s">
        <v>239</v>
      </c>
      <c r="K153" s="15">
        <v>5</v>
      </c>
      <c r="L153" s="15">
        <v>7</v>
      </c>
      <c r="M153" s="30">
        <v>0.35</v>
      </c>
      <c r="N153" s="15" t="s">
        <v>240</v>
      </c>
      <c r="O153" s="16">
        <f t="shared" si="43"/>
        <v>160</v>
      </c>
      <c r="P153" s="15" t="s">
        <v>134</v>
      </c>
      <c r="Q153" s="16">
        <f t="shared" si="44"/>
        <v>75</v>
      </c>
      <c r="R153" s="15" t="s">
        <v>88</v>
      </c>
      <c r="S153" s="16">
        <f t="shared" si="45"/>
        <v>896</v>
      </c>
      <c r="U153" s="15">
        <v>116</v>
      </c>
      <c r="V153" s="16">
        <f t="shared" si="32"/>
        <v>4</v>
      </c>
      <c r="W153" s="16" t="str">
        <f t="shared" si="33"/>
        <v>初级2</v>
      </c>
      <c r="X153" s="16">
        <f t="shared" si="30"/>
        <v>2</v>
      </c>
      <c r="Y153" s="16">
        <f t="shared" si="31"/>
        <v>26</v>
      </c>
      <c r="Z153" s="19">
        <f t="shared" si="34"/>
        <v>1.3</v>
      </c>
      <c r="AA153" s="16" t="str">
        <f t="shared" si="35"/>
        <v>AtkExt</v>
      </c>
      <c r="AB153" s="29">
        <f t="shared" si="36"/>
        <v>17</v>
      </c>
      <c r="AC153" s="16" t="str">
        <f t="shared" si="37"/>
        <v>HPExt</v>
      </c>
      <c r="AD153" s="29">
        <f t="shared" si="38"/>
        <v>296</v>
      </c>
    </row>
    <row r="154" spans="10:30" ht="16.5" x14ac:dyDescent="0.2">
      <c r="J154" s="15" t="s">
        <v>239</v>
      </c>
      <c r="K154" s="15">
        <v>5</v>
      </c>
      <c r="L154" s="15">
        <v>8</v>
      </c>
      <c r="M154" s="30">
        <v>0.4</v>
      </c>
      <c r="N154" s="15" t="s">
        <v>240</v>
      </c>
      <c r="O154" s="16">
        <f t="shared" si="43"/>
        <v>182</v>
      </c>
      <c r="P154" s="15" t="s">
        <v>134</v>
      </c>
      <c r="Q154" s="16">
        <f t="shared" si="44"/>
        <v>85</v>
      </c>
      <c r="R154" s="15" t="s">
        <v>88</v>
      </c>
      <c r="S154" s="16">
        <f t="shared" si="45"/>
        <v>1024</v>
      </c>
      <c r="U154" s="15">
        <v>117</v>
      </c>
      <c r="V154" s="16">
        <f t="shared" si="32"/>
        <v>4</v>
      </c>
      <c r="W154" s="16" t="str">
        <f t="shared" si="33"/>
        <v>初级2</v>
      </c>
      <c r="X154" s="16">
        <f t="shared" si="30"/>
        <v>2</v>
      </c>
      <c r="Y154" s="16">
        <f t="shared" si="31"/>
        <v>27</v>
      </c>
      <c r="Z154" s="19">
        <f t="shared" si="34"/>
        <v>1.35</v>
      </c>
      <c r="AA154" s="16" t="str">
        <f t="shared" si="35"/>
        <v>AtkExt</v>
      </c>
      <c r="AB154" s="29">
        <f t="shared" si="36"/>
        <v>17</v>
      </c>
      <c r="AC154" s="16" t="str">
        <f t="shared" si="37"/>
        <v>HPExt</v>
      </c>
      <c r="AD154" s="29">
        <f t="shared" si="38"/>
        <v>308</v>
      </c>
    </row>
    <row r="155" spans="10:30" ht="16.5" x14ac:dyDescent="0.2">
      <c r="J155" s="15" t="s">
        <v>239</v>
      </c>
      <c r="K155" s="15">
        <v>5</v>
      </c>
      <c r="L155" s="15">
        <v>9</v>
      </c>
      <c r="M155" s="30">
        <v>0.45</v>
      </c>
      <c r="N155" s="15" t="s">
        <v>240</v>
      </c>
      <c r="O155" s="16">
        <f t="shared" si="43"/>
        <v>205</v>
      </c>
      <c r="P155" s="15" t="s">
        <v>134</v>
      </c>
      <c r="Q155" s="16">
        <f t="shared" si="44"/>
        <v>96</v>
      </c>
      <c r="R155" s="15" t="s">
        <v>88</v>
      </c>
      <c r="S155" s="16">
        <f t="shared" si="45"/>
        <v>1152</v>
      </c>
      <c r="U155" s="15">
        <v>118</v>
      </c>
      <c r="V155" s="16">
        <f t="shared" si="32"/>
        <v>4</v>
      </c>
      <c r="W155" s="16" t="str">
        <f t="shared" si="33"/>
        <v>初级2</v>
      </c>
      <c r="X155" s="16">
        <f t="shared" si="30"/>
        <v>2</v>
      </c>
      <c r="Y155" s="16">
        <f t="shared" si="31"/>
        <v>28</v>
      </c>
      <c r="Z155" s="19">
        <f t="shared" si="34"/>
        <v>1.4000000000000001</v>
      </c>
      <c r="AA155" s="16" t="str">
        <f t="shared" si="35"/>
        <v>AtkExt</v>
      </c>
      <c r="AB155" s="29">
        <f t="shared" si="36"/>
        <v>18</v>
      </c>
      <c r="AC155" s="16" t="str">
        <f t="shared" si="37"/>
        <v>HPExt</v>
      </c>
      <c r="AD155" s="29">
        <f t="shared" si="38"/>
        <v>319</v>
      </c>
    </row>
    <row r="156" spans="10:30" ht="16.5" x14ac:dyDescent="0.2">
      <c r="J156" s="15" t="s">
        <v>239</v>
      </c>
      <c r="K156" s="15">
        <v>5</v>
      </c>
      <c r="L156" s="15">
        <v>10</v>
      </c>
      <c r="M156" s="30">
        <v>0.5</v>
      </c>
      <c r="N156" s="15" t="s">
        <v>240</v>
      </c>
      <c r="O156" s="16">
        <f t="shared" si="43"/>
        <v>228</v>
      </c>
      <c r="P156" s="15" t="s">
        <v>134</v>
      </c>
      <c r="Q156" s="16">
        <f t="shared" si="44"/>
        <v>107</v>
      </c>
      <c r="R156" s="15" t="s">
        <v>88</v>
      </c>
      <c r="S156" s="16">
        <f t="shared" si="45"/>
        <v>1280</v>
      </c>
      <c r="U156" s="15">
        <v>119</v>
      </c>
      <c r="V156" s="16">
        <f t="shared" si="32"/>
        <v>4</v>
      </c>
      <c r="W156" s="16" t="str">
        <f t="shared" si="33"/>
        <v>初级2</v>
      </c>
      <c r="X156" s="16">
        <f t="shared" si="30"/>
        <v>2</v>
      </c>
      <c r="Y156" s="16">
        <f t="shared" si="31"/>
        <v>29</v>
      </c>
      <c r="Z156" s="19">
        <f t="shared" si="34"/>
        <v>1.4500000000000002</v>
      </c>
      <c r="AA156" s="16" t="str">
        <f t="shared" si="35"/>
        <v>AtkExt</v>
      </c>
      <c r="AB156" s="29">
        <f t="shared" si="36"/>
        <v>19</v>
      </c>
      <c r="AC156" s="16" t="str">
        <f t="shared" si="37"/>
        <v>HPExt</v>
      </c>
      <c r="AD156" s="29">
        <f t="shared" si="38"/>
        <v>330</v>
      </c>
    </row>
    <row r="157" spans="10:30" ht="16.5" x14ac:dyDescent="0.2">
      <c r="J157" s="15" t="s">
        <v>239</v>
      </c>
      <c r="K157" s="15">
        <v>5</v>
      </c>
      <c r="L157" s="15">
        <v>11</v>
      </c>
      <c r="M157" s="30">
        <v>0.55000000000000004</v>
      </c>
      <c r="N157" s="15" t="s">
        <v>240</v>
      </c>
      <c r="O157" s="16">
        <f t="shared" si="43"/>
        <v>251</v>
      </c>
      <c r="P157" s="15" t="s">
        <v>134</v>
      </c>
      <c r="Q157" s="16">
        <f t="shared" si="44"/>
        <v>117</v>
      </c>
      <c r="R157" s="15" t="s">
        <v>88</v>
      </c>
      <c r="S157" s="16">
        <f t="shared" si="45"/>
        <v>1407</v>
      </c>
      <c r="U157" s="15">
        <v>120</v>
      </c>
      <c r="V157" s="16">
        <f t="shared" si="32"/>
        <v>4</v>
      </c>
      <c r="W157" s="16" t="str">
        <f t="shared" si="33"/>
        <v>初级2</v>
      </c>
      <c r="X157" s="16">
        <f t="shared" si="30"/>
        <v>2</v>
      </c>
      <c r="Y157" s="16">
        <f t="shared" si="31"/>
        <v>30</v>
      </c>
      <c r="Z157" s="19">
        <f t="shared" si="34"/>
        <v>1.5</v>
      </c>
      <c r="AA157" s="16" t="str">
        <f t="shared" si="35"/>
        <v>AtkExt</v>
      </c>
      <c r="AB157" s="29">
        <f t="shared" si="36"/>
        <v>19</v>
      </c>
      <c r="AC157" s="16" t="str">
        <f t="shared" si="37"/>
        <v>HPExt</v>
      </c>
      <c r="AD157" s="29">
        <f t="shared" si="38"/>
        <v>342</v>
      </c>
    </row>
    <row r="158" spans="10:30" ht="16.5" x14ac:dyDescent="0.2">
      <c r="J158" s="15" t="s">
        <v>239</v>
      </c>
      <c r="K158" s="15">
        <v>5</v>
      </c>
      <c r="L158" s="15">
        <v>12</v>
      </c>
      <c r="M158" s="30">
        <v>0.6</v>
      </c>
      <c r="N158" s="15" t="s">
        <v>240</v>
      </c>
      <c r="O158" s="16">
        <f t="shared" si="43"/>
        <v>274</v>
      </c>
      <c r="P158" s="15" t="s">
        <v>134</v>
      </c>
      <c r="Q158" s="16">
        <f t="shared" si="44"/>
        <v>128</v>
      </c>
      <c r="R158" s="15" t="s">
        <v>88</v>
      </c>
      <c r="S158" s="16">
        <f t="shared" si="45"/>
        <v>1535</v>
      </c>
      <c r="U158" s="15">
        <v>121</v>
      </c>
      <c r="V158" s="16">
        <f t="shared" si="32"/>
        <v>5</v>
      </c>
      <c r="W158" s="16" t="str">
        <f t="shared" si="33"/>
        <v>中级1</v>
      </c>
      <c r="X158" s="16">
        <f t="shared" si="30"/>
        <v>1</v>
      </c>
      <c r="Y158" s="16">
        <f t="shared" si="31"/>
        <v>1</v>
      </c>
      <c r="Z158" s="19">
        <f t="shared" si="34"/>
        <v>0.05</v>
      </c>
      <c r="AA158" s="16" t="str">
        <f t="shared" si="35"/>
        <v>AtkExt</v>
      </c>
      <c r="AB158" s="29">
        <f t="shared" si="36"/>
        <v>2</v>
      </c>
      <c r="AC158" s="16" t="str">
        <f t="shared" si="37"/>
        <v>DefExt</v>
      </c>
      <c r="AD158" s="29">
        <f t="shared" si="38"/>
        <v>1</v>
      </c>
    </row>
    <row r="159" spans="10:30" ht="16.5" x14ac:dyDescent="0.2">
      <c r="J159" s="15" t="s">
        <v>239</v>
      </c>
      <c r="K159" s="15">
        <v>5</v>
      </c>
      <c r="L159" s="15">
        <v>13</v>
      </c>
      <c r="M159" s="30">
        <v>0.65</v>
      </c>
      <c r="N159" s="15" t="s">
        <v>240</v>
      </c>
      <c r="O159" s="16">
        <f t="shared" si="43"/>
        <v>296</v>
      </c>
      <c r="P159" s="15" t="s">
        <v>134</v>
      </c>
      <c r="Q159" s="16">
        <f t="shared" si="44"/>
        <v>138</v>
      </c>
      <c r="R159" s="15" t="s">
        <v>88</v>
      </c>
      <c r="S159" s="16">
        <f t="shared" si="45"/>
        <v>1663</v>
      </c>
      <c r="U159" s="15">
        <v>122</v>
      </c>
      <c r="V159" s="16">
        <f t="shared" si="32"/>
        <v>5</v>
      </c>
      <c r="W159" s="16" t="str">
        <f t="shared" si="33"/>
        <v>中级1</v>
      </c>
      <c r="X159" s="16">
        <f t="shared" si="30"/>
        <v>1</v>
      </c>
      <c r="Y159" s="16">
        <f t="shared" si="31"/>
        <v>2</v>
      </c>
      <c r="Z159" s="19">
        <f t="shared" si="34"/>
        <v>0.1</v>
      </c>
      <c r="AA159" s="16" t="str">
        <f t="shared" si="35"/>
        <v>AtkExt</v>
      </c>
      <c r="AB159" s="29">
        <f t="shared" si="36"/>
        <v>4</v>
      </c>
      <c r="AC159" s="16" t="str">
        <f t="shared" si="37"/>
        <v>DefExt</v>
      </c>
      <c r="AD159" s="29">
        <f t="shared" si="38"/>
        <v>3</v>
      </c>
    </row>
    <row r="160" spans="10:30" ht="16.5" x14ac:dyDescent="0.2">
      <c r="J160" s="15" t="s">
        <v>239</v>
      </c>
      <c r="K160" s="15">
        <v>5</v>
      </c>
      <c r="L160" s="15">
        <v>14</v>
      </c>
      <c r="M160" s="30">
        <v>0.7</v>
      </c>
      <c r="N160" s="15" t="s">
        <v>240</v>
      </c>
      <c r="O160" s="16">
        <f t="shared" si="43"/>
        <v>319</v>
      </c>
      <c r="P160" s="15" t="s">
        <v>134</v>
      </c>
      <c r="Q160" s="16">
        <f t="shared" si="44"/>
        <v>149</v>
      </c>
      <c r="R160" s="15" t="s">
        <v>88</v>
      </c>
      <c r="S160" s="16">
        <f t="shared" si="45"/>
        <v>1791</v>
      </c>
      <c r="U160" s="15">
        <v>123</v>
      </c>
      <c r="V160" s="16">
        <f t="shared" si="32"/>
        <v>5</v>
      </c>
      <c r="W160" s="16" t="str">
        <f t="shared" si="33"/>
        <v>中级1</v>
      </c>
      <c r="X160" s="16">
        <f t="shared" si="30"/>
        <v>1</v>
      </c>
      <c r="Y160" s="16">
        <f t="shared" si="31"/>
        <v>3</v>
      </c>
      <c r="Z160" s="19">
        <f t="shared" si="34"/>
        <v>0.15000000000000002</v>
      </c>
      <c r="AA160" s="16" t="str">
        <f t="shared" si="35"/>
        <v>AtkExt</v>
      </c>
      <c r="AB160" s="29">
        <f t="shared" si="36"/>
        <v>6</v>
      </c>
      <c r="AC160" s="16" t="str">
        <f t="shared" si="37"/>
        <v>DefExt</v>
      </c>
      <c r="AD160" s="29">
        <f t="shared" si="38"/>
        <v>4</v>
      </c>
    </row>
    <row r="161" spans="10:30" ht="16.5" x14ac:dyDescent="0.2">
      <c r="J161" s="15" t="s">
        <v>239</v>
      </c>
      <c r="K161" s="15">
        <v>5</v>
      </c>
      <c r="L161" s="15">
        <v>15</v>
      </c>
      <c r="M161" s="30">
        <v>0.75</v>
      </c>
      <c r="N161" s="15" t="s">
        <v>240</v>
      </c>
      <c r="O161" s="16">
        <f t="shared" si="43"/>
        <v>342</v>
      </c>
      <c r="P161" s="15" t="s">
        <v>134</v>
      </c>
      <c r="Q161" s="16">
        <f t="shared" si="44"/>
        <v>160</v>
      </c>
      <c r="R161" s="15" t="s">
        <v>88</v>
      </c>
      <c r="S161" s="16">
        <f t="shared" si="45"/>
        <v>1919</v>
      </c>
      <c r="U161" s="15">
        <v>124</v>
      </c>
      <c r="V161" s="16">
        <f t="shared" si="32"/>
        <v>5</v>
      </c>
      <c r="W161" s="16" t="str">
        <f t="shared" si="33"/>
        <v>中级1</v>
      </c>
      <c r="X161" s="16">
        <f t="shared" si="30"/>
        <v>1</v>
      </c>
      <c r="Y161" s="16">
        <f t="shared" si="31"/>
        <v>4</v>
      </c>
      <c r="Z161" s="19">
        <f t="shared" si="34"/>
        <v>0.2</v>
      </c>
      <c r="AA161" s="16" t="str">
        <f t="shared" si="35"/>
        <v>AtkExt</v>
      </c>
      <c r="AB161" s="29">
        <f t="shared" si="36"/>
        <v>8</v>
      </c>
      <c r="AC161" s="16" t="str">
        <f t="shared" si="37"/>
        <v>DefExt</v>
      </c>
      <c r="AD161" s="29">
        <f t="shared" si="38"/>
        <v>5</v>
      </c>
    </row>
    <row r="162" spans="10:30" ht="16.5" x14ac:dyDescent="0.2">
      <c r="J162" s="15" t="s">
        <v>239</v>
      </c>
      <c r="K162" s="15">
        <v>5</v>
      </c>
      <c r="L162" s="15">
        <v>16</v>
      </c>
      <c r="M162" s="30">
        <v>0.8</v>
      </c>
      <c r="N162" s="15" t="s">
        <v>240</v>
      </c>
      <c r="O162" s="16">
        <f t="shared" si="43"/>
        <v>365</v>
      </c>
      <c r="P162" s="15" t="s">
        <v>134</v>
      </c>
      <c r="Q162" s="16">
        <f t="shared" si="44"/>
        <v>170</v>
      </c>
      <c r="R162" s="15" t="s">
        <v>88</v>
      </c>
      <c r="S162" s="16">
        <f t="shared" si="45"/>
        <v>2047</v>
      </c>
      <c r="U162" s="15">
        <v>125</v>
      </c>
      <c r="V162" s="16">
        <f t="shared" si="32"/>
        <v>5</v>
      </c>
      <c r="W162" s="16" t="str">
        <f t="shared" si="33"/>
        <v>中级1</v>
      </c>
      <c r="X162" s="16">
        <f t="shared" si="30"/>
        <v>1</v>
      </c>
      <c r="Y162" s="16">
        <f t="shared" si="31"/>
        <v>5</v>
      </c>
      <c r="Z162" s="19">
        <f t="shared" si="34"/>
        <v>0.25</v>
      </c>
      <c r="AA162" s="16" t="str">
        <f t="shared" si="35"/>
        <v>AtkExt</v>
      </c>
      <c r="AB162" s="29">
        <f t="shared" si="36"/>
        <v>10</v>
      </c>
      <c r="AC162" s="16" t="str">
        <f t="shared" si="37"/>
        <v>DefExt</v>
      </c>
      <c r="AD162" s="29">
        <f t="shared" si="38"/>
        <v>6</v>
      </c>
    </row>
    <row r="163" spans="10:30" ht="16.5" x14ac:dyDescent="0.2">
      <c r="J163" s="15" t="s">
        <v>239</v>
      </c>
      <c r="K163" s="15">
        <v>5</v>
      </c>
      <c r="L163" s="15">
        <v>17</v>
      </c>
      <c r="M163" s="30">
        <v>0.85</v>
      </c>
      <c r="N163" s="15" t="s">
        <v>240</v>
      </c>
      <c r="O163" s="16">
        <f t="shared" si="43"/>
        <v>388</v>
      </c>
      <c r="P163" s="15" t="s">
        <v>134</v>
      </c>
      <c r="Q163" s="16">
        <f t="shared" si="44"/>
        <v>181</v>
      </c>
      <c r="R163" s="15" t="s">
        <v>88</v>
      </c>
      <c r="S163" s="16">
        <f t="shared" si="45"/>
        <v>2175</v>
      </c>
      <c r="U163" s="15">
        <v>126</v>
      </c>
      <c r="V163" s="16">
        <f t="shared" si="32"/>
        <v>5</v>
      </c>
      <c r="W163" s="16" t="str">
        <f t="shared" si="33"/>
        <v>中级1</v>
      </c>
      <c r="X163" s="16">
        <f t="shared" si="30"/>
        <v>1</v>
      </c>
      <c r="Y163" s="16">
        <f t="shared" si="31"/>
        <v>6</v>
      </c>
      <c r="Z163" s="19">
        <f t="shared" si="34"/>
        <v>0.30000000000000004</v>
      </c>
      <c r="AA163" s="16" t="str">
        <f t="shared" si="35"/>
        <v>AtkExt</v>
      </c>
      <c r="AB163" s="29">
        <f t="shared" si="36"/>
        <v>12</v>
      </c>
      <c r="AC163" s="16" t="str">
        <f t="shared" si="37"/>
        <v>DefExt</v>
      </c>
      <c r="AD163" s="29">
        <f t="shared" si="38"/>
        <v>8</v>
      </c>
    </row>
    <row r="164" spans="10:30" ht="16.5" x14ac:dyDescent="0.2">
      <c r="J164" s="15" t="s">
        <v>239</v>
      </c>
      <c r="K164" s="15">
        <v>5</v>
      </c>
      <c r="L164" s="15">
        <v>18</v>
      </c>
      <c r="M164" s="30">
        <v>0.9</v>
      </c>
      <c r="N164" s="15" t="s">
        <v>240</v>
      </c>
      <c r="O164" s="16">
        <f t="shared" si="43"/>
        <v>410</v>
      </c>
      <c r="P164" s="15" t="s">
        <v>134</v>
      </c>
      <c r="Q164" s="16">
        <f t="shared" si="44"/>
        <v>192</v>
      </c>
      <c r="R164" s="15" t="s">
        <v>88</v>
      </c>
      <c r="S164" s="16">
        <f t="shared" si="45"/>
        <v>2303</v>
      </c>
      <c r="U164" s="15">
        <v>127</v>
      </c>
      <c r="V164" s="16">
        <f t="shared" si="32"/>
        <v>5</v>
      </c>
      <c r="W164" s="16" t="str">
        <f t="shared" si="33"/>
        <v>中级1</v>
      </c>
      <c r="X164" s="16">
        <f t="shared" si="30"/>
        <v>1</v>
      </c>
      <c r="Y164" s="16">
        <f t="shared" si="31"/>
        <v>7</v>
      </c>
      <c r="Z164" s="19">
        <f t="shared" si="34"/>
        <v>0.35000000000000003</v>
      </c>
      <c r="AA164" s="16" t="str">
        <f t="shared" si="35"/>
        <v>AtkExt</v>
      </c>
      <c r="AB164" s="29">
        <f t="shared" si="36"/>
        <v>14</v>
      </c>
      <c r="AC164" s="16" t="str">
        <f t="shared" si="37"/>
        <v>DefExt</v>
      </c>
      <c r="AD164" s="29">
        <f t="shared" si="38"/>
        <v>9</v>
      </c>
    </row>
    <row r="165" spans="10:30" ht="16.5" x14ac:dyDescent="0.2">
      <c r="J165" s="15" t="s">
        <v>239</v>
      </c>
      <c r="K165" s="15">
        <v>5</v>
      </c>
      <c r="L165" s="15">
        <v>19</v>
      </c>
      <c r="M165" s="30">
        <v>0.95</v>
      </c>
      <c r="N165" s="15" t="s">
        <v>240</v>
      </c>
      <c r="O165" s="16">
        <f t="shared" si="43"/>
        <v>433</v>
      </c>
      <c r="P165" s="15" t="s">
        <v>134</v>
      </c>
      <c r="Q165" s="16">
        <f t="shared" si="44"/>
        <v>202</v>
      </c>
      <c r="R165" s="15" t="s">
        <v>88</v>
      </c>
      <c r="S165" s="16">
        <f t="shared" si="45"/>
        <v>2431</v>
      </c>
      <c r="U165" s="15">
        <v>128</v>
      </c>
      <c r="V165" s="16">
        <f t="shared" si="32"/>
        <v>5</v>
      </c>
      <c r="W165" s="16" t="str">
        <f t="shared" si="33"/>
        <v>中级1</v>
      </c>
      <c r="X165" s="16">
        <f t="shared" si="30"/>
        <v>1</v>
      </c>
      <c r="Y165" s="16">
        <f t="shared" si="31"/>
        <v>8</v>
      </c>
      <c r="Z165" s="19">
        <f t="shared" si="34"/>
        <v>0.4</v>
      </c>
      <c r="AA165" s="16" t="str">
        <f t="shared" si="35"/>
        <v>AtkExt</v>
      </c>
      <c r="AB165" s="29">
        <f t="shared" si="36"/>
        <v>16</v>
      </c>
      <c r="AC165" s="16" t="str">
        <f t="shared" si="37"/>
        <v>DefExt</v>
      </c>
      <c r="AD165" s="29">
        <f t="shared" si="38"/>
        <v>10</v>
      </c>
    </row>
    <row r="166" spans="10:30" ht="16.5" x14ac:dyDescent="0.2">
      <c r="J166" s="15" t="s">
        <v>239</v>
      </c>
      <c r="K166" s="15">
        <v>5</v>
      </c>
      <c r="L166" s="15">
        <v>20</v>
      </c>
      <c r="M166" s="30">
        <v>1</v>
      </c>
      <c r="N166" s="15" t="s">
        <v>240</v>
      </c>
      <c r="O166" s="16">
        <f t="shared" si="43"/>
        <v>456</v>
      </c>
      <c r="P166" s="15" t="s">
        <v>134</v>
      </c>
      <c r="Q166" s="16">
        <f t="shared" si="44"/>
        <v>213</v>
      </c>
      <c r="R166" s="15" t="s">
        <v>88</v>
      </c>
      <c r="S166" s="16">
        <f t="shared" si="45"/>
        <v>2559</v>
      </c>
      <c r="U166" s="15">
        <v>129</v>
      </c>
      <c r="V166" s="16">
        <f t="shared" si="32"/>
        <v>5</v>
      </c>
      <c r="W166" s="16" t="str">
        <f t="shared" si="33"/>
        <v>中级1</v>
      </c>
      <c r="X166" s="16">
        <f t="shared" ref="X166:X229" si="46">INDEX($V$4:$V$33,INT((U166-1)/30)+1)</f>
        <v>1</v>
      </c>
      <c r="Y166" s="16">
        <f t="shared" ref="Y166:Y229" si="47">MOD(U166-1,30)+1</f>
        <v>9</v>
      </c>
      <c r="Z166" s="19">
        <f t="shared" si="34"/>
        <v>0.45</v>
      </c>
      <c r="AA166" s="16" t="str">
        <f t="shared" si="35"/>
        <v>AtkExt</v>
      </c>
      <c r="AB166" s="29">
        <f t="shared" si="36"/>
        <v>17</v>
      </c>
      <c r="AC166" s="16" t="str">
        <f t="shared" si="37"/>
        <v>DefExt</v>
      </c>
      <c r="AD166" s="29">
        <f t="shared" si="38"/>
        <v>12</v>
      </c>
    </row>
    <row r="167" spans="10:30" ht="16.5" x14ac:dyDescent="0.2">
      <c r="J167" s="15" t="s">
        <v>239</v>
      </c>
      <c r="K167" s="15">
        <v>5</v>
      </c>
      <c r="L167" s="15">
        <v>21</v>
      </c>
      <c r="M167" s="30">
        <v>1.05</v>
      </c>
      <c r="N167" s="15" t="s">
        <v>240</v>
      </c>
      <c r="O167" s="16">
        <f t="shared" si="43"/>
        <v>479</v>
      </c>
      <c r="P167" s="15" t="s">
        <v>134</v>
      </c>
      <c r="Q167" s="16">
        <f t="shared" si="44"/>
        <v>224</v>
      </c>
      <c r="R167" s="15" t="s">
        <v>88</v>
      </c>
      <c r="S167" s="16">
        <f t="shared" si="45"/>
        <v>2687</v>
      </c>
      <c r="U167" s="15">
        <v>130</v>
      </c>
      <c r="V167" s="16">
        <f t="shared" ref="V167:V230" si="48">INT((U167-1)/30)+1</f>
        <v>5</v>
      </c>
      <c r="W167" s="16" t="str">
        <f t="shared" ref="W167:W230" si="49">INDEX($U$4:$U$33,V167)</f>
        <v>中级1</v>
      </c>
      <c r="X167" s="16">
        <f t="shared" si="46"/>
        <v>1</v>
      </c>
      <c r="Y167" s="16">
        <f t="shared" si="47"/>
        <v>10</v>
      </c>
      <c r="Z167" s="19">
        <f t="shared" ref="Z167:Z230" si="50">Y167*5%</f>
        <v>0.5</v>
      </c>
      <c r="AA167" s="16" t="str">
        <f t="shared" ref="AA167:AA230" si="51">INDEX($Y$3:$AA$3,INDEX($AB$4:$AB$33,V167))</f>
        <v>AtkExt</v>
      </c>
      <c r="AB167" s="29">
        <f t="shared" ref="AB167:AB230" si="52">ROUND(INDEX($Y$4:$AA$33,$V167,MATCH(AA167,$Y$3:$AA$3,0))*INDEX($X$4:$X$33,V167)*$Z167*INDEX($E$11:$G$11,MATCH(AA167,$Y$3:$AA$3,0)),0)</f>
        <v>19</v>
      </c>
      <c r="AC167" s="16" t="str">
        <f t="shared" ref="AC167:AC230" si="53">INDEX($Y$3:$AA$3,INDEX($AC$4:$AC$33,V167))</f>
        <v>DefExt</v>
      </c>
      <c r="AD167" s="29">
        <f t="shared" ref="AD167:AD230" si="54">ROUND(INDEX($Y$4:$AA$33,$V167,MATCH(AC167,$Y$3:$AA$3,0))*INDEX($X$4:$X$33,X167)*$Z167*INDEX($E$11:$G$11,MATCH(AC167,$Y$3:$AA$3,0)),0)</f>
        <v>13</v>
      </c>
    </row>
    <row r="168" spans="10:30" ht="16.5" x14ac:dyDescent="0.2">
      <c r="J168" s="15" t="s">
        <v>239</v>
      </c>
      <c r="K168" s="15">
        <v>5</v>
      </c>
      <c r="L168" s="15">
        <v>22</v>
      </c>
      <c r="M168" s="30">
        <v>1.1000000000000001</v>
      </c>
      <c r="N168" s="15" t="s">
        <v>240</v>
      </c>
      <c r="O168" s="16">
        <f t="shared" si="43"/>
        <v>502</v>
      </c>
      <c r="P168" s="15" t="s">
        <v>134</v>
      </c>
      <c r="Q168" s="16">
        <f t="shared" si="44"/>
        <v>234</v>
      </c>
      <c r="R168" s="15" t="s">
        <v>88</v>
      </c>
      <c r="S168" s="16">
        <f t="shared" si="45"/>
        <v>2815</v>
      </c>
      <c r="U168" s="15">
        <v>131</v>
      </c>
      <c r="V168" s="16">
        <f t="shared" si="48"/>
        <v>5</v>
      </c>
      <c r="W168" s="16" t="str">
        <f t="shared" si="49"/>
        <v>中级1</v>
      </c>
      <c r="X168" s="16">
        <f t="shared" si="46"/>
        <v>1</v>
      </c>
      <c r="Y168" s="16">
        <f t="shared" si="47"/>
        <v>11</v>
      </c>
      <c r="Z168" s="19">
        <f t="shared" si="50"/>
        <v>0.55000000000000004</v>
      </c>
      <c r="AA168" s="16" t="str">
        <f t="shared" si="51"/>
        <v>AtkExt</v>
      </c>
      <c r="AB168" s="29">
        <f t="shared" si="52"/>
        <v>21</v>
      </c>
      <c r="AC168" s="16" t="str">
        <f t="shared" si="53"/>
        <v>DefExt</v>
      </c>
      <c r="AD168" s="29">
        <f t="shared" si="54"/>
        <v>14</v>
      </c>
    </row>
    <row r="169" spans="10:30" ht="16.5" x14ac:dyDescent="0.2">
      <c r="J169" s="15" t="s">
        <v>239</v>
      </c>
      <c r="K169" s="15">
        <v>5</v>
      </c>
      <c r="L169" s="15">
        <v>23</v>
      </c>
      <c r="M169" s="30">
        <v>1.1499999999999999</v>
      </c>
      <c r="N169" s="15" t="s">
        <v>240</v>
      </c>
      <c r="O169" s="16">
        <f t="shared" si="43"/>
        <v>524</v>
      </c>
      <c r="P169" s="15" t="s">
        <v>134</v>
      </c>
      <c r="Q169" s="16">
        <f t="shared" si="44"/>
        <v>245</v>
      </c>
      <c r="R169" s="15" t="s">
        <v>88</v>
      </c>
      <c r="S169" s="16">
        <f t="shared" si="45"/>
        <v>2943</v>
      </c>
      <c r="U169" s="15">
        <v>132</v>
      </c>
      <c r="V169" s="16">
        <f t="shared" si="48"/>
        <v>5</v>
      </c>
      <c r="W169" s="16" t="str">
        <f t="shared" si="49"/>
        <v>中级1</v>
      </c>
      <c r="X169" s="16">
        <f t="shared" si="46"/>
        <v>1</v>
      </c>
      <c r="Y169" s="16">
        <f t="shared" si="47"/>
        <v>12</v>
      </c>
      <c r="Z169" s="19">
        <f t="shared" si="50"/>
        <v>0.60000000000000009</v>
      </c>
      <c r="AA169" s="16" t="str">
        <f t="shared" si="51"/>
        <v>AtkExt</v>
      </c>
      <c r="AB169" s="29">
        <f t="shared" si="52"/>
        <v>23</v>
      </c>
      <c r="AC169" s="16" t="str">
        <f t="shared" si="53"/>
        <v>DefExt</v>
      </c>
      <c r="AD169" s="29">
        <f t="shared" si="54"/>
        <v>15</v>
      </c>
    </row>
    <row r="170" spans="10:30" ht="16.5" x14ac:dyDescent="0.2">
      <c r="J170" s="15" t="s">
        <v>239</v>
      </c>
      <c r="K170" s="15">
        <v>5</v>
      </c>
      <c r="L170" s="15">
        <v>24</v>
      </c>
      <c r="M170" s="30">
        <v>1.2</v>
      </c>
      <c r="N170" s="15" t="s">
        <v>240</v>
      </c>
      <c r="O170" s="16">
        <f t="shared" si="43"/>
        <v>547</v>
      </c>
      <c r="P170" s="15" t="s">
        <v>134</v>
      </c>
      <c r="Q170" s="16">
        <f t="shared" si="44"/>
        <v>256</v>
      </c>
      <c r="R170" s="15" t="s">
        <v>88</v>
      </c>
      <c r="S170" s="16">
        <f t="shared" si="45"/>
        <v>3071</v>
      </c>
      <c r="U170" s="15">
        <v>133</v>
      </c>
      <c r="V170" s="16">
        <f t="shared" si="48"/>
        <v>5</v>
      </c>
      <c r="W170" s="16" t="str">
        <f t="shared" si="49"/>
        <v>中级1</v>
      </c>
      <c r="X170" s="16">
        <f t="shared" si="46"/>
        <v>1</v>
      </c>
      <c r="Y170" s="16">
        <f t="shared" si="47"/>
        <v>13</v>
      </c>
      <c r="Z170" s="19">
        <f t="shared" si="50"/>
        <v>0.65</v>
      </c>
      <c r="AA170" s="16" t="str">
        <f t="shared" si="51"/>
        <v>AtkExt</v>
      </c>
      <c r="AB170" s="29">
        <f t="shared" si="52"/>
        <v>25</v>
      </c>
      <c r="AC170" s="16" t="str">
        <f t="shared" si="53"/>
        <v>DefExt</v>
      </c>
      <c r="AD170" s="29">
        <f t="shared" si="54"/>
        <v>17</v>
      </c>
    </row>
    <row r="171" spans="10:30" ht="16.5" x14ac:dyDescent="0.2">
      <c r="J171" s="15" t="s">
        <v>239</v>
      </c>
      <c r="K171" s="15">
        <v>5</v>
      </c>
      <c r="L171" s="15">
        <v>25</v>
      </c>
      <c r="M171" s="30">
        <v>1.25</v>
      </c>
      <c r="N171" s="15" t="s">
        <v>240</v>
      </c>
      <c r="O171" s="16">
        <f t="shared" si="43"/>
        <v>570</v>
      </c>
      <c r="P171" s="15" t="s">
        <v>134</v>
      </c>
      <c r="Q171" s="16">
        <f t="shared" si="44"/>
        <v>266</v>
      </c>
      <c r="R171" s="15" t="s">
        <v>88</v>
      </c>
      <c r="S171" s="16">
        <f t="shared" si="45"/>
        <v>3199</v>
      </c>
      <c r="U171" s="15">
        <v>134</v>
      </c>
      <c r="V171" s="16">
        <f t="shared" si="48"/>
        <v>5</v>
      </c>
      <c r="W171" s="16" t="str">
        <f t="shared" si="49"/>
        <v>中级1</v>
      </c>
      <c r="X171" s="16">
        <f t="shared" si="46"/>
        <v>1</v>
      </c>
      <c r="Y171" s="16">
        <f t="shared" si="47"/>
        <v>14</v>
      </c>
      <c r="Z171" s="19">
        <f t="shared" si="50"/>
        <v>0.70000000000000007</v>
      </c>
      <c r="AA171" s="16" t="str">
        <f t="shared" si="51"/>
        <v>AtkExt</v>
      </c>
      <c r="AB171" s="29">
        <f t="shared" si="52"/>
        <v>27</v>
      </c>
      <c r="AC171" s="16" t="str">
        <f t="shared" si="53"/>
        <v>DefExt</v>
      </c>
      <c r="AD171" s="29">
        <f t="shared" si="54"/>
        <v>18</v>
      </c>
    </row>
    <row r="172" spans="10:30" ht="16.5" x14ac:dyDescent="0.2">
      <c r="J172" s="15" t="s">
        <v>239</v>
      </c>
      <c r="K172" s="15">
        <v>5</v>
      </c>
      <c r="L172" s="15">
        <v>26</v>
      </c>
      <c r="M172" s="30">
        <v>1.3</v>
      </c>
      <c r="N172" s="15" t="s">
        <v>240</v>
      </c>
      <c r="O172" s="16">
        <f t="shared" si="43"/>
        <v>593</v>
      </c>
      <c r="P172" s="15" t="s">
        <v>134</v>
      </c>
      <c r="Q172" s="16">
        <f t="shared" si="44"/>
        <v>277</v>
      </c>
      <c r="R172" s="15" t="s">
        <v>88</v>
      </c>
      <c r="S172" s="16">
        <f t="shared" si="45"/>
        <v>3327</v>
      </c>
      <c r="U172" s="15">
        <v>135</v>
      </c>
      <c r="V172" s="16">
        <f t="shared" si="48"/>
        <v>5</v>
      </c>
      <c r="W172" s="16" t="str">
        <f t="shared" si="49"/>
        <v>中级1</v>
      </c>
      <c r="X172" s="16">
        <f t="shared" si="46"/>
        <v>1</v>
      </c>
      <c r="Y172" s="16">
        <f t="shared" si="47"/>
        <v>15</v>
      </c>
      <c r="Z172" s="19">
        <f t="shared" si="50"/>
        <v>0.75</v>
      </c>
      <c r="AA172" s="16" t="str">
        <f t="shared" si="51"/>
        <v>AtkExt</v>
      </c>
      <c r="AB172" s="29">
        <f t="shared" si="52"/>
        <v>29</v>
      </c>
      <c r="AC172" s="16" t="str">
        <f t="shared" si="53"/>
        <v>DefExt</v>
      </c>
      <c r="AD172" s="29">
        <f t="shared" si="54"/>
        <v>19</v>
      </c>
    </row>
    <row r="173" spans="10:30" ht="16.5" x14ac:dyDescent="0.2">
      <c r="J173" s="15" t="s">
        <v>239</v>
      </c>
      <c r="K173" s="15">
        <v>5</v>
      </c>
      <c r="L173" s="15">
        <v>27</v>
      </c>
      <c r="M173" s="30">
        <v>1.35</v>
      </c>
      <c r="N173" s="15" t="s">
        <v>240</v>
      </c>
      <c r="O173" s="16">
        <f t="shared" si="43"/>
        <v>616</v>
      </c>
      <c r="P173" s="15" t="s">
        <v>134</v>
      </c>
      <c r="Q173" s="16">
        <f t="shared" si="44"/>
        <v>288</v>
      </c>
      <c r="R173" s="15" t="s">
        <v>88</v>
      </c>
      <c r="S173" s="16">
        <f t="shared" si="45"/>
        <v>3455</v>
      </c>
      <c r="U173" s="15">
        <v>136</v>
      </c>
      <c r="V173" s="16">
        <f t="shared" si="48"/>
        <v>5</v>
      </c>
      <c r="W173" s="16" t="str">
        <f t="shared" si="49"/>
        <v>中级1</v>
      </c>
      <c r="X173" s="16">
        <f t="shared" si="46"/>
        <v>1</v>
      </c>
      <c r="Y173" s="16">
        <f t="shared" si="47"/>
        <v>16</v>
      </c>
      <c r="Z173" s="19">
        <f t="shared" si="50"/>
        <v>0.8</v>
      </c>
      <c r="AA173" s="16" t="str">
        <f t="shared" si="51"/>
        <v>AtkExt</v>
      </c>
      <c r="AB173" s="29">
        <f t="shared" si="52"/>
        <v>31</v>
      </c>
      <c r="AC173" s="16" t="str">
        <f t="shared" si="53"/>
        <v>DefExt</v>
      </c>
      <c r="AD173" s="29">
        <f t="shared" si="54"/>
        <v>21</v>
      </c>
    </row>
    <row r="174" spans="10:30" ht="16.5" x14ac:dyDescent="0.2">
      <c r="J174" s="15" t="s">
        <v>239</v>
      </c>
      <c r="K174" s="15">
        <v>5</v>
      </c>
      <c r="L174" s="15">
        <v>28</v>
      </c>
      <c r="M174" s="30">
        <v>1.4</v>
      </c>
      <c r="N174" s="15" t="s">
        <v>240</v>
      </c>
      <c r="O174" s="16">
        <f t="shared" si="43"/>
        <v>638</v>
      </c>
      <c r="P174" s="15" t="s">
        <v>134</v>
      </c>
      <c r="Q174" s="16">
        <f t="shared" si="44"/>
        <v>298</v>
      </c>
      <c r="R174" s="15" t="s">
        <v>88</v>
      </c>
      <c r="S174" s="16">
        <f t="shared" si="45"/>
        <v>3583</v>
      </c>
      <c r="U174" s="15">
        <v>137</v>
      </c>
      <c r="V174" s="16">
        <f t="shared" si="48"/>
        <v>5</v>
      </c>
      <c r="W174" s="16" t="str">
        <f t="shared" si="49"/>
        <v>中级1</v>
      </c>
      <c r="X174" s="16">
        <f t="shared" si="46"/>
        <v>1</v>
      </c>
      <c r="Y174" s="16">
        <f t="shared" si="47"/>
        <v>17</v>
      </c>
      <c r="Z174" s="19">
        <f t="shared" si="50"/>
        <v>0.85000000000000009</v>
      </c>
      <c r="AA174" s="16" t="str">
        <f t="shared" si="51"/>
        <v>AtkExt</v>
      </c>
      <c r="AB174" s="29">
        <f t="shared" si="52"/>
        <v>33</v>
      </c>
      <c r="AC174" s="16" t="str">
        <f t="shared" si="53"/>
        <v>DefExt</v>
      </c>
      <c r="AD174" s="29">
        <f t="shared" si="54"/>
        <v>22</v>
      </c>
    </row>
    <row r="175" spans="10:30" ht="16.5" x14ac:dyDescent="0.2">
      <c r="J175" s="15" t="s">
        <v>239</v>
      </c>
      <c r="K175" s="15">
        <v>5</v>
      </c>
      <c r="L175" s="15">
        <v>29</v>
      </c>
      <c r="M175" s="30">
        <v>1.45</v>
      </c>
      <c r="N175" s="15" t="s">
        <v>240</v>
      </c>
      <c r="O175" s="16">
        <f t="shared" si="43"/>
        <v>661</v>
      </c>
      <c r="P175" s="15" t="s">
        <v>134</v>
      </c>
      <c r="Q175" s="16">
        <f t="shared" si="44"/>
        <v>309</v>
      </c>
      <c r="R175" s="15" t="s">
        <v>88</v>
      </c>
      <c r="S175" s="16">
        <f t="shared" si="45"/>
        <v>3711</v>
      </c>
      <c r="U175" s="15">
        <v>138</v>
      </c>
      <c r="V175" s="16">
        <f t="shared" si="48"/>
        <v>5</v>
      </c>
      <c r="W175" s="16" t="str">
        <f t="shared" si="49"/>
        <v>中级1</v>
      </c>
      <c r="X175" s="16">
        <f t="shared" si="46"/>
        <v>1</v>
      </c>
      <c r="Y175" s="16">
        <f t="shared" si="47"/>
        <v>18</v>
      </c>
      <c r="Z175" s="19">
        <f t="shared" si="50"/>
        <v>0.9</v>
      </c>
      <c r="AA175" s="16" t="str">
        <f t="shared" si="51"/>
        <v>AtkExt</v>
      </c>
      <c r="AB175" s="29">
        <f t="shared" si="52"/>
        <v>35</v>
      </c>
      <c r="AC175" s="16" t="str">
        <f t="shared" si="53"/>
        <v>DefExt</v>
      </c>
      <c r="AD175" s="29">
        <f t="shared" si="54"/>
        <v>23</v>
      </c>
    </row>
    <row r="176" spans="10:30" ht="16.5" x14ac:dyDescent="0.2">
      <c r="J176" s="15" t="s">
        <v>239</v>
      </c>
      <c r="K176" s="15">
        <v>5</v>
      </c>
      <c r="L176" s="15">
        <v>30</v>
      </c>
      <c r="M176" s="30">
        <v>1.5</v>
      </c>
      <c r="N176" s="15" t="s">
        <v>240</v>
      </c>
      <c r="O176" s="16">
        <f t="shared" si="43"/>
        <v>684</v>
      </c>
      <c r="P176" s="15" t="s">
        <v>134</v>
      </c>
      <c r="Q176" s="16">
        <f t="shared" si="44"/>
        <v>320</v>
      </c>
      <c r="R176" s="15" t="s">
        <v>88</v>
      </c>
      <c r="S176" s="16">
        <f t="shared" si="45"/>
        <v>3839</v>
      </c>
      <c r="U176" s="15">
        <v>139</v>
      </c>
      <c r="V176" s="16">
        <f t="shared" si="48"/>
        <v>5</v>
      </c>
      <c r="W176" s="16" t="str">
        <f t="shared" si="49"/>
        <v>中级1</v>
      </c>
      <c r="X176" s="16">
        <f t="shared" si="46"/>
        <v>1</v>
      </c>
      <c r="Y176" s="16">
        <f t="shared" si="47"/>
        <v>19</v>
      </c>
      <c r="Z176" s="19">
        <f t="shared" si="50"/>
        <v>0.95000000000000007</v>
      </c>
      <c r="AA176" s="16" t="str">
        <f t="shared" si="51"/>
        <v>AtkExt</v>
      </c>
      <c r="AB176" s="29">
        <f t="shared" si="52"/>
        <v>37</v>
      </c>
      <c r="AC176" s="16" t="str">
        <f t="shared" si="53"/>
        <v>DefExt</v>
      </c>
      <c r="AD176" s="29">
        <f t="shared" si="54"/>
        <v>24</v>
      </c>
    </row>
    <row r="177" spans="10:30" ht="16.5" x14ac:dyDescent="0.2">
      <c r="J177" s="15" t="s">
        <v>209</v>
      </c>
      <c r="K177" s="15">
        <v>6</v>
      </c>
      <c r="L177" s="15">
        <v>1</v>
      </c>
      <c r="M177" s="30">
        <v>0.05</v>
      </c>
      <c r="N177" s="15" t="s">
        <v>240</v>
      </c>
      <c r="O177" s="16">
        <f t="shared" ref="O177:O206" si="55">ROUND(INDEX($M$16:$O$22,$K177,MATCH(N177,$M$15:$O$15,0))*$M177,0)</f>
        <v>23</v>
      </c>
      <c r="P177" s="15" t="s">
        <v>134</v>
      </c>
      <c r="Q177" s="16">
        <f t="shared" ref="Q177:Q206" si="56">ROUND(INDEX($M$16:$O$22,$K177,MATCH(P177,$M$15:$O$15,0))*$M177,0)</f>
        <v>18</v>
      </c>
      <c r="R177" s="15" t="s">
        <v>88</v>
      </c>
      <c r="S177" s="16">
        <f t="shared" ref="S177:S206" si="57">ROUND(INDEX($M$16:$O$22,$K177,MATCH(R177,$M$15:$O$15,0))*$M177,0)</f>
        <v>76</v>
      </c>
      <c r="U177" s="15">
        <v>140</v>
      </c>
      <c r="V177" s="16">
        <f t="shared" si="48"/>
        <v>5</v>
      </c>
      <c r="W177" s="16" t="str">
        <f t="shared" si="49"/>
        <v>中级1</v>
      </c>
      <c r="X177" s="16">
        <f t="shared" si="46"/>
        <v>1</v>
      </c>
      <c r="Y177" s="16">
        <f t="shared" si="47"/>
        <v>20</v>
      </c>
      <c r="Z177" s="19">
        <f t="shared" si="50"/>
        <v>1</v>
      </c>
      <c r="AA177" s="16" t="str">
        <f t="shared" si="51"/>
        <v>AtkExt</v>
      </c>
      <c r="AB177" s="29">
        <f t="shared" si="52"/>
        <v>39</v>
      </c>
      <c r="AC177" s="16" t="str">
        <f t="shared" si="53"/>
        <v>DefExt</v>
      </c>
      <c r="AD177" s="29">
        <f t="shared" si="54"/>
        <v>26</v>
      </c>
    </row>
    <row r="178" spans="10:30" ht="16.5" x14ac:dyDescent="0.2">
      <c r="J178" s="15" t="s">
        <v>209</v>
      </c>
      <c r="K178" s="15">
        <v>6</v>
      </c>
      <c r="L178" s="15">
        <v>2</v>
      </c>
      <c r="M178" s="30">
        <v>0.1</v>
      </c>
      <c r="N178" s="15" t="s">
        <v>240</v>
      </c>
      <c r="O178" s="16">
        <f t="shared" si="55"/>
        <v>46</v>
      </c>
      <c r="P178" s="15" t="s">
        <v>134</v>
      </c>
      <c r="Q178" s="16">
        <f t="shared" si="56"/>
        <v>36</v>
      </c>
      <c r="R178" s="15" t="s">
        <v>88</v>
      </c>
      <c r="S178" s="16">
        <f t="shared" si="57"/>
        <v>152</v>
      </c>
      <c r="U178" s="15">
        <v>141</v>
      </c>
      <c r="V178" s="16">
        <f t="shared" si="48"/>
        <v>5</v>
      </c>
      <c r="W178" s="16" t="str">
        <f t="shared" si="49"/>
        <v>中级1</v>
      </c>
      <c r="X178" s="16">
        <f t="shared" si="46"/>
        <v>1</v>
      </c>
      <c r="Y178" s="16">
        <f t="shared" si="47"/>
        <v>21</v>
      </c>
      <c r="Z178" s="19">
        <f t="shared" si="50"/>
        <v>1.05</v>
      </c>
      <c r="AA178" s="16" t="str">
        <f t="shared" si="51"/>
        <v>AtkExt</v>
      </c>
      <c r="AB178" s="29">
        <f t="shared" si="52"/>
        <v>41</v>
      </c>
      <c r="AC178" s="16" t="str">
        <f t="shared" si="53"/>
        <v>DefExt</v>
      </c>
      <c r="AD178" s="29">
        <f t="shared" si="54"/>
        <v>27</v>
      </c>
    </row>
    <row r="179" spans="10:30" ht="16.5" x14ac:dyDescent="0.2">
      <c r="J179" s="15" t="s">
        <v>209</v>
      </c>
      <c r="K179" s="15">
        <v>6</v>
      </c>
      <c r="L179" s="15">
        <v>3</v>
      </c>
      <c r="M179" s="30">
        <v>0.15</v>
      </c>
      <c r="N179" s="15" t="s">
        <v>240</v>
      </c>
      <c r="O179" s="16">
        <f t="shared" si="55"/>
        <v>68</v>
      </c>
      <c r="P179" s="15" t="s">
        <v>134</v>
      </c>
      <c r="Q179" s="16">
        <f t="shared" si="56"/>
        <v>54</v>
      </c>
      <c r="R179" s="15" t="s">
        <v>88</v>
      </c>
      <c r="S179" s="16">
        <f t="shared" si="57"/>
        <v>227</v>
      </c>
      <c r="U179" s="15">
        <v>142</v>
      </c>
      <c r="V179" s="16">
        <f t="shared" si="48"/>
        <v>5</v>
      </c>
      <c r="W179" s="16" t="str">
        <f t="shared" si="49"/>
        <v>中级1</v>
      </c>
      <c r="X179" s="16">
        <f t="shared" si="46"/>
        <v>1</v>
      </c>
      <c r="Y179" s="16">
        <f t="shared" si="47"/>
        <v>22</v>
      </c>
      <c r="Z179" s="19">
        <f t="shared" si="50"/>
        <v>1.1000000000000001</v>
      </c>
      <c r="AA179" s="16" t="str">
        <f t="shared" si="51"/>
        <v>AtkExt</v>
      </c>
      <c r="AB179" s="29">
        <f t="shared" si="52"/>
        <v>43</v>
      </c>
      <c r="AC179" s="16" t="str">
        <f t="shared" si="53"/>
        <v>DefExt</v>
      </c>
      <c r="AD179" s="29">
        <f t="shared" si="54"/>
        <v>28</v>
      </c>
    </row>
    <row r="180" spans="10:30" ht="16.5" x14ac:dyDescent="0.2">
      <c r="J180" s="15" t="s">
        <v>209</v>
      </c>
      <c r="K180" s="15">
        <v>6</v>
      </c>
      <c r="L180" s="15">
        <v>4</v>
      </c>
      <c r="M180" s="30">
        <v>0.2</v>
      </c>
      <c r="N180" s="15" t="s">
        <v>240</v>
      </c>
      <c r="O180" s="16">
        <f t="shared" si="55"/>
        <v>91</v>
      </c>
      <c r="P180" s="15" t="s">
        <v>134</v>
      </c>
      <c r="Q180" s="16">
        <f t="shared" si="56"/>
        <v>72</v>
      </c>
      <c r="R180" s="15" t="s">
        <v>88</v>
      </c>
      <c r="S180" s="16">
        <f t="shared" si="57"/>
        <v>303</v>
      </c>
      <c r="U180" s="15">
        <v>143</v>
      </c>
      <c r="V180" s="16">
        <f t="shared" si="48"/>
        <v>5</v>
      </c>
      <c r="W180" s="16" t="str">
        <f t="shared" si="49"/>
        <v>中级1</v>
      </c>
      <c r="X180" s="16">
        <f t="shared" si="46"/>
        <v>1</v>
      </c>
      <c r="Y180" s="16">
        <f t="shared" si="47"/>
        <v>23</v>
      </c>
      <c r="Z180" s="19">
        <f t="shared" si="50"/>
        <v>1.1500000000000001</v>
      </c>
      <c r="AA180" s="16" t="str">
        <f t="shared" si="51"/>
        <v>AtkExt</v>
      </c>
      <c r="AB180" s="29">
        <f t="shared" si="52"/>
        <v>45</v>
      </c>
      <c r="AC180" s="16" t="str">
        <f t="shared" si="53"/>
        <v>DefExt</v>
      </c>
      <c r="AD180" s="29">
        <f t="shared" si="54"/>
        <v>29</v>
      </c>
    </row>
    <row r="181" spans="10:30" ht="16.5" x14ac:dyDescent="0.2">
      <c r="J181" s="15" t="s">
        <v>209</v>
      </c>
      <c r="K181" s="15">
        <v>6</v>
      </c>
      <c r="L181" s="15">
        <v>5</v>
      </c>
      <c r="M181" s="30">
        <v>0.25</v>
      </c>
      <c r="N181" s="15" t="s">
        <v>240</v>
      </c>
      <c r="O181" s="16">
        <f t="shared" si="55"/>
        <v>114</v>
      </c>
      <c r="P181" s="15" t="s">
        <v>134</v>
      </c>
      <c r="Q181" s="16">
        <f t="shared" si="56"/>
        <v>90</v>
      </c>
      <c r="R181" s="15" t="s">
        <v>88</v>
      </c>
      <c r="S181" s="16">
        <f t="shared" si="57"/>
        <v>379</v>
      </c>
      <c r="U181" s="15">
        <v>144</v>
      </c>
      <c r="V181" s="16">
        <f t="shared" si="48"/>
        <v>5</v>
      </c>
      <c r="W181" s="16" t="str">
        <f t="shared" si="49"/>
        <v>中级1</v>
      </c>
      <c r="X181" s="16">
        <f t="shared" si="46"/>
        <v>1</v>
      </c>
      <c r="Y181" s="16">
        <f t="shared" si="47"/>
        <v>24</v>
      </c>
      <c r="Z181" s="19">
        <f t="shared" si="50"/>
        <v>1.2000000000000002</v>
      </c>
      <c r="AA181" s="16" t="str">
        <f t="shared" si="51"/>
        <v>AtkExt</v>
      </c>
      <c r="AB181" s="29">
        <f t="shared" si="52"/>
        <v>47</v>
      </c>
      <c r="AC181" s="16" t="str">
        <f t="shared" si="53"/>
        <v>DefExt</v>
      </c>
      <c r="AD181" s="29">
        <f t="shared" si="54"/>
        <v>31</v>
      </c>
    </row>
    <row r="182" spans="10:30" ht="16.5" x14ac:dyDescent="0.2">
      <c r="J182" s="15" t="s">
        <v>209</v>
      </c>
      <c r="K182" s="15">
        <v>6</v>
      </c>
      <c r="L182" s="15">
        <v>6</v>
      </c>
      <c r="M182" s="30">
        <v>0.3</v>
      </c>
      <c r="N182" s="15" t="s">
        <v>240</v>
      </c>
      <c r="O182" s="16">
        <f t="shared" si="55"/>
        <v>137</v>
      </c>
      <c r="P182" s="15" t="s">
        <v>134</v>
      </c>
      <c r="Q182" s="16">
        <f t="shared" si="56"/>
        <v>108</v>
      </c>
      <c r="R182" s="15" t="s">
        <v>88</v>
      </c>
      <c r="S182" s="16">
        <f t="shared" si="57"/>
        <v>455</v>
      </c>
      <c r="U182" s="15">
        <v>145</v>
      </c>
      <c r="V182" s="16">
        <f t="shared" si="48"/>
        <v>5</v>
      </c>
      <c r="W182" s="16" t="str">
        <f t="shared" si="49"/>
        <v>中级1</v>
      </c>
      <c r="X182" s="16">
        <f t="shared" si="46"/>
        <v>1</v>
      </c>
      <c r="Y182" s="16">
        <f t="shared" si="47"/>
        <v>25</v>
      </c>
      <c r="Z182" s="19">
        <f t="shared" si="50"/>
        <v>1.25</v>
      </c>
      <c r="AA182" s="16" t="str">
        <f t="shared" si="51"/>
        <v>AtkExt</v>
      </c>
      <c r="AB182" s="29">
        <f t="shared" si="52"/>
        <v>48</v>
      </c>
      <c r="AC182" s="16" t="str">
        <f t="shared" si="53"/>
        <v>DefExt</v>
      </c>
      <c r="AD182" s="29">
        <f t="shared" si="54"/>
        <v>32</v>
      </c>
    </row>
    <row r="183" spans="10:30" ht="16.5" x14ac:dyDescent="0.2">
      <c r="J183" s="15" t="s">
        <v>209</v>
      </c>
      <c r="K183" s="15">
        <v>6</v>
      </c>
      <c r="L183" s="15">
        <v>7</v>
      </c>
      <c r="M183" s="30">
        <v>0.35</v>
      </c>
      <c r="N183" s="15" t="s">
        <v>240</v>
      </c>
      <c r="O183" s="16">
        <f t="shared" si="55"/>
        <v>160</v>
      </c>
      <c r="P183" s="15" t="s">
        <v>134</v>
      </c>
      <c r="Q183" s="16">
        <f t="shared" si="56"/>
        <v>126</v>
      </c>
      <c r="R183" s="15" t="s">
        <v>88</v>
      </c>
      <c r="S183" s="16">
        <f t="shared" si="57"/>
        <v>531</v>
      </c>
      <c r="U183" s="15">
        <v>146</v>
      </c>
      <c r="V183" s="16">
        <f t="shared" si="48"/>
        <v>5</v>
      </c>
      <c r="W183" s="16" t="str">
        <f t="shared" si="49"/>
        <v>中级1</v>
      </c>
      <c r="X183" s="16">
        <f t="shared" si="46"/>
        <v>1</v>
      </c>
      <c r="Y183" s="16">
        <f t="shared" si="47"/>
        <v>26</v>
      </c>
      <c r="Z183" s="19">
        <f t="shared" si="50"/>
        <v>1.3</v>
      </c>
      <c r="AA183" s="16" t="str">
        <f t="shared" si="51"/>
        <v>AtkExt</v>
      </c>
      <c r="AB183" s="29">
        <f t="shared" si="52"/>
        <v>50</v>
      </c>
      <c r="AC183" s="16" t="str">
        <f t="shared" si="53"/>
        <v>DefExt</v>
      </c>
      <c r="AD183" s="29">
        <f t="shared" si="54"/>
        <v>33</v>
      </c>
    </row>
    <row r="184" spans="10:30" ht="16.5" x14ac:dyDescent="0.2">
      <c r="J184" s="15" t="s">
        <v>209</v>
      </c>
      <c r="K184" s="15">
        <v>6</v>
      </c>
      <c r="L184" s="15">
        <v>8</v>
      </c>
      <c r="M184" s="30">
        <v>0.4</v>
      </c>
      <c r="N184" s="15" t="s">
        <v>240</v>
      </c>
      <c r="O184" s="16">
        <f t="shared" si="55"/>
        <v>182</v>
      </c>
      <c r="P184" s="15" t="s">
        <v>134</v>
      </c>
      <c r="Q184" s="16">
        <f t="shared" si="56"/>
        <v>144</v>
      </c>
      <c r="R184" s="15" t="s">
        <v>88</v>
      </c>
      <c r="S184" s="16">
        <f t="shared" si="57"/>
        <v>606</v>
      </c>
      <c r="U184" s="15">
        <v>147</v>
      </c>
      <c r="V184" s="16">
        <f t="shared" si="48"/>
        <v>5</v>
      </c>
      <c r="W184" s="16" t="str">
        <f t="shared" si="49"/>
        <v>中级1</v>
      </c>
      <c r="X184" s="16">
        <f t="shared" si="46"/>
        <v>1</v>
      </c>
      <c r="Y184" s="16">
        <f t="shared" si="47"/>
        <v>27</v>
      </c>
      <c r="Z184" s="19">
        <f t="shared" si="50"/>
        <v>1.35</v>
      </c>
      <c r="AA184" s="16" t="str">
        <f t="shared" si="51"/>
        <v>AtkExt</v>
      </c>
      <c r="AB184" s="29">
        <f t="shared" si="52"/>
        <v>52</v>
      </c>
      <c r="AC184" s="16" t="str">
        <f t="shared" si="53"/>
        <v>DefExt</v>
      </c>
      <c r="AD184" s="29">
        <f t="shared" si="54"/>
        <v>35</v>
      </c>
    </row>
    <row r="185" spans="10:30" ht="16.5" x14ac:dyDescent="0.2">
      <c r="J185" s="15" t="s">
        <v>209</v>
      </c>
      <c r="K185" s="15">
        <v>6</v>
      </c>
      <c r="L185" s="15">
        <v>9</v>
      </c>
      <c r="M185" s="30">
        <v>0.45</v>
      </c>
      <c r="N185" s="15" t="s">
        <v>240</v>
      </c>
      <c r="O185" s="16">
        <f t="shared" si="55"/>
        <v>205</v>
      </c>
      <c r="P185" s="15" t="s">
        <v>134</v>
      </c>
      <c r="Q185" s="16">
        <f t="shared" si="56"/>
        <v>162</v>
      </c>
      <c r="R185" s="15" t="s">
        <v>88</v>
      </c>
      <c r="S185" s="16">
        <f t="shared" si="57"/>
        <v>682</v>
      </c>
      <c r="U185" s="15">
        <v>148</v>
      </c>
      <c r="V185" s="16">
        <f t="shared" si="48"/>
        <v>5</v>
      </c>
      <c r="W185" s="16" t="str">
        <f t="shared" si="49"/>
        <v>中级1</v>
      </c>
      <c r="X185" s="16">
        <f t="shared" si="46"/>
        <v>1</v>
      </c>
      <c r="Y185" s="16">
        <f t="shared" si="47"/>
        <v>28</v>
      </c>
      <c r="Z185" s="19">
        <f t="shared" si="50"/>
        <v>1.4000000000000001</v>
      </c>
      <c r="AA185" s="16" t="str">
        <f t="shared" si="51"/>
        <v>AtkExt</v>
      </c>
      <c r="AB185" s="29">
        <f t="shared" si="52"/>
        <v>54</v>
      </c>
      <c r="AC185" s="16" t="str">
        <f t="shared" si="53"/>
        <v>DefExt</v>
      </c>
      <c r="AD185" s="29">
        <f t="shared" si="54"/>
        <v>36</v>
      </c>
    </row>
    <row r="186" spans="10:30" ht="16.5" x14ac:dyDescent="0.2">
      <c r="J186" s="15" t="s">
        <v>209</v>
      </c>
      <c r="K186" s="15">
        <v>6</v>
      </c>
      <c r="L186" s="15">
        <v>10</v>
      </c>
      <c r="M186" s="30">
        <v>0.5</v>
      </c>
      <c r="N186" s="15" t="s">
        <v>240</v>
      </c>
      <c r="O186" s="16">
        <f t="shared" si="55"/>
        <v>228</v>
      </c>
      <c r="P186" s="15" t="s">
        <v>134</v>
      </c>
      <c r="Q186" s="16">
        <f t="shared" si="56"/>
        <v>180</v>
      </c>
      <c r="R186" s="15" t="s">
        <v>88</v>
      </c>
      <c r="S186" s="16">
        <f t="shared" si="57"/>
        <v>758</v>
      </c>
      <c r="U186" s="15">
        <v>149</v>
      </c>
      <c r="V186" s="16">
        <f t="shared" si="48"/>
        <v>5</v>
      </c>
      <c r="W186" s="16" t="str">
        <f t="shared" si="49"/>
        <v>中级1</v>
      </c>
      <c r="X186" s="16">
        <f t="shared" si="46"/>
        <v>1</v>
      </c>
      <c r="Y186" s="16">
        <f t="shared" si="47"/>
        <v>29</v>
      </c>
      <c r="Z186" s="19">
        <f t="shared" si="50"/>
        <v>1.4500000000000002</v>
      </c>
      <c r="AA186" s="16" t="str">
        <f t="shared" si="51"/>
        <v>AtkExt</v>
      </c>
      <c r="AB186" s="29">
        <f t="shared" si="52"/>
        <v>56</v>
      </c>
      <c r="AC186" s="16" t="str">
        <f t="shared" si="53"/>
        <v>DefExt</v>
      </c>
      <c r="AD186" s="29">
        <f t="shared" si="54"/>
        <v>37</v>
      </c>
    </row>
    <row r="187" spans="10:30" ht="16.5" x14ac:dyDescent="0.2">
      <c r="J187" s="15" t="s">
        <v>209</v>
      </c>
      <c r="K187" s="15">
        <v>6</v>
      </c>
      <c r="L187" s="15">
        <v>11</v>
      </c>
      <c r="M187" s="30">
        <v>0.55000000000000004</v>
      </c>
      <c r="N187" s="15" t="s">
        <v>240</v>
      </c>
      <c r="O187" s="16">
        <f t="shared" si="55"/>
        <v>251</v>
      </c>
      <c r="P187" s="15" t="s">
        <v>134</v>
      </c>
      <c r="Q187" s="16">
        <f t="shared" si="56"/>
        <v>197</v>
      </c>
      <c r="R187" s="15" t="s">
        <v>88</v>
      </c>
      <c r="S187" s="16">
        <f t="shared" si="57"/>
        <v>834</v>
      </c>
      <c r="U187" s="15">
        <v>150</v>
      </c>
      <c r="V187" s="16">
        <f t="shared" si="48"/>
        <v>5</v>
      </c>
      <c r="W187" s="16" t="str">
        <f t="shared" si="49"/>
        <v>中级1</v>
      </c>
      <c r="X187" s="16">
        <f t="shared" si="46"/>
        <v>1</v>
      </c>
      <c r="Y187" s="16">
        <f t="shared" si="47"/>
        <v>30</v>
      </c>
      <c r="Z187" s="19">
        <f t="shared" si="50"/>
        <v>1.5</v>
      </c>
      <c r="AA187" s="16" t="str">
        <f t="shared" si="51"/>
        <v>AtkExt</v>
      </c>
      <c r="AB187" s="29">
        <f t="shared" si="52"/>
        <v>58</v>
      </c>
      <c r="AC187" s="16" t="str">
        <f t="shared" si="53"/>
        <v>DefExt</v>
      </c>
      <c r="AD187" s="29">
        <f t="shared" si="54"/>
        <v>38</v>
      </c>
    </row>
    <row r="188" spans="10:30" ht="16.5" x14ac:dyDescent="0.2">
      <c r="J188" s="15" t="s">
        <v>209</v>
      </c>
      <c r="K188" s="15">
        <v>6</v>
      </c>
      <c r="L188" s="15">
        <v>12</v>
      </c>
      <c r="M188" s="30">
        <v>0.6</v>
      </c>
      <c r="N188" s="15" t="s">
        <v>240</v>
      </c>
      <c r="O188" s="16">
        <f t="shared" si="55"/>
        <v>274</v>
      </c>
      <c r="P188" s="15" t="s">
        <v>134</v>
      </c>
      <c r="Q188" s="16">
        <f t="shared" si="56"/>
        <v>215</v>
      </c>
      <c r="R188" s="15" t="s">
        <v>88</v>
      </c>
      <c r="S188" s="16">
        <f t="shared" si="57"/>
        <v>910</v>
      </c>
      <c r="U188" s="15">
        <v>151</v>
      </c>
      <c r="V188" s="16">
        <f t="shared" si="48"/>
        <v>6</v>
      </c>
      <c r="W188" s="16" t="str">
        <f t="shared" si="49"/>
        <v>中级1</v>
      </c>
      <c r="X188" s="16">
        <f t="shared" si="46"/>
        <v>2</v>
      </c>
      <c r="Y188" s="16">
        <f t="shared" si="47"/>
        <v>1</v>
      </c>
      <c r="Z188" s="19">
        <f t="shared" si="50"/>
        <v>0.05</v>
      </c>
      <c r="AA188" s="16" t="str">
        <f t="shared" si="51"/>
        <v>DefExt</v>
      </c>
      <c r="AB188" s="29">
        <f t="shared" si="52"/>
        <v>1</v>
      </c>
      <c r="AC188" s="16" t="str">
        <f t="shared" si="53"/>
        <v>HPExt</v>
      </c>
      <c r="AD188" s="29">
        <f t="shared" si="54"/>
        <v>9</v>
      </c>
    </row>
    <row r="189" spans="10:30" ht="16.5" x14ac:dyDescent="0.2">
      <c r="J189" s="15" t="s">
        <v>209</v>
      </c>
      <c r="K189" s="15">
        <v>6</v>
      </c>
      <c r="L189" s="15">
        <v>13</v>
      </c>
      <c r="M189" s="30">
        <v>0.65</v>
      </c>
      <c r="N189" s="15" t="s">
        <v>240</v>
      </c>
      <c r="O189" s="16">
        <f t="shared" si="55"/>
        <v>296</v>
      </c>
      <c r="P189" s="15" t="s">
        <v>134</v>
      </c>
      <c r="Q189" s="16">
        <f t="shared" si="56"/>
        <v>233</v>
      </c>
      <c r="R189" s="15" t="s">
        <v>88</v>
      </c>
      <c r="S189" s="16">
        <f t="shared" si="57"/>
        <v>985</v>
      </c>
      <c r="U189" s="15">
        <v>152</v>
      </c>
      <c r="V189" s="16">
        <f t="shared" si="48"/>
        <v>6</v>
      </c>
      <c r="W189" s="16" t="str">
        <f t="shared" si="49"/>
        <v>中级1</v>
      </c>
      <c r="X189" s="16">
        <f t="shared" si="46"/>
        <v>2</v>
      </c>
      <c r="Y189" s="16">
        <f t="shared" si="47"/>
        <v>2</v>
      </c>
      <c r="Z189" s="19">
        <f t="shared" si="50"/>
        <v>0.1</v>
      </c>
      <c r="AA189" s="16" t="str">
        <f t="shared" si="51"/>
        <v>DefExt</v>
      </c>
      <c r="AB189" s="29">
        <f t="shared" si="52"/>
        <v>2</v>
      </c>
      <c r="AC189" s="16" t="str">
        <f t="shared" si="53"/>
        <v>HPExt</v>
      </c>
      <c r="AD189" s="29">
        <f t="shared" si="54"/>
        <v>18</v>
      </c>
    </row>
    <row r="190" spans="10:30" ht="16.5" x14ac:dyDescent="0.2">
      <c r="J190" s="15" t="s">
        <v>209</v>
      </c>
      <c r="K190" s="15">
        <v>6</v>
      </c>
      <c r="L190" s="15">
        <v>14</v>
      </c>
      <c r="M190" s="30">
        <v>0.7</v>
      </c>
      <c r="N190" s="15" t="s">
        <v>240</v>
      </c>
      <c r="O190" s="16">
        <f t="shared" si="55"/>
        <v>319</v>
      </c>
      <c r="P190" s="15" t="s">
        <v>134</v>
      </c>
      <c r="Q190" s="16">
        <f t="shared" si="56"/>
        <v>251</v>
      </c>
      <c r="R190" s="15" t="s">
        <v>88</v>
      </c>
      <c r="S190" s="16">
        <f t="shared" si="57"/>
        <v>1061</v>
      </c>
      <c r="U190" s="15">
        <v>153</v>
      </c>
      <c r="V190" s="16">
        <f t="shared" si="48"/>
        <v>6</v>
      </c>
      <c r="W190" s="16" t="str">
        <f t="shared" si="49"/>
        <v>中级1</v>
      </c>
      <c r="X190" s="16">
        <f t="shared" si="46"/>
        <v>2</v>
      </c>
      <c r="Y190" s="16">
        <f t="shared" si="47"/>
        <v>3</v>
      </c>
      <c r="Z190" s="19">
        <f t="shared" si="50"/>
        <v>0.15000000000000002</v>
      </c>
      <c r="AA190" s="16" t="str">
        <f t="shared" si="51"/>
        <v>DefExt</v>
      </c>
      <c r="AB190" s="29">
        <f t="shared" si="52"/>
        <v>3</v>
      </c>
      <c r="AC190" s="16" t="str">
        <f t="shared" si="53"/>
        <v>HPExt</v>
      </c>
      <c r="AD190" s="29">
        <f t="shared" si="54"/>
        <v>27</v>
      </c>
    </row>
    <row r="191" spans="10:30" ht="16.5" x14ac:dyDescent="0.2">
      <c r="J191" s="15" t="s">
        <v>209</v>
      </c>
      <c r="K191" s="15">
        <v>6</v>
      </c>
      <c r="L191" s="15">
        <v>15</v>
      </c>
      <c r="M191" s="30">
        <v>0.75</v>
      </c>
      <c r="N191" s="15" t="s">
        <v>240</v>
      </c>
      <c r="O191" s="16">
        <f t="shared" si="55"/>
        <v>342</v>
      </c>
      <c r="P191" s="15" t="s">
        <v>134</v>
      </c>
      <c r="Q191" s="16">
        <f t="shared" si="56"/>
        <v>269</v>
      </c>
      <c r="R191" s="15" t="s">
        <v>88</v>
      </c>
      <c r="S191" s="16">
        <f t="shared" si="57"/>
        <v>1137</v>
      </c>
      <c r="U191" s="15">
        <v>154</v>
      </c>
      <c r="V191" s="16">
        <f t="shared" si="48"/>
        <v>6</v>
      </c>
      <c r="W191" s="16" t="str">
        <f t="shared" si="49"/>
        <v>中级1</v>
      </c>
      <c r="X191" s="16">
        <f t="shared" si="46"/>
        <v>2</v>
      </c>
      <c r="Y191" s="16">
        <f t="shared" si="47"/>
        <v>4</v>
      </c>
      <c r="Z191" s="19">
        <f t="shared" si="50"/>
        <v>0.2</v>
      </c>
      <c r="AA191" s="16" t="str">
        <f t="shared" si="51"/>
        <v>DefExt</v>
      </c>
      <c r="AB191" s="29">
        <f t="shared" si="52"/>
        <v>4</v>
      </c>
      <c r="AC191" s="16" t="str">
        <f t="shared" si="53"/>
        <v>HPExt</v>
      </c>
      <c r="AD191" s="29">
        <f t="shared" si="54"/>
        <v>36</v>
      </c>
    </row>
    <row r="192" spans="10:30" ht="16.5" x14ac:dyDescent="0.2">
      <c r="J192" s="15" t="s">
        <v>209</v>
      </c>
      <c r="K192" s="15">
        <v>6</v>
      </c>
      <c r="L192" s="15">
        <v>16</v>
      </c>
      <c r="M192" s="30">
        <v>0.8</v>
      </c>
      <c r="N192" s="15" t="s">
        <v>240</v>
      </c>
      <c r="O192" s="16">
        <f t="shared" si="55"/>
        <v>365</v>
      </c>
      <c r="P192" s="15" t="s">
        <v>134</v>
      </c>
      <c r="Q192" s="16">
        <f t="shared" si="56"/>
        <v>287</v>
      </c>
      <c r="R192" s="15" t="s">
        <v>88</v>
      </c>
      <c r="S192" s="16">
        <f t="shared" si="57"/>
        <v>1213</v>
      </c>
      <c r="U192" s="15">
        <v>155</v>
      </c>
      <c r="V192" s="16">
        <f t="shared" si="48"/>
        <v>6</v>
      </c>
      <c r="W192" s="16" t="str">
        <f t="shared" si="49"/>
        <v>中级1</v>
      </c>
      <c r="X192" s="16">
        <f t="shared" si="46"/>
        <v>2</v>
      </c>
      <c r="Y192" s="16">
        <f t="shared" si="47"/>
        <v>5</v>
      </c>
      <c r="Z192" s="19">
        <f t="shared" si="50"/>
        <v>0.25</v>
      </c>
      <c r="AA192" s="16" t="str">
        <f t="shared" si="51"/>
        <v>DefExt</v>
      </c>
      <c r="AB192" s="29">
        <f t="shared" si="52"/>
        <v>5</v>
      </c>
      <c r="AC192" s="16" t="str">
        <f t="shared" si="53"/>
        <v>HPExt</v>
      </c>
      <c r="AD192" s="29">
        <f t="shared" si="54"/>
        <v>46</v>
      </c>
    </row>
    <row r="193" spans="10:30" ht="16.5" x14ac:dyDescent="0.2">
      <c r="J193" s="15" t="s">
        <v>209</v>
      </c>
      <c r="K193" s="15">
        <v>6</v>
      </c>
      <c r="L193" s="15">
        <v>17</v>
      </c>
      <c r="M193" s="30">
        <v>0.85</v>
      </c>
      <c r="N193" s="15" t="s">
        <v>240</v>
      </c>
      <c r="O193" s="16">
        <f t="shared" si="55"/>
        <v>388</v>
      </c>
      <c r="P193" s="15" t="s">
        <v>134</v>
      </c>
      <c r="Q193" s="16">
        <f t="shared" si="56"/>
        <v>305</v>
      </c>
      <c r="R193" s="15" t="s">
        <v>88</v>
      </c>
      <c r="S193" s="16">
        <f t="shared" si="57"/>
        <v>1289</v>
      </c>
      <c r="U193" s="15">
        <v>156</v>
      </c>
      <c r="V193" s="16">
        <f t="shared" si="48"/>
        <v>6</v>
      </c>
      <c r="W193" s="16" t="str">
        <f t="shared" si="49"/>
        <v>中级1</v>
      </c>
      <c r="X193" s="16">
        <f t="shared" si="46"/>
        <v>2</v>
      </c>
      <c r="Y193" s="16">
        <f t="shared" si="47"/>
        <v>6</v>
      </c>
      <c r="Z193" s="19">
        <f t="shared" si="50"/>
        <v>0.30000000000000004</v>
      </c>
      <c r="AA193" s="16" t="str">
        <f t="shared" si="51"/>
        <v>DefExt</v>
      </c>
      <c r="AB193" s="29">
        <f t="shared" si="52"/>
        <v>6</v>
      </c>
      <c r="AC193" s="16" t="str">
        <f t="shared" si="53"/>
        <v>HPExt</v>
      </c>
      <c r="AD193" s="29">
        <f t="shared" si="54"/>
        <v>55</v>
      </c>
    </row>
    <row r="194" spans="10:30" ht="16.5" x14ac:dyDescent="0.2">
      <c r="J194" s="15" t="s">
        <v>209</v>
      </c>
      <c r="K194" s="15">
        <v>6</v>
      </c>
      <c r="L194" s="15">
        <v>18</v>
      </c>
      <c r="M194" s="30">
        <v>0.9</v>
      </c>
      <c r="N194" s="15" t="s">
        <v>240</v>
      </c>
      <c r="O194" s="16">
        <f t="shared" si="55"/>
        <v>410</v>
      </c>
      <c r="P194" s="15" t="s">
        <v>134</v>
      </c>
      <c r="Q194" s="16">
        <f t="shared" si="56"/>
        <v>323</v>
      </c>
      <c r="R194" s="15" t="s">
        <v>88</v>
      </c>
      <c r="S194" s="16">
        <f t="shared" si="57"/>
        <v>1364</v>
      </c>
      <c r="U194" s="15">
        <v>157</v>
      </c>
      <c r="V194" s="16">
        <f t="shared" si="48"/>
        <v>6</v>
      </c>
      <c r="W194" s="16" t="str">
        <f t="shared" si="49"/>
        <v>中级1</v>
      </c>
      <c r="X194" s="16">
        <f t="shared" si="46"/>
        <v>2</v>
      </c>
      <c r="Y194" s="16">
        <f t="shared" si="47"/>
        <v>7</v>
      </c>
      <c r="Z194" s="19">
        <f t="shared" si="50"/>
        <v>0.35000000000000003</v>
      </c>
      <c r="AA194" s="16" t="str">
        <f t="shared" si="51"/>
        <v>DefExt</v>
      </c>
      <c r="AB194" s="29">
        <f t="shared" si="52"/>
        <v>7</v>
      </c>
      <c r="AC194" s="16" t="str">
        <f t="shared" si="53"/>
        <v>HPExt</v>
      </c>
      <c r="AD194" s="29">
        <f t="shared" si="54"/>
        <v>64</v>
      </c>
    </row>
    <row r="195" spans="10:30" ht="16.5" x14ac:dyDescent="0.2">
      <c r="J195" s="15" t="s">
        <v>209</v>
      </c>
      <c r="K195" s="15">
        <v>6</v>
      </c>
      <c r="L195" s="15">
        <v>19</v>
      </c>
      <c r="M195" s="30">
        <v>0.95</v>
      </c>
      <c r="N195" s="15" t="s">
        <v>240</v>
      </c>
      <c r="O195" s="16">
        <f t="shared" si="55"/>
        <v>433</v>
      </c>
      <c r="P195" s="15" t="s">
        <v>134</v>
      </c>
      <c r="Q195" s="16">
        <f t="shared" si="56"/>
        <v>341</v>
      </c>
      <c r="R195" s="15" t="s">
        <v>88</v>
      </c>
      <c r="S195" s="16">
        <f t="shared" si="57"/>
        <v>1440</v>
      </c>
      <c r="U195" s="15">
        <v>158</v>
      </c>
      <c r="V195" s="16">
        <f t="shared" si="48"/>
        <v>6</v>
      </c>
      <c r="W195" s="16" t="str">
        <f t="shared" si="49"/>
        <v>中级1</v>
      </c>
      <c r="X195" s="16">
        <f t="shared" si="46"/>
        <v>2</v>
      </c>
      <c r="Y195" s="16">
        <f t="shared" si="47"/>
        <v>8</v>
      </c>
      <c r="Z195" s="19">
        <f t="shared" si="50"/>
        <v>0.4</v>
      </c>
      <c r="AA195" s="16" t="str">
        <f t="shared" si="51"/>
        <v>DefExt</v>
      </c>
      <c r="AB195" s="29">
        <f t="shared" si="52"/>
        <v>8</v>
      </c>
      <c r="AC195" s="16" t="str">
        <f t="shared" si="53"/>
        <v>HPExt</v>
      </c>
      <c r="AD195" s="29">
        <f t="shared" si="54"/>
        <v>73</v>
      </c>
    </row>
    <row r="196" spans="10:30" ht="16.5" x14ac:dyDescent="0.2">
      <c r="J196" s="15" t="s">
        <v>209</v>
      </c>
      <c r="K196" s="15">
        <v>6</v>
      </c>
      <c r="L196" s="15">
        <v>20</v>
      </c>
      <c r="M196" s="30">
        <v>1</v>
      </c>
      <c r="N196" s="15" t="s">
        <v>240</v>
      </c>
      <c r="O196" s="16">
        <f t="shared" si="55"/>
        <v>456</v>
      </c>
      <c r="P196" s="15" t="s">
        <v>134</v>
      </c>
      <c r="Q196" s="16">
        <f t="shared" si="56"/>
        <v>359</v>
      </c>
      <c r="R196" s="15" t="s">
        <v>88</v>
      </c>
      <c r="S196" s="16">
        <f t="shared" si="57"/>
        <v>1516</v>
      </c>
      <c r="U196" s="15">
        <v>159</v>
      </c>
      <c r="V196" s="16">
        <f t="shared" si="48"/>
        <v>6</v>
      </c>
      <c r="W196" s="16" t="str">
        <f t="shared" si="49"/>
        <v>中级1</v>
      </c>
      <c r="X196" s="16">
        <f t="shared" si="46"/>
        <v>2</v>
      </c>
      <c r="Y196" s="16">
        <f t="shared" si="47"/>
        <v>9</v>
      </c>
      <c r="Z196" s="19">
        <f t="shared" si="50"/>
        <v>0.45</v>
      </c>
      <c r="AA196" s="16" t="str">
        <f t="shared" si="51"/>
        <v>DefExt</v>
      </c>
      <c r="AB196" s="29">
        <f t="shared" si="52"/>
        <v>9</v>
      </c>
      <c r="AC196" s="16" t="str">
        <f t="shared" si="53"/>
        <v>HPExt</v>
      </c>
      <c r="AD196" s="29">
        <f t="shared" si="54"/>
        <v>82</v>
      </c>
    </row>
    <row r="197" spans="10:30" ht="16.5" x14ac:dyDescent="0.2">
      <c r="J197" s="15" t="s">
        <v>209</v>
      </c>
      <c r="K197" s="15">
        <v>6</v>
      </c>
      <c r="L197" s="15">
        <v>21</v>
      </c>
      <c r="M197" s="30">
        <v>1.05</v>
      </c>
      <c r="N197" s="15" t="s">
        <v>240</v>
      </c>
      <c r="O197" s="16">
        <f t="shared" si="55"/>
        <v>479</v>
      </c>
      <c r="P197" s="15" t="s">
        <v>134</v>
      </c>
      <c r="Q197" s="16">
        <f t="shared" si="56"/>
        <v>377</v>
      </c>
      <c r="R197" s="15" t="s">
        <v>88</v>
      </c>
      <c r="S197" s="16">
        <f t="shared" si="57"/>
        <v>1592</v>
      </c>
      <c r="U197" s="15">
        <v>160</v>
      </c>
      <c r="V197" s="16">
        <f t="shared" si="48"/>
        <v>6</v>
      </c>
      <c r="W197" s="16" t="str">
        <f t="shared" si="49"/>
        <v>中级1</v>
      </c>
      <c r="X197" s="16">
        <f t="shared" si="46"/>
        <v>2</v>
      </c>
      <c r="Y197" s="16">
        <f t="shared" si="47"/>
        <v>10</v>
      </c>
      <c r="Z197" s="19">
        <f t="shared" si="50"/>
        <v>0.5</v>
      </c>
      <c r="AA197" s="16" t="str">
        <f t="shared" si="51"/>
        <v>DefExt</v>
      </c>
      <c r="AB197" s="29">
        <f t="shared" si="52"/>
        <v>10</v>
      </c>
      <c r="AC197" s="16" t="str">
        <f t="shared" si="53"/>
        <v>HPExt</v>
      </c>
      <c r="AD197" s="29">
        <f t="shared" si="54"/>
        <v>91</v>
      </c>
    </row>
    <row r="198" spans="10:30" ht="16.5" x14ac:dyDescent="0.2">
      <c r="J198" s="15" t="s">
        <v>209</v>
      </c>
      <c r="K198" s="15">
        <v>6</v>
      </c>
      <c r="L198" s="15">
        <v>22</v>
      </c>
      <c r="M198" s="30">
        <v>1.1000000000000001</v>
      </c>
      <c r="N198" s="15" t="s">
        <v>240</v>
      </c>
      <c r="O198" s="16">
        <f t="shared" si="55"/>
        <v>502</v>
      </c>
      <c r="P198" s="15" t="s">
        <v>134</v>
      </c>
      <c r="Q198" s="16">
        <f t="shared" si="56"/>
        <v>395</v>
      </c>
      <c r="R198" s="15" t="s">
        <v>88</v>
      </c>
      <c r="S198" s="16">
        <f t="shared" si="57"/>
        <v>1668</v>
      </c>
      <c r="U198" s="15">
        <v>161</v>
      </c>
      <c r="V198" s="16">
        <f t="shared" si="48"/>
        <v>6</v>
      </c>
      <c r="W198" s="16" t="str">
        <f t="shared" si="49"/>
        <v>中级1</v>
      </c>
      <c r="X198" s="16">
        <f t="shared" si="46"/>
        <v>2</v>
      </c>
      <c r="Y198" s="16">
        <f t="shared" si="47"/>
        <v>11</v>
      </c>
      <c r="Z198" s="19">
        <f t="shared" si="50"/>
        <v>0.55000000000000004</v>
      </c>
      <c r="AA198" s="16" t="str">
        <f t="shared" si="51"/>
        <v>DefExt</v>
      </c>
      <c r="AB198" s="29">
        <f t="shared" si="52"/>
        <v>11</v>
      </c>
      <c r="AC198" s="16" t="str">
        <f t="shared" si="53"/>
        <v>HPExt</v>
      </c>
      <c r="AD198" s="29">
        <f t="shared" si="54"/>
        <v>100</v>
      </c>
    </row>
    <row r="199" spans="10:30" ht="16.5" x14ac:dyDescent="0.2">
      <c r="J199" s="15" t="s">
        <v>209</v>
      </c>
      <c r="K199" s="15">
        <v>6</v>
      </c>
      <c r="L199" s="15">
        <v>23</v>
      </c>
      <c r="M199" s="30">
        <v>1.1499999999999999</v>
      </c>
      <c r="N199" s="15" t="s">
        <v>240</v>
      </c>
      <c r="O199" s="16">
        <f t="shared" si="55"/>
        <v>524</v>
      </c>
      <c r="P199" s="15" t="s">
        <v>134</v>
      </c>
      <c r="Q199" s="16">
        <f t="shared" si="56"/>
        <v>413</v>
      </c>
      <c r="R199" s="15" t="s">
        <v>88</v>
      </c>
      <c r="S199" s="16">
        <f t="shared" si="57"/>
        <v>1743</v>
      </c>
      <c r="U199" s="15">
        <v>162</v>
      </c>
      <c r="V199" s="16">
        <f t="shared" si="48"/>
        <v>6</v>
      </c>
      <c r="W199" s="16" t="str">
        <f t="shared" si="49"/>
        <v>中级1</v>
      </c>
      <c r="X199" s="16">
        <f t="shared" si="46"/>
        <v>2</v>
      </c>
      <c r="Y199" s="16">
        <f t="shared" si="47"/>
        <v>12</v>
      </c>
      <c r="Z199" s="19">
        <f t="shared" si="50"/>
        <v>0.60000000000000009</v>
      </c>
      <c r="AA199" s="16" t="str">
        <f t="shared" si="51"/>
        <v>DefExt</v>
      </c>
      <c r="AB199" s="29">
        <f t="shared" si="52"/>
        <v>12</v>
      </c>
      <c r="AC199" s="16" t="str">
        <f t="shared" si="53"/>
        <v>HPExt</v>
      </c>
      <c r="AD199" s="29">
        <f t="shared" si="54"/>
        <v>109</v>
      </c>
    </row>
    <row r="200" spans="10:30" ht="16.5" x14ac:dyDescent="0.2">
      <c r="J200" s="15" t="s">
        <v>209</v>
      </c>
      <c r="K200" s="15">
        <v>6</v>
      </c>
      <c r="L200" s="15">
        <v>24</v>
      </c>
      <c r="M200" s="30">
        <v>1.2</v>
      </c>
      <c r="N200" s="15" t="s">
        <v>240</v>
      </c>
      <c r="O200" s="16">
        <f t="shared" si="55"/>
        <v>547</v>
      </c>
      <c r="P200" s="15" t="s">
        <v>134</v>
      </c>
      <c r="Q200" s="16">
        <f t="shared" si="56"/>
        <v>431</v>
      </c>
      <c r="R200" s="15" t="s">
        <v>88</v>
      </c>
      <c r="S200" s="16">
        <f t="shared" si="57"/>
        <v>1819</v>
      </c>
      <c r="U200" s="15">
        <v>163</v>
      </c>
      <c r="V200" s="16">
        <f t="shared" si="48"/>
        <v>6</v>
      </c>
      <c r="W200" s="16" t="str">
        <f t="shared" si="49"/>
        <v>中级1</v>
      </c>
      <c r="X200" s="16">
        <f t="shared" si="46"/>
        <v>2</v>
      </c>
      <c r="Y200" s="16">
        <f t="shared" si="47"/>
        <v>13</v>
      </c>
      <c r="Z200" s="19">
        <f t="shared" si="50"/>
        <v>0.65</v>
      </c>
      <c r="AA200" s="16" t="str">
        <f t="shared" si="51"/>
        <v>DefExt</v>
      </c>
      <c r="AB200" s="29">
        <f t="shared" si="52"/>
        <v>12</v>
      </c>
      <c r="AC200" s="16" t="str">
        <f t="shared" si="53"/>
        <v>HPExt</v>
      </c>
      <c r="AD200" s="29">
        <f t="shared" si="54"/>
        <v>119</v>
      </c>
    </row>
    <row r="201" spans="10:30" ht="16.5" x14ac:dyDescent="0.2">
      <c r="J201" s="15" t="s">
        <v>209</v>
      </c>
      <c r="K201" s="15">
        <v>6</v>
      </c>
      <c r="L201" s="15">
        <v>25</v>
      </c>
      <c r="M201" s="30">
        <v>1.25</v>
      </c>
      <c r="N201" s="15" t="s">
        <v>240</v>
      </c>
      <c r="O201" s="16">
        <f t="shared" si="55"/>
        <v>570</v>
      </c>
      <c r="P201" s="15" t="s">
        <v>134</v>
      </c>
      <c r="Q201" s="16">
        <f t="shared" si="56"/>
        <v>449</v>
      </c>
      <c r="R201" s="15" t="s">
        <v>88</v>
      </c>
      <c r="S201" s="16">
        <f t="shared" si="57"/>
        <v>1895</v>
      </c>
      <c r="U201" s="15">
        <v>164</v>
      </c>
      <c r="V201" s="16">
        <f t="shared" si="48"/>
        <v>6</v>
      </c>
      <c r="W201" s="16" t="str">
        <f t="shared" si="49"/>
        <v>中级1</v>
      </c>
      <c r="X201" s="16">
        <f t="shared" si="46"/>
        <v>2</v>
      </c>
      <c r="Y201" s="16">
        <f t="shared" si="47"/>
        <v>14</v>
      </c>
      <c r="Z201" s="19">
        <f t="shared" si="50"/>
        <v>0.70000000000000007</v>
      </c>
      <c r="AA201" s="16" t="str">
        <f t="shared" si="51"/>
        <v>DefExt</v>
      </c>
      <c r="AB201" s="29">
        <f t="shared" si="52"/>
        <v>13</v>
      </c>
      <c r="AC201" s="16" t="str">
        <f t="shared" si="53"/>
        <v>HPExt</v>
      </c>
      <c r="AD201" s="29">
        <f t="shared" si="54"/>
        <v>128</v>
      </c>
    </row>
    <row r="202" spans="10:30" ht="16.5" x14ac:dyDescent="0.2">
      <c r="J202" s="15" t="s">
        <v>209</v>
      </c>
      <c r="K202" s="15">
        <v>6</v>
      </c>
      <c r="L202" s="15">
        <v>26</v>
      </c>
      <c r="M202" s="30">
        <v>1.3</v>
      </c>
      <c r="N202" s="15" t="s">
        <v>240</v>
      </c>
      <c r="O202" s="16">
        <f t="shared" si="55"/>
        <v>593</v>
      </c>
      <c r="P202" s="15" t="s">
        <v>134</v>
      </c>
      <c r="Q202" s="16">
        <f t="shared" si="56"/>
        <v>467</v>
      </c>
      <c r="R202" s="15" t="s">
        <v>88</v>
      </c>
      <c r="S202" s="16">
        <f t="shared" si="57"/>
        <v>1971</v>
      </c>
      <c r="U202" s="15">
        <v>165</v>
      </c>
      <c r="V202" s="16">
        <f t="shared" si="48"/>
        <v>6</v>
      </c>
      <c r="W202" s="16" t="str">
        <f t="shared" si="49"/>
        <v>中级1</v>
      </c>
      <c r="X202" s="16">
        <f t="shared" si="46"/>
        <v>2</v>
      </c>
      <c r="Y202" s="16">
        <f t="shared" si="47"/>
        <v>15</v>
      </c>
      <c r="Z202" s="19">
        <f t="shared" si="50"/>
        <v>0.75</v>
      </c>
      <c r="AA202" s="16" t="str">
        <f t="shared" si="51"/>
        <v>DefExt</v>
      </c>
      <c r="AB202" s="29">
        <f t="shared" si="52"/>
        <v>14</v>
      </c>
      <c r="AC202" s="16" t="str">
        <f t="shared" si="53"/>
        <v>HPExt</v>
      </c>
      <c r="AD202" s="29">
        <f t="shared" si="54"/>
        <v>137</v>
      </c>
    </row>
    <row r="203" spans="10:30" ht="16.5" x14ac:dyDescent="0.2">
      <c r="J203" s="15" t="s">
        <v>209</v>
      </c>
      <c r="K203" s="15">
        <v>6</v>
      </c>
      <c r="L203" s="15">
        <v>27</v>
      </c>
      <c r="M203" s="30">
        <v>1.35</v>
      </c>
      <c r="N203" s="15" t="s">
        <v>240</v>
      </c>
      <c r="O203" s="16">
        <f t="shared" si="55"/>
        <v>616</v>
      </c>
      <c r="P203" s="15" t="s">
        <v>134</v>
      </c>
      <c r="Q203" s="16">
        <f t="shared" si="56"/>
        <v>485</v>
      </c>
      <c r="R203" s="15" t="s">
        <v>88</v>
      </c>
      <c r="S203" s="16">
        <f t="shared" si="57"/>
        <v>2047</v>
      </c>
      <c r="U203" s="15">
        <v>166</v>
      </c>
      <c r="V203" s="16">
        <f t="shared" si="48"/>
        <v>6</v>
      </c>
      <c r="W203" s="16" t="str">
        <f t="shared" si="49"/>
        <v>中级1</v>
      </c>
      <c r="X203" s="16">
        <f t="shared" si="46"/>
        <v>2</v>
      </c>
      <c r="Y203" s="16">
        <f t="shared" si="47"/>
        <v>16</v>
      </c>
      <c r="Z203" s="19">
        <f t="shared" si="50"/>
        <v>0.8</v>
      </c>
      <c r="AA203" s="16" t="str">
        <f t="shared" si="51"/>
        <v>DefExt</v>
      </c>
      <c r="AB203" s="29">
        <f t="shared" si="52"/>
        <v>15</v>
      </c>
      <c r="AC203" s="16" t="str">
        <f t="shared" si="53"/>
        <v>HPExt</v>
      </c>
      <c r="AD203" s="29">
        <f t="shared" si="54"/>
        <v>146</v>
      </c>
    </row>
    <row r="204" spans="10:30" ht="16.5" x14ac:dyDescent="0.2">
      <c r="J204" s="15" t="s">
        <v>209</v>
      </c>
      <c r="K204" s="15">
        <v>6</v>
      </c>
      <c r="L204" s="15">
        <v>28</v>
      </c>
      <c r="M204" s="30">
        <v>1.4</v>
      </c>
      <c r="N204" s="15" t="s">
        <v>240</v>
      </c>
      <c r="O204" s="16">
        <f t="shared" si="55"/>
        <v>638</v>
      </c>
      <c r="P204" s="15" t="s">
        <v>134</v>
      </c>
      <c r="Q204" s="16">
        <f t="shared" si="56"/>
        <v>503</v>
      </c>
      <c r="R204" s="15" t="s">
        <v>88</v>
      </c>
      <c r="S204" s="16">
        <f t="shared" si="57"/>
        <v>2122</v>
      </c>
      <c r="U204" s="15">
        <v>167</v>
      </c>
      <c r="V204" s="16">
        <f t="shared" si="48"/>
        <v>6</v>
      </c>
      <c r="W204" s="16" t="str">
        <f t="shared" si="49"/>
        <v>中级1</v>
      </c>
      <c r="X204" s="16">
        <f t="shared" si="46"/>
        <v>2</v>
      </c>
      <c r="Y204" s="16">
        <f t="shared" si="47"/>
        <v>17</v>
      </c>
      <c r="Z204" s="19">
        <f t="shared" si="50"/>
        <v>0.85000000000000009</v>
      </c>
      <c r="AA204" s="16" t="str">
        <f t="shared" si="51"/>
        <v>DefExt</v>
      </c>
      <c r="AB204" s="29">
        <f t="shared" si="52"/>
        <v>16</v>
      </c>
      <c r="AC204" s="16" t="str">
        <f t="shared" si="53"/>
        <v>HPExt</v>
      </c>
      <c r="AD204" s="29">
        <f t="shared" si="54"/>
        <v>155</v>
      </c>
    </row>
    <row r="205" spans="10:30" ht="16.5" x14ac:dyDescent="0.2">
      <c r="J205" s="15" t="s">
        <v>209</v>
      </c>
      <c r="K205" s="15">
        <v>6</v>
      </c>
      <c r="L205" s="15">
        <v>29</v>
      </c>
      <c r="M205" s="30">
        <v>1.45</v>
      </c>
      <c r="N205" s="15" t="s">
        <v>240</v>
      </c>
      <c r="O205" s="16">
        <f t="shared" si="55"/>
        <v>661</v>
      </c>
      <c r="P205" s="15" t="s">
        <v>134</v>
      </c>
      <c r="Q205" s="16">
        <f t="shared" si="56"/>
        <v>521</v>
      </c>
      <c r="R205" s="15" t="s">
        <v>88</v>
      </c>
      <c r="S205" s="16">
        <f t="shared" si="57"/>
        <v>2198</v>
      </c>
      <c r="U205" s="15">
        <v>168</v>
      </c>
      <c r="V205" s="16">
        <f t="shared" si="48"/>
        <v>6</v>
      </c>
      <c r="W205" s="16" t="str">
        <f t="shared" si="49"/>
        <v>中级1</v>
      </c>
      <c r="X205" s="16">
        <f t="shared" si="46"/>
        <v>2</v>
      </c>
      <c r="Y205" s="16">
        <f t="shared" si="47"/>
        <v>18</v>
      </c>
      <c r="Z205" s="19">
        <f t="shared" si="50"/>
        <v>0.9</v>
      </c>
      <c r="AA205" s="16" t="str">
        <f t="shared" si="51"/>
        <v>DefExt</v>
      </c>
      <c r="AB205" s="29">
        <f t="shared" si="52"/>
        <v>17</v>
      </c>
      <c r="AC205" s="16" t="str">
        <f t="shared" si="53"/>
        <v>HPExt</v>
      </c>
      <c r="AD205" s="29">
        <f t="shared" si="54"/>
        <v>164</v>
      </c>
    </row>
    <row r="206" spans="10:30" ht="16.5" x14ac:dyDescent="0.2">
      <c r="J206" s="15" t="s">
        <v>209</v>
      </c>
      <c r="K206" s="15">
        <v>6</v>
      </c>
      <c r="L206" s="15">
        <v>30</v>
      </c>
      <c r="M206" s="30">
        <v>1.5</v>
      </c>
      <c r="N206" s="15" t="s">
        <v>240</v>
      </c>
      <c r="O206" s="16">
        <f t="shared" si="55"/>
        <v>684</v>
      </c>
      <c r="P206" s="15" t="s">
        <v>134</v>
      </c>
      <c r="Q206" s="16">
        <f t="shared" si="56"/>
        <v>539</v>
      </c>
      <c r="R206" s="15" t="s">
        <v>88</v>
      </c>
      <c r="S206" s="16">
        <f t="shared" si="57"/>
        <v>2274</v>
      </c>
      <c r="U206" s="15">
        <v>169</v>
      </c>
      <c r="V206" s="16">
        <f t="shared" si="48"/>
        <v>6</v>
      </c>
      <c r="W206" s="16" t="str">
        <f t="shared" si="49"/>
        <v>中级1</v>
      </c>
      <c r="X206" s="16">
        <f t="shared" si="46"/>
        <v>2</v>
      </c>
      <c r="Y206" s="16">
        <f t="shared" si="47"/>
        <v>19</v>
      </c>
      <c r="Z206" s="19">
        <f t="shared" si="50"/>
        <v>0.95000000000000007</v>
      </c>
      <c r="AA206" s="16" t="str">
        <f t="shared" si="51"/>
        <v>DefExt</v>
      </c>
      <c r="AB206" s="29">
        <f t="shared" si="52"/>
        <v>18</v>
      </c>
      <c r="AC206" s="16" t="str">
        <f t="shared" si="53"/>
        <v>HPExt</v>
      </c>
      <c r="AD206" s="29">
        <f t="shared" si="54"/>
        <v>173</v>
      </c>
    </row>
    <row r="207" spans="10:30" ht="16.5" x14ac:dyDescent="0.2">
      <c r="J207" s="15" t="s">
        <v>210</v>
      </c>
      <c r="K207" s="15">
        <v>7</v>
      </c>
      <c r="L207" s="15">
        <v>1</v>
      </c>
      <c r="M207" s="30">
        <v>0.05</v>
      </c>
      <c r="N207" s="15" t="s">
        <v>240</v>
      </c>
      <c r="O207" s="16">
        <f t="shared" ref="O207:O236" si="58">ROUND(INDEX($M$16:$O$22,$K207,MATCH(N207,$M$15:$O$15,0))*$M207,0)</f>
        <v>35</v>
      </c>
      <c r="P207" s="15" t="s">
        <v>134</v>
      </c>
      <c r="Q207" s="16">
        <f t="shared" ref="Q207:Q236" si="59">ROUND(INDEX($M$16:$O$22,$K207,MATCH(P207,$M$15:$O$15,0))*$M207,0)</f>
        <v>11</v>
      </c>
      <c r="R207" s="15" t="s">
        <v>88</v>
      </c>
      <c r="S207" s="16">
        <f t="shared" ref="S207:S236" si="60">ROUND(INDEX($M$16:$O$22,$K207,MATCH(R207,$M$15:$O$15,0))*$M207,0)</f>
        <v>81</v>
      </c>
      <c r="U207" s="15">
        <v>170</v>
      </c>
      <c r="V207" s="16">
        <f t="shared" si="48"/>
        <v>6</v>
      </c>
      <c r="W207" s="16" t="str">
        <f t="shared" si="49"/>
        <v>中级1</v>
      </c>
      <c r="X207" s="16">
        <f t="shared" si="46"/>
        <v>2</v>
      </c>
      <c r="Y207" s="16">
        <f t="shared" si="47"/>
        <v>20</v>
      </c>
      <c r="Z207" s="19">
        <f t="shared" si="50"/>
        <v>1</v>
      </c>
      <c r="AA207" s="16" t="str">
        <f t="shared" si="51"/>
        <v>DefExt</v>
      </c>
      <c r="AB207" s="29">
        <f t="shared" si="52"/>
        <v>19</v>
      </c>
      <c r="AC207" s="16" t="str">
        <f t="shared" si="53"/>
        <v>HPExt</v>
      </c>
      <c r="AD207" s="29">
        <f t="shared" si="54"/>
        <v>182</v>
      </c>
    </row>
    <row r="208" spans="10:30" ht="16.5" x14ac:dyDescent="0.2">
      <c r="J208" s="15" t="s">
        <v>210</v>
      </c>
      <c r="K208" s="15">
        <v>7</v>
      </c>
      <c r="L208" s="15">
        <v>2</v>
      </c>
      <c r="M208" s="30">
        <v>0.1</v>
      </c>
      <c r="N208" s="15" t="s">
        <v>240</v>
      </c>
      <c r="O208" s="16">
        <f t="shared" si="58"/>
        <v>70</v>
      </c>
      <c r="P208" s="15" t="s">
        <v>134</v>
      </c>
      <c r="Q208" s="16">
        <f t="shared" si="59"/>
        <v>23</v>
      </c>
      <c r="R208" s="15" t="s">
        <v>88</v>
      </c>
      <c r="S208" s="16">
        <f t="shared" si="60"/>
        <v>161</v>
      </c>
      <c r="U208" s="15">
        <v>171</v>
      </c>
      <c r="V208" s="16">
        <f t="shared" si="48"/>
        <v>6</v>
      </c>
      <c r="W208" s="16" t="str">
        <f t="shared" si="49"/>
        <v>中级1</v>
      </c>
      <c r="X208" s="16">
        <f t="shared" si="46"/>
        <v>2</v>
      </c>
      <c r="Y208" s="16">
        <f t="shared" si="47"/>
        <v>21</v>
      </c>
      <c r="Z208" s="19">
        <f t="shared" si="50"/>
        <v>1.05</v>
      </c>
      <c r="AA208" s="16" t="str">
        <f t="shared" si="51"/>
        <v>DefExt</v>
      </c>
      <c r="AB208" s="29">
        <f t="shared" si="52"/>
        <v>20</v>
      </c>
      <c r="AC208" s="16" t="str">
        <f t="shared" si="53"/>
        <v>HPExt</v>
      </c>
      <c r="AD208" s="29">
        <f t="shared" si="54"/>
        <v>191</v>
      </c>
    </row>
    <row r="209" spans="10:30" ht="16.5" x14ac:dyDescent="0.2">
      <c r="J209" s="15" t="s">
        <v>210</v>
      </c>
      <c r="K209" s="15">
        <v>7</v>
      </c>
      <c r="L209" s="15">
        <v>3</v>
      </c>
      <c r="M209" s="30">
        <v>0.15</v>
      </c>
      <c r="N209" s="15" t="s">
        <v>240</v>
      </c>
      <c r="O209" s="16">
        <f t="shared" si="58"/>
        <v>105</v>
      </c>
      <c r="P209" s="15" t="s">
        <v>134</v>
      </c>
      <c r="Q209" s="16">
        <f t="shared" si="59"/>
        <v>34</v>
      </c>
      <c r="R209" s="15" t="s">
        <v>88</v>
      </c>
      <c r="S209" s="16">
        <f t="shared" si="60"/>
        <v>242</v>
      </c>
      <c r="U209" s="15">
        <v>172</v>
      </c>
      <c r="V209" s="16">
        <f t="shared" si="48"/>
        <v>6</v>
      </c>
      <c r="W209" s="16" t="str">
        <f t="shared" si="49"/>
        <v>中级1</v>
      </c>
      <c r="X209" s="16">
        <f t="shared" si="46"/>
        <v>2</v>
      </c>
      <c r="Y209" s="16">
        <f t="shared" si="47"/>
        <v>22</v>
      </c>
      <c r="Z209" s="19">
        <f t="shared" si="50"/>
        <v>1.1000000000000001</v>
      </c>
      <c r="AA209" s="16" t="str">
        <f t="shared" si="51"/>
        <v>DefExt</v>
      </c>
      <c r="AB209" s="29">
        <f t="shared" si="52"/>
        <v>21</v>
      </c>
      <c r="AC209" s="16" t="str">
        <f t="shared" si="53"/>
        <v>HPExt</v>
      </c>
      <c r="AD209" s="29">
        <f t="shared" si="54"/>
        <v>201</v>
      </c>
    </row>
    <row r="210" spans="10:30" ht="16.5" x14ac:dyDescent="0.2">
      <c r="J210" s="15" t="s">
        <v>210</v>
      </c>
      <c r="K210" s="15">
        <v>7</v>
      </c>
      <c r="L210" s="15">
        <v>4</v>
      </c>
      <c r="M210" s="30">
        <v>0.2</v>
      </c>
      <c r="N210" s="15" t="s">
        <v>240</v>
      </c>
      <c r="O210" s="16">
        <f t="shared" si="58"/>
        <v>140</v>
      </c>
      <c r="P210" s="15" t="s">
        <v>134</v>
      </c>
      <c r="Q210" s="16">
        <f t="shared" si="59"/>
        <v>45</v>
      </c>
      <c r="R210" s="15" t="s">
        <v>88</v>
      </c>
      <c r="S210" s="16">
        <f t="shared" si="60"/>
        <v>322</v>
      </c>
      <c r="U210" s="15">
        <v>173</v>
      </c>
      <c r="V210" s="16">
        <f t="shared" si="48"/>
        <v>6</v>
      </c>
      <c r="W210" s="16" t="str">
        <f t="shared" si="49"/>
        <v>中级1</v>
      </c>
      <c r="X210" s="16">
        <f t="shared" si="46"/>
        <v>2</v>
      </c>
      <c r="Y210" s="16">
        <f t="shared" si="47"/>
        <v>23</v>
      </c>
      <c r="Z210" s="19">
        <f t="shared" si="50"/>
        <v>1.1500000000000001</v>
      </c>
      <c r="AA210" s="16" t="str">
        <f t="shared" si="51"/>
        <v>DefExt</v>
      </c>
      <c r="AB210" s="29">
        <f t="shared" si="52"/>
        <v>22</v>
      </c>
      <c r="AC210" s="16" t="str">
        <f t="shared" si="53"/>
        <v>HPExt</v>
      </c>
      <c r="AD210" s="29">
        <f t="shared" si="54"/>
        <v>210</v>
      </c>
    </row>
    <row r="211" spans="10:30" ht="16.5" x14ac:dyDescent="0.2">
      <c r="J211" s="15" t="s">
        <v>210</v>
      </c>
      <c r="K211" s="15">
        <v>7</v>
      </c>
      <c r="L211" s="15">
        <v>5</v>
      </c>
      <c r="M211" s="30">
        <v>0.25</v>
      </c>
      <c r="N211" s="15" t="s">
        <v>240</v>
      </c>
      <c r="O211" s="16">
        <f t="shared" si="58"/>
        <v>175</v>
      </c>
      <c r="P211" s="15" t="s">
        <v>134</v>
      </c>
      <c r="Q211" s="16">
        <f t="shared" si="59"/>
        <v>57</v>
      </c>
      <c r="R211" s="15" t="s">
        <v>88</v>
      </c>
      <c r="S211" s="16">
        <f t="shared" si="60"/>
        <v>403</v>
      </c>
      <c r="U211" s="15">
        <v>174</v>
      </c>
      <c r="V211" s="16">
        <f t="shared" si="48"/>
        <v>6</v>
      </c>
      <c r="W211" s="16" t="str">
        <f t="shared" si="49"/>
        <v>中级1</v>
      </c>
      <c r="X211" s="16">
        <f t="shared" si="46"/>
        <v>2</v>
      </c>
      <c r="Y211" s="16">
        <f t="shared" si="47"/>
        <v>24</v>
      </c>
      <c r="Z211" s="19">
        <f t="shared" si="50"/>
        <v>1.2000000000000002</v>
      </c>
      <c r="AA211" s="16" t="str">
        <f t="shared" si="51"/>
        <v>DefExt</v>
      </c>
      <c r="AB211" s="29">
        <f t="shared" si="52"/>
        <v>23</v>
      </c>
      <c r="AC211" s="16" t="str">
        <f t="shared" si="53"/>
        <v>HPExt</v>
      </c>
      <c r="AD211" s="29">
        <f t="shared" si="54"/>
        <v>219</v>
      </c>
    </row>
    <row r="212" spans="10:30" ht="16.5" x14ac:dyDescent="0.2">
      <c r="J212" s="15" t="s">
        <v>210</v>
      </c>
      <c r="K212" s="15">
        <v>7</v>
      </c>
      <c r="L212" s="15">
        <v>6</v>
      </c>
      <c r="M212" s="30">
        <v>0.3</v>
      </c>
      <c r="N212" s="15" t="s">
        <v>240</v>
      </c>
      <c r="O212" s="16">
        <f t="shared" si="58"/>
        <v>209</v>
      </c>
      <c r="P212" s="15" t="s">
        <v>134</v>
      </c>
      <c r="Q212" s="16">
        <f t="shared" si="59"/>
        <v>68</v>
      </c>
      <c r="R212" s="15" t="s">
        <v>88</v>
      </c>
      <c r="S212" s="16">
        <f t="shared" si="60"/>
        <v>483</v>
      </c>
      <c r="U212" s="15">
        <v>175</v>
      </c>
      <c r="V212" s="16">
        <f t="shared" si="48"/>
        <v>6</v>
      </c>
      <c r="W212" s="16" t="str">
        <f t="shared" si="49"/>
        <v>中级1</v>
      </c>
      <c r="X212" s="16">
        <f t="shared" si="46"/>
        <v>2</v>
      </c>
      <c r="Y212" s="16">
        <f t="shared" si="47"/>
        <v>25</v>
      </c>
      <c r="Z212" s="19">
        <f t="shared" si="50"/>
        <v>1.25</v>
      </c>
      <c r="AA212" s="16" t="str">
        <f t="shared" si="51"/>
        <v>DefExt</v>
      </c>
      <c r="AB212" s="29">
        <f t="shared" si="52"/>
        <v>24</v>
      </c>
      <c r="AC212" s="16" t="str">
        <f t="shared" si="53"/>
        <v>HPExt</v>
      </c>
      <c r="AD212" s="29">
        <f t="shared" si="54"/>
        <v>228</v>
      </c>
    </row>
    <row r="213" spans="10:30" ht="16.5" x14ac:dyDescent="0.2">
      <c r="J213" s="15" t="s">
        <v>210</v>
      </c>
      <c r="K213" s="15">
        <v>7</v>
      </c>
      <c r="L213" s="15">
        <v>7</v>
      </c>
      <c r="M213" s="30">
        <v>0.35</v>
      </c>
      <c r="N213" s="15" t="s">
        <v>240</v>
      </c>
      <c r="O213" s="16">
        <f t="shared" si="58"/>
        <v>244</v>
      </c>
      <c r="P213" s="15" t="s">
        <v>134</v>
      </c>
      <c r="Q213" s="16">
        <f t="shared" si="59"/>
        <v>79</v>
      </c>
      <c r="R213" s="15" t="s">
        <v>88</v>
      </c>
      <c r="S213" s="16">
        <f t="shared" si="60"/>
        <v>564</v>
      </c>
      <c r="U213" s="15">
        <v>176</v>
      </c>
      <c r="V213" s="16">
        <f t="shared" si="48"/>
        <v>6</v>
      </c>
      <c r="W213" s="16" t="str">
        <f t="shared" si="49"/>
        <v>中级1</v>
      </c>
      <c r="X213" s="16">
        <f t="shared" si="46"/>
        <v>2</v>
      </c>
      <c r="Y213" s="16">
        <f t="shared" si="47"/>
        <v>26</v>
      </c>
      <c r="Z213" s="19">
        <f t="shared" si="50"/>
        <v>1.3</v>
      </c>
      <c r="AA213" s="16" t="str">
        <f t="shared" si="51"/>
        <v>DefExt</v>
      </c>
      <c r="AB213" s="29">
        <f t="shared" si="52"/>
        <v>25</v>
      </c>
      <c r="AC213" s="16" t="str">
        <f t="shared" si="53"/>
        <v>HPExt</v>
      </c>
      <c r="AD213" s="29">
        <f t="shared" si="54"/>
        <v>237</v>
      </c>
    </row>
    <row r="214" spans="10:30" ht="16.5" x14ac:dyDescent="0.2">
      <c r="J214" s="15" t="s">
        <v>210</v>
      </c>
      <c r="K214" s="15">
        <v>7</v>
      </c>
      <c r="L214" s="15">
        <v>8</v>
      </c>
      <c r="M214" s="30">
        <v>0.4</v>
      </c>
      <c r="N214" s="15" t="s">
        <v>240</v>
      </c>
      <c r="O214" s="16">
        <f t="shared" si="58"/>
        <v>279</v>
      </c>
      <c r="P214" s="15" t="s">
        <v>134</v>
      </c>
      <c r="Q214" s="16">
        <f t="shared" si="59"/>
        <v>90</v>
      </c>
      <c r="R214" s="15" t="s">
        <v>88</v>
      </c>
      <c r="S214" s="16">
        <f t="shared" si="60"/>
        <v>644</v>
      </c>
      <c r="U214" s="15">
        <v>177</v>
      </c>
      <c r="V214" s="16">
        <f t="shared" si="48"/>
        <v>6</v>
      </c>
      <c r="W214" s="16" t="str">
        <f t="shared" si="49"/>
        <v>中级1</v>
      </c>
      <c r="X214" s="16">
        <f t="shared" si="46"/>
        <v>2</v>
      </c>
      <c r="Y214" s="16">
        <f t="shared" si="47"/>
        <v>27</v>
      </c>
      <c r="Z214" s="19">
        <f t="shared" si="50"/>
        <v>1.35</v>
      </c>
      <c r="AA214" s="16" t="str">
        <f t="shared" si="51"/>
        <v>DefExt</v>
      </c>
      <c r="AB214" s="29">
        <f t="shared" si="52"/>
        <v>26</v>
      </c>
      <c r="AC214" s="16" t="str">
        <f t="shared" si="53"/>
        <v>HPExt</v>
      </c>
      <c r="AD214" s="29">
        <f t="shared" si="54"/>
        <v>246</v>
      </c>
    </row>
    <row r="215" spans="10:30" ht="16.5" x14ac:dyDescent="0.2">
      <c r="J215" s="15" t="s">
        <v>210</v>
      </c>
      <c r="K215" s="15">
        <v>7</v>
      </c>
      <c r="L215" s="15">
        <v>9</v>
      </c>
      <c r="M215" s="30">
        <v>0.45</v>
      </c>
      <c r="N215" s="15" t="s">
        <v>240</v>
      </c>
      <c r="O215" s="16">
        <f t="shared" si="58"/>
        <v>314</v>
      </c>
      <c r="P215" s="15" t="s">
        <v>134</v>
      </c>
      <c r="Q215" s="16">
        <f t="shared" si="59"/>
        <v>102</v>
      </c>
      <c r="R215" s="15" t="s">
        <v>88</v>
      </c>
      <c r="S215" s="16">
        <f t="shared" si="60"/>
        <v>725</v>
      </c>
      <c r="U215" s="15">
        <v>178</v>
      </c>
      <c r="V215" s="16">
        <f t="shared" si="48"/>
        <v>6</v>
      </c>
      <c r="W215" s="16" t="str">
        <f t="shared" si="49"/>
        <v>中级1</v>
      </c>
      <c r="X215" s="16">
        <f t="shared" si="46"/>
        <v>2</v>
      </c>
      <c r="Y215" s="16">
        <f t="shared" si="47"/>
        <v>28</v>
      </c>
      <c r="Z215" s="19">
        <f t="shared" si="50"/>
        <v>1.4000000000000001</v>
      </c>
      <c r="AA215" s="16" t="str">
        <f t="shared" si="51"/>
        <v>DefExt</v>
      </c>
      <c r="AB215" s="29">
        <f t="shared" si="52"/>
        <v>27</v>
      </c>
      <c r="AC215" s="16" t="str">
        <f t="shared" si="53"/>
        <v>HPExt</v>
      </c>
      <c r="AD215" s="29">
        <f t="shared" si="54"/>
        <v>255</v>
      </c>
    </row>
    <row r="216" spans="10:30" ht="16.5" x14ac:dyDescent="0.2">
      <c r="J216" s="15" t="s">
        <v>210</v>
      </c>
      <c r="K216" s="15">
        <v>7</v>
      </c>
      <c r="L216" s="15">
        <v>10</v>
      </c>
      <c r="M216" s="30">
        <v>0.5</v>
      </c>
      <c r="N216" s="15" t="s">
        <v>240</v>
      </c>
      <c r="O216" s="16">
        <f t="shared" si="58"/>
        <v>349</v>
      </c>
      <c r="P216" s="15" t="s">
        <v>134</v>
      </c>
      <c r="Q216" s="16">
        <f t="shared" si="59"/>
        <v>113</v>
      </c>
      <c r="R216" s="15" t="s">
        <v>88</v>
      </c>
      <c r="S216" s="16">
        <f t="shared" si="60"/>
        <v>806</v>
      </c>
      <c r="U216" s="15">
        <v>179</v>
      </c>
      <c r="V216" s="16">
        <f t="shared" si="48"/>
        <v>6</v>
      </c>
      <c r="W216" s="16" t="str">
        <f t="shared" si="49"/>
        <v>中级1</v>
      </c>
      <c r="X216" s="16">
        <f t="shared" si="46"/>
        <v>2</v>
      </c>
      <c r="Y216" s="16">
        <f t="shared" si="47"/>
        <v>29</v>
      </c>
      <c r="Z216" s="19">
        <f t="shared" si="50"/>
        <v>1.4500000000000002</v>
      </c>
      <c r="AA216" s="16" t="str">
        <f t="shared" si="51"/>
        <v>DefExt</v>
      </c>
      <c r="AB216" s="29">
        <f t="shared" si="52"/>
        <v>28</v>
      </c>
      <c r="AC216" s="16" t="str">
        <f t="shared" si="53"/>
        <v>HPExt</v>
      </c>
      <c r="AD216" s="29">
        <f t="shared" si="54"/>
        <v>264</v>
      </c>
    </row>
    <row r="217" spans="10:30" ht="16.5" x14ac:dyDescent="0.2">
      <c r="J217" s="15" t="s">
        <v>210</v>
      </c>
      <c r="K217" s="15">
        <v>7</v>
      </c>
      <c r="L217" s="15">
        <v>11</v>
      </c>
      <c r="M217" s="30">
        <v>0.55000000000000004</v>
      </c>
      <c r="N217" s="15" t="s">
        <v>240</v>
      </c>
      <c r="O217" s="16">
        <f t="shared" si="58"/>
        <v>384</v>
      </c>
      <c r="P217" s="15" t="s">
        <v>134</v>
      </c>
      <c r="Q217" s="16">
        <f t="shared" si="59"/>
        <v>124</v>
      </c>
      <c r="R217" s="15" t="s">
        <v>88</v>
      </c>
      <c r="S217" s="16">
        <f t="shared" si="60"/>
        <v>886</v>
      </c>
      <c r="U217" s="15">
        <v>180</v>
      </c>
      <c r="V217" s="16">
        <f t="shared" si="48"/>
        <v>6</v>
      </c>
      <c r="W217" s="16" t="str">
        <f t="shared" si="49"/>
        <v>中级1</v>
      </c>
      <c r="X217" s="16">
        <f t="shared" si="46"/>
        <v>2</v>
      </c>
      <c r="Y217" s="16">
        <f t="shared" si="47"/>
        <v>30</v>
      </c>
      <c r="Z217" s="19">
        <f t="shared" si="50"/>
        <v>1.5</v>
      </c>
      <c r="AA217" s="16" t="str">
        <f t="shared" si="51"/>
        <v>DefExt</v>
      </c>
      <c r="AB217" s="29">
        <f t="shared" si="52"/>
        <v>29</v>
      </c>
      <c r="AC217" s="16" t="str">
        <f t="shared" si="53"/>
        <v>HPExt</v>
      </c>
      <c r="AD217" s="29">
        <f t="shared" si="54"/>
        <v>273</v>
      </c>
    </row>
    <row r="218" spans="10:30" ht="16.5" x14ac:dyDescent="0.2">
      <c r="J218" s="15" t="s">
        <v>210</v>
      </c>
      <c r="K218" s="15">
        <v>7</v>
      </c>
      <c r="L218" s="15">
        <v>12</v>
      </c>
      <c r="M218" s="30">
        <v>0.6</v>
      </c>
      <c r="N218" s="15" t="s">
        <v>240</v>
      </c>
      <c r="O218" s="16">
        <f t="shared" si="58"/>
        <v>419</v>
      </c>
      <c r="P218" s="15" t="s">
        <v>134</v>
      </c>
      <c r="Q218" s="16">
        <f t="shared" si="59"/>
        <v>136</v>
      </c>
      <c r="R218" s="15" t="s">
        <v>88</v>
      </c>
      <c r="S218" s="16">
        <f t="shared" si="60"/>
        <v>967</v>
      </c>
      <c r="U218" s="15">
        <v>181</v>
      </c>
      <c r="V218" s="16">
        <f t="shared" si="48"/>
        <v>7</v>
      </c>
      <c r="W218" s="16" t="str">
        <f t="shared" si="49"/>
        <v>中级1</v>
      </c>
      <c r="X218" s="16">
        <f t="shared" si="46"/>
        <v>3</v>
      </c>
      <c r="Y218" s="16">
        <f t="shared" si="47"/>
        <v>1</v>
      </c>
      <c r="Z218" s="19">
        <f t="shared" si="50"/>
        <v>0.05</v>
      </c>
      <c r="AA218" s="16" t="str">
        <f t="shared" si="51"/>
        <v>AtkExt</v>
      </c>
      <c r="AB218" s="29">
        <f t="shared" si="52"/>
        <v>2</v>
      </c>
      <c r="AC218" s="16" t="str">
        <f t="shared" si="53"/>
        <v>HPExt</v>
      </c>
      <c r="AD218" s="29">
        <f t="shared" si="54"/>
        <v>9</v>
      </c>
    </row>
    <row r="219" spans="10:30" ht="16.5" x14ac:dyDescent="0.2">
      <c r="J219" s="15" t="s">
        <v>210</v>
      </c>
      <c r="K219" s="15">
        <v>7</v>
      </c>
      <c r="L219" s="15">
        <v>13</v>
      </c>
      <c r="M219" s="30">
        <v>0.65</v>
      </c>
      <c r="N219" s="15" t="s">
        <v>240</v>
      </c>
      <c r="O219" s="16">
        <f t="shared" si="58"/>
        <v>454</v>
      </c>
      <c r="P219" s="15" t="s">
        <v>134</v>
      </c>
      <c r="Q219" s="16">
        <f t="shared" si="59"/>
        <v>147</v>
      </c>
      <c r="R219" s="15" t="s">
        <v>88</v>
      </c>
      <c r="S219" s="16">
        <f t="shared" si="60"/>
        <v>1047</v>
      </c>
      <c r="U219" s="15">
        <v>182</v>
      </c>
      <c r="V219" s="16">
        <f t="shared" si="48"/>
        <v>7</v>
      </c>
      <c r="W219" s="16" t="str">
        <f t="shared" si="49"/>
        <v>中级1</v>
      </c>
      <c r="X219" s="16">
        <f t="shared" si="46"/>
        <v>3</v>
      </c>
      <c r="Y219" s="16">
        <f t="shared" si="47"/>
        <v>2</v>
      </c>
      <c r="Z219" s="19">
        <f t="shared" si="50"/>
        <v>0.1</v>
      </c>
      <c r="AA219" s="16" t="str">
        <f t="shared" si="51"/>
        <v>AtkExt</v>
      </c>
      <c r="AB219" s="29">
        <f t="shared" si="52"/>
        <v>4</v>
      </c>
      <c r="AC219" s="16" t="str">
        <f t="shared" si="53"/>
        <v>HPExt</v>
      </c>
      <c r="AD219" s="29">
        <f t="shared" si="54"/>
        <v>18</v>
      </c>
    </row>
    <row r="220" spans="10:30" ht="16.5" x14ac:dyDescent="0.2">
      <c r="J220" s="15" t="s">
        <v>210</v>
      </c>
      <c r="K220" s="15">
        <v>7</v>
      </c>
      <c r="L220" s="15">
        <v>14</v>
      </c>
      <c r="M220" s="30">
        <v>0.7</v>
      </c>
      <c r="N220" s="15" t="s">
        <v>240</v>
      </c>
      <c r="O220" s="16">
        <f t="shared" si="58"/>
        <v>489</v>
      </c>
      <c r="P220" s="15" t="s">
        <v>134</v>
      </c>
      <c r="Q220" s="16">
        <f t="shared" si="59"/>
        <v>158</v>
      </c>
      <c r="R220" s="15" t="s">
        <v>88</v>
      </c>
      <c r="S220" s="16">
        <f t="shared" si="60"/>
        <v>1128</v>
      </c>
      <c r="U220" s="15">
        <v>183</v>
      </c>
      <c r="V220" s="16">
        <f t="shared" si="48"/>
        <v>7</v>
      </c>
      <c r="W220" s="16" t="str">
        <f t="shared" si="49"/>
        <v>中级1</v>
      </c>
      <c r="X220" s="16">
        <f t="shared" si="46"/>
        <v>3</v>
      </c>
      <c r="Y220" s="16">
        <f t="shared" si="47"/>
        <v>3</v>
      </c>
      <c r="Z220" s="19">
        <f t="shared" si="50"/>
        <v>0.15000000000000002</v>
      </c>
      <c r="AA220" s="16" t="str">
        <f t="shared" si="51"/>
        <v>AtkExt</v>
      </c>
      <c r="AB220" s="29">
        <f t="shared" si="52"/>
        <v>6</v>
      </c>
      <c r="AC220" s="16" t="str">
        <f t="shared" si="53"/>
        <v>HPExt</v>
      </c>
      <c r="AD220" s="29">
        <f t="shared" si="54"/>
        <v>27</v>
      </c>
    </row>
    <row r="221" spans="10:30" ht="16.5" x14ac:dyDescent="0.2">
      <c r="J221" s="15" t="s">
        <v>210</v>
      </c>
      <c r="K221" s="15">
        <v>7</v>
      </c>
      <c r="L221" s="15">
        <v>15</v>
      </c>
      <c r="M221" s="30">
        <v>0.75</v>
      </c>
      <c r="N221" s="15" t="s">
        <v>240</v>
      </c>
      <c r="O221" s="16">
        <f t="shared" si="58"/>
        <v>524</v>
      </c>
      <c r="P221" s="15" t="s">
        <v>134</v>
      </c>
      <c r="Q221" s="16">
        <f t="shared" si="59"/>
        <v>170</v>
      </c>
      <c r="R221" s="15" t="s">
        <v>88</v>
      </c>
      <c r="S221" s="16">
        <f t="shared" si="60"/>
        <v>1208</v>
      </c>
      <c r="U221" s="15">
        <v>184</v>
      </c>
      <c r="V221" s="16">
        <f t="shared" si="48"/>
        <v>7</v>
      </c>
      <c r="W221" s="16" t="str">
        <f t="shared" si="49"/>
        <v>中级1</v>
      </c>
      <c r="X221" s="16">
        <f t="shared" si="46"/>
        <v>3</v>
      </c>
      <c r="Y221" s="16">
        <f t="shared" si="47"/>
        <v>4</v>
      </c>
      <c r="Z221" s="19">
        <f t="shared" si="50"/>
        <v>0.2</v>
      </c>
      <c r="AA221" s="16" t="str">
        <f t="shared" si="51"/>
        <v>AtkExt</v>
      </c>
      <c r="AB221" s="29">
        <f t="shared" si="52"/>
        <v>8</v>
      </c>
      <c r="AC221" s="16" t="str">
        <f t="shared" si="53"/>
        <v>HPExt</v>
      </c>
      <c r="AD221" s="29">
        <f t="shared" si="54"/>
        <v>36</v>
      </c>
    </row>
    <row r="222" spans="10:30" ht="16.5" x14ac:dyDescent="0.2">
      <c r="J222" s="15" t="s">
        <v>210</v>
      </c>
      <c r="K222" s="15">
        <v>7</v>
      </c>
      <c r="L222" s="15">
        <v>16</v>
      </c>
      <c r="M222" s="30">
        <v>0.8</v>
      </c>
      <c r="N222" s="15" t="s">
        <v>240</v>
      </c>
      <c r="O222" s="16">
        <f t="shared" si="58"/>
        <v>558</v>
      </c>
      <c r="P222" s="15" t="s">
        <v>134</v>
      </c>
      <c r="Q222" s="16">
        <f t="shared" si="59"/>
        <v>181</v>
      </c>
      <c r="R222" s="15" t="s">
        <v>88</v>
      </c>
      <c r="S222" s="16">
        <f t="shared" si="60"/>
        <v>1289</v>
      </c>
      <c r="U222" s="15">
        <v>185</v>
      </c>
      <c r="V222" s="16">
        <f t="shared" si="48"/>
        <v>7</v>
      </c>
      <c r="W222" s="16" t="str">
        <f t="shared" si="49"/>
        <v>中级1</v>
      </c>
      <c r="X222" s="16">
        <f t="shared" si="46"/>
        <v>3</v>
      </c>
      <c r="Y222" s="16">
        <f t="shared" si="47"/>
        <v>5</v>
      </c>
      <c r="Z222" s="19">
        <f t="shared" si="50"/>
        <v>0.25</v>
      </c>
      <c r="AA222" s="16" t="str">
        <f t="shared" si="51"/>
        <v>AtkExt</v>
      </c>
      <c r="AB222" s="29">
        <f t="shared" si="52"/>
        <v>10</v>
      </c>
      <c r="AC222" s="16" t="str">
        <f t="shared" si="53"/>
        <v>HPExt</v>
      </c>
      <c r="AD222" s="29">
        <f t="shared" si="54"/>
        <v>46</v>
      </c>
    </row>
    <row r="223" spans="10:30" ht="16.5" x14ac:dyDescent="0.2">
      <c r="J223" s="15" t="s">
        <v>210</v>
      </c>
      <c r="K223" s="15">
        <v>7</v>
      </c>
      <c r="L223" s="15">
        <v>17</v>
      </c>
      <c r="M223" s="30">
        <v>0.85</v>
      </c>
      <c r="N223" s="15" t="s">
        <v>240</v>
      </c>
      <c r="O223" s="16">
        <f t="shared" si="58"/>
        <v>593</v>
      </c>
      <c r="P223" s="15" t="s">
        <v>134</v>
      </c>
      <c r="Q223" s="16">
        <f t="shared" si="59"/>
        <v>192</v>
      </c>
      <c r="R223" s="15" t="s">
        <v>88</v>
      </c>
      <c r="S223" s="16">
        <f t="shared" si="60"/>
        <v>1369</v>
      </c>
      <c r="U223" s="15">
        <v>186</v>
      </c>
      <c r="V223" s="16">
        <f t="shared" si="48"/>
        <v>7</v>
      </c>
      <c r="W223" s="16" t="str">
        <f t="shared" si="49"/>
        <v>中级1</v>
      </c>
      <c r="X223" s="16">
        <f t="shared" si="46"/>
        <v>3</v>
      </c>
      <c r="Y223" s="16">
        <f t="shared" si="47"/>
        <v>6</v>
      </c>
      <c r="Z223" s="19">
        <f t="shared" si="50"/>
        <v>0.30000000000000004</v>
      </c>
      <c r="AA223" s="16" t="str">
        <f t="shared" si="51"/>
        <v>AtkExt</v>
      </c>
      <c r="AB223" s="29">
        <f t="shared" si="52"/>
        <v>12</v>
      </c>
      <c r="AC223" s="16" t="str">
        <f t="shared" si="53"/>
        <v>HPExt</v>
      </c>
      <c r="AD223" s="29">
        <f t="shared" si="54"/>
        <v>55</v>
      </c>
    </row>
    <row r="224" spans="10:30" ht="16.5" x14ac:dyDescent="0.2">
      <c r="J224" s="15" t="s">
        <v>210</v>
      </c>
      <c r="K224" s="15">
        <v>7</v>
      </c>
      <c r="L224" s="15">
        <v>18</v>
      </c>
      <c r="M224" s="30">
        <v>0.9</v>
      </c>
      <c r="N224" s="15" t="s">
        <v>240</v>
      </c>
      <c r="O224" s="16">
        <f t="shared" si="58"/>
        <v>628</v>
      </c>
      <c r="P224" s="15" t="s">
        <v>134</v>
      </c>
      <c r="Q224" s="16">
        <f t="shared" si="59"/>
        <v>203</v>
      </c>
      <c r="R224" s="15" t="s">
        <v>88</v>
      </c>
      <c r="S224" s="16">
        <f t="shared" si="60"/>
        <v>1450</v>
      </c>
      <c r="U224" s="15">
        <v>187</v>
      </c>
      <c r="V224" s="16">
        <f t="shared" si="48"/>
        <v>7</v>
      </c>
      <c r="W224" s="16" t="str">
        <f t="shared" si="49"/>
        <v>中级1</v>
      </c>
      <c r="X224" s="16">
        <f t="shared" si="46"/>
        <v>3</v>
      </c>
      <c r="Y224" s="16">
        <f t="shared" si="47"/>
        <v>7</v>
      </c>
      <c r="Z224" s="19">
        <f t="shared" si="50"/>
        <v>0.35000000000000003</v>
      </c>
      <c r="AA224" s="16" t="str">
        <f t="shared" si="51"/>
        <v>AtkExt</v>
      </c>
      <c r="AB224" s="29">
        <f t="shared" si="52"/>
        <v>14</v>
      </c>
      <c r="AC224" s="16" t="str">
        <f t="shared" si="53"/>
        <v>HPExt</v>
      </c>
      <c r="AD224" s="29">
        <f t="shared" si="54"/>
        <v>64</v>
      </c>
    </row>
    <row r="225" spans="10:30" ht="16.5" x14ac:dyDescent="0.2">
      <c r="J225" s="15" t="s">
        <v>210</v>
      </c>
      <c r="K225" s="15">
        <v>7</v>
      </c>
      <c r="L225" s="15">
        <v>19</v>
      </c>
      <c r="M225" s="30">
        <v>0.95</v>
      </c>
      <c r="N225" s="15" t="s">
        <v>240</v>
      </c>
      <c r="O225" s="16">
        <f t="shared" si="58"/>
        <v>663</v>
      </c>
      <c r="P225" s="15" t="s">
        <v>134</v>
      </c>
      <c r="Q225" s="16">
        <f t="shared" si="59"/>
        <v>215</v>
      </c>
      <c r="R225" s="15" t="s">
        <v>88</v>
      </c>
      <c r="S225" s="16">
        <f t="shared" si="60"/>
        <v>1530</v>
      </c>
      <c r="U225" s="15">
        <v>188</v>
      </c>
      <c r="V225" s="16">
        <f t="shared" si="48"/>
        <v>7</v>
      </c>
      <c r="W225" s="16" t="str">
        <f t="shared" si="49"/>
        <v>中级1</v>
      </c>
      <c r="X225" s="16">
        <f t="shared" si="46"/>
        <v>3</v>
      </c>
      <c r="Y225" s="16">
        <f t="shared" si="47"/>
        <v>8</v>
      </c>
      <c r="Z225" s="19">
        <f t="shared" si="50"/>
        <v>0.4</v>
      </c>
      <c r="AA225" s="16" t="str">
        <f t="shared" si="51"/>
        <v>AtkExt</v>
      </c>
      <c r="AB225" s="29">
        <f t="shared" si="52"/>
        <v>16</v>
      </c>
      <c r="AC225" s="16" t="str">
        <f t="shared" si="53"/>
        <v>HPExt</v>
      </c>
      <c r="AD225" s="29">
        <f t="shared" si="54"/>
        <v>73</v>
      </c>
    </row>
    <row r="226" spans="10:30" ht="16.5" x14ac:dyDescent="0.2">
      <c r="J226" s="15" t="s">
        <v>210</v>
      </c>
      <c r="K226" s="15">
        <v>7</v>
      </c>
      <c r="L226" s="15">
        <v>20</v>
      </c>
      <c r="M226" s="30">
        <v>1</v>
      </c>
      <c r="N226" s="15" t="s">
        <v>240</v>
      </c>
      <c r="O226" s="16">
        <f t="shared" si="58"/>
        <v>698</v>
      </c>
      <c r="P226" s="15" t="s">
        <v>134</v>
      </c>
      <c r="Q226" s="16">
        <f t="shared" si="59"/>
        <v>226</v>
      </c>
      <c r="R226" s="15" t="s">
        <v>88</v>
      </c>
      <c r="S226" s="16">
        <f t="shared" si="60"/>
        <v>1611</v>
      </c>
      <c r="U226" s="15">
        <v>189</v>
      </c>
      <c r="V226" s="16">
        <f t="shared" si="48"/>
        <v>7</v>
      </c>
      <c r="W226" s="16" t="str">
        <f t="shared" si="49"/>
        <v>中级1</v>
      </c>
      <c r="X226" s="16">
        <f t="shared" si="46"/>
        <v>3</v>
      </c>
      <c r="Y226" s="16">
        <f t="shared" si="47"/>
        <v>9</v>
      </c>
      <c r="Z226" s="19">
        <f t="shared" si="50"/>
        <v>0.45</v>
      </c>
      <c r="AA226" s="16" t="str">
        <f t="shared" si="51"/>
        <v>AtkExt</v>
      </c>
      <c r="AB226" s="29">
        <f t="shared" si="52"/>
        <v>17</v>
      </c>
      <c r="AC226" s="16" t="str">
        <f t="shared" si="53"/>
        <v>HPExt</v>
      </c>
      <c r="AD226" s="29">
        <f t="shared" si="54"/>
        <v>82</v>
      </c>
    </row>
    <row r="227" spans="10:30" ht="16.5" x14ac:dyDescent="0.2">
      <c r="J227" s="15" t="s">
        <v>210</v>
      </c>
      <c r="K227" s="15">
        <v>7</v>
      </c>
      <c r="L227" s="15">
        <v>21</v>
      </c>
      <c r="M227" s="30">
        <v>1.05</v>
      </c>
      <c r="N227" s="15" t="s">
        <v>240</v>
      </c>
      <c r="O227" s="16">
        <f t="shared" si="58"/>
        <v>733</v>
      </c>
      <c r="P227" s="15" t="s">
        <v>134</v>
      </c>
      <c r="Q227" s="16">
        <f t="shared" si="59"/>
        <v>237</v>
      </c>
      <c r="R227" s="15" t="s">
        <v>88</v>
      </c>
      <c r="S227" s="16">
        <f t="shared" si="60"/>
        <v>1692</v>
      </c>
      <c r="U227" s="15">
        <v>190</v>
      </c>
      <c r="V227" s="16">
        <f t="shared" si="48"/>
        <v>7</v>
      </c>
      <c r="W227" s="16" t="str">
        <f t="shared" si="49"/>
        <v>中级1</v>
      </c>
      <c r="X227" s="16">
        <f t="shared" si="46"/>
        <v>3</v>
      </c>
      <c r="Y227" s="16">
        <f t="shared" si="47"/>
        <v>10</v>
      </c>
      <c r="Z227" s="19">
        <f t="shared" si="50"/>
        <v>0.5</v>
      </c>
      <c r="AA227" s="16" t="str">
        <f t="shared" si="51"/>
        <v>AtkExt</v>
      </c>
      <c r="AB227" s="29">
        <f t="shared" si="52"/>
        <v>19</v>
      </c>
      <c r="AC227" s="16" t="str">
        <f t="shared" si="53"/>
        <v>HPExt</v>
      </c>
      <c r="AD227" s="29">
        <f t="shared" si="54"/>
        <v>91</v>
      </c>
    </row>
    <row r="228" spans="10:30" ht="16.5" x14ac:dyDescent="0.2">
      <c r="J228" s="15" t="s">
        <v>210</v>
      </c>
      <c r="K228" s="15">
        <v>7</v>
      </c>
      <c r="L228" s="15">
        <v>22</v>
      </c>
      <c r="M228" s="30">
        <v>1.1000000000000001</v>
      </c>
      <c r="N228" s="15" t="s">
        <v>240</v>
      </c>
      <c r="O228" s="16">
        <f t="shared" si="58"/>
        <v>768</v>
      </c>
      <c r="P228" s="15" t="s">
        <v>134</v>
      </c>
      <c r="Q228" s="16">
        <f t="shared" si="59"/>
        <v>249</v>
      </c>
      <c r="R228" s="15" t="s">
        <v>88</v>
      </c>
      <c r="S228" s="16">
        <f t="shared" si="60"/>
        <v>1772</v>
      </c>
      <c r="U228" s="15">
        <v>191</v>
      </c>
      <c r="V228" s="16">
        <f t="shared" si="48"/>
        <v>7</v>
      </c>
      <c r="W228" s="16" t="str">
        <f t="shared" si="49"/>
        <v>中级1</v>
      </c>
      <c r="X228" s="16">
        <f t="shared" si="46"/>
        <v>3</v>
      </c>
      <c r="Y228" s="16">
        <f t="shared" si="47"/>
        <v>11</v>
      </c>
      <c r="Z228" s="19">
        <f t="shared" si="50"/>
        <v>0.55000000000000004</v>
      </c>
      <c r="AA228" s="16" t="str">
        <f t="shared" si="51"/>
        <v>AtkExt</v>
      </c>
      <c r="AB228" s="29">
        <f t="shared" si="52"/>
        <v>21</v>
      </c>
      <c r="AC228" s="16" t="str">
        <f t="shared" si="53"/>
        <v>HPExt</v>
      </c>
      <c r="AD228" s="29">
        <f t="shared" si="54"/>
        <v>100</v>
      </c>
    </row>
    <row r="229" spans="10:30" ht="16.5" x14ac:dyDescent="0.2">
      <c r="J229" s="15" t="s">
        <v>210</v>
      </c>
      <c r="K229" s="15">
        <v>7</v>
      </c>
      <c r="L229" s="15">
        <v>23</v>
      </c>
      <c r="M229" s="30">
        <v>1.1499999999999999</v>
      </c>
      <c r="N229" s="15" t="s">
        <v>240</v>
      </c>
      <c r="O229" s="16">
        <f t="shared" si="58"/>
        <v>803</v>
      </c>
      <c r="P229" s="15" t="s">
        <v>134</v>
      </c>
      <c r="Q229" s="16">
        <f t="shared" si="59"/>
        <v>260</v>
      </c>
      <c r="R229" s="15" t="s">
        <v>88</v>
      </c>
      <c r="S229" s="16">
        <f t="shared" si="60"/>
        <v>1853</v>
      </c>
      <c r="U229" s="15">
        <v>192</v>
      </c>
      <c r="V229" s="16">
        <f t="shared" si="48"/>
        <v>7</v>
      </c>
      <c r="W229" s="16" t="str">
        <f t="shared" si="49"/>
        <v>中级1</v>
      </c>
      <c r="X229" s="16">
        <f t="shared" si="46"/>
        <v>3</v>
      </c>
      <c r="Y229" s="16">
        <f t="shared" si="47"/>
        <v>12</v>
      </c>
      <c r="Z229" s="19">
        <f t="shared" si="50"/>
        <v>0.60000000000000009</v>
      </c>
      <c r="AA229" s="16" t="str">
        <f t="shared" si="51"/>
        <v>AtkExt</v>
      </c>
      <c r="AB229" s="29">
        <f t="shared" si="52"/>
        <v>23</v>
      </c>
      <c r="AC229" s="16" t="str">
        <f t="shared" si="53"/>
        <v>HPExt</v>
      </c>
      <c r="AD229" s="29">
        <f t="shared" si="54"/>
        <v>109</v>
      </c>
    </row>
    <row r="230" spans="10:30" ht="16.5" x14ac:dyDescent="0.2">
      <c r="J230" s="15" t="s">
        <v>210</v>
      </c>
      <c r="K230" s="15">
        <v>7</v>
      </c>
      <c r="L230" s="15">
        <v>24</v>
      </c>
      <c r="M230" s="30">
        <v>1.2</v>
      </c>
      <c r="N230" s="15" t="s">
        <v>240</v>
      </c>
      <c r="O230" s="16">
        <f t="shared" si="58"/>
        <v>838</v>
      </c>
      <c r="P230" s="15" t="s">
        <v>134</v>
      </c>
      <c r="Q230" s="16">
        <f t="shared" si="59"/>
        <v>271</v>
      </c>
      <c r="R230" s="15" t="s">
        <v>88</v>
      </c>
      <c r="S230" s="16">
        <f t="shared" si="60"/>
        <v>1933</v>
      </c>
      <c r="U230" s="15">
        <v>193</v>
      </c>
      <c r="V230" s="16">
        <f t="shared" si="48"/>
        <v>7</v>
      </c>
      <c r="W230" s="16" t="str">
        <f t="shared" si="49"/>
        <v>中级1</v>
      </c>
      <c r="X230" s="16">
        <f t="shared" ref="X230:X293" si="61">INDEX($V$4:$V$33,INT((U230-1)/30)+1)</f>
        <v>3</v>
      </c>
      <c r="Y230" s="16">
        <f t="shared" ref="Y230:Y293" si="62">MOD(U230-1,30)+1</f>
        <v>13</v>
      </c>
      <c r="Z230" s="19">
        <f t="shared" si="50"/>
        <v>0.65</v>
      </c>
      <c r="AA230" s="16" t="str">
        <f t="shared" si="51"/>
        <v>AtkExt</v>
      </c>
      <c r="AB230" s="29">
        <f t="shared" si="52"/>
        <v>25</v>
      </c>
      <c r="AC230" s="16" t="str">
        <f t="shared" si="53"/>
        <v>HPExt</v>
      </c>
      <c r="AD230" s="29">
        <f t="shared" si="54"/>
        <v>119</v>
      </c>
    </row>
    <row r="231" spans="10:30" ht="16.5" x14ac:dyDescent="0.2">
      <c r="J231" s="15" t="s">
        <v>210</v>
      </c>
      <c r="K231" s="15">
        <v>7</v>
      </c>
      <c r="L231" s="15">
        <v>25</v>
      </c>
      <c r="M231" s="30">
        <v>1.25</v>
      </c>
      <c r="N231" s="15" t="s">
        <v>240</v>
      </c>
      <c r="O231" s="16">
        <f t="shared" si="58"/>
        <v>873</v>
      </c>
      <c r="P231" s="15" t="s">
        <v>134</v>
      </c>
      <c r="Q231" s="16">
        <f t="shared" si="59"/>
        <v>283</v>
      </c>
      <c r="R231" s="15" t="s">
        <v>88</v>
      </c>
      <c r="S231" s="16">
        <f t="shared" si="60"/>
        <v>2014</v>
      </c>
      <c r="U231" s="15">
        <v>194</v>
      </c>
      <c r="V231" s="16">
        <f t="shared" ref="V231:V294" si="63">INT((U231-1)/30)+1</f>
        <v>7</v>
      </c>
      <c r="W231" s="16" t="str">
        <f t="shared" ref="W231:W294" si="64">INDEX($U$4:$U$33,V231)</f>
        <v>中级1</v>
      </c>
      <c r="X231" s="16">
        <f t="shared" si="61"/>
        <v>3</v>
      </c>
      <c r="Y231" s="16">
        <f t="shared" si="62"/>
        <v>14</v>
      </c>
      <c r="Z231" s="19">
        <f t="shared" ref="Z231:Z294" si="65">Y231*5%</f>
        <v>0.70000000000000007</v>
      </c>
      <c r="AA231" s="16" t="str">
        <f t="shared" ref="AA231:AA294" si="66">INDEX($Y$3:$AA$3,INDEX($AB$4:$AB$33,V231))</f>
        <v>AtkExt</v>
      </c>
      <c r="AB231" s="29">
        <f t="shared" ref="AB231:AB294" si="67">ROUND(INDEX($Y$4:$AA$33,$V231,MATCH(AA231,$Y$3:$AA$3,0))*INDEX($X$4:$X$33,V231)*$Z231*INDEX($E$11:$G$11,MATCH(AA231,$Y$3:$AA$3,0)),0)</f>
        <v>27</v>
      </c>
      <c r="AC231" s="16" t="str">
        <f t="shared" ref="AC231:AC294" si="68">INDEX($Y$3:$AA$3,INDEX($AC$4:$AC$33,V231))</f>
        <v>HPExt</v>
      </c>
      <c r="AD231" s="29">
        <f t="shared" ref="AD231:AD294" si="69">ROUND(INDEX($Y$4:$AA$33,$V231,MATCH(AC231,$Y$3:$AA$3,0))*INDEX($X$4:$X$33,X231)*$Z231*INDEX($E$11:$G$11,MATCH(AC231,$Y$3:$AA$3,0)),0)</f>
        <v>128</v>
      </c>
    </row>
    <row r="232" spans="10:30" ht="16.5" x14ac:dyDescent="0.2">
      <c r="J232" s="15" t="s">
        <v>210</v>
      </c>
      <c r="K232" s="15">
        <v>7</v>
      </c>
      <c r="L232" s="15">
        <v>26</v>
      </c>
      <c r="M232" s="30">
        <v>1.3</v>
      </c>
      <c r="N232" s="15" t="s">
        <v>240</v>
      </c>
      <c r="O232" s="16">
        <f t="shared" si="58"/>
        <v>907</v>
      </c>
      <c r="P232" s="15" t="s">
        <v>134</v>
      </c>
      <c r="Q232" s="16">
        <f t="shared" si="59"/>
        <v>294</v>
      </c>
      <c r="R232" s="15" t="s">
        <v>88</v>
      </c>
      <c r="S232" s="16">
        <f t="shared" si="60"/>
        <v>2094</v>
      </c>
      <c r="U232" s="15">
        <v>195</v>
      </c>
      <c r="V232" s="16">
        <f t="shared" si="63"/>
        <v>7</v>
      </c>
      <c r="W232" s="16" t="str">
        <f t="shared" si="64"/>
        <v>中级1</v>
      </c>
      <c r="X232" s="16">
        <f t="shared" si="61"/>
        <v>3</v>
      </c>
      <c r="Y232" s="16">
        <f t="shared" si="62"/>
        <v>15</v>
      </c>
      <c r="Z232" s="19">
        <f t="shared" si="65"/>
        <v>0.75</v>
      </c>
      <c r="AA232" s="16" t="str">
        <f t="shared" si="66"/>
        <v>AtkExt</v>
      </c>
      <c r="AB232" s="29">
        <f t="shared" si="67"/>
        <v>29</v>
      </c>
      <c r="AC232" s="16" t="str">
        <f t="shared" si="68"/>
        <v>HPExt</v>
      </c>
      <c r="AD232" s="29">
        <f t="shared" si="69"/>
        <v>137</v>
      </c>
    </row>
    <row r="233" spans="10:30" ht="16.5" x14ac:dyDescent="0.2">
      <c r="J233" s="15" t="s">
        <v>210</v>
      </c>
      <c r="K233" s="15">
        <v>7</v>
      </c>
      <c r="L233" s="15">
        <v>27</v>
      </c>
      <c r="M233" s="30">
        <v>1.35</v>
      </c>
      <c r="N233" s="15" t="s">
        <v>240</v>
      </c>
      <c r="O233" s="16">
        <f t="shared" si="58"/>
        <v>942</v>
      </c>
      <c r="P233" s="15" t="s">
        <v>134</v>
      </c>
      <c r="Q233" s="16">
        <f t="shared" si="59"/>
        <v>305</v>
      </c>
      <c r="R233" s="15" t="s">
        <v>88</v>
      </c>
      <c r="S233" s="16">
        <f t="shared" si="60"/>
        <v>2175</v>
      </c>
      <c r="U233" s="15">
        <v>196</v>
      </c>
      <c r="V233" s="16">
        <f t="shared" si="63"/>
        <v>7</v>
      </c>
      <c r="W233" s="16" t="str">
        <f t="shared" si="64"/>
        <v>中级1</v>
      </c>
      <c r="X233" s="16">
        <f t="shared" si="61"/>
        <v>3</v>
      </c>
      <c r="Y233" s="16">
        <f t="shared" si="62"/>
        <v>16</v>
      </c>
      <c r="Z233" s="19">
        <f t="shared" si="65"/>
        <v>0.8</v>
      </c>
      <c r="AA233" s="16" t="str">
        <f t="shared" si="66"/>
        <v>AtkExt</v>
      </c>
      <c r="AB233" s="29">
        <f t="shared" si="67"/>
        <v>31</v>
      </c>
      <c r="AC233" s="16" t="str">
        <f t="shared" si="68"/>
        <v>HPExt</v>
      </c>
      <c r="AD233" s="29">
        <f t="shared" si="69"/>
        <v>146</v>
      </c>
    </row>
    <row r="234" spans="10:30" ht="16.5" x14ac:dyDescent="0.2">
      <c r="J234" s="15" t="s">
        <v>210</v>
      </c>
      <c r="K234" s="15">
        <v>7</v>
      </c>
      <c r="L234" s="15">
        <v>28</v>
      </c>
      <c r="M234" s="30">
        <v>1.4</v>
      </c>
      <c r="N234" s="15" t="s">
        <v>240</v>
      </c>
      <c r="O234" s="16">
        <f t="shared" si="58"/>
        <v>977</v>
      </c>
      <c r="P234" s="15" t="s">
        <v>134</v>
      </c>
      <c r="Q234" s="16">
        <f t="shared" si="59"/>
        <v>316</v>
      </c>
      <c r="R234" s="15" t="s">
        <v>88</v>
      </c>
      <c r="S234" s="16">
        <f t="shared" si="60"/>
        <v>2255</v>
      </c>
      <c r="U234" s="15">
        <v>197</v>
      </c>
      <c r="V234" s="16">
        <f t="shared" si="63"/>
        <v>7</v>
      </c>
      <c r="W234" s="16" t="str">
        <f t="shared" si="64"/>
        <v>中级1</v>
      </c>
      <c r="X234" s="16">
        <f t="shared" si="61"/>
        <v>3</v>
      </c>
      <c r="Y234" s="16">
        <f t="shared" si="62"/>
        <v>17</v>
      </c>
      <c r="Z234" s="19">
        <f t="shared" si="65"/>
        <v>0.85000000000000009</v>
      </c>
      <c r="AA234" s="16" t="str">
        <f t="shared" si="66"/>
        <v>AtkExt</v>
      </c>
      <c r="AB234" s="29">
        <f t="shared" si="67"/>
        <v>33</v>
      </c>
      <c r="AC234" s="16" t="str">
        <f t="shared" si="68"/>
        <v>HPExt</v>
      </c>
      <c r="AD234" s="29">
        <f t="shared" si="69"/>
        <v>155</v>
      </c>
    </row>
    <row r="235" spans="10:30" ht="16.5" x14ac:dyDescent="0.2">
      <c r="J235" s="15" t="s">
        <v>210</v>
      </c>
      <c r="K235" s="15">
        <v>7</v>
      </c>
      <c r="L235" s="15">
        <v>29</v>
      </c>
      <c r="M235" s="30">
        <v>1.45</v>
      </c>
      <c r="N235" s="15" t="s">
        <v>240</v>
      </c>
      <c r="O235" s="16">
        <f t="shared" si="58"/>
        <v>1012</v>
      </c>
      <c r="P235" s="15" t="s">
        <v>134</v>
      </c>
      <c r="Q235" s="16">
        <f t="shared" si="59"/>
        <v>328</v>
      </c>
      <c r="R235" s="15" t="s">
        <v>88</v>
      </c>
      <c r="S235" s="16">
        <f t="shared" si="60"/>
        <v>2336</v>
      </c>
      <c r="U235" s="15">
        <v>198</v>
      </c>
      <c r="V235" s="16">
        <f t="shared" si="63"/>
        <v>7</v>
      </c>
      <c r="W235" s="16" t="str">
        <f t="shared" si="64"/>
        <v>中级1</v>
      </c>
      <c r="X235" s="16">
        <f t="shared" si="61"/>
        <v>3</v>
      </c>
      <c r="Y235" s="16">
        <f t="shared" si="62"/>
        <v>18</v>
      </c>
      <c r="Z235" s="19">
        <f t="shared" si="65"/>
        <v>0.9</v>
      </c>
      <c r="AA235" s="16" t="str">
        <f t="shared" si="66"/>
        <v>AtkExt</v>
      </c>
      <c r="AB235" s="29">
        <f t="shared" si="67"/>
        <v>35</v>
      </c>
      <c r="AC235" s="16" t="str">
        <f t="shared" si="68"/>
        <v>HPExt</v>
      </c>
      <c r="AD235" s="29">
        <f t="shared" si="69"/>
        <v>164</v>
      </c>
    </row>
    <row r="236" spans="10:30" ht="16.5" x14ac:dyDescent="0.2">
      <c r="J236" s="15" t="s">
        <v>210</v>
      </c>
      <c r="K236" s="15">
        <v>7</v>
      </c>
      <c r="L236" s="15">
        <v>30</v>
      </c>
      <c r="M236" s="30">
        <v>1.5</v>
      </c>
      <c r="N236" s="15" t="s">
        <v>240</v>
      </c>
      <c r="O236" s="16">
        <f t="shared" si="58"/>
        <v>1047</v>
      </c>
      <c r="P236" s="15" t="s">
        <v>134</v>
      </c>
      <c r="Q236" s="16">
        <f t="shared" si="59"/>
        <v>339</v>
      </c>
      <c r="R236" s="15" t="s">
        <v>88</v>
      </c>
      <c r="S236" s="16">
        <f t="shared" si="60"/>
        <v>2417</v>
      </c>
      <c r="U236" s="15">
        <v>199</v>
      </c>
      <c r="V236" s="16">
        <f t="shared" si="63"/>
        <v>7</v>
      </c>
      <c r="W236" s="16" t="str">
        <f t="shared" si="64"/>
        <v>中级1</v>
      </c>
      <c r="X236" s="16">
        <f t="shared" si="61"/>
        <v>3</v>
      </c>
      <c r="Y236" s="16">
        <f t="shared" si="62"/>
        <v>19</v>
      </c>
      <c r="Z236" s="19">
        <f t="shared" si="65"/>
        <v>0.95000000000000007</v>
      </c>
      <c r="AA236" s="16" t="str">
        <f t="shared" si="66"/>
        <v>AtkExt</v>
      </c>
      <c r="AB236" s="29">
        <f t="shared" si="67"/>
        <v>37</v>
      </c>
      <c r="AC236" s="16" t="str">
        <f t="shared" si="68"/>
        <v>HPExt</v>
      </c>
      <c r="AD236" s="29">
        <f t="shared" si="69"/>
        <v>173</v>
      </c>
    </row>
    <row r="237" spans="10:30" ht="16.5" x14ac:dyDescent="0.2">
      <c r="U237" s="15">
        <v>200</v>
      </c>
      <c r="V237" s="16">
        <f t="shared" si="63"/>
        <v>7</v>
      </c>
      <c r="W237" s="16" t="str">
        <f t="shared" si="64"/>
        <v>中级1</v>
      </c>
      <c r="X237" s="16">
        <f t="shared" si="61"/>
        <v>3</v>
      </c>
      <c r="Y237" s="16">
        <f t="shared" si="62"/>
        <v>20</v>
      </c>
      <c r="Z237" s="19">
        <f t="shared" si="65"/>
        <v>1</v>
      </c>
      <c r="AA237" s="16" t="str">
        <f t="shared" si="66"/>
        <v>AtkExt</v>
      </c>
      <c r="AB237" s="29">
        <f t="shared" si="67"/>
        <v>39</v>
      </c>
      <c r="AC237" s="16" t="str">
        <f t="shared" si="68"/>
        <v>HPExt</v>
      </c>
      <c r="AD237" s="29">
        <f t="shared" si="69"/>
        <v>182</v>
      </c>
    </row>
    <row r="238" spans="10:30" ht="16.5" x14ac:dyDescent="0.2">
      <c r="U238" s="15">
        <v>201</v>
      </c>
      <c r="V238" s="16">
        <f t="shared" si="63"/>
        <v>7</v>
      </c>
      <c r="W238" s="16" t="str">
        <f t="shared" si="64"/>
        <v>中级1</v>
      </c>
      <c r="X238" s="16">
        <f t="shared" si="61"/>
        <v>3</v>
      </c>
      <c r="Y238" s="16">
        <f t="shared" si="62"/>
        <v>21</v>
      </c>
      <c r="Z238" s="19">
        <f t="shared" si="65"/>
        <v>1.05</v>
      </c>
      <c r="AA238" s="16" t="str">
        <f t="shared" si="66"/>
        <v>AtkExt</v>
      </c>
      <c r="AB238" s="29">
        <f t="shared" si="67"/>
        <v>41</v>
      </c>
      <c r="AC238" s="16" t="str">
        <f t="shared" si="68"/>
        <v>HPExt</v>
      </c>
      <c r="AD238" s="29">
        <f t="shared" si="69"/>
        <v>191</v>
      </c>
    </row>
    <row r="239" spans="10:30" ht="16.5" x14ac:dyDescent="0.2">
      <c r="U239" s="15">
        <v>202</v>
      </c>
      <c r="V239" s="16">
        <f t="shared" si="63"/>
        <v>7</v>
      </c>
      <c r="W239" s="16" t="str">
        <f t="shared" si="64"/>
        <v>中级1</v>
      </c>
      <c r="X239" s="16">
        <f t="shared" si="61"/>
        <v>3</v>
      </c>
      <c r="Y239" s="16">
        <f t="shared" si="62"/>
        <v>22</v>
      </c>
      <c r="Z239" s="19">
        <f t="shared" si="65"/>
        <v>1.1000000000000001</v>
      </c>
      <c r="AA239" s="16" t="str">
        <f t="shared" si="66"/>
        <v>AtkExt</v>
      </c>
      <c r="AB239" s="29">
        <f t="shared" si="67"/>
        <v>43</v>
      </c>
      <c r="AC239" s="16" t="str">
        <f t="shared" si="68"/>
        <v>HPExt</v>
      </c>
      <c r="AD239" s="29">
        <f t="shared" si="69"/>
        <v>201</v>
      </c>
    </row>
    <row r="240" spans="10:30" ht="16.5" x14ac:dyDescent="0.2">
      <c r="U240" s="15">
        <v>203</v>
      </c>
      <c r="V240" s="16">
        <f t="shared" si="63"/>
        <v>7</v>
      </c>
      <c r="W240" s="16" t="str">
        <f t="shared" si="64"/>
        <v>中级1</v>
      </c>
      <c r="X240" s="16">
        <f t="shared" si="61"/>
        <v>3</v>
      </c>
      <c r="Y240" s="16">
        <f t="shared" si="62"/>
        <v>23</v>
      </c>
      <c r="Z240" s="19">
        <f t="shared" si="65"/>
        <v>1.1500000000000001</v>
      </c>
      <c r="AA240" s="16" t="str">
        <f t="shared" si="66"/>
        <v>AtkExt</v>
      </c>
      <c r="AB240" s="29">
        <f t="shared" si="67"/>
        <v>45</v>
      </c>
      <c r="AC240" s="16" t="str">
        <f t="shared" si="68"/>
        <v>HPExt</v>
      </c>
      <c r="AD240" s="29">
        <f t="shared" si="69"/>
        <v>210</v>
      </c>
    </row>
    <row r="241" spans="21:30" ht="16.5" x14ac:dyDescent="0.2">
      <c r="U241" s="15">
        <v>204</v>
      </c>
      <c r="V241" s="16">
        <f t="shared" si="63"/>
        <v>7</v>
      </c>
      <c r="W241" s="16" t="str">
        <f t="shared" si="64"/>
        <v>中级1</v>
      </c>
      <c r="X241" s="16">
        <f t="shared" si="61"/>
        <v>3</v>
      </c>
      <c r="Y241" s="16">
        <f t="shared" si="62"/>
        <v>24</v>
      </c>
      <c r="Z241" s="19">
        <f t="shared" si="65"/>
        <v>1.2000000000000002</v>
      </c>
      <c r="AA241" s="16" t="str">
        <f t="shared" si="66"/>
        <v>AtkExt</v>
      </c>
      <c r="AB241" s="29">
        <f t="shared" si="67"/>
        <v>47</v>
      </c>
      <c r="AC241" s="16" t="str">
        <f t="shared" si="68"/>
        <v>HPExt</v>
      </c>
      <c r="AD241" s="29">
        <f t="shared" si="69"/>
        <v>219</v>
      </c>
    </row>
    <row r="242" spans="21:30" ht="16.5" x14ac:dyDescent="0.2">
      <c r="U242" s="15">
        <v>205</v>
      </c>
      <c r="V242" s="16">
        <f t="shared" si="63"/>
        <v>7</v>
      </c>
      <c r="W242" s="16" t="str">
        <f t="shared" si="64"/>
        <v>中级1</v>
      </c>
      <c r="X242" s="16">
        <f t="shared" si="61"/>
        <v>3</v>
      </c>
      <c r="Y242" s="16">
        <f t="shared" si="62"/>
        <v>25</v>
      </c>
      <c r="Z242" s="19">
        <f t="shared" si="65"/>
        <v>1.25</v>
      </c>
      <c r="AA242" s="16" t="str">
        <f t="shared" si="66"/>
        <v>AtkExt</v>
      </c>
      <c r="AB242" s="29">
        <f t="shared" si="67"/>
        <v>48</v>
      </c>
      <c r="AC242" s="16" t="str">
        <f t="shared" si="68"/>
        <v>HPExt</v>
      </c>
      <c r="AD242" s="29">
        <f t="shared" si="69"/>
        <v>228</v>
      </c>
    </row>
    <row r="243" spans="21:30" ht="16.5" x14ac:dyDescent="0.2">
      <c r="U243" s="15">
        <v>206</v>
      </c>
      <c r="V243" s="16">
        <f t="shared" si="63"/>
        <v>7</v>
      </c>
      <c r="W243" s="16" t="str">
        <f t="shared" si="64"/>
        <v>中级1</v>
      </c>
      <c r="X243" s="16">
        <f t="shared" si="61"/>
        <v>3</v>
      </c>
      <c r="Y243" s="16">
        <f t="shared" si="62"/>
        <v>26</v>
      </c>
      <c r="Z243" s="19">
        <f t="shared" si="65"/>
        <v>1.3</v>
      </c>
      <c r="AA243" s="16" t="str">
        <f t="shared" si="66"/>
        <v>AtkExt</v>
      </c>
      <c r="AB243" s="29">
        <f t="shared" si="67"/>
        <v>50</v>
      </c>
      <c r="AC243" s="16" t="str">
        <f t="shared" si="68"/>
        <v>HPExt</v>
      </c>
      <c r="AD243" s="29">
        <f t="shared" si="69"/>
        <v>237</v>
      </c>
    </row>
    <row r="244" spans="21:30" ht="16.5" x14ac:dyDescent="0.2">
      <c r="U244" s="15">
        <v>207</v>
      </c>
      <c r="V244" s="16">
        <f t="shared" si="63"/>
        <v>7</v>
      </c>
      <c r="W244" s="16" t="str">
        <f t="shared" si="64"/>
        <v>中级1</v>
      </c>
      <c r="X244" s="16">
        <f t="shared" si="61"/>
        <v>3</v>
      </c>
      <c r="Y244" s="16">
        <f t="shared" si="62"/>
        <v>27</v>
      </c>
      <c r="Z244" s="19">
        <f t="shared" si="65"/>
        <v>1.35</v>
      </c>
      <c r="AA244" s="16" t="str">
        <f t="shared" si="66"/>
        <v>AtkExt</v>
      </c>
      <c r="AB244" s="29">
        <f t="shared" si="67"/>
        <v>52</v>
      </c>
      <c r="AC244" s="16" t="str">
        <f t="shared" si="68"/>
        <v>HPExt</v>
      </c>
      <c r="AD244" s="29">
        <f t="shared" si="69"/>
        <v>246</v>
      </c>
    </row>
    <row r="245" spans="21:30" ht="16.5" x14ac:dyDescent="0.2">
      <c r="U245" s="15">
        <v>208</v>
      </c>
      <c r="V245" s="16">
        <f t="shared" si="63"/>
        <v>7</v>
      </c>
      <c r="W245" s="16" t="str">
        <f t="shared" si="64"/>
        <v>中级1</v>
      </c>
      <c r="X245" s="16">
        <f t="shared" si="61"/>
        <v>3</v>
      </c>
      <c r="Y245" s="16">
        <f t="shared" si="62"/>
        <v>28</v>
      </c>
      <c r="Z245" s="19">
        <f t="shared" si="65"/>
        <v>1.4000000000000001</v>
      </c>
      <c r="AA245" s="16" t="str">
        <f t="shared" si="66"/>
        <v>AtkExt</v>
      </c>
      <c r="AB245" s="29">
        <f t="shared" si="67"/>
        <v>54</v>
      </c>
      <c r="AC245" s="16" t="str">
        <f t="shared" si="68"/>
        <v>HPExt</v>
      </c>
      <c r="AD245" s="29">
        <f t="shared" si="69"/>
        <v>255</v>
      </c>
    </row>
    <row r="246" spans="21:30" ht="16.5" x14ac:dyDescent="0.2">
      <c r="U246" s="15">
        <v>209</v>
      </c>
      <c r="V246" s="16">
        <f t="shared" si="63"/>
        <v>7</v>
      </c>
      <c r="W246" s="16" t="str">
        <f t="shared" si="64"/>
        <v>中级1</v>
      </c>
      <c r="X246" s="16">
        <f t="shared" si="61"/>
        <v>3</v>
      </c>
      <c r="Y246" s="16">
        <f t="shared" si="62"/>
        <v>29</v>
      </c>
      <c r="Z246" s="19">
        <f t="shared" si="65"/>
        <v>1.4500000000000002</v>
      </c>
      <c r="AA246" s="16" t="str">
        <f t="shared" si="66"/>
        <v>AtkExt</v>
      </c>
      <c r="AB246" s="29">
        <f t="shared" si="67"/>
        <v>56</v>
      </c>
      <c r="AC246" s="16" t="str">
        <f t="shared" si="68"/>
        <v>HPExt</v>
      </c>
      <c r="AD246" s="29">
        <f t="shared" si="69"/>
        <v>264</v>
      </c>
    </row>
    <row r="247" spans="21:30" ht="16.5" x14ac:dyDescent="0.2">
      <c r="U247" s="15">
        <v>210</v>
      </c>
      <c r="V247" s="16">
        <f t="shared" si="63"/>
        <v>7</v>
      </c>
      <c r="W247" s="16" t="str">
        <f t="shared" si="64"/>
        <v>中级1</v>
      </c>
      <c r="X247" s="16">
        <f t="shared" si="61"/>
        <v>3</v>
      </c>
      <c r="Y247" s="16">
        <f t="shared" si="62"/>
        <v>30</v>
      </c>
      <c r="Z247" s="19">
        <f t="shared" si="65"/>
        <v>1.5</v>
      </c>
      <c r="AA247" s="16" t="str">
        <f t="shared" si="66"/>
        <v>AtkExt</v>
      </c>
      <c r="AB247" s="29">
        <f t="shared" si="67"/>
        <v>58</v>
      </c>
      <c r="AC247" s="16" t="str">
        <f t="shared" si="68"/>
        <v>HPExt</v>
      </c>
      <c r="AD247" s="29">
        <f t="shared" si="69"/>
        <v>273</v>
      </c>
    </row>
    <row r="248" spans="21:30" ht="16.5" x14ac:dyDescent="0.2">
      <c r="U248" s="15">
        <v>211</v>
      </c>
      <c r="V248" s="16">
        <f t="shared" si="63"/>
        <v>8</v>
      </c>
      <c r="W248" s="16" t="str">
        <f t="shared" si="64"/>
        <v>中级1</v>
      </c>
      <c r="X248" s="16">
        <f t="shared" si="61"/>
        <v>4</v>
      </c>
      <c r="Y248" s="16">
        <f t="shared" si="62"/>
        <v>1</v>
      </c>
      <c r="Z248" s="19">
        <f t="shared" si="65"/>
        <v>0.05</v>
      </c>
      <c r="AA248" s="16" t="str">
        <f t="shared" si="66"/>
        <v>DefExt</v>
      </c>
      <c r="AB248" s="29">
        <f t="shared" si="67"/>
        <v>2</v>
      </c>
      <c r="AC248" s="16" t="str">
        <f t="shared" si="68"/>
        <v>HPExt</v>
      </c>
      <c r="AD248" s="29">
        <f t="shared" si="69"/>
        <v>5</v>
      </c>
    </row>
    <row r="249" spans="21:30" ht="16.5" x14ac:dyDescent="0.2">
      <c r="U249" s="15">
        <v>212</v>
      </c>
      <c r="V249" s="16">
        <f t="shared" si="63"/>
        <v>8</v>
      </c>
      <c r="W249" s="16" t="str">
        <f t="shared" si="64"/>
        <v>中级1</v>
      </c>
      <c r="X249" s="16">
        <f t="shared" si="61"/>
        <v>4</v>
      </c>
      <c r="Y249" s="16">
        <f t="shared" si="62"/>
        <v>2</v>
      </c>
      <c r="Z249" s="19">
        <f t="shared" si="65"/>
        <v>0.1</v>
      </c>
      <c r="AA249" s="16" t="str">
        <f t="shared" si="66"/>
        <v>DefExt</v>
      </c>
      <c r="AB249" s="29">
        <f t="shared" si="67"/>
        <v>4</v>
      </c>
      <c r="AC249" s="16" t="str">
        <f t="shared" si="68"/>
        <v>HPExt</v>
      </c>
      <c r="AD249" s="29">
        <f t="shared" si="69"/>
        <v>9</v>
      </c>
    </row>
    <row r="250" spans="21:30" ht="16.5" x14ac:dyDescent="0.2">
      <c r="U250" s="15">
        <v>213</v>
      </c>
      <c r="V250" s="16">
        <f t="shared" si="63"/>
        <v>8</v>
      </c>
      <c r="W250" s="16" t="str">
        <f t="shared" si="64"/>
        <v>中级1</v>
      </c>
      <c r="X250" s="16">
        <f t="shared" si="61"/>
        <v>4</v>
      </c>
      <c r="Y250" s="16">
        <f t="shared" si="62"/>
        <v>3</v>
      </c>
      <c r="Z250" s="19">
        <f t="shared" si="65"/>
        <v>0.15000000000000002</v>
      </c>
      <c r="AA250" s="16" t="str">
        <f t="shared" si="66"/>
        <v>DefExt</v>
      </c>
      <c r="AB250" s="29">
        <f t="shared" si="67"/>
        <v>6</v>
      </c>
      <c r="AC250" s="16" t="str">
        <f t="shared" si="68"/>
        <v>HPExt</v>
      </c>
      <c r="AD250" s="29">
        <f t="shared" si="69"/>
        <v>14</v>
      </c>
    </row>
    <row r="251" spans="21:30" ht="16.5" x14ac:dyDescent="0.2">
      <c r="U251" s="15">
        <v>214</v>
      </c>
      <c r="V251" s="16">
        <f t="shared" si="63"/>
        <v>8</v>
      </c>
      <c r="W251" s="16" t="str">
        <f t="shared" si="64"/>
        <v>中级1</v>
      </c>
      <c r="X251" s="16">
        <f t="shared" si="61"/>
        <v>4</v>
      </c>
      <c r="Y251" s="16">
        <f t="shared" si="62"/>
        <v>4</v>
      </c>
      <c r="Z251" s="19">
        <f t="shared" si="65"/>
        <v>0.2</v>
      </c>
      <c r="AA251" s="16" t="str">
        <f t="shared" si="66"/>
        <v>DefExt</v>
      </c>
      <c r="AB251" s="29">
        <f t="shared" si="67"/>
        <v>8</v>
      </c>
      <c r="AC251" s="16" t="str">
        <f t="shared" si="68"/>
        <v>HPExt</v>
      </c>
      <c r="AD251" s="29">
        <f t="shared" si="69"/>
        <v>18</v>
      </c>
    </row>
    <row r="252" spans="21:30" ht="16.5" x14ac:dyDescent="0.2">
      <c r="U252" s="15">
        <v>215</v>
      </c>
      <c r="V252" s="16">
        <f t="shared" si="63"/>
        <v>8</v>
      </c>
      <c r="W252" s="16" t="str">
        <f t="shared" si="64"/>
        <v>中级1</v>
      </c>
      <c r="X252" s="16">
        <f t="shared" si="61"/>
        <v>4</v>
      </c>
      <c r="Y252" s="16">
        <f t="shared" si="62"/>
        <v>5</v>
      </c>
      <c r="Z252" s="19">
        <f t="shared" si="65"/>
        <v>0.25</v>
      </c>
      <c r="AA252" s="16" t="str">
        <f t="shared" si="66"/>
        <v>DefExt</v>
      </c>
      <c r="AB252" s="29">
        <f t="shared" si="67"/>
        <v>10</v>
      </c>
      <c r="AC252" s="16" t="str">
        <f t="shared" si="68"/>
        <v>HPExt</v>
      </c>
      <c r="AD252" s="29">
        <f t="shared" si="69"/>
        <v>23</v>
      </c>
    </row>
    <row r="253" spans="21:30" ht="16.5" x14ac:dyDescent="0.2">
      <c r="U253" s="15">
        <v>216</v>
      </c>
      <c r="V253" s="16">
        <f t="shared" si="63"/>
        <v>8</v>
      </c>
      <c r="W253" s="16" t="str">
        <f t="shared" si="64"/>
        <v>中级1</v>
      </c>
      <c r="X253" s="16">
        <f t="shared" si="61"/>
        <v>4</v>
      </c>
      <c r="Y253" s="16">
        <f t="shared" si="62"/>
        <v>6</v>
      </c>
      <c r="Z253" s="19">
        <f t="shared" si="65"/>
        <v>0.30000000000000004</v>
      </c>
      <c r="AA253" s="16" t="str">
        <f t="shared" si="66"/>
        <v>DefExt</v>
      </c>
      <c r="AB253" s="29">
        <f t="shared" si="67"/>
        <v>12</v>
      </c>
      <c r="AC253" s="16" t="str">
        <f t="shared" si="68"/>
        <v>HPExt</v>
      </c>
      <c r="AD253" s="29">
        <f t="shared" si="69"/>
        <v>27</v>
      </c>
    </row>
    <row r="254" spans="21:30" ht="16.5" x14ac:dyDescent="0.2">
      <c r="U254" s="15">
        <v>217</v>
      </c>
      <c r="V254" s="16">
        <f t="shared" si="63"/>
        <v>8</v>
      </c>
      <c r="W254" s="16" t="str">
        <f t="shared" si="64"/>
        <v>中级1</v>
      </c>
      <c r="X254" s="16">
        <f t="shared" si="61"/>
        <v>4</v>
      </c>
      <c r="Y254" s="16">
        <f t="shared" si="62"/>
        <v>7</v>
      </c>
      <c r="Z254" s="19">
        <f t="shared" si="65"/>
        <v>0.35000000000000003</v>
      </c>
      <c r="AA254" s="16" t="str">
        <f t="shared" si="66"/>
        <v>DefExt</v>
      </c>
      <c r="AB254" s="29">
        <f t="shared" si="67"/>
        <v>13</v>
      </c>
      <c r="AC254" s="16" t="str">
        <f t="shared" si="68"/>
        <v>HPExt</v>
      </c>
      <c r="AD254" s="29">
        <f t="shared" si="69"/>
        <v>32</v>
      </c>
    </row>
    <row r="255" spans="21:30" ht="16.5" x14ac:dyDescent="0.2">
      <c r="U255" s="15">
        <v>218</v>
      </c>
      <c r="V255" s="16">
        <f t="shared" si="63"/>
        <v>8</v>
      </c>
      <c r="W255" s="16" t="str">
        <f t="shared" si="64"/>
        <v>中级1</v>
      </c>
      <c r="X255" s="16">
        <f t="shared" si="61"/>
        <v>4</v>
      </c>
      <c r="Y255" s="16">
        <f t="shared" si="62"/>
        <v>8</v>
      </c>
      <c r="Z255" s="19">
        <f t="shared" si="65"/>
        <v>0.4</v>
      </c>
      <c r="AA255" s="16" t="str">
        <f t="shared" si="66"/>
        <v>DefExt</v>
      </c>
      <c r="AB255" s="29">
        <f t="shared" si="67"/>
        <v>15</v>
      </c>
      <c r="AC255" s="16" t="str">
        <f t="shared" si="68"/>
        <v>HPExt</v>
      </c>
      <c r="AD255" s="29">
        <f t="shared" si="69"/>
        <v>36</v>
      </c>
    </row>
    <row r="256" spans="21:30" ht="16.5" x14ac:dyDescent="0.2">
      <c r="U256" s="15">
        <v>219</v>
      </c>
      <c r="V256" s="16">
        <f t="shared" si="63"/>
        <v>8</v>
      </c>
      <c r="W256" s="16" t="str">
        <f t="shared" si="64"/>
        <v>中级1</v>
      </c>
      <c r="X256" s="16">
        <f t="shared" si="61"/>
        <v>4</v>
      </c>
      <c r="Y256" s="16">
        <f t="shared" si="62"/>
        <v>9</v>
      </c>
      <c r="Z256" s="19">
        <f t="shared" si="65"/>
        <v>0.45</v>
      </c>
      <c r="AA256" s="16" t="str">
        <f t="shared" si="66"/>
        <v>DefExt</v>
      </c>
      <c r="AB256" s="29">
        <f t="shared" si="67"/>
        <v>17</v>
      </c>
      <c r="AC256" s="16" t="str">
        <f t="shared" si="68"/>
        <v>HPExt</v>
      </c>
      <c r="AD256" s="29">
        <f t="shared" si="69"/>
        <v>41</v>
      </c>
    </row>
    <row r="257" spans="21:30" ht="16.5" x14ac:dyDescent="0.2">
      <c r="U257" s="15">
        <v>220</v>
      </c>
      <c r="V257" s="16">
        <f t="shared" si="63"/>
        <v>8</v>
      </c>
      <c r="W257" s="16" t="str">
        <f t="shared" si="64"/>
        <v>中级1</v>
      </c>
      <c r="X257" s="16">
        <f t="shared" si="61"/>
        <v>4</v>
      </c>
      <c r="Y257" s="16">
        <f t="shared" si="62"/>
        <v>10</v>
      </c>
      <c r="Z257" s="19">
        <f t="shared" si="65"/>
        <v>0.5</v>
      </c>
      <c r="AA257" s="16" t="str">
        <f t="shared" si="66"/>
        <v>DefExt</v>
      </c>
      <c r="AB257" s="29">
        <f t="shared" si="67"/>
        <v>19</v>
      </c>
      <c r="AC257" s="16" t="str">
        <f t="shared" si="68"/>
        <v>HPExt</v>
      </c>
      <c r="AD257" s="29">
        <f t="shared" si="69"/>
        <v>46</v>
      </c>
    </row>
    <row r="258" spans="21:30" ht="16.5" x14ac:dyDescent="0.2">
      <c r="U258" s="15">
        <v>221</v>
      </c>
      <c r="V258" s="16">
        <f t="shared" si="63"/>
        <v>8</v>
      </c>
      <c r="W258" s="16" t="str">
        <f t="shared" si="64"/>
        <v>中级1</v>
      </c>
      <c r="X258" s="16">
        <f t="shared" si="61"/>
        <v>4</v>
      </c>
      <c r="Y258" s="16">
        <f t="shared" si="62"/>
        <v>11</v>
      </c>
      <c r="Z258" s="19">
        <f t="shared" si="65"/>
        <v>0.55000000000000004</v>
      </c>
      <c r="AA258" s="16" t="str">
        <f t="shared" si="66"/>
        <v>DefExt</v>
      </c>
      <c r="AB258" s="29">
        <f t="shared" si="67"/>
        <v>21</v>
      </c>
      <c r="AC258" s="16" t="str">
        <f t="shared" si="68"/>
        <v>HPExt</v>
      </c>
      <c r="AD258" s="29">
        <f t="shared" si="69"/>
        <v>50</v>
      </c>
    </row>
    <row r="259" spans="21:30" ht="16.5" x14ac:dyDescent="0.2">
      <c r="U259" s="15">
        <v>222</v>
      </c>
      <c r="V259" s="16">
        <f t="shared" si="63"/>
        <v>8</v>
      </c>
      <c r="W259" s="16" t="str">
        <f t="shared" si="64"/>
        <v>中级1</v>
      </c>
      <c r="X259" s="16">
        <f t="shared" si="61"/>
        <v>4</v>
      </c>
      <c r="Y259" s="16">
        <f t="shared" si="62"/>
        <v>12</v>
      </c>
      <c r="Z259" s="19">
        <f t="shared" si="65"/>
        <v>0.60000000000000009</v>
      </c>
      <c r="AA259" s="16" t="str">
        <f t="shared" si="66"/>
        <v>DefExt</v>
      </c>
      <c r="AB259" s="29">
        <f t="shared" si="67"/>
        <v>23</v>
      </c>
      <c r="AC259" s="16" t="str">
        <f t="shared" si="68"/>
        <v>HPExt</v>
      </c>
      <c r="AD259" s="29">
        <f t="shared" si="69"/>
        <v>55</v>
      </c>
    </row>
    <row r="260" spans="21:30" ht="16.5" x14ac:dyDescent="0.2">
      <c r="U260" s="15">
        <v>223</v>
      </c>
      <c r="V260" s="16">
        <f t="shared" si="63"/>
        <v>8</v>
      </c>
      <c r="W260" s="16" t="str">
        <f t="shared" si="64"/>
        <v>中级1</v>
      </c>
      <c r="X260" s="16">
        <f t="shared" si="61"/>
        <v>4</v>
      </c>
      <c r="Y260" s="16">
        <f t="shared" si="62"/>
        <v>13</v>
      </c>
      <c r="Z260" s="19">
        <f t="shared" si="65"/>
        <v>0.65</v>
      </c>
      <c r="AA260" s="16" t="str">
        <f t="shared" si="66"/>
        <v>DefExt</v>
      </c>
      <c r="AB260" s="29">
        <f t="shared" si="67"/>
        <v>25</v>
      </c>
      <c r="AC260" s="16" t="str">
        <f t="shared" si="68"/>
        <v>HPExt</v>
      </c>
      <c r="AD260" s="29">
        <f t="shared" si="69"/>
        <v>59</v>
      </c>
    </row>
    <row r="261" spans="21:30" ht="16.5" x14ac:dyDescent="0.2">
      <c r="U261" s="15">
        <v>224</v>
      </c>
      <c r="V261" s="16">
        <f t="shared" si="63"/>
        <v>8</v>
      </c>
      <c r="W261" s="16" t="str">
        <f t="shared" si="64"/>
        <v>中级1</v>
      </c>
      <c r="X261" s="16">
        <f t="shared" si="61"/>
        <v>4</v>
      </c>
      <c r="Y261" s="16">
        <f t="shared" si="62"/>
        <v>14</v>
      </c>
      <c r="Z261" s="19">
        <f t="shared" si="65"/>
        <v>0.70000000000000007</v>
      </c>
      <c r="AA261" s="16" t="str">
        <f t="shared" si="66"/>
        <v>DefExt</v>
      </c>
      <c r="AB261" s="29">
        <f t="shared" si="67"/>
        <v>27</v>
      </c>
      <c r="AC261" s="16" t="str">
        <f t="shared" si="68"/>
        <v>HPExt</v>
      </c>
      <c r="AD261" s="29">
        <f t="shared" si="69"/>
        <v>64</v>
      </c>
    </row>
    <row r="262" spans="21:30" ht="16.5" x14ac:dyDescent="0.2">
      <c r="U262" s="15">
        <v>225</v>
      </c>
      <c r="V262" s="16">
        <f t="shared" si="63"/>
        <v>8</v>
      </c>
      <c r="W262" s="16" t="str">
        <f t="shared" si="64"/>
        <v>中级1</v>
      </c>
      <c r="X262" s="16">
        <f t="shared" si="61"/>
        <v>4</v>
      </c>
      <c r="Y262" s="16">
        <f t="shared" si="62"/>
        <v>15</v>
      </c>
      <c r="Z262" s="19">
        <f t="shared" si="65"/>
        <v>0.75</v>
      </c>
      <c r="AA262" s="16" t="str">
        <f t="shared" si="66"/>
        <v>DefExt</v>
      </c>
      <c r="AB262" s="29">
        <f t="shared" si="67"/>
        <v>29</v>
      </c>
      <c r="AC262" s="16" t="str">
        <f t="shared" si="68"/>
        <v>HPExt</v>
      </c>
      <c r="AD262" s="29">
        <f t="shared" si="69"/>
        <v>68</v>
      </c>
    </row>
    <row r="263" spans="21:30" ht="16.5" x14ac:dyDescent="0.2">
      <c r="U263" s="15">
        <v>226</v>
      </c>
      <c r="V263" s="16">
        <f t="shared" si="63"/>
        <v>8</v>
      </c>
      <c r="W263" s="16" t="str">
        <f t="shared" si="64"/>
        <v>中级1</v>
      </c>
      <c r="X263" s="16">
        <f t="shared" si="61"/>
        <v>4</v>
      </c>
      <c r="Y263" s="16">
        <f t="shared" si="62"/>
        <v>16</v>
      </c>
      <c r="Z263" s="19">
        <f t="shared" si="65"/>
        <v>0.8</v>
      </c>
      <c r="AA263" s="16" t="str">
        <f t="shared" si="66"/>
        <v>DefExt</v>
      </c>
      <c r="AB263" s="29">
        <f t="shared" si="67"/>
        <v>31</v>
      </c>
      <c r="AC263" s="16" t="str">
        <f t="shared" si="68"/>
        <v>HPExt</v>
      </c>
      <c r="AD263" s="29">
        <f t="shared" si="69"/>
        <v>73</v>
      </c>
    </row>
    <row r="264" spans="21:30" ht="16.5" x14ac:dyDescent="0.2">
      <c r="U264" s="15">
        <v>227</v>
      </c>
      <c r="V264" s="16">
        <f t="shared" si="63"/>
        <v>8</v>
      </c>
      <c r="W264" s="16" t="str">
        <f t="shared" si="64"/>
        <v>中级1</v>
      </c>
      <c r="X264" s="16">
        <f t="shared" si="61"/>
        <v>4</v>
      </c>
      <c r="Y264" s="16">
        <f t="shared" si="62"/>
        <v>17</v>
      </c>
      <c r="Z264" s="19">
        <f t="shared" si="65"/>
        <v>0.85000000000000009</v>
      </c>
      <c r="AA264" s="16" t="str">
        <f t="shared" si="66"/>
        <v>DefExt</v>
      </c>
      <c r="AB264" s="29">
        <f t="shared" si="67"/>
        <v>33</v>
      </c>
      <c r="AC264" s="16" t="str">
        <f t="shared" si="68"/>
        <v>HPExt</v>
      </c>
      <c r="AD264" s="29">
        <f t="shared" si="69"/>
        <v>77</v>
      </c>
    </row>
    <row r="265" spans="21:30" ht="16.5" x14ac:dyDescent="0.2">
      <c r="U265" s="15">
        <v>228</v>
      </c>
      <c r="V265" s="16">
        <f t="shared" si="63"/>
        <v>8</v>
      </c>
      <c r="W265" s="16" t="str">
        <f t="shared" si="64"/>
        <v>中级1</v>
      </c>
      <c r="X265" s="16">
        <f t="shared" si="61"/>
        <v>4</v>
      </c>
      <c r="Y265" s="16">
        <f t="shared" si="62"/>
        <v>18</v>
      </c>
      <c r="Z265" s="19">
        <f t="shared" si="65"/>
        <v>0.9</v>
      </c>
      <c r="AA265" s="16" t="str">
        <f t="shared" si="66"/>
        <v>DefExt</v>
      </c>
      <c r="AB265" s="29">
        <f t="shared" si="67"/>
        <v>35</v>
      </c>
      <c r="AC265" s="16" t="str">
        <f t="shared" si="68"/>
        <v>HPExt</v>
      </c>
      <c r="AD265" s="29">
        <f t="shared" si="69"/>
        <v>82</v>
      </c>
    </row>
    <row r="266" spans="21:30" ht="16.5" x14ac:dyDescent="0.2">
      <c r="U266" s="15">
        <v>229</v>
      </c>
      <c r="V266" s="16">
        <f t="shared" si="63"/>
        <v>8</v>
      </c>
      <c r="W266" s="16" t="str">
        <f t="shared" si="64"/>
        <v>中级1</v>
      </c>
      <c r="X266" s="16">
        <f t="shared" si="61"/>
        <v>4</v>
      </c>
      <c r="Y266" s="16">
        <f t="shared" si="62"/>
        <v>19</v>
      </c>
      <c r="Z266" s="19">
        <f t="shared" si="65"/>
        <v>0.95000000000000007</v>
      </c>
      <c r="AA266" s="16" t="str">
        <f t="shared" si="66"/>
        <v>DefExt</v>
      </c>
      <c r="AB266" s="29">
        <f t="shared" si="67"/>
        <v>37</v>
      </c>
      <c r="AC266" s="16" t="str">
        <f t="shared" si="68"/>
        <v>HPExt</v>
      </c>
      <c r="AD266" s="29">
        <f t="shared" si="69"/>
        <v>87</v>
      </c>
    </row>
    <row r="267" spans="21:30" ht="16.5" x14ac:dyDescent="0.2">
      <c r="U267" s="15">
        <v>230</v>
      </c>
      <c r="V267" s="16">
        <f t="shared" si="63"/>
        <v>8</v>
      </c>
      <c r="W267" s="16" t="str">
        <f t="shared" si="64"/>
        <v>中级1</v>
      </c>
      <c r="X267" s="16">
        <f t="shared" si="61"/>
        <v>4</v>
      </c>
      <c r="Y267" s="16">
        <f t="shared" si="62"/>
        <v>20</v>
      </c>
      <c r="Z267" s="19">
        <f t="shared" si="65"/>
        <v>1</v>
      </c>
      <c r="AA267" s="16" t="str">
        <f t="shared" si="66"/>
        <v>DefExt</v>
      </c>
      <c r="AB267" s="29">
        <f t="shared" si="67"/>
        <v>38</v>
      </c>
      <c r="AC267" s="16" t="str">
        <f t="shared" si="68"/>
        <v>HPExt</v>
      </c>
      <c r="AD267" s="29">
        <f t="shared" si="69"/>
        <v>91</v>
      </c>
    </row>
    <row r="268" spans="21:30" ht="16.5" x14ac:dyDescent="0.2">
      <c r="U268" s="15">
        <v>231</v>
      </c>
      <c r="V268" s="16">
        <f t="shared" si="63"/>
        <v>8</v>
      </c>
      <c r="W268" s="16" t="str">
        <f t="shared" si="64"/>
        <v>中级1</v>
      </c>
      <c r="X268" s="16">
        <f t="shared" si="61"/>
        <v>4</v>
      </c>
      <c r="Y268" s="16">
        <f t="shared" si="62"/>
        <v>21</v>
      </c>
      <c r="Z268" s="19">
        <f t="shared" si="65"/>
        <v>1.05</v>
      </c>
      <c r="AA268" s="16" t="str">
        <f t="shared" si="66"/>
        <v>DefExt</v>
      </c>
      <c r="AB268" s="29">
        <f t="shared" si="67"/>
        <v>40</v>
      </c>
      <c r="AC268" s="16" t="str">
        <f t="shared" si="68"/>
        <v>HPExt</v>
      </c>
      <c r="AD268" s="29">
        <f t="shared" si="69"/>
        <v>96</v>
      </c>
    </row>
    <row r="269" spans="21:30" ht="16.5" x14ac:dyDescent="0.2">
      <c r="U269" s="15">
        <v>232</v>
      </c>
      <c r="V269" s="16">
        <f t="shared" si="63"/>
        <v>8</v>
      </c>
      <c r="W269" s="16" t="str">
        <f t="shared" si="64"/>
        <v>中级1</v>
      </c>
      <c r="X269" s="16">
        <f t="shared" si="61"/>
        <v>4</v>
      </c>
      <c r="Y269" s="16">
        <f t="shared" si="62"/>
        <v>22</v>
      </c>
      <c r="Z269" s="19">
        <f t="shared" si="65"/>
        <v>1.1000000000000001</v>
      </c>
      <c r="AA269" s="16" t="str">
        <f t="shared" si="66"/>
        <v>DefExt</v>
      </c>
      <c r="AB269" s="29">
        <f t="shared" si="67"/>
        <v>42</v>
      </c>
      <c r="AC269" s="16" t="str">
        <f t="shared" si="68"/>
        <v>HPExt</v>
      </c>
      <c r="AD269" s="29">
        <f t="shared" si="69"/>
        <v>100</v>
      </c>
    </row>
    <row r="270" spans="21:30" ht="16.5" x14ac:dyDescent="0.2">
      <c r="U270" s="15">
        <v>233</v>
      </c>
      <c r="V270" s="16">
        <f t="shared" si="63"/>
        <v>8</v>
      </c>
      <c r="W270" s="16" t="str">
        <f t="shared" si="64"/>
        <v>中级1</v>
      </c>
      <c r="X270" s="16">
        <f t="shared" si="61"/>
        <v>4</v>
      </c>
      <c r="Y270" s="16">
        <f t="shared" si="62"/>
        <v>23</v>
      </c>
      <c r="Z270" s="19">
        <f t="shared" si="65"/>
        <v>1.1500000000000001</v>
      </c>
      <c r="AA270" s="16" t="str">
        <f t="shared" si="66"/>
        <v>DefExt</v>
      </c>
      <c r="AB270" s="29">
        <f t="shared" si="67"/>
        <v>44</v>
      </c>
      <c r="AC270" s="16" t="str">
        <f t="shared" si="68"/>
        <v>HPExt</v>
      </c>
      <c r="AD270" s="29">
        <f t="shared" si="69"/>
        <v>105</v>
      </c>
    </row>
    <row r="271" spans="21:30" ht="16.5" x14ac:dyDescent="0.2">
      <c r="U271" s="15">
        <v>234</v>
      </c>
      <c r="V271" s="16">
        <f t="shared" si="63"/>
        <v>8</v>
      </c>
      <c r="W271" s="16" t="str">
        <f t="shared" si="64"/>
        <v>中级1</v>
      </c>
      <c r="X271" s="16">
        <f t="shared" si="61"/>
        <v>4</v>
      </c>
      <c r="Y271" s="16">
        <f t="shared" si="62"/>
        <v>24</v>
      </c>
      <c r="Z271" s="19">
        <f t="shared" si="65"/>
        <v>1.2000000000000002</v>
      </c>
      <c r="AA271" s="16" t="str">
        <f t="shared" si="66"/>
        <v>DefExt</v>
      </c>
      <c r="AB271" s="29">
        <f t="shared" si="67"/>
        <v>46</v>
      </c>
      <c r="AC271" s="16" t="str">
        <f t="shared" si="68"/>
        <v>HPExt</v>
      </c>
      <c r="AD271" s="29">
        <f t="shared" si="69"/>
        <v>109</v>
      </c>
    </row>
    <row r="272" spans="21:30" ht="16.5" x14ac:dyDescent="0.2">
      <c r="U272" s="15">
        <v>235</v>
      </c>
      <c r="V272" s="16">
        <f t="shared" si="63"/>
        <v>8</v>
      </c>
      <c r="W272" s="16" t="str">
        <f t="shared" si="64"/>
        <v>中级1</v>
      </c>
      <c r="X272" s="16">
        <f t="shared" si="61"/>
        <v>4</v>
      </c>
      <c r="Y272" s="16">
        <f t="shared" si="62"/>
        <v>25</v>
      </c>
      <c r="Z272" s="19">
        <f t="shared" si="65"/>
        <v>1.25</v>
      </c>
      <c r="AA272" s="16" t="str">
        <f t="shared" si="66"/>
        <v>DefExt</v>
      </c>
      <c r="AB272" s="29">
        <f t="shared" si="67"/>
        <v>48</v>
      </c>
      <c r="AC272" s="16" t="str">
        <f t="shared" si="68"/>
        <v>HPExt</v>
      </c>
      <c r="AD272" s="29">
        <f t="shared" si="69"/>
        <v>114</v>
      </c>
    </row>
    <row r="273" spans="21:30" ht="16.5" x14ac:dyDescent="0.2">
      <c r="U273" s="15">
        <v>236</v>
      </c>
      <c r="V273" s="16">
        <f t="shared" si="63"/>
        <v>8</v>
      </c>
      <c r="W273" s="16" t="str">
        <f t="shared" si="64"/>
        <v>中级1</v>
      </c>
      <c r="X273" s="16">
        <f t="shared" si="61"/>
        <v>4</v>
      </c>
      <c r="Y273" s="16">
        <f t="shared" si="62"/>
        <v>26</v>
      </c>
      <c r="Z273" s="19">
        <f t="shared" si="65"/>
        <v>1.3</v>
      </c>
      <c r="AA273" s="16" t="str">
        <f t="shared" si="66"/>
        <v>DefExt</v>
      </c>
      <c r="AB273" s="29">
        <f t="shared" si="67"/>
        <v>50</v>
      </c>
      <c r="AC273" s="16" t="str">
        <f t="shared" si="68"/>
        <v>HPExt</v>
      </c>
      <c r="AD273" s="29">
        <f t="shared" si="69"/>
        <v>119</v>
      </c>
    </row>
    <row r="274" spans="21:30" ht="16.5" x14ac:dyDescent="0.2">
      <c r="U274" s="15">
        <v>237</v>
      </c>
      <c r="V274" s="16">
        <f t="shared" si="63"/>
        <v>8</v>
      </c>
      <c r="W274" s="16" t="str">
        <f t="shared" si="64"/>
        <v>中级1</v>
      </c>
      <c r="X274" s="16">
        <f t="shared" si="61"/>
        <v>4</v>
      </c>
      <c r="Y274" s="16">
        <f t="shared" si="62"/>
        <v>27</v>
      </c>
      <c r="Z274" s="19">
        <f t="shared" si="65"/>
        <v>1.35</v>
      </c>
      <c r="AA274" s="16" t="str">
        <f t="shared" si="66"/>
        <v>DefExt</v>
      </c>
      <c r="AB274" s="29">
        <f t="shared" si="67"/>
        <v>52</v>
      </c>
      <c r="AC274" s="16" t="str">
        <f t="shared" si="68"/>
        <v>HPExt</v>
      </c>
      <c r="AD274" s="29">
        <f t="shared" si="69"/>
        <v>123</v>
      </c>
    </row>
    <row r="275" spans="21:30" ht="16.5" x14ac:dyDescent="0.2">
      <c r="U275" s="15">
        <v>238</v>
      </c>
      <c r="V275" s="16">
        <f t="shared" si="63"/>
        <v>8</v>
      </c>
      <c r="W275" s="16" t="str">
        <f t="shared" si="64"/>
        <v>中级1</v>
      </c>
      <c r="X275" s="16">
        <f t="shared" si="61"/>
        <v>4</v>
      </c>
      <c r="Y275" s="16">
        <f t="shared" si="62"/>
        <v>28</v>
      </c>
      <c r="Z275" s="19">
        <f t="shared" si="65"/>
        <v>1.4000000000000001</v>
      </c>
      <c r="AA275" s="16" t="str">
        <f t="shared" si="66"/>
        <v>DefExt</v>
      </c>
      <c r="AB275" s="29">
        <f t="shared" si="67"/>
        <v>54</v>
      </c>
      <c r="AC275" s="16" t="str">
        <f t="shared" si="68"/>
        <v>HPExt</v>
      </c>
      <c r="AD275" s="29">
        <f t="shared" si="69"/>
        <v>128</v>
      </c>
    </row>
    <row r="276" spans="21:30" ht="16.5" x14ac:dyDescent="0.2">
      <c r="U276" s="15">
        <v>239</v>
      </c>
      <c r="V276" s="16">
        <f t="shared" si="63"/>
        <v>8</v>
      </c>
      <c r="W276" s="16" t="str">
        <f t="shared" si="64"/>
        <v>中级1</v>
      </c>
      <c r="X276" s="16">
        <f t="shared" si="61"/>
        <v>4</v>
      </c>
      <c r="Y276" s="16">
        <f t="shared" si="62"/>
        <v>29</v>
      </c>
      <c r="Z276" s="19">
        <f t="shared" si="65"/>
        <v>1.4500000000000002</v>
      </c>
      <c r="AA276" s="16" t="str">
        <f t="shared" si="66"/>
        <v>DefExt</v>
      </c>
      <c r="AB276" s="29">
        <f t="shared" si="67"/>
        <v>56</v>
      </c>
      <c r="AC276" s="16" t="str">
        <f t="shared" si="68"/>
        <v>HPExt</v>
      </c>
      <c r="AD276" s="29">
        <f t="shared" si="69"/>
        <v>132</v>
      </c>
    </row>
    <row r="277" spans="21:30" ht="16.5" x14ac:dyDescent="0.2">
      <c r="U277" s="15">
        <v>240</v>
      </c>
      <c r="V277" s="16">
        <f t="shared" si="63"/>
        <v>8</v>
      </c>
      <c r="W277" s="16" t="str">
        <f t="shared" si="64"/>
        <v>中级1</v>
      </c>
      <c r="X277" s="16">
        <f t="shared" si="61"/>
        <v>4</v>
      </c>
      <c r="Y277" s="16">
        <f t="shared" si="62"/>
        <v>30</v>
      </c>
      <c r="Z277" s="19">
        <f t="shared" si="65"/>
        <v>1.5</v>
      </c>
      <c r="AA277" s="16" t="str">
        <f t="shared" si="66"/>
        <v>DefExt</v>
      </c>
      <c r="AB277" s="29">
        <f t="shared" si="67"/>
        <v>58</v>
      </c>
      <c r="AC277" s="16" t="str">
        <f t="shared" si="68"/>
        <v>HPExt</v>
      </c>
      <c r="AD277" s="29">
        <f t="shared" si="69"/>
        <v>137</v>
      </c>
    </row>
    <row r="278" spans="21:30" ht="16.5" x14ac:dyDescent="0.2">
      <c r="U278" s="15">
        <v>241</v>
      </c>
      <c r="V278" s="16">
        <f t="shared" si="63"/>
        <v>9</v>
      </c>
      <c r="W278" s="16" t="str">
        <f t="shared" si="64"/>
        <v>中级2</v>
      </c>
      <c r="X278" s="16">
        <f t="shared" si="61"/>
        <v>1</v>
      </c>
      <c r="Y278" s="16">
        <f t="shared" si="62"/>
        <v>1</v>
      </c>
      <c r="Z278" s="19">
        <f t="shared" si="65"/>
        <v>0.05</v>
      </c>
      <c r="AA278" s="16" t="str">
        <f t="shared" si="66"/>
        <v>AtkExt</v>
      </c>
      <c r="AB278" s="29">
        <f t="shared" si="67"/>
        <v>4</v>
      </c>
      <c r="AC278" s="16" t="str">
        <f t="shared" si="68"/>
        <v>DefExt</v>
      </c>
      <c r="AD278" s="29">
        <f t="shared" si="69"/>
        <v>1</v>
      </c>
    </row>
    <row r="279" spans="21:30" ht="16.5" x14ac:dyDescent="0.2">
      <c r="U279" s="15">
        <v>242</v>
      </c>
      <c r="V279" s="16">
        <f t="shared" si="63"/>
        <v>9</v>
      </c>
      <c r="W279" s="16" t="str">
        <f t="shared" si="64"/>
        <v>中级2</v>
      </c>
      <c r="X279" s="16">
        <f t="shared" si="61"/>
        <v>1</v>
      </c>
      <c r="Y279" s="16">
        <f t="shared" si="62"/>
        <v>2</v>
      </c>
      <c r="Z279" s="19">
        <f t="shared" si="65"/>
        <v>0.1</v>
      </c>
      <c r="AA279" s="16" t="str">
        <f t="shared" si="66"/>
        <v>AtkExt</v>
      </c>
      <c r="AB279" s="29">
        <f t="shared" si="67"/>
        <v>8</v>
      </c>
      <c r="AC279" s="16" t="str">
        <f t="shared" si="68"/>
        <v>DefExt</v>
      </c>
      <c r="AD279" s="29">
        <f t="shared" si="69"/>
        <v>1</v>
      </c>
    </row>
    <row r="280" spans="21:30" ht="16.5" x14ac:dyDescent="0.2">
      <c r="U280" s="15">
        <v>243</v>
      </c>
      <c r="V280" s="16">
        <f t="shared" si="63"/>
        <v>9</v>
      </c>
      <c r="W280" s="16" t="str">
        <f t="shared" si="64"/>
        <v>中级2</v>
      </c>
      <c r="X280" s="16">
        <f t="shared" si="61"/>
        <v>1</v>
      </c>
      <c r="Y280" s="16">
        <f t="shared" si="62"/>
        <v>3</v>
      </c>
      <c r="Z280" s="19">
        <f t="shared" si="65"/>
        <v>0.15000000000000002</v>
      </c>
      <c r="AA280" s="16" t="str">
        <f t="shared" si="66"/>
        <v>AtkExt</v>
      </c>
      <c r="AB280" s="29">
        <f t="shared" si="67"/>
        <v>12</v>
      </c>
      <c r="AC280" s="16" t="str">
        <f t="shared" si="68"/>
        <v>DefExt</v>
      </c>
      <c r="AD280" s="29">
        <f t="shared" si="69"/>
        <v>2</v>
      </c>
    </row>
    <row r="281" spans="21:30" ht="16.5" x14ac:dyDescent="0.2">
      <c r="U281" s="15">
        <v>244</v>
      </c>
      <c r="V281" s="16">
        <f t="shared" si="63"/>
        <v>9</v>
      </c>
      <c r="W281" s="16" t="str">
        <f t="shared" si="64"/>
        <v>中级2</v>
      </c>
      <c r="X281" s="16">
        <f t="shared" si="61"/>
        <v>1</v>
      </c>
      <c r="Y281" s="16">
        <f t="shared" si="62"/>
        <v>4</v>
      </c>
      <c r="Z281" s="19">
        <f t="shared" si="65"/>
        <v>0.2</v>
      </c>
      <c r="AA281" s="16" t="str">
        <f t="shared" si="66"/>
        <v>AtkExt</v>
      </c>
      <c r="AB281" s="29">
        <f t="shared" si="67"/>
        <v>16</v>
      </c>
      <c r="AC281" s="16" t="str">
        <f t="shared" si="68"/>
        <v>DefExt</v>
      </c>
      <c r="AD281" s="29">
        <f t="shared" si="69"/>
        <v>3</v>
      </c>
    </row>
    <row r="282" spans="21:30" ht="16.5" x14ac:dyDescent="0.2">
      <c r="U282" s="15">
        <v>245</v>
      </c>
      <c r="V282" s="16">
        <f t="shared" si="63"/>
        <v>9</v>
      </c>
      <c r="W282" s="16" t="str">
        <f t="shared" si="64"/>
        <v>中级2</v>
      </c>
      <c r="X282" s="16">
        <f t="shared" si="61"/>
        <v>1</v>
      </c>
      <c r="Y282" s="16">
        <f t="shared" si="62"/>
        <v>5</v>
      </c>
      <c r="Z282" s="19">
        <f t="shared" si="65"/>
        <v>0.25</v>
      </c>
      <c r="AA282" s="16" t="str">
        <f t="shared" si="66"/>
        <v>AtkExt</v>
      </c>
      <c r="AB282" s="29">
        <f t="shared" si="67"/>
        <v>19</v>
      </c>
      <c r="AC282" s="16" t="str">
        <f t="shared" si="68"/>
        <v>DefExt</v>
      </c>
      <c r="AD282" s="29">
        <f t="shared" si="69"/>
        <v>3</v>
      </c>
    </row>
    <row r="283" spans="21:30" ht="16.5" x14ac:dyDescent="0.2">
      <c r="U283" s="15">
        <v>246</v>
      </c>
      <c r="V283" s="16">
        <f t="shared" si="63"/>
        <v>9</v>
      </c>
      <c r="W283" s="16" t="str">
        <f t="shared" si="64"/>
        <v>中级2</v>
      </c>
      <c r="X283" s="16">
        <f t="shared" si="61"/>
        <v>1</v>
      </c>
      <c r="Y283" s="16">
        <f t="shared" si="62"/>
        <v>6</v>
      </c>
      <c r="Z283" s="19">
        <f t="shared" si="65"/>
        <v>0.30000000000000004</v>
      </c>
      <c r="AA283" s="16" t="str">
        <f t="shared" si="66"/>
        <v>AtkExt</v>
      </c>
      <c r="AB283" s="29">
        <f t="shared" si="67"/>
        <v>23</v>
      </c>
      <c r="AC283" s="16" t="str">
        <f t="shared" si="68"/>
        <v>DefExt</v>
      </c>
      <c r="AD283" s="29">
        <f t="shared" si="69"/>
        <v>4</v>
      </c>
    </row>
    <row r="284" spans="21:30" ht="16.5" x14ac:dyDescent="0.2">
      <c r="U284" s="15">
        <v>247</v>
      </c>
      <c r="V284" s="16">
        <f t="shared" si="63"/>
        <v>9</v>
      </c>
      <c r="W284" s="16" t="str">
        <f t="shared" si="64"/>
        <v>中级2</v>
      </c>
      <c r="X284" s="16">
        <f t="shared" si="61"/>
        <v>1</v>
      </c>
      <c r="Y284" s="16">
        <f t="shared" si="62"/>
        <v>7</v>
      </c>
      <c r="Z284" s="19">
        <f t="shared" si="65"/>
        <v>0.35000000000000003</v>
      </c>
      <c r="AA284" s="16" t="str">
        <f t="shared" si="66"/>
        <v>AtkExt</v>
      </c>
      <c r="AB284" s="29">
        <f t="shared" si="67"/>
        <v>27</v>
      </c>
      <c r="AC284" s="16" t="str">
        <f t="shared" si="68"/>
        <v>DefExt</v>
      </c>
      <c r="AD284" s="29">
        <f t="shared" si="69"/>
        <v>4</v>
      </c>
    </row>
    <row r="285" spans="21:30" ht="16.5" x14ac:dyDescent="0.2">
      <c r="U285" s="15">
        <v>248</v>
      </c>
      <c r="V285" s="16">
        <f t="shared" si="63"/>
        <v>9</v>
      </c>
      <c r="W285" s="16" t="str">
        <f t="shared" si="64"/>
        <v>中级2</v>
      </c>
      <c r="X285" s="16">
        <f t="shared" si="61"/>
        <v>1</v>
      </c>
      <c r="Y285" s="16">
        <f t="shared" si="62"/>
        <v>8</v>
      </c>
      <c r="Z285" s="19">
        <f t="shared" si="65"/>
        <v>0.4</v>
      </c>
      <c r="AA285" s="16" t="str">
        <f t="shared" si="66"/>
        <v>AtkExt</v>
      </c>
      <c r="AB285" s="29">
        <f t="shared" si="67"/>
        <v>31</v>
      </c>
      <c r="AC285" s="16" t="str">
        <f t="shared" si="68"/>
        <v>DefExt</v>
      </c>
      <c r="AD285" s="29">
        <f t="shared" si="69"/>
        <v>5</v>
      </c>
    </row>
    <row r="286" spans="21:30" ht="16.5" x14ac:dyDescent="0.2">
      <c r="U286" s="15">
        <v>249</v>
      </c>
      <c r="V286" s="16">
        <f t="shared" si="63"/>
        <v>9</v>
      </c>
      <c r="W286" s="16" t="str">
        <f t="shared" si="64"/>
        <v>中级2</v>
      </c>
      <c r="X286" s="16">
        <f t="shared" si="61"/>
        <v>1</v>
      </c>
      <c r="Y286" s="16">
        <f t="shared" si="62"/>
        <v>9</v>
      </c>
      <c r="Z286" s="19">
        <f t="shared" si="65"/>
        <v>0.45</v>
      </c>
      <c r="AA286" s="16" t="str">
        <f t="shared" si="66"/>
        <v>AtkExt</v>
      </c>
      <c r="AB286" s="29">
        <f t="shared" si="67"/>
        <v>35</v>
      </c>
      <c r="AC286" s="16" t="str">
        <f t="shared" si="68"/>
        <v>DefExt</v>
      </c>
      <c r="AD286" s="29">
        <f t="shared" si="69"/>
        <v>6</v>
      </c>
    </row>
    <row r="287" spans="21:30" ht="16.5" x14ac:dyDescent="0.2">
      <c r="U287" s="15">
        <v>250</v>
      </c>
      <c r="V287" s="16">
        <f t="shared" si="63"/>
        <v>9</v>
      </c>
      <c r="W287" s="16" t="str">
        <f t="shared" si="64"/>
        <v>中级2</v>
      </c>
      <c r="X287" s="16">
        <f t="shared" si="61"/>
        <v>1</v>
      </c>
      <c r="Y287" s="16">
        <f t="shared" si="62"/>
        <v>10</v>
      </c>
      <c r="Z287" s="19">
        <f t="shared" si="65"/>
        <v>0.5</v>
      </c>
      <c r="AA287" s="16" t="str">
        <f t="shared" si="66"/>
        <v>AtkExt</v>
      </c>
      <c r="AB287" s="29">
        <f t="shared" si="67"/>
        <v>39</v>
      </c>
      <c r="AC287" s="16" t="str">
        <f t="shared" si="68"/>
        <v>DefExt</v>
      </c>
      <c r="AD287" s="29">
        <f t="shared" si="69"/>
        <v>6</v>
      </c>
    </row>
    <row r="288" spans="21:30" ht="16.5" x14ac:dyDescent="0.2">
      <c r="U288" s="15">
        <v>251</v>
      </c>
      <c r="V288" s="16">
        <f t="shared" si="63"/>
        <v>9</v>
      </c>
      <c r="W288" s="16" t="str">
        <f t="shared" si="64"/>
        <v>中级2</v>
      </c>
      <c r="X288" s="16">
        <f t="shared" si="61"/>
        <v>1</v>
      </c>
      <c r="Y288" s="16">
        <f t="shared" si="62"/>
        <v>11</v>
      </c>
      <c r="Z288" s="19">
        <f t="shared" si="65"/>
        <v>0.55000000000000004</v>
      </c>
      <c r="AA288" s="16" t="str">
        <f t="shared" si="66"/>
        <v>AtkExt</v>
      </c>
      <c r="AB288" s="29">
        <f t="shared" si="67"/>
        <v>43</v>
      </c>
      <c r="AC288" s="16" t="str">
        <f t="shared" si="68"/>
        <v>DefExt</v>
      </c>
      <c r="AD288" s="29">
        <f t="shared" si="69"/>
        <v>7</v>
      </c>
    </row>
    <row r="289" spans="21:30" ht="16.5" x14ac:dyDescent="0.2">
      <c r="U289" s="15">
        <v>252</v>
      </c>
      <c r="V289" s="16">
        <f t="shared" si="63"/>
        <v>9</v>
      </c>
      <c r="W289" s="16" t="str">
        <f t="shared" si="64"/>
        <v>中级2</v>
      </c>
      <c r="X289" s="16">
        <f t="shared" si="61"/>
        <v>1</v>
      </c>
      <c r="Y289" s="16">
        <f t="shared" si="62"/>
        <v>12</v>
      </c>
      <c r="Z289" s="19">
        <f t="shared" si="65"/>
        <v>0.60000000000000009</v>
      </c>
      <c r="AA289" s="16" t="str">
        <f t="shared" si="66"/>
        <v>AtkExt</v>
      </c>
      <c r="AB289" s="29">
        <f t="shared" si="67"/>
        <v>47</v>
      </c>
      <c r="AC289" s="16" t="str">
        <f t="shared" si="68"/>
        <v>DefExt</v>
      </c>
      <c r="AD289" s="29">
        <f t="shared" si="69"/>
        <v>8</v>
      </c>
    </row>
    <row r="290" spans="21:30" ht="16.5" x14ac:dyDescent="0.2">
      <c r="U290" s="15">
        <v>253</v>
      </c>
      <c r="V290" s="16">
        <f t="shared" si="63"/>
        <v>9</v>
      </c>
      <c r="W290" s="16" t="str">
        <f t="shared" si="64"/>
        <v>中级2</v>
      </c>
      <c r="X290" s="16">
        <f t="shared" si="61"/>
        <v>1</v>
      </c>
      <c r="Y290" s="16">
        <f t="shared" si="62"/>
        <v>13</v>
      </c>
      <c r="Z290" s="19">
        <f t="shared" si="65"/>
        <v>0.65</v>
      </c>
      <c r="AA290" s="16" t="str">
        <f t="shared" si="66"/>
        <v>AtkExt</v>
      </c>
      <c r="AB290" s="29">
        <f t="shared" si="67"/>
        <v>50</v>
      </c>
      <c r="AC290" s="16" t="str">
        <f t="shared" si="68"/>
        <v>DefExt</v>
      </c>
      <c r="AD290" s="29">
        <f t="shared" si="69"/>
        <v>8</v>
      </c>
    </row>
    <row r="291" spans="21:30" ht="16.5" x14ac:dyDescent="0.2">
      <c r="U291" s="15">
        <v>254</v>
      </c>
      <c r="V291" s="16">
        <f t="shared" si="63"/>
        <v>9</v>
      </c>
      <c r="W291" s="16" t="str">
        <f t="shared" si="64"/>
        <v>中级2</v>
      </c>
      <c r="X291" s="16">
        <f t="shared" si="61"/>
        <v>1</v>
      </c>
      <c r="Y291" s="16">
        <f t="shared" si="62"/>
        <v>14</v>
      </c>
      <c r="Z291" s="19">
        <f t="shared" si="65"/>
        <v>0.70000000000000007</v>
      </c>
      <c r="AA291" s="16" t="str">
        <f t="shared" si="66"/>
        <v>AtkExt</v>
      </c>
      <c r="AB291" s="29">
        <f t="shared" si="67"/>
        <v>54</v>
      </c>
      <c r="AC291" s="16" t="str">
        <f t="shared" si="68"/>
        <v>DefExt</v>
      </c>
      <c r="AD291" s="29">
        <f t="shared" si="69"/>
        <v>9</v>
      </c>
    </row>
    <row r="292" spans="21:30" ht="16.5" x14ac:dyDescent="0.2">
      <c r="U292" s="15">
        <v>255</v>
      </c>
      <c r="V292" s="16">
        <f t="shared" si="63"/>
        <v>9</v>
      </c>
      <c r="W292" s="16" t="str">
        <f t="shared" si="64"/>
        <v>中级2</v>
      </c>
      <c r="X292" s="16">
        <f t="shared" si="61"/>
        <v>1</v>
      </c>
      <c r="Y292" s="16">
        <f t="shared" si="62"/>
        <v>15</v>
      </c>
      <c r="Z292" s="19">
        <f t="shared" si="65"/>
        <v>0.75</v>
      </c>
      <c r="AA292" s="16" t="str">
        <f t="shared" si="66"/>
        <v>AtkExt</v>
      </c>
      <c r="AB292" s="29">
        <f t="shared" si="67"/>
        <v>58</v>
      </c>
      <c r="AC292" s="16" t="str">
        <f t="shared" si="68"/>
        <v>DefExt</v>
      </c>
      <c r="AD292" s="29">
        <f t="shared" si="69"/>
        <v>10</v>
      </c>
    </row>
    <row r="293" spans="21:30" ht="16.5" x14ac:dyDescent="0.2">
      <c r="U293" s="15">
        <v>256</v>
      </c>
      <c r="V293" s="16">
        <f t="shared" si="63"/>
        <v>9</v>
      </c>
      <c r="W293" s="16" t="str">
        <f t="shared" si="64"/>
        <v>中级2</v>
      </c>
      <c r="X293" s="16">
        <f t="shared" si="61"/>
        <v>1</v>
      </c>
      <c r="Y293" s="16">
        <f t="shared" si="62"/>
        <v>16</v>
      </c>
      <c r="Z293" s="19">
        <f t="shared" si="65"/>
        <v>0.8</v>
      </c>
      <c r="AA293" s="16" t="str">
        <f t="shared" si="66"/>
        <v>AtkExt</v>
      </c>
      <c r="AB293" s="29">
        <f t="shared" si="67"/>
        <v>62</v>
      </c>
      <c r="AC293" s="16" t="str">
        <f t="shared" si="68"/>
        <v>DefExt</v>
      </c>
      <c r="AD293" s="29">
        <f t="shared" si="69"/>
        <v>10</v>
      </c>
    </row>
    <row r="294" spans="21:30" ht="16.5" x14ac:dyDescent="0.2">
      <c r="U294" s="15">
        <v>257</v>
      </c>
      <c r="V294" s="16">
        <f t="shared" si="63"/>
        <v>9</v>
      </c>
      <c r="W294" s="16" t="str">
        <f t="shared" si="64"/>
        <v>中级2</v>
      </c>
      <c r="X294" s="16">
        <f t="shared" ref="X294:X357" si="70">INDEX($V$4:$V$33,INT((U294-1)/30)+1)</f>
        <v>1</v>
      </c>
      <c r="Y294" s="16">
        <f t="shared" ref="Y294:Y357" si="71">MOD(U294-1,30)+1</f>
        <v>17</v>
      </c>
      <c r="Z294" s="19">
        <f t="shared" si="65"/>
        <v>0.85000000000000009</v>
      </c>
      <c r="AA294" s="16" t="str">
        <f t="shared" si="66"/>
        <v>AtkExt</v>
      </c>
      <c r="AB294" s="29">
        <f t="shared" si="67"/>
        <v>66</v>
      </c>
      <c r="AC294" s="16" t="str">
        <f t="shared" si="68"/>
        <v>DefExt</v>
      </c>
      <c r="AD294" s="29">
        <f t="shared" si="69"/>
        <v>11</v>
      </c>
    </row>
    <row r="295" spans="21:30" ht="16.5" x14ac:dyDescent="0.2">
      <c r="U295" s="15">
        <v>258</v>
      </c>
      <c r="V295" s="16">
        <f t="shared" ref="V295:V358" si="72">INT((U295-1)/30)+1</f>
        <v>9</v>
      </c>
      <c r="W295" s="16" t="str">
        <f t="shared" ref="W295:W358" si="73">INDEX($U$4:$U$33,V295)</f>
        <v>中级2</v>
      </c>
      <c r="X295" s="16">
        <f t="shared" si="70"/>
        <v>1</v>
      </c>
      <c r="Y295" s="16">
        <f t="shared" si="71"/>
        <v>18</v>
      </c>
      <c r="Z295" s="19">
        <f t="shared" ref="Z295:Z358" si="74">Y295*5%</f>
        <v>0.9</v>
      </c>
      <c r="AA295" s="16" t="str">
        <f t="shared" ref="AA295:AA358" si="75">INDEX($Y$3:$AA$3,INDEX($AB$4:$AB$33,V295))</f>
        <v>AtkExt</v>
      </c>
      <c r="AB295" s="29">
        <f t="shared" ref="AB295:AB358" si="76">ROUND(INDEX($Y$4:$AA$33,$V295,MATCH(AA295,$Y$3:$AA$3,0))*INDEX($X$4:$X$33,V295)*$Z295*INDEX($E$11:$G$11,MATCH(AA295,$Y$3:$AA$3,0)),0)</f>
        <v>70</v>
      </c>
      <c r="AC295" s="16" t="str">
        <f t="shared" ref="AC295:AC358" si="77">INDEX($Y$3:$AA$3,INDEX($AC$4:$AC$33,V295))</f>
        <v>DefExt</v>
      </c>
      <c r="AD295" s="29">
        <f t="shared" ref="AD295:AD358" si="78">ROUND(INDEX($Y$4:$AA$33,$V295,MATCH(AC295,$Y$3:$AA$3,0))*INDEX($X$4:$X$33,X295)*$Z295*INDEX($E$11:$G$11,MATCH(AC295,$Y$3:$AA$3,0)),0)</f>
        <v>12</v>
      </c>
    </row>
    <row r="296" spans="21:30" ht="16.5" x14ac:dyDescent="0.2">
      <c r="U296" s="15">
        <v>259</v>
      </c>
      <c r="V296" s="16">
        <f t="shared" si="72"/>
        <v>9</v>
      </c>
      <c r="W296" s="16" t="str">
        <f t="shared" si="73"/>
        <v>中级2</v>
      </c>
      <c r="X296" s="16">
        <f t="shared" si="70"/>
        <v>1</v>
      </c>
      <c r="Y296" s="16">
        <f t="shared" si="71"/>
        <v>19</v>
      </c>
      <c r="Z296" s="19">
        <f t="shared" si="74"/>
        <v>0.95000000000000007</v>
      </c>
      <c r="AA296" s="16" t="str">
        <f t="shared" si="75"/>
        <v>AtkExt</v>
      </c>
      <c r="AB296" s="29">
        <f t="shared" si="76"/>
        <v>74</v>
      </c>
      <c r="AC296" s="16" t="str">
        <f t="shared" si="77"/>
        <v>DefExt</v>
      </c>
      <c r="AD296" s="29">
        <f t="shared" si="78"/>
        <v>12</v>
      </c>
    </row>
    <row r="297" spans="21:30" ht="16.5" x14ac:dyDescent="0.2">
      <c r="U297" s="15">
        <v>260</v>
      </c>
      <c r="V297" s="16">
        <f t="shared" si="72"/>
        <v>9</v>
      </c>
      <c r="W297" s="16" t="str">
        <f t="shared" si="73"/>
        <v>中级2</v>
      </c>
      <c r="X297" s="16">
        <f t="shared" si="70"/>
        <v>1</v>
      </c>
      <c r="Y297" s="16">
        <f t="shared" si="71"/>
        <v>20</v>
      </c>
      <c r="Z297" s="19">
        <f t="shared" si="74"/>
        <v>1</v>
      </c>
      <c r="AA297" s="16" t="str">
        <f t="shared" si="75"/>
        <v>AtkExt</v>
      </c>
      <c r="AB297" s="29">
        <f t="shared" si="76"/>
        <v>78</v>
      </c>
      <c r="AC297" s="16" t="str">
        <f t="shared" si="77"/>
        <v>DefExt</v>
      </c>
      <c r="AD297" s="29">
        <f t="shared" si="78"/>
        <v>13</v>
      </c>
    </row>
    <row r="298" spans="21:30" ht="16.5" x14ac:dyDescent="0.2">
      <c r="U298" s="15">
        <v>261</v>
      </c>
      <c r="V298" s="16">
        <f t="shared" si="72"/>
        <v>9</v>
      </c>
      <c r="W298" s="16" t="str">
        <f t="shared" si="73"/>
        <v>中级2</v>
      </c>
      <c r="X298" s="16">
        <f t="shared" si="70"/>
        <v>1</v>
      </c>
      <c r="Y298" s="16">
        <f t="shared" si="71"/>
        <v>21</v>
      </c>
      <c r="Z298" s="19">
        <f t="shared" si="74"/>
        <v>1.05</v>
      </c>
      <c r="AA298" s="16" t="str">
        <f t="shared" si="75"/>
        <v>AtkExt</v>
      </c>
      <c r="AB298" s="29">
        <f t="shared" si="76"/>
        <v>81</v>
      </c>
      <c r="AC298" s="16" t="str">
        <f t="shared" si="77"/>
        <v>DefExt</v>
      </c>
      <c r="AD298" s="29">
        <f t="shared" si="78"/>
        <v>13</v>
      </c>
    </row>
    <row r="299" spans="21:30" ht="16.5" x14ac:dyDescent="0.2">
      <c r="U299" s="15">
        <v>262</v>
      </c>
      <c r="V299" s="16">
        <f t="shared" si="72"/>
        <v>9</v>
      </c>
      <c r="W299" s="16" t="str">
        <f t="shared" si="73"/>
        <v>中级2</v>
      </c>
      <c r="X299" s="16">
        <f t="shared" si="70"/>
        <v>1</v>
      </c>
      <c r="Y299" s="16">
        <f t="shared" si="71"/>
        <v>22</v>
      </c>
      <c r="Z299" s="19">
        <f t="shared" si="74"/>
        <v>1.1000000000000001</v>
      </c>
      <c r="AA299" s="16" t="str">
        <f t="shared" si="75"/>
        <v>AtkExt</v>
      </c>
      <c r="AB299" s="29">
        <f t="shared" si="76"/>
        <v>85</v>
      </c>
      <c r="AC299" s="16" t="str">
        <f t="shared" si="77"/>
        <v>DefExt</v>
      </c>
      <c r="AD299" s="29">
        <f t="shared" si="78"/>
        <v>14</v>
      </c>
    </row>
    <row r="300" spans="21:30" ht="16.5" x14ac:dyDescent="0.2">
      <c r="U300" s="15">
        <v>263</v>
      </c>
      <c r="V300" s="16">
        <f t="shared" si="72"/>
        <v>9</v>
      </c>
      <c r="W300" s="16" t="str">
        <f t="shared" si="73"/>
        <v>中级2</v>
      </c>
      <c r="X300" s="16">
        <f t="shared" si="70"/>
        <v>1</v>
      </c>
      <c r="Y300" s="16">
        <f t="shared" si="71"/>
        <v>23</v>
      </c>
      <c r="Z300" s="19">
        <f t="shared" si="74"/>
        <v>1.1500000000000001</v>
      </c>
      <c r="AA300" s="16" t="str">
        <f t="shared" si="75"/>
        <v>AtkExt</v>
      </c>
      <c r="AB300" s="29">
        <f t="shared" si="76"/>
        <v>89</v>
      </c>
      <c r="AC300" s="16" t="str">
        <f t="shared" si="77"/>
        <v>DefExt</v>
      </c>
      <c r="AD300" s="29">
        <f t="shared" si="78"/>
        <v>15</v>
      </c>
    </row>
    <row r="301" spans="21:30" ht="16.5" x14ac:dyDescent="0.2">
      <c r="U301" s="15">
        <v>264</v>
      </c>
      <c r="V301" s="16">
        <f t="shared" si="72"/>
        <v>9</v>
      </c>
      <c r="W301" s="16" t="str">
        <f t="shared" si="73"/>
        <v>中级2</v>
      </c>
      <c r="X301" s="16">
        <f t="shared" si="70"/>
        <v>1</v>
      </c>
      <c r="Y301" s="16">
        <f t="shared" si="71"/>
        <v>24</v>
      </c>
      <c r="Z301" s="19">
        <f t="shared" si="74"/>
        <v>1.2000000000000002</v>
      </c>
      <c r="AA301" s="16" t="str">
        <f t="shared" si="75"/>
        <v>AtkExt</v>
      </c>
      <c r="AB301" s="29">
        <f t="shared" si="76"/>
        <v>93</v>
      </c>
      <c r="AC301" s="16" t="str">
        <f t="shared" si="77"/>
        <v>DefExt</v>
      </c>
      <c r="AD301" s="29">
        <f t="shared" si="78"/>
        <v>15</v>
      </c>
    </row>
    <row r="302" spans="21:30" ht="16.5" x14ac:dyDescent="0.2">
      <c r="U302" s="15">
        <v>265</v>
      </c>
      <c r="V302" s="16">
        <f t="shared" si="72"/>
        <v>9</v>
      </c>
      <c r="W302" s="16" t="str">
        <f t="shared" si="73"/>
        <v>中级2</v>
      </c>
      <c r="X302" s="16">
        <f t="shared" si="70"/>
        <v>1</v>
      </c>
      <c r="Y302" s="16">
        <f t="shared" si="71"/>
        <v>25</v>
      </c>
      <c r="Z302" s="19">
        <f t="shared" si="74"/>
        <v>1.25</v>
      </c>
      <c r="AA302" s="16" t="str">
        <f t="shared" si="75"/>
        <v>AtkExt</v>
      </c>
      <c r="AB302" s="29">
        <f t="shared" si="76"/>
        <v>97</v>
      </c>
      <c r="AC302" s="16" t="str">
        <f t="shared" si="77"/>
        <v>DefExt</v>
      </c>
      <c r="AD302" s="29">
        <f t="shared" si="78"/>
        <v>16</v>
      </c>
    </row>
    <row r="303" spans="21:30" ht="16.5" x14ac:dyDescent="0.2">
      <c r="U303" s="15">
        <v>266</v>
      </c>
      <c r="V303" s="16">
        <f t="shared" si="72"/>
        <v>9</v>
      </c>
      <c r="W303" s="16" t="str">
        <f t="shared" si="73"/>
        <v>中级2</v>
      </c>
      <c r="X303" s="16">
        <f t="shared" si="70"/>
        <v>1</v>
      </c>
      <c r="Y303" s="16">
        <f t="shared" si="71"/>
        <v>26</v>
      </c>
      <c r="Z303" s="19">
        <f t="shared" si="74"/>
        <v>1.3</v>
      </c>
      <c r="AA303" s="16" t="str">
        <f t="shared" si="75"/>
        <v>AtkExt</v>
      </c>
      <c r="AB303" s="29">
        <f t="shared" si="76"/>
        <v>101</v>
      </c>
      <c r="AC303" s="16" t="str">
        <f t="shared" si="77"/>
        <v>DefExt</v>
      </c>
      <c r="AD303" s="29">
        <f t="shared" si="78"/>
        <v>17</v>
      </c>
    </row>
    <row r="304" spans="21:30" ht="16.5" x14ac:dyDescent="0.2">
      <c r="U304" s="15">
        <v>267</v>
      </c>
      <c r="V304" s="16">
        <f t="shared" si="72"/>
        <v>9</v>
      </c>
      <c r="W304" s="16" t="str">
        <f t="shared" si="73"/>
        <v>中级2</v>
      </c>
      <c r="X304" s="16">
        <f t="shared" si="70"/>
        <v>1</v>
      </c>
      <c r="Y304" s="16">
        <f t="shared" si="71"/>
        <v>27</v>
      </c>
      <c r="Z304" s="19">
        <f t="shared" si="74"/>
        <v>1.35</v>
      </c>
      <c r="AA304" s="16" t="str">
        <f t="shared" si="75"/>
        <v>AtkExt</v>
      </c>
      <c r="AB304" s="29">
        <f t="shared" si="76"/>
        <v>105</v>
      </c>
      <c r="AC304" s="16" t="str">
        <f t="shared" si="77"/>
        <v>DefExt</v>
      </c>
      <c r="AD304" s="29">
        <f t="shared" si="78"/>
        <v>17</v>
      </c>
    </row>
    <row r="305" spans="21:30" ht="16.5" x14ac:dyDescent="0.2">
      <c r="U305" s="15">
        <v>268</v>
      </c>
      <c r="V305" s="16">
        <f t="shared" si="72"/>
        <v>9</v>
      </c>
      <c r="W305" s="16" t="str">
        <f t="shared" si="73"/>
        <v>中级2</v>
      </c>
      <c r="X305" s="16">
        <f t="shared" si="70"/>
        <v>1</v>
      </c>
      <c r="Y305" s="16">
        <f t="shared" si="71"/>
        <v>28</v>
      </c>
      <c r="Z305" s="19">
        <f t="shared" si="74"/>
        <v>1.4000000000000001</v>
      </c>
      <c r="AA305" s="16" t="str">
        <f t="shared" si="75"/>
        <v>AtkExt</v>
      </c>
      <c r="AB305" s="29">
        <f t="shared" si="76"/>
        <v>109</v>
      </c>
      <c r="AC305" s="16" t="str">
        <f t="shared" si="77"/>
        <v>DefExt</v>
      </c>
      <c r="AD305" s="29">
        <f t="shared" si="78"/>
        <v>18</v>
      </c>
    </row>
    <row r="306" spans="21:30" ht="16.5" x14ac:dyDescent="0.2">
      <c r="U306" s="15">
        <v>269</v>
      </c>
      <c r="V306" s="16">
        <f t="shared" si="72"/>
        <v>9</v>
      </c>
      <c r="W306" s="16" t="str">
        <f t="shared" si="73"/>
        <v>中级2</v>
      </c>
      <c r="X306" s="16">
        <f t="shared" si="70"/>
        <v>1</v>
      </c>
      <c r="Y306" s="16">
        <f t="shared" si="71"/>
        <v>29</v>
      </c>
      <c r="Z306" s="19">
        <f t="shared" si="74"/>
        <v>1.4500000000000002</v>
      </c>
      <c r="AA306" s="16" t="str">
        <f t="shared" si="75"/>
        <v>AtkExt</v>
      </c>
      <c r="AB306" s="29">
        <f t="shared" si="76"/>
        <v>112</v>
      </c>
      <c r="AC306" s="16" t="str">
        <f t="shared" si="77"/>
        <v>DefExt</v>
      </c>
      <c r="AD306" s="29">
        <f t="shared" si="78"/>
        <v>19</v>
      </c>
    </row>
    <row r="307" spans="21:30" ht="16.5" x14ac:dyDescent="0.2">
      <c r="U307" s="15">
        <v>270</v>
      </c>
      <c r="V307" s="16">
        <f t="shared" si="72"/>
        <v>9</v>
      </c>
      <c r="W307" s="16" t="str">
        <f t="shared" si="73"/>
        <v>中级2</v>
      </c>
      <c r="X307" s="16">
        <f t="shared" si="70"/>
        <v>1</v>
      </c>
      <c r="Y307" s="16">
        <f t="shared" si="71"/>
        <v>30</v>
      </c>
      <c r="Z307" s="19">
        <f t="shared" si="74"/>
        <v>1.5</v>
      </c>
      <c r="AA307" s="16" t="str">
        <f t="shared" si="75"/>
        <v>AtkExt</v>
      </c>
      <c r="AB307" s="29">
        <f t="shared" si="76"/>
        <v>116</v>
      </c>
      <c r="AC307" s="16" t="str">
        <f t="shared" si="77"/>
        <v>DefExt</v>
      </c>
      <c r="AD307" s="29">
        <f t="shared" si="78"/>
        <v>19</v>
      </c>
    </row>
    <row r="308" spans="21:30" ht="16.5" x14ac:dyDescent="0.2">
      <c r="U308" s="15">
        <v>271</v>
      </c>
      <c r="V308" s="16">
        <f t="shared" si="72"/>
        <v>10</v>
      </c>
      <c r="W308" s="16" t="str">
        <f t="shared" si="73"/>
        <v>中级2</v>
      </c>
      <c r="X308" s="16">
        <f t="shared" si="70"/>
        <v>2</v>
      </c>
      <c r="Y308" s="16">
        <f t="shared" si="71"/>
        <v>1</v>
      </c>
      <c r="Z308" s="19">
        <f t="shared" si="74"/>
        <v>0.05</v>
      </c>
      <c r="AA308" s="16" t="str">
        <f t="shared" si="75"/>
        <v>AtkExt</v>
      </c>
      <c r="AB308" s="29">
        <f t="shared" si="76"/>
        <v>2</v>
      </c>
      <c r="AC308" s="16" t="str">
        <f t="shared" si="77"/>
        <v>HPExt</v>
      </c>
      <c r="AD308" s="29">
        <f t="shared" si="78"/>
        <v>9</v>
      </c>
    </row>
    <row r="309" spans="21:30" ht="16.5" x14ac:dyDescent="0.2">
      <c r="U309" s="15">
        <v>272</v>
      </c>
      <c r="V309" s="16">
        <f t="shared" si="72"/>
        <v>10</v>
      </c>
      <c r="W309" s="16" t="str">
        <f t="shared" si="73"/>
        <v>中级2</v>
      </c>
      <c r="X309" s="16">
        <f t="shared" si="70"/>
        <v>2</v>
      </c>
      <c r="Y309" s="16">
        <f t="shared" si="71"/>
        <v>2</v>
      </c>
      <c r="Z309" s="19">
        <f t="shared" si="74"/>
        <v>0.1</v>
      </c>
      <c r="AA309" s="16" t="str">
        <f t="shared" si="75"/>
        <v>AtkExt</v>
      </c>
      <c r="AB309" s="29">
        <f t="shared" si="76"/>
        <v>4</v>
      </c>
      <c r="AC309" s="16" t="str">
        <f t="shared" si="77"/>
        <v>HPExt</v>
      </c>
      <c r="AD309" s="29">
        <f t="shared" si="78"/>
        <v>18</v>
      </c>
    </row>
    <row r="310" spans="21:30" ht="16.5" x14ac:dyDescent="0.2">
      <c r="U310" s="15">
        <v>273</v>
      </c>
      <c r="V310" s="16">
        <f t="shared" si="72"/>
        <v>10</v>
      </c>
      <c r="W310" s="16" t="str">
        <f t="shared" si="73"/>
        <v>中级2</v>
      </c>
      <c r="X310" s="16">
        <f t="shared" si="70"/>
        <v>2</v>
      </c>
      <c r="Y310" s="16">
        <f t="shared" si="71"/>
        <v>3</v>
      </c>
      <c r="Z310" s="19">
        <f t="shared" si="74"/>
        <v>0.15000000000000002</v>
      </c>
      <c r="AA310" s="16" t="str">
        <f t="shared" si="75"/>
        <v>AtkExt</v>
      </c>
      <c r="AB310" s="29">
        <f t="shared" si="76"/>
        <v>6</v>
      </c>
      <c r="AC310" s="16" t="str">
        <f t="shared" si="77"/>
        <v>HPExt</v>
      </c>
      <c r="AD310" s="29">
        <f t="shared" si="78"/>
        <v>27</v>
      </c>
    </row>
    <row r="311" spans="21:30" ht="16.5" x14ac:dyDescent="0.2">
      <c r="U311" s="15">
        <v>274</v>
      </c>
      <c r="V311" s="16">
        <f t="shared" si="72"/>
        <v>10</v>
      </c>
      <c r="W311" s="16" t="str">
        <f t="shared" si="73"/>
        <v>中级2</v>
      </c>
      <c r="X311" s="16">
        <f t="shared" si="70"/>
        <v>2</v>
      </c>
      <c r="Y311" s="16">
        <f t="shared" si="71"/>
        <v>4</v>
      </c>
      <c r="Z311" s="19">
        <f t="shared" si="74"/>
        <v>0.2</v>
      </c>
      <c r="AA311" s="16" t="str">
        <f t="shared" si="75"/>
        <v>AtkExt</v>
      </c>
      <c r="AB311" s="29">
        <f t="shared" si="76"/>
        <v>8</v>
      </c>
      <c r="AC311" s="16" t="str">
        <f t="shared" si="77"/>
        <v>HPExt</v>
      </c>
      <c r="AD311" s="29">
        <f t="shared" si="78"/>
        <v>36</v>
      </c>
    </row>
    <row r="312" spans="21:30" ht="16.5" x14ac:dyDescent="0.2">
      <c r="U312" s="15">
        <v>275</v>
      </c>
      <c r="V312" s="16">
        <f t="shared" si="72"/>
        <v>10</v>
      </c>
      <c r="W312" s="16" t="str">
        <f t="shared" si="73"/>
        <v>中级2</v>
      </c>
      <c r="X312" s="16">
        <f t="shared" si="70"/>
        <v>2</v>
      </c>
      <c r="Y312" s="16">
        <f t="shared" si="71"/>
        <v>5</v>
      </c>
      <c r="Z312" s="19">
        <f t="shared" si="74"/>
        <v>0.25</v>
      </c>
      <c r="AA312" s="16" t="str">
        <f t="shared" si="75"/>
        <v>AtkExt</v>
      </c>
      <c r="AB312" s="29">
        <f t="shared" si="76"/>
        <v>10</v>
      </c>
      <c r="AC312" s="16" t="str">
        <f t="shared" si="77"/>
        <v>HPExt</v>
      </c>
      <c r="AD312" s="29">
        <f t="shared" si="78"/>
        <v>46</v>
      </c>
    </row>
    <row r="313" spans="21:30" ht="16.5" x14ac:dyDescent="0.2">
      <c r="U313" s="15">
        <v>276</v>
      </c>
      <c r="V313" s="16">
        <f t="shared" si="72"/>
        <v>10</v>
      </c>
      <c r="W313" s="16" t="str">
        <f t="shared" si="73"/>
        <v>中级2</v>
      </c>
      <c r="X313" s="16">
        <f t="shared" si="70"/>
        <v>2</v>
      </c>
      <c r="Y313" s="16">
        <f t="shared" si="71"/>
        <v>6</v>
      </c>
      <c r="Z313" s="19">
        <f t="shared" si="74"/>
        <v>0.30000000000000004</v>
      </c>
      <c r="AA313" s="16" t="str">
        <f t="shared" si="75"/>
        <v>AtkExt</v>
      </c>
      <c r="AB313" s="29">
        <f t="shared" si="76"/>
        <v>12</v>
      </c>
      <c r="AC313" s="16" t="str">
        <f t="shared" si="77"/>
        <v>HPExt</v>
      </c>
      <c r="AD313" s="29">
        <f t="shared" si="78"/>
        <v>55</v>
      </c>
    </row>
    <row r="314" spans="21:30" ht="16.5" x14ac:dyDescent="0.2">
      <c r="U314" s="15">
        <v>277</v>
      </c>
      <c r="V314" s="16">
        <f t="shared" si="72"/>
        <v>10</v>
      </c>
      <c r="W314" s="16" t="str">
        <f t="shared" si="73"/>
        <v>中级2</v>
      </c>
      <c r="X314" s="16">
        <f t="shared" si="70"/>
        <v>2</v>
      </c>
      <c r="Y314" s="16">
        <f t="shared" si="71"/>
        <v>7</v>
      </c>
      <c r="Z314" s="19">
        <f t="shared" si="74"/>
        <v>0.35000000000000003</v>
      </c>
      <c r="AA314" s="16" t="str">
        <f t="shared" si="75"/>
        <v>AtkExt</v>
      </c>
      <c r="AB314" s="29">
        <f t="shared" si="76"/>
        <v>14</v>
      </c>
      <c r="AC314" s="16" t="str">
        <f t="shared" si="77"/>
        <v>HPExt</v>
      </c>
      <c r="AD314" s="29">
        <f t="shared" si="78"/>
        <v>64</v>
      </c>
    </row>
    <row r="315" spans="21:30" ht="16.5" x14ac:dyDescent="0.2">
      <c r="U315" s="15">
        <v>278</v>
      </c>
      <c r="V315" s="16">
        <f t="shared" si="72"/>
        <v>10</v>
      </c>
      <c r="W315" s="16" t="str">
        <f t="shared" si="73"/>
        <v>中级2</v>
      </c>
      <c r="X315" s="16">
        <f t="shared" si="70"/>
        <v>2</v>
      </c>
      <c r="Y315" s="16">
        <f t="shared" si="71"/>
        <v>8</v>
      </c>
      <c r="Z315" s="19">
        <f t="shared" si="74"/>
        <v>0.4</v>
      </c>
      <c r="AA315" s="16" t="str">
        <f t="shared" si="75"/>
        <v>AtkExt</v>
      </c>
      <c r="AB315" s="29">
        <f t="shared" si="76"/>
        <v>16</v>
      </c>
      <c r="AC315" s="16" t="str">
        <f t="shared" si="77"/>
        <v>HPExt</v>
      </c>
      <c r="AD315" s="29">
        <f t="shared" si="78"/>
        <v>73</v>
      </c>
    </row>
    <row r="316" spans="21:30" ht="16.5" x14ac:dyDescent="0.2">
      <c r="U316" s="15">
        <v>279</v>
      </c>
      <c r="V316" s="16">
        <f t="shared" si="72"/>
        <v>10</v>
      </c>
      <c r="W316" s="16" t="str">
        <f t="shared" si="73"/>
        <v>中级2</v>
      </c>
      <c r="X316" s="16">
        <f t="shared" si="70"/>
        <v>2</v>
      </c>
      <c r="Y316" s="16">
        <f t="shared" si="71"/>
        <v>9</v>
      </c>
      <c r="Z316" s="19">
        <f t="shared" si="74"/>
        <v>0.45</v>
      </c>
      <c r="AA316" s="16" t="str">
        <f t="shared" si="75"/>
        <v>AtkExt</v>
      </c>
      <c r="AB316" s="29">
        <f t="shared" si="76"/>
        <v>17</v>
      </c>
      <c r="AC316" s="16" t="str">
        <f t="shared" si="77"/>
        <v>HPExt</v>
      </c>
      <c r="AD316" s="29">
        <f t="shared" si="78"/>
        <v>82</v>
      </c>
    </row>
    <row r="317" spans="21:30" ht="16.5" x14ac:dyDescent="0.2">
      <c r="U317" s="15">
        <v>280</v>
      </c>
      <c r="V317" s="16">
        <f t="shared" si="72"/>
        <v>10</v>
      </c>
      <c r="W317" s="16" t="str">
        <f t="shared" si="73"/>
        <v>中级2</v>
      </c>
      <c r="X317" s="16">
        <f t="shared" si="70"/>
        <v>2</v>
      </c>
      <c r="Y317" s="16">
        <f t="shared" si="71"/>
        <v>10</v>
      </c>
      <c r="Z317" s="19">
        <f t="shared" si="74"/>
        <v>0.5</v>
      </c>
      <c r="AA317" s="16" t="str">
        <f t="shared" si="75"/>
        <v>AtkExt</v>
      </c>
      <c r="AB317" s="29">
        <f t="shared" si="76"/>
        <v>19</v>
      </c>
      <c r="AC317" s="16" t="str">
        <f t="shared" si="77"/>
        <v>HPExt</v>
      </c>
      <c r="AD317" s="29">
        <f t="shared" si="78"/>
        <v>91</v>
      </c>
    </row>
    <row r="318" spans="21:30" ht="16.5" x14ac:dyDescent="0.2">
      <c r="U318" s="15">
        <v>281</v>
      </c>
      <c r="V318" s="16">
        <f t="shared" si="72"/>
        <v>10</v>
      </c>
      <c r="W318" s="16" t="str">
        <f t="shared" si="73"/>
        <v>中级2</v>
      </c>
      <c r="X318" s="16">
        <f t="shared" si="70"/>
        <v>2</v>
      </c>
      <c r="Y318" s="16">
        <f t="shared" si="71"/>
        <v>11</v>
      </c>
      <c r="Z318" s="19">
        <f t="shared" si="74"/>
        <v>0.55000000000000004</v>
      </c>
      <c r="AA318" s="16" t="str">
        <f t="shared" si="75"/>
        <v>AtkExt</v>
      </c>
      <c r="AB318" s="29">
        <f t="shared" si="76"/>
        <v>21</v>
      </c>
      <c r="AC318" s="16" t="str">
        <f t="shared" si="77"/>
        <v>HPExt</v>
      </c>
      <c r="AD318" s="29">
        <f t="shared" si="78"/>
        <v>100</v>
      </c>
    </row>
    <row r="319" spans="21:30" ht="16.5" x14ac:dyDescent="0.2">
      <c r="U319" s="15">
        <v>282</v>
      </c>
      <c r="V319" s="16">
        <f t="shared" si="72"/>
        <v>10</v>
      </c>
      <c r="W319" s="16" t="str">
        <f t="shared" si="73"/>
        <v>中级2</v>
      </c>
      <c r="X319" s="16">
        <f t="shared" si="70"/>
        <v>2</v>
      </c>
      <c r="Y319" s="16">
        <f t="shared" si="71"/>
        <v>12</v>
      </c>
      <c r="Z319" s="19">
        <f t="shared" si="74"/>
        <v>0.60000000000000009</v>
      </c>
      <c r="AA319" s="16" t="str">
        <f t="shared" si="75"/>
        <v>AtkExt</v>
      </c>
      <c r="AB319" s="29">
        <f t="shared" si="76"/>
        <v>23</v>
      </c>
      <c r="AC319" s="16" t="str">
        <f t="shared" si="77"/>
        <v>HPExt</v>
      </c>
      <c r="AD319" s="29">
        <f t="shared" si="78"/>
        <v>109</v>
      </c>
    </row>
    <row r="320" spans="21:30" ht="16.5" x14ac:dyDescent="0.2">
      <c r="U320" s="15">
        <v>283</v>
      </c>
      <c r="V320" s="16">
        <f t="shared" si="72"/>
        <v>10</v>
      </c>
      <c r="W320" s="16" t="str">
        <f t="shared" si="73"/>
        <v>中级2</v>
      </c>
      <c r="X320" s="16">
        <f t="shared" si="70"/>
        <v>2</v>
      </c>
      <c r="Y320" s="16">
        <f t="shared" si="71"/>
        <v>13</v>
      </c>
      <c r="Z320" s="19">
        <f t="shared" si="74"/>
        <v>0.65</v>
      </c>
      <c r="AA320" s="16" t="str">
        <f t="shared" si="75"/>
        <v>AtkExt</v>
      </c>
      <c r="AB320" s="29">
        <f t="shared" si="76"/>
        <v>25</v>
      </c>
      <c r="AC320" s="16" t="str">
        <f t="shared" si="77"/>
        <v>HPExt</v>
      </c>
      <c r="AD320" s="29">
        <f t="shared" si="78"/>
        <v>119</v>
      </c>
    </row>
    <row r="321" spans="21:30" ht="16.5" x14ac:dyDescent="0.2">
      <c r="U321" s="15">
        <v>284</v>
      </c>
      <c r="V321" s="16">
        <f t="shared" si="72"/>
        <v>10</v>
      </c>
      <c r="W321" s="16" t="str">
        <f t="shared" si="73"/>
        <v>中级2</v>
      </c>
      <c r="X321" s="16">
        <f t="shared" si="70"/>
        <v>2</v>
      </c>
      <c r="Y321" s="16">
        <f t="shared" si="71"/>
        <v>14</v>
      </c>
      <c r="Z321" s="19">
        <f t="shared" si="74"/>
        <v>0.70000000000000007</v>
      </c>
      <c r="AA321" s="16" t="str">
        <f t="shared" si="75"/>
        <v>AtkExt</v>
      </c>
      <c r="AB321" s="29">
        <f t="shared" si="76"/>
        <v>27</v>
      </c>
      <c r="AC321" s="16" t="str">
        <f t="shared" si="77"/>
        <v>HPExt</v>
      </c>
      <c r="AD321" s="29">
        <f t="shared" si="78"/>
        <v>128</v>
      </c>
    </row>
    <row r="322" spans="21:30" ht="16.5" x14ac:dyDescent="0.2">
      <c r="U322" s="15">
        <v>285</v>
      </c>
      <c r="V322" s="16">
        <f t="shared" si="72"/>
        <v>10</v>
      </c>
      <c r="W322" s="16" t="str">
        <f t="shared" si="73"/>
        <v>中级2</v>
      </c>
      <c r="X322" s="16">
        <f t="shared" si="70"/>
        <v>2</v>
      </c>
      <c r="Y322" s="16">
        <f t="shared" si="71"/>
        <v>15</v>
      </c>
      <c r="Z322" s="19">
        <f t="shared" si="74"/>
        <v>0.75</v>
      </c>
      <c r="AA322" s="16" t="str">
        <f t="shared" si="75"/>
        <v>AtkExt</v>
      </c>
      <c r="AB322" s="29">
        <f t="shared" si="76"/>
        <v>29</v>
      </c>
      <c r="AC322" s="16" t="str">
        <f t="shared" si="77"/>
        <v>HPExt</v>
      </c>
      <c r="AD322" s="29">
        <f t="shared" si="78"/>
        <v>137</v>
      </c>
    </row>
    <row r="323" spans="21:30" ht="16.5" x14ac:dyDescent="0.2">
      <c r="U323" s="15">
        <v>286</v>
      </c>
      <c r="V323" s="16">
        <f t="shared" si="72"/>
        <v>10</v>
      </c>
      <c r="W323" s="16" t="str">
        <f t="shared" si="73"/>
        <v>中级2</v>
      </c>
      <c r="X323" s="16">
        <f t="shared" si="70"/>
        <v>2</v>
      </c>
      <c r="Y323" s="16">
        <f t="shared" si="71"/>
        <v>16</v>
      </c>
      <c r="Z323" s="19">
        <f t="shared" si="74"/>
        <v>0.8</v>
      </c>
      <c r="AA323" s="16" t="str">
        <f t="shared" si="75"/>
        <v>AtkExt</v>
      </c>
      <c r="AB323" s="29">
        <f t="shared" si="76"/>
        <v>31</v>
      </c>
      <c r="AC323" s="16" t="str">
        <f t="shared" si="77"/>
        <v>HPExt</v>
      </c>
      <c r="AD323" s="29">
        <f t="shared" si="78"/>
        <v>146</v>
      </c>
    </row>
    <row r="324" spans="21:30" ht="16.5" x14ac:dyDescent="0.2">
      <c r="U324" s="15">
        <v>287</v>
      </c>
      <c r="V324" s="16">
        <f t="shared" si="72"/>
        <v>10</v>
      </c>
      <c r="W324" s="16" t="str">
        <f t="shared" si="73"/>
        <v>中级2</v>
      </c>
      <c r="X324" s="16">
        <f t="shared" si="70"/>
        <v>2</v>
      </c>
      <c r="Y324" s="16">
        <f t="shared" si="71"/>
        <v>17</v>
      </c>
      <c r="Z324" s="19">
        <f t="shared" si="74"/>
        <v>0.85000000000000009</v>
      </c>
      <c r="AA324" s="16" t="str">
        <f t="shared" si="75"/>
        <v>AtkExt</v>
      </c>
      <c r="AB324" s="29">
        <f t="shared" si="76"/>
        <v>33</v>
      </c>
      <c r="AC324" s="16" t="str">
        <f t="shared" si="77"/>
        <v>HPExt</v>
      </c>
      <c r="AD324" s="29">
        <f t="shared" si="78"/>
        <v>155</v>
      </c>
    </row>
    <row r="325" spans="21:30" ht="16.5" x14ac:dyDescent="0.2">
      <c r="U325" s="15">
        <v>288</v>
      </c>
      <c r="V325" s="16">
        <f t="shared" si="72"/>
        <v>10</v>
      </c>
      <c r="W325" s="16" t="str">
        <f t="shared" si="73"/>
        <v>中级2</v>
      </c>
      <c r="X325" s="16">
        <f t="shared" si="70"/>
        <v>2</v>
      </c>
      <c r="Y325" s="16">
        <f t="shared" si="71"/>
        <v>18</v>
      </c>
      <c r="Z325" s="19">
        <f t="shared" si="74"/>
        <v>0.9</v>
      </c>
      <c r="AA325" s="16" t="str">
        <f t="shared" si="75"/>
        <v>AtkExt</v>
      </c>
      <c r="AB325" s="29">
        <f t="shared" si="76"/>
        <v>35</v>
      </c>
      <c r="AC325" s="16" t="str">
        <f t="shared" si="77"/>
        <v>HPExt</v>
      </c>
      <c r="AD325" s="29">
        <f t="shared" si="78"/>
        <v>164</v>
      </c>
    </row>
    <row r="326" spans="21:30" ht="16.5" x14ac:dyDescent="0.2">
      <c r="U326" s="15">
        <v>289</v>
      </c>
      <c r="V326" s="16">
        <f t="shared" si="72"/>
        <v>10</v>
      </c>
      <c r="W326" s="16" t="str">
        <f t="shared" si="73"/>
        <v>中级2</v>
      </c>
      <c r="X326" s="16">
        <f t="shared" si="70"/>
        <v>2</v>
      </c>
      <c r="Y326" s="16">
        <f t="shared" si="71"/>
        <v>19</v>
      </c>
      <c r="Z326" s="19">
        <f t="shared" si="74"/>
        <v>0.95000000000000007</v>
      </c>
      <c r="AA326" s="16" t="str">
        <f t="shared" si="75"/>
        <v>AtkExt</v>
      </c>
      <c r="AB326" s="29">
        <f t="shared" si="76"/>
        <v>37</v>
      </c>
      <c r="AC326" s="16" t="str">
        <f t="shared" si="77"/>
        <v>HPExt</v>
      </c>
      <c r="AD326" s="29">
        <f t="shared" si="78"/>
        <v>173</v>
      </c>
    </row>
    <row r="327" spans="21:30" ht="16.5" x14ac:dyDescent="0.2">
      <c r="U327" s="15">
        <v>290</v>
      </c>
      <c r="V327" s="16">
        <f t="shared" si="72"/>
        <v>10</v>
      </c>
      <c r="W327" s="16" t="str">
        <f t="shared" si="73"/>
        <v>中级2</v>
      </c>
      <c r="X327" s="16">
        <f t="shared" si="70"/>
        <v>2</v>
      </c>
      <c r="Y327" s="16">
        <f t="shared" si="71"/>
        <v>20</v>
      </c>
      <c r="Z327" s="19">
        <f t="shared" si="74"/>
        <v>1</v>
      </c>
      <c r="AA327" s="16" t="str">
        <f t="shared" si="75"/>
        <v>AtkExt</v>
      </c>
      <c r="AB327" s="29">
        <f t="shared" si="76"/>
        <v>39</v>
      </c>
      <c r="AC327" s="16" t="str">
        <f t="shared" si="77"/>
        <v>HPExt</v>
      </c>
      <c r="AD327" s="29">
        <f t="shared" si="78"/>
        <v>182</v>
      </c>
    </row>
    <row r="328" spans="21:30" ht="16.5" x14ac:dyDescent="0.2">
      <c r="U328" s="15">
        <v>291</v>
      </c>
      <c r="V328" s="16">
        <f t="shared" si="72"/>
        <v>10</v>
      </c>
      <c r="W328" s="16" t="str">
        <f t="shared" si="73"/>
        <v>中级2</v>
      </c>
      <c r="X328" s="16">
        <f t="shared" si="70"/>
        <v>2</v>
      </c>
      <c r="Y328" s="16">
        <f t="shared" si="71"/>
        <v>21</v>
      </c>
      <c r="Z328" s="19">
        <f t="shared" si="74"/>
        <v>1.05</v>
      </c>
      <c r="AA328" s="16" t="str">
        <f t="shared" si="75"/>
        <v>AtkExt</v>
      </c>
      <c r="AB328" s="29">
        <f t="shared" si="76"/>
        <v>41</v>
      </c>
      <c r="AC328" s="16" t="str">
        <f t="shared" si="77"/>
        <v>HPExt</v>
      </c>
      <c r="AD328" s="29">
        <f t="shared" si="78"/>
        <v>191</v>
      </c>
    </row>
    <row r="329" spans="21:30" ht="16.5" x14ac:dyDescent="0.2">
      <c r="U329" s="15">
        <v>292</v>
      </c>
      <c r="V329" s="16">
        <f t="shared" si="72"/>
        <v>10</v>
      </c>
      <c r="W329" s="16" t="str">
        <f t="shared" si="73"/>
        <v>中级2</v>
      </c>
      <c r="X329" s="16">
        <f t="shared" si="70"/>
        <v>2</v>
      </c>
      <c r="Y329" s="16">
        <f t="shared" si="71"/>
        <v>22</v>
      </c>
      <c r="Z329" s="19">
        <f t="shared" si="74"/>
        <v>1.1000000000000001</v>
      </c>
      <c r="AA329" s="16" t="str">
        <f t="shared" si="75"/>
        <v>AtkExt</v>
      </c>
      <c r="AB329" s="29">
        <f t="shared" si="76"/>
        <v>43</v>
      </c>
      <c r="AC329" s="16" t="str">
        <f t="shared" si="77"/>
        <v>HPExt</v>
      </c>
      <c r="AD329" s="29">
        <f t="shared" si="78"/>
        <v>201</v>
      </c>
    </row>
    <row r="330" spans="21:30" ht="16.5" x14ac:dyDescent="0.2">
      <c r="U330" s="15">
        <v>293</v>
      </c>
      <c r="V330" s="16">
        <f t="shared" si="72"/>
        <v>10</v>
      </c>
      <c r="W330" s="16" t="str">
        <f t="shared" si="73"/>
        <v>中级2</v>
      </c>
      <c r="X330" s="16">
        <f t="shared" si="70"/>
        <v>2</v>
      </c>
      <c r="Y330" s="16">
        <f t="shared" si="71"/>
        <v>23</v>
      </c>
      <c r="Z330" s="19">
        <f t="shared" si="74"/>
        <v>1.1500000000000001</v>
      </c>
      <c r="AA330" s="16" t="str">
        <f t="shared" si="75"/>
        <v>AtkExt</v>
      </c>
      <c r="AB330" s="29">
        <f t="shared" si="76"/>
        <v>45</v>
      </c>
      <c r="AC330" s="16" t="str">
        <f t="shared" si="77"/>
        <v>HPExt</v>
      </c>
      <c r="AD330" s="29">
        <f t="shared" si="78"/>
        <v>210</v>
      </c>
    </row>
    <row r="331" spans="21:30" ht="16.5" x14ac:dyDescent="0.2">
      <c r="U331" s="15">
        <v>294</v>
      </c>
      <c r="V331" s="16">
        <f t="shared" si="72"/>
        <v>10</v>
      </c>
      <c r="W331" s="16" t="str">
        <f t="shared" si="73"/>
        <v>中级2</v>
      </c>
      <c r="X331" s="16">
        <f t="shared" si="70"/>
        <v>2</v>
      </c>
      <c r="Y331" s="16">
        <f t="shared" si="71"/>
        <v>24</v>
      </c>
      <c r="Z331" s="19">
        <f t="shared" si="74"/>
        <v>1.2000000000000002</v>
      </c>
      <c r="AA331" s="16" t="str">
        <f t="shared" si="75"/>
        <v>AtkExt</v>
      </c>
      <c r="AB331" s="29">
        <f t="shared" si="76"/>
        <v>47</v>
      </c>
      <c r="AC331" s="16" t="str">
        <f t="shared" si="77"/>
        <v>HPExt</v>
      </c>
      <c r="AD331" s="29">
        <f t="shared" si="78"/>
        <v>219</v>
      </c>
    </row>
    <row r="332" spans="21:30" ht="16.5" x14ac:dyDescent="0.2">
      <c r="U332" s="15">
        <v>295</v>
      </c>
      <c r="V332" s="16">
        <f t="shared" si="72"/>
        <v>10</v>
      </c>
      <c r="W332" s="16" t="str">
        <f t="shared" si="73"/>
        <v>中级2</v>
      </c>
      <c r="X332" s="16">
        <f t="shared" si="70"/>
        <v>2</v>
      </c>
      <c r="Y332" s="16">
        <f t="shared" si="71"/>
        <v>25</v>
      </c>
      <c r="Z332" s="19">
        <f t="shared" si="74"/>
        <v>1.25</v>
      </c>
      <c r="AA332" s="16" t="str">
        <f t="shared" si="75"/>
        <v>AtkExt</v>
      </c>
      <c r="AB332" s="29">
        <f t="shared" si="76"/>
        <v>48</v>
      </c>
      <c r="AC332" s="16" t="str">
        <f t="shared" si="77"/>
        <v>HPExt</v>
      </c>
      <c r="AD332" s="29">
        <f t="shared" si="78"/>
        <v>228</v>
      </c>
    </row>
    <row r="333" spans="21:30" ht="16.5" x14ac:dyDescent="0.2">
      <c r="U333" s="15">
        <v>296</v>
      </c>
      <c r="V333" s="16">
        <f t="shared" si="72"/>
        <v>10</v>
      </c>
      <c r="W333" s="16" t="str">
        <f t="shared" si="73"/>
        <v>中级2</v>
      </c>
      <c r="X333" s="16">
        <f t="shared" si="70"/>
        <v>2</v>
      </c>
      <c r="Y333" s="16">
        <f t="shared" si="71"/>
        <v>26</v>
      </c>
      <c r="Z333" s="19">
        <f t="shared" si="74"/>
        <v>1.3</v>
      </c>
      <c r="AA333" s="16" t="str">
        <f t="shared" si="75"/>
        <v>AtkExt</v>
      </c>
      <c r="AB333" s="29">
        <f t="shared" si="76"/>
        <v>50</v>
      </c>
      <c r="AC333" s="16" t="str">
        <f t="shared" si="77"/>
        <v>HPExt</v>
      </c>
      <c r="AD333" s="29">
        <f t="shared" si="78"/>
        <v>237</v>
      </c>
    </row>
    <row r="334" spans="21:30" ht="16.5" x14ac:dyDescent="0.2">
      <c r="U334" s="15">
        <v>297</v>
      </c>
      <c r="V334" s="16">
        <f t="shared" si="72"/>
        <v>10</v>
      </c>
      <c r="W334" s="16" t="str">
        <f t="shared" si="73"/>
        <v>中级2</v>
      </c>
      <c r="X334" s="16">
        <f t="shared" si="70"/>
        <v>2</v>
      </c>
      <c r="Y334" s="16">
        <f t="shared" si="71"/>
        <v>27</v>
      </c>
      <c r="Z334" s="19">
        <f t="shared" si="74"/>
        <v>1.35</v>
      </c>
      <c r="AA334" s="16" t="str">
        <f t="shared" si="75"/>
        <v>AtkExt</v>
      </c>
      <c r="AB334" s="29">
        <f t="shared" si="76"/>
        <v>52</v>
      </c>
      <c r="AC334" s="16" t="str">
        <f t="shared" si="77"/>
        <v>HPExt</v>
      </c>
      <c r="AD334" s="29">
        <f t="shared" si="78"/>
        <v>246</v>
      </c>
    </row>
    <row r="335" spans="21:30" ht="16.5" x14ac:dyDescent="0.2">
      <c r="U335" s="15">
        <v>298</v>
      </c>
      <c r="V335" s="16">
        <f t="shared" si="72"/>
        <v>10</v>
      </c>
      <c r="W335" s="16" t="str">
        <f t="shared" si="73"/>
        <v>中级2</v>
      </c>
      <c r="X335" s="16">
        <f t="shared" si="70"/>
        <v>2</v>
      </c>
      <c r="Y335" s="16">
        <f t="shared" si="71"/>
        <v>28</v>
      </c>
      <c r="Z335" s="19">
        <f t="shared" si="74"/>
        <v>1.4000000000000001</v>
      </c>
      <c r="AA335" s="16" t="str">
        <f t="shared" si="75"/>
        <v>AtkExt</v>
      </c>
      <c r="AB335" s="29">
        <f t="shared" si="76"/>
        <v>54</v>
      </c>
      <c r="AC335" s="16" t="str">
        <f t="shared" si="77"/>
        <v>HPExt</v>
      </c>
      <c r="AD335" s="29">
        <f t="shared" si="78"/>
        <v>255</v>
      </c>
    </row>
    <row r="336" spans="21:30" ht="16.5" x14ac:dyDescent="0.2">
      <c r="U336" s="15">
        <v>299</v>
      </c>
      <c r="V336" s="16">
        <f t="shared" si="72"/>
        <v>10</v>
      </c>
      <c r="W336" s="16" t="str">
        <f t="shared" si="73"/>
        <v>中级2</v>
      </c>
      <c r="X336" s="16">
        <f t="shared" si="70"/>
        <v>2</v>
      </c>
      <c r="Y336" s="16">
        <f t="shared" si="71"/>
        <v>29</v>
      </c>
      <c r="Z336" s="19">
        <f t="shared" si="74"/>
        <v>1.4500000000000002</v>
      </c>
      <c r="AA336" s="16" t="str">
        <f t="shared" si="75"/>
        <v>AtkExt</v>
      </c>
      <c r="AB336" s="29">
        <f t="shared" si="76"/>
        <v>56</v>
      </c>
      <c r="AC336" s="16" t="str">
        <f t="shared" si="77"/>
        <v>HPExt</v>
      </c>
      <c r="AD336" s="29">
        <f t="shared" si="78"/>
        <v>264</v>
      </c>
    </row>
    <row r="337" spans="21:30" ht="16.5" x14ac:dyDescent="0.2">
      <c r="U337" s="15">
        <v>300</v>
      </c>
      <c r="V337" s="16">
        <f t="shared" si="72"/>
        <v>10</v>
      </c>
      <c r="W337" s="16" t="str">
        <f t="shared" si="73"/>
        <v>中级2</v>
      </c>
      <c r="X337" s="16">
        <f t="shared" si="70"/>
        <v>2</v>
      </c>
      <c r="Y337" s="16">
        <f t="shared" si="71"/>
        <v>30</v>
      </c>
      <c r="Z337" s="19">
        <f t="shared" si="74"/>
        <v>1.5</v>
      </c>
      <c r="AA337" s="16" t="str">
        <f t="shared" si="75"/>
        <v>AtkExt</v>
      </c>
      <c r="AB337" s="29">
        <f t="shared" si="76"/>
        <v>58</v>
      </c>
      <c r="AC337" s="16" t="str">
        <f t="shared" si="77"/>
        <v>HPExt</v>
      </c>
      <c r="AD337" s="29">
        <f t="shared" si="78"/>
        <v>273</v>
      </c>
    </row>
    <row r="338" spans="21:30" ht="16.5" x14ac:dyDescent="0.2">
      <c r="U338" s="15">
        <v>301</v>
      </c>
      <c r="V338" s="16">
        <f t="shared" si="72"/>
        <v>11</v>
      </c>
      <c r="W338" s="16" t="str">
        <f t="shared" si="73"/>
        <v>中级2</v>
      </c>
      <c r="X338" s="16">
        <f t="shared" si="70"/>
        <v>3</v>
      </c>
      <c r="Y338" s="16">
        <f t="shared" si="71"/>
        <v>1</v>
      </c>
      <c r="Z338" s="19">
        <f t="shared" si="74"/>
        <v>0.05</v>
      </c>
      <c r="AA338" s="16" t="str">
        <f t="shared" si="75"/>
        <v>AtkExt</v>
      </c>
      <c r="AB338" s="29">
        <f t="shared" si="76"/>
        <v>4</v>
      </c>
      <c r="AC338" s="16" t="str">
        <f t="shared" si="77"/>
        <v>HPExt</v>
      </c>
      <c r="AD338" s="29">
        <f t="shared" si="78"/>
        <v>5</v>
      </c>
    </row>
    <row r="339" spans="21:30" ht="16.5" x14ac:dyDescent="0.2">
      <c r="U339" s="15">
        <v>302</v>
      </c>
      <c r="V339" s="16">
        <f t="shared" si="72"/>
        <v>11</v>
      </c>
      <c r="W339" s="16" t="str">
        <f t="shared" si="73"/>
        <v>中级2</v>
      </c>
      <c r="X339" s="16">
        <f t="shared" si="70"/>
        <v>3</v>
      </c>
      <c r="Y339" s="16">
        <f t="shared" si="71"/>
        <v>2</v>
      </c>
      <c r="Z339" s="19">
        <f t="shared" si="74"/>
        <v>0.1</v>
      </c>
      <c r="AA339" s="16" t="str">
        <f t="shared" si="75"/>
        <v>AtkExt</v>
      </c>
      <c r="AB339" s="29">
        <f t="shared" si="76"/>
        <v>8</v>
      </c>
      <c r="AC339" s="16" t="str">
        <f t="shared" si="77"/>
        <v>HPExt</v>
      </c>
      <c r="AD339" s="29">
        <f t="shared" si="78"/>
        <v>9</v>
      </c>
    </row>
    <row r="340" spans="21:30" ht="16.5" x14ac:dyDescent="0.2">
      <c r="U340" s="15">
        <v>303</v>
      </c>
      <c r="V340" s="16">
        <f t="shared" si="72"/>
        <v>11</v>
      </c>
      <c r="W340" s="16" t="str">
        <f t="shared" si="73"/>
        <v>中级2</v>
      </c>
      <c r="X340" s="16">
        <f t="shared" si="70"/>
        <v>3</v>
      </c>
      <c r="Y340" s="16">
        <f t="shared" si="71"/>
        <v>3</v>
      </c>
      <c r="Z340" s="19">
        <f t="shared" si="74"/>
        <v>0.15000000000000002</v>
      </c>
      <c r="AA340" s="16" t="str">
        <f t="shared" si="75"/>
        <v>AtkExt</v>
      </c>
      <c r="AB340" s="29">
        <f t="shared" si="76"/>
        <v>12</v>
      </c>
      <c r="AC340" s="16" t="str">
        <f t="shared" si="77"/>
        <v>HPExt</v>
      </c>
      <c r="AD340" s="29">
        <f t="shared" si="78"/>
        <v>14</v>
      </c>
    </row>
    <row r="341" spans="21:30" ht="16.5" x14ac:dyDescent="0.2">
      <c r="U341" s="15">
        <v>304</v>
      </c>
      <c r="V341" s="16">
        <f t="shared" si="72"/>
        <v>11</v>
      </c>
      <c r="W341" s="16" t="str">
        <f t="shared" si="73"/>
        <v>中级2</v>
      </c>
      <c r="X341" s="16">
        <f t="shared" si="70"/>
        <v>3</v>
      </c>
      <c r="Y341" s="16">
        <f t="shared" si="71"/>
        <v>4</v>
      </c>
      <c r="Z341" s="19">
        <f t="shared" si="74"/>
        <v>0.2</v>
      </c>
      <c r="AA341" s="16" t="str">
        <f t="shared" si="75"/>
        <v>AtkExt</v>
      </c>
      <c r="AB341" s="29">
        <f t="shared" si="76"/>
        <v>16</v>
      </c>
      <c r="AC341" s="16" t="str">
        <f t="shared" si="77"/>
        <v>HPExt</v>
      </c>
      <c r="AD341" s="29">
        <f t="shared" si="78"/>
        <v>18</v>
      </c>
    </row>
    <row r="342" spans="21:30" ht="16.5" x14ac:dyDescent="0.2">
      <c r="U342" s="15">
        <v>305</v>
      </c>
      <c r="V342" s="16">
        <f t="shared" si="72"/>
        <v>11</v>
      </c>
      <c r="W342" s="16" t="str">
        <f t="shared" si="73"/>
        <v>中级2</v>
      </c>
      <c r="X342" s="16">
        <f t="shared" si="70"/>
        <v>3</v>
      </c>
      <c r="Y342" s="16">
        <f t="shared" si="71"/>
        <v>5</v>
      </c>
      <c r="Z342" s="19">
        <f t="shared" si="74"/>
        <v>0.25</v>
      </c>
      <c r="AA342" s="16" t="str">
        <f t="shared" si="75"/>
        <v>AtkExt</v>
      </c>
      <c r="AB342" s="29">
        <f t="shared" si="76"/>
        <v>19</v>
      </c>
      <c r="AC342" s="16" t="str">
        <f t="shared" si="77"/>
        <v>HPExt</v>
      </c>
      <c r="AD342" s="29">
        <f t="shared" si="78"/>
        <v>23</v>
      </c>
    </row>
    <row r="343" spans="21:30" ht="16.5" x14ac:dyDescent="0.2">
      <c r="U343" s="15">
        <v>306</v>
      </c>
      <c r="V343" s="16">
        <f t="shared" si="72"/>
        <v>11</v>
      </c>
      <c r="W343" s="16" t="str">
        <f t="shared" si="73"/>
        <v>中级2</v>
      </c>
      <c r="X343" s="16">
        <f t="shared" si="70"/>
        <v>3</v>
      </c>
      <c r="Y343" s="16">
        <f t="shared" si="71"/>
        <v>6</v>
      </c>
      <c r="Z343" s="19">
        <f t="shared" si="74"/>
        <v>0.30000000000000004</v>
      </c>
      <c r="AA343" s="16" t="str">
        <f t="shared" si="75"/>
        <v>AtkExt</v>
      </c>
      <c r="AB343" s="29">
        <f t="shared" si="76"/>
        <v>23</v>
      </c>
      <c r="AC343" s="16" t="str">
        <f t="shared" si="77"/>
        <v>HPExt</v>
      </c>
      <c r="AD343" s="29">
        <f t="shared" si="78"/>
        <v>27</v>
      </c>
    </row>
    <row r="344" spans="21:30" ht="16.5" x14ac:dyDescent="0.2">
      <c r="U344" s="15">
        <v>307</v>
      </c>
      <c r="V344" s="16">
        <f t="shared" si="72"/>
        <v>11</v>
      </c>
      <c r="W344" s="16" t="str">
        <f t="shared" si="73"/>
        <v>中级2</v>
      </c>
      <c r="X344" s="16">
        <f t="shared" si="70"/>
        <v>3</v>
      </c>
      <c r="Y344" s="16">
        <f t="shared" si="71"/>
        <v>7</v>
      </c>
      <c r="Z344" s="19">
        <f t="shared" si="74"/>
        <v>0.35000000000000003</v>
      </c>
      <c r="AA344" s="16" t="str">
        <f t="shared" si="75"/>
        <v>AtkExt</v>
      </c>
      <c r="AB344" s="29">
        <f t="shared" si="76"/>
        <v>27</v>
      </c>
      <c r="AC344" s="16" t="str">
        <f t="shared" si="77"/>
        <v>HPExt</v>
      </c>
      <c r="AD344" s="29">
        <f t="shared" si="78"/>
        <v>32</v>
      </c>
    </row>
    <row r="345" spans="21:30" ht="16.5" x14ac:dyDescent="0.2">
      <c r="U345" s="15">
        <v>308</v>
      </c>
      <c r="V345" s="16">
        <f t="shared" si="72"/>
        <v>11</v>
      </c>
      <c r="W345" s="16" t="str">
        <f t="shared" si="73"/>
        <v>中级2</v>
      </c>
      <c r="X345" s="16">
        <f t="shared" si="70"/>
        <v>3</v>
      </c>
      <c r="Y345" s="16">
        <f t="shared" si="71"/>
        <v>8</v>
      </c>
      <c r="Z345" s="19">
        <f t="shared" si="74"/>
        <v>0.4</v>
      </c>
      <c r="AA345" s="16" t="str">
        <f t="shared" si="75"/>
        <v>AtkExt</v>
      </c>
      <c r="AB345" s="29">
        <f t="shared" si="76"/>
        <v>31</v>
      </c>
      <c r="AC345" s="16" t="str">
        <f t="shared" si="77"/>
        <v>HPExt</v>
      </c>
      <c r="AD345" s="29">
        <f t="shared" si="78"/>
        <v>36</v>
      </c>
    </row>
    <row r="346" spans="21:30" ht="16.5" x14ac:dyDescent="0.2">
      <c r="U346" s="15">
        <v>309</v>
      </c>
      <c r="V346" s="16">
        <f t="shared" si="72"/>
        <v>11</v>
      </c>
      <c r="W346" s="16" t="str">
        <f t="shared" si="73"/>
        <v>中级2</v>
      </c>
      <c r="X346" s="16">
        <f t="shared" si="70"/>
        <v>3</v>
      </c>
      <c r="Y346" s="16">
        <f t="shared" si="71"/>
        <v>9</v>
      </c>
      <c r="Z346" s="19">
        <f t="shared" si="74"/>
        <v>0.45</v>
      </c>
      <c r="AA346" s="16" t="str">
        <f t="shared" si="75"/>
        <v>AtkExt</v>
      </c>
      <c r="AB346" s="29">
        <f t="shared" si="76"/>
        <v>35</v>
      </c>
      <c r="AC346" s="16" t="str">
        <f t="shared" si="77"/>
        <v>HPExt</v>
      </c>
      <c r="AD346" s="29">
        <f t="shared" si="78"/>
        <v>41</v>
      </c>
    </row>
    <row r="347" spans="21:30" ht="16.5" x14ac:dyDescent="0.2">
      <c r="U347" s="15">
        <v>310</v>
      </c>
      <c r="V347" s="16">
        <f t="shared" si="72"/>
        <v>11</v>
      </c>
      <c r="W347" s="16" t="str">
        <f t="shared" si="73"/>
        <v>中级2</v>
      </c>
      <c r="X347" s="16">
        <f t="shared" si="70"/>
        <v>3</v>
      </c>
      <c r="Y347" s="16">
        <f t="shared" si="71"/>
        <v>10</v>
      </c>
      <c r="Z347" s="19">
        <f t="shared" si="74"/>
        <v>0.5</v>
      </c>
      <c r="AA347" s="16" t="str">
        <f t="shared" si="75"/>
        <v>AtkExt</v>
      </c>
      <c r="AB347" s="29">
        <f t="shared" si="76"/>
        <v>39</v>
      </c>
      <c r="AC347" s="16" t="str">
        <f t="shared" si="77"/>
        <v>HPExt</v>
      </c>
      <c r="AD347" s="29">
        <f t="shared" si="78"/>
        <v>46</v>
      </c>
    </row>
    <row r="348" spans="21:30" ht="16.5" x14ac:dyDescent="0.2">
      <c r="U348" s="15">
        <v>311</v>
      </c>
      <c r="V348" s="16">
        <f t="shared" si="72"/>
        <v>11</v>
      </c>
      <c r="W348" s="16" t="str">
        <f t="shared" si="73"/>
        <v>中级2</v>
      </c>
      <c r="X348" s="16">
        <f t="shared" si="70"/>
        <v>3</v>
      </c>
      <c r="Y348" s="16">
        <f t="shared" si="71"/>
        <v>11</v>
      </c>
      <c r="Z348" s="19">
        <f t="shared" si="74"/>
        <v>0.55000000000000004</v>
      </c>
      <c r="AA348" s="16" t="str">
        <f t="shared" si="75"/>
        <v>AtkExt</v>
      </c>
      <c r="AB348" s="29">
        <f t="shared" si="76"/>
        <v>43</v>
      </c>
      <c r="AC348" s="16" t="str">
        <f t="shared" si="77"/>
        <v>HPExt</v>
      </c>
      <c r="AD348" s="29">
        <f t="shared" si="78"/>
        <v>50</v>
      </c>
    </row>
    <row r="349" spans="21:30" ht="16.5" x14ac:dyDescent="0.2">
      <c r="U349" s="15">
        <v>312</v>
      </c>
      <c r="V349" s="16">
        <f t="shared" si="72"/>
        <v>11</v>
      </c>
      <c r="W349" s="16" t="str">
        <f t="shared" si="73"/>
        <v>中级2</v>
      </c>
      <c r="X349" s="16">
        <f t="shared" si="70"/>
        <v>3</v>
      </c>
      <c r="Y349" s="16">
        <f t="shared" si="71"/>
        <v>12</v>
      </c>
      <c r="Z349" s="19">
        <f t="shared" si="74"/>
        <v>0.60000000000000009</v>
      </c>
      <c r="AA349" s="16" t="str">
        <f t="shared" si="75"/>
        <v>AtkExt</v>
      </c>
      <c r="AB349" s="29">
        <f t="shared" si="76"/>
        <v>47</v>
      </c>
      <c r="AC349" s="16" t="str">
        <f t="shared" si="77"/>
        <v>HPExt</v>
      </c>
      <c r="AD349" s="29">
        <f t="shared" si="78"/>
        <v>55</v>
      </c>
    </row>
    <row r="350" spans="21:30" ht="16.5" x14ac:dyDescent="0.2">
      <c r="U350" s="15">
        <v>313</v>
      </c>
      <c r="V350" s="16">
        <f t="shared" si="72"/>
        <v>11</v>
      </c>
      <c r="W350" s="16" t="str">
        <f t="shared" si="73"/>
        <v>中级2</v>
      </c>
      <c r="X350" s="16">
        <f t="shared" si="70"/>
        <v>3</v>
      </c>
      <c r="Y350" s="16">
        <f t="shared" si="71"/>
        <v>13</v>
      </c>
      <c r="Z350" s="19">
        <f t="shared" si="74"/>
        <v>0.65</v>
      </c>
      <c r="AA350" s="16" t="str">
        <f t="shared" si="75"/>
        <v>AtkExt</v>
      </c>
      <c r="AB350" s="29">
        <f t="shared" si="76"/>
        <v>50</v>
      </c>
      <c r="AC350" s="16" t="str">
        <f t="shared" si="77"/>
        <v>HPExt</v>
      </c>
      <c r="AD350" s="29">
        <f t="shared" si="78"/>
        <v>59</v>
      </c>
    </row>
    <row r="351" spans="21:30" ht="16.5" x14ac:dyDescent="0.2">
      <c r="U351" s="15">
        <v>314</v>
      </c>
      <c r="V351" s="16">
        <f t="shared" si="72"/>
        <v>11</v>
      </c>
      <c r="W351" s="16" t="str">
        <f t="shared" si="73"/>
        <v>中级2</v>
      </c>
      <c r="X351" s="16">
        <f t="shared" si="70"/>
        <v>3</v>
      </c>
      <c r="Y351" s="16">
        <f t="shared" si="71"/>
        <v>14</v>
      </c>
      <c r="Z351" s="19">
        <f t="shared" si="74"/>
        <v>0.70000000000000007</v>
      </c>
      <c r="AA351" s="16" t="str">
        <f t="shared" si="75"/>
        <v>AtkExt</v>
      </c>
      <c r="AB351" s="29">
        <f t="shared" si="76"/>
        <v>54</v>
      </c>
      <c r="AC351" s="16" t="str">
        <f t="shared" si="77"/>
        <v>HPExt</v>
      </c>
      <c r="AD351" s="29">
        <f t="shared" si="78"/>
        <v>64</v>
      </c>
    </row>
    <row r="352" spans="21:30" ht="16.5" x14ac:dyDescent="0.2">
      <c r="U352" s="15">
        <v>315</v>
      </c>
      <c r="V352" s="16">
        <f t="shared" si="72"/>
        <v>11</v>
      </c>
      <c r="W352" s="16" t="str">
        <f t="shared" si="73"/>
        <v>中级2</v>
      </c>
      <c r="X352" s="16">
        <f t="shared" si="70"/>
        <v>3</v>
      </c>
      <c r="Y352" s="16">
        <f t="shared" si="71"/>
        <v>15</v>
      </c>
      <c r="Z352" s="19">
        <f t="shared" si="74"/>
        <v>0.75</v>
      </c>
      <c r="AA352" s="16" t="str">
        <f t="shared" si="75"/>
        <v>AtkExt</v>
      </c>
      <c r="AB352" s="29">
        <f t="shared" si="76"/>
        <v>58</v>
      </c>
      <c r="AC352" s="16" t="str">
        <f t="shared" si="77"/>
        <v>HPExt</v>
      </c>
      <c r="AD352" s="29">
        <f t="shared" si="78"/>
        <v>68</v>
      </c>
    </row>
    <row r="353" spans="21:30" ht="16.5" x14ac:dyDescent="0.2">
      <c r="U353" s="15">
        <v>316</v>
      </c>
      <c r="V353" s="16">
        <f t="shared" si="72"/>
        <v>11</v>
      </c>
      <c r="W353" s="16" t="str">
        <f t="shared" si="73"/>
        <v>中级2</v>
      </c>
      <c r="X353" s="16">
        <f t="shared" si="70"/>
        <v>3</v>
      </c>
      <c r="Y353" s="16">
        <f t="shared" si="71"/>
        <v>16</v>
      </c>
      <c r="Z353" s="19">
        <f t="shared" si="74"/>
        <v>0.8</v>
      </c>
      <c r="AA353" s="16" t="str">
        <f t="shared" si="75"/>
        <v>AtkExt</v>
      </c>
      <c r="AB353" s="29">
        <f t="shared" si="76"/>
        <v>62</v>
      </c>
      <c r="AC353" s="16" t="str">
        <f t="shared" si="77"/>
        <v>HPExt</v>
      </c>
      <c r="AD353" s="29">
        <f t="shared" si="78"/>
        <v>73</v>
      </c>
    </row>
    <row r="354" spans="21:30" ht="16.5" x14ac:dyDescent="0.2">
      <c r="U354" s="15">
        <v>317</v>
      </c>
      <c r="V354" s="16">
        <f t="shared" si="72"/>
        <v>11</v>
      </c>
      <c r="W354" s="16" t="str">
        <f t="shared" si="73"/>
        <v>中级2</v>
      </c>
      <c r="X354" s="16">
        <f t="shared" si="70"/>
        <v>3</v>
      </c>
      <c r="Y354" s="16">
        <f t="shared" si="71"/>
        <v>17</v>
      </c>
      <c r="Z354" s="19">
        <f t="shared" si="74"/>
        <v>0.85000000000000009</v>
      </c>
      <c r="AA354" s="16" t="str">
        <f t="shared" si="75"/>
        <v>AtkExt</v>
      </c>
      <c r="AB354" s="29">
        <f t="shared" si="76"/>
        <v>66</v>
      </c>
      <c r="AC354" s="16" t="str">
        <f t="shared" si="77"/>
        <v>HPExt</v>
      </c>
      <c r="AD354" s="29">
        <f t="shared" si="78"/>
        <v>77</v>
      </c>
    </row>
    <row r="355" spans="21:30" ht="16.5" x14ac:dyDescent="0.2">
      <c r="U355" s="15">
        <v>318</v>
      </c>
      <c r="V355" s="16">
        <f t="shared" si="72"/>
        <v>11</v>
      </c>
      <c r="W355" s="16" t="str">
        <f t="shared" si="73"/>
        <v>中级2</v>
      </c>
      <c r="X355" s="16">
        <f t="shared" si="70"/>
        <v>3</v>
      </c>
      <c r="Y355" s="16">
        <f t="shared" si="71"/>
        <v>18</v>
      </c>
      <c r="Z355" s="19">
        <f t="shared" si="74"/>
        <v>0.9</v>
      </c>
      <c r="AA355" s="16" t="str">
        <f t="shared" si="75"/>
        <v>AtkExt</v>
      </c>
      <c r="AB355" s="29">
        <f t="shared" si="76"/>
        <v>70</v>
      </c>
      <c r="AC355" s="16" t="str">
        <f t="shared" si="77"/>
        <v>HPExt</v>
      </c>
      <c r="AD355" s="29">
        <f t="shared" si="78"/>
        <v>82</v>
      </c>
    </row>
    <row r="356" spans="21:30" ht="16.5" x14ac:dyDescent="0.2">
      <c r="U356" s="15">
        <v>319</v>
      </c>
      <c r="V356" s="16">
        <f t="shared" si="72"/>
        <v>11</v>
      </c>
      <c r="W356" s="16" t="str">
        <f t="shared" si="73"/>
        <v>中级2</v>
      </c>
      <c r="X356" s="16">
        <f t="shared" si="70"/>
        <v>3</v>
      </c>
      <c r="Y356" s="16">
        <f t="shared" si="71"/>
        <v>19</v>
      </c>
      <c r="Z356" s="19">
        <f t="shared" si="74"/>
        <v>0.95000000000000007</v>
      </c>
      <c r="AA356" s="16" t="str">
        <f t="shared" si="75"/>
        <v>AtkExt</v>
      </c>
      <c r="AB356" s="29">
        <f t="shared" si="76"/>
        <v>74</v>
      </c>
      <c r="AC356" s="16" t="str">
        <f t="shared" si="77"/>
        <v>HPExt</v>
      </c>
      <c r="AD356" s="29">
        <f t="shared" si="78"/>
        <v>87</v>
      </c>
    </row>
    <row r="357" spans="21:30" ht="16.5" x14ac:dyDescent="0.2">
      <c r="U357" s="15">
        <v>320</v>
      </c>
      <c r="V357" s="16">
        <f t="shared" si="72"/>
        <v>11</v>
      </c>
      <c r="W357" s="16" t="str">
        <f t="shared" si="73"/>
        <v>中级2</v>
      </c>
      <c r="X357" s="16">
        <f t="shared" si="70"/>
        <v>3</v>
      </c>
      <c r="Y357" s="16">
        <f t="shared" si="71"/>
        <v>20</v>
      </c>
      <c r="Z357" s="19">
        <f t="shared" si="74"/>
        <v>1</v>
      </c>
      <c r="AA357" s="16" t="str">
        <f t="shared" si="75"/>
        <v>AtkExt</v>
      </c>
      <c r="AB357" s="29">
        <f t="shared" si="76"/>
        <v>78</v>
      </c>
      <c r="AC357" s="16" t="str">
        <f t="shared" si="77"/>
        <v>HPExt</v>
      </c>
      <c r="AD357" s="29">
        <f t="shared" si="78"/>
        <v>91</v>
      </c>
    </row>
    <row r="358" spans="21:30" ht="16.5" x14ac:dyDescent="0.2">
      <c r="U358" s="15">
        <v>321</v>
      </c>
      <c r="V358" s="16">
        <f t="shared" si="72"/>
        <v>11</v>
      </c>
      <c r="W358" s="16" t="str">
        <f t="shared" si="73"/>
        <v>中级2</v>
      </c>
      <c r="X358" s="16">
        <f t="shared" ref="X358:X421" si="79">INDEX($V$4:$V$33,INT((U358-1)/30)+1)</f>
        <v>3</v>
      </c>
      <c r="Y358" s="16">
        <f t="shared" ref="Y358:Y421" si="80">MOD(U358-1,30)+1</f>
        <v>21</v>
      </c>
      <c r="Z358" s="19">
        <f t="shared" si="74"/>
        <v>1.05</v>
      </c>
      <c r="AA358" s="16" t="str">
        <f t="shared" si="75"/>
        <v>AtkExt</v>
      </c>
      <c r="AB358" s="29">
        <f t="shared" si="76"/>
        <v>81</v>
      </c>
      <c r="AC358" s="16" t="str">
        <f t="shared" si="77"/>
        <v>HPExt</v>
      </c>
      <c r="AD358" s="29">
        <f t="shared" si="78"/>
        <v>96</v>
      </c>
    </row>
    <row r="359" spans="21:30" ht="16.5" x14ac:dyDescent="0.2">
      <c r="U359" s="15">
        <v>322</v>
      </c>
      <c r="V359" s="16">
        <f t="shared" ref="V359:V422" si="81">INT((U359-1)/30)+1</f>
        <v>11</v>
      </c>
      <c r="W359" s="16" t="str">
        <f t="shared" ref="W359:W422" si="82">INDEX($U$4:$U$33,V359)</f>
        <v>中级2</v>
      </c>
      <c r="X359" s="16">
        <f t="shared" si="79"/>
        <v>3</v>
      </c>
      <c r="Y359" s="16">
        <f t="shared" si="80"/>
        <v>22</v>
      </c>
      <c r="Z359" s="19">
        <f t="shared" ref="Z359:Z422" si="83">Y359*5%</f>
        <v>1.1000000000000001</v>
      </c>
      <c r="AA359" s="16" t="str">
        <f t="shared" ref="AA359:AA422" si="84">INDEX($Y$3:$AA$3,INDEX($AB$4:$AB$33,V359))</f>
        <v>AtkExt</v>
      </c>
      <c r="AB359" s="29">
        <f t="shared" ref="AB359:AB422" si="85">ROUND(INDEX($Y$4:$AA$33,$V359,MATCH(AA359,$Y$3:$AA$3,0))*INDEX($X$4:$X$33,V359)*$Z359*INDEX($E$11:$G$11,MATCH(AA359,$Y$3:$AA$3,0)),0)</f>
        <v>85</v>
      </c>
      <c r="AC359" s="16" t="str">
        <f t="shared" ref="AC359:AC422" si="86">INDEX($Y$3:$AA$3,INDEX($AC$4:$AC$33,V359))</f>
        <v>HPExt</v>
      </c>
      <c r="AD359" s="29">
        <f t="shared" ref="AD359:AD422" si="87">ROUND(INDEX($Y$4:$AA$33,$V359,MATCH(AC359,$Y$3:$AA$3,0))*INDEX($X$4:$X$33,X359)*$Z359*INDEX($E$11:$G$11,MATCH(AC359,$Y$3:$AA$3,0)),0)</f>
        <v>100</v>
      </c>
    </row>
    <row r="360" spans="21:30" ht="16.5" x14ac:dyDescent="0.2">
      <c r="U360" s="15">
        <v>323</v>
      </c>
      <c r="V360" s="16">
        <f t="shared" si="81"/>
        <v>11</v>
      </c>
      <c r="W360" s="16" t="str">
        <f t="shared" si="82"/>
        <v>中级2</v>
      </c>
      <c r="X360" s="16">
        <f t="shared" si="79"/>
        <v>3</v>
      </c>
      <c r="Y360" s="16">
        <f t="shared" si="80"/>
        <v>23</v>
      </c>
      <c r="Z360" s="19">
        <f t="shared" si="83"/>
        <v>1.1500000000000001</v>
      </c>
      <c r="AA360" s="16" t="str">
        <f t="shared" si="84"/>
        <v>AtkExt</v>
      </c>
      <c r="AB360" s="29">
        <f t="shared" si="85"/>
        <v>89</v>
      </c>
      <c r="AC360" s="16" t="str">
        <f t="shared" si="86"/>
        <v>HPExt</v>
      </c>
      <c r="AD360" s="29">
        <f t="shared" si="87"/>
        <v>105</v>
      </c>
    </row>
    <row r="361" spans="21:30" ht="16.5" x14ac:dyDescent="0.2">
      <c r="U361" s="15">
        <v>324</v>
      </c>
      <c r="V361" s="16">
        <f t="shared" si="81"/>
        <v>11</v>
      </c>
      <c r="W361" s="16" t="str">
        <f t="shared" si="82"/>
        <v>中级2</v>
      </c>
      <c r="X361" s="16">
        <f t="shared" si="79"/>
        <v>3</v>
      </c>
      <c r="Y361" s="16">
        <f t="shared" si="80"/>
        <v>24</v>
      </c>
      <c r="Z361" s="19">
        <f t="shared" si="83"/>
        <v>1.2000000000000002</v>
      </c>
      <c r="AA361" s="16" t="str">
        <f t="shared" si="84"/>
        <v>AtkExt</v>
      </c>
      <c r="AB361" s="29">
        <f t="shared" si="85"/>
        <v>93</v>
      </c>
      <c r="AC361" s="16" t="str">
        <f t="shared" si="86"/>
        <v>HPExt</v>
      </c>
      <c r="AD361" s="29">
        <f t="shared" si="87"/>
        <v>109</v>
      </c>
    </row>
    <row r="362" spans="21:30" ht="16.5" x14ac:dyDescent="0.2">
      <c r="U362" s="15">
        <v>325</v>
      </c>
      <c r="V362" s="16">
        <f t="shared" si="81"/>
        <v>11</v>
      </c>
      <c r="W362" s="16" t="str">
        <f t="shared" si="82"/>
        <v>中级2</v>
      </c>
      <c r="X362" s="16">
        <f t="shared" si="79"/>
        <v>3</v>
      </c>
      <c r="Y362" s="16">
        <f t="shared" si="80"/>
        <v>25</v>
      </c>
      <c r="Z362" s="19">
        <f t="shared" si="83"/>
        <v>1.25</v>
      </c>
      <c r="AA362" s="16" t="str">
        <f t="shared" si="84"/>
        <v>AtkExt</v>
      </c>
      <c r="AB362" s="29">
        <f t="shared" si="85"/>
        <v>97</v>
      </c>
      <c r="AC362" s="16" t="str">
        <f t="shared" si="86"/>
        <v>HPExt</v>
      </c>
      <c r="AD362" s="29">
        <f t="shared" si="87"/>
        <v>114</v>
      </c>
    </row>
    <row r="363" spans="21:30" ht="16.5" x14ac:dyDescent="0.2">
      <c r="U363" s="15">
        <v>326</v>
      </c>
      <c r="V363" s="16">
        <f t="shared" si="81"/>
        <v>11</v>
      </c>
      <c r="W363" s="16" t="str">
        <f t="shared" si="82"/>
        <v>中级2</v>
      </c>
      <c r="X363" s="16">
        <f t="shared" si="79"/>
        <v>3</v>
      </c>
      <c r="Y363" s="16">
        <f t="shared" si="80"/>
        <v>26</v>
      </c>
      <c r="Z363" s="19">
        <f t="shared" si="83"/>
        <v>1.3</v>
      </c>
      <c r="AA363" s="16" t="str">
        <f t="shared" si="84"/>
        <v>AtkExt</v>
      </c>
      <c r="AB363" s="29">
        <f t="shared" si="85"/>
        <v>101</v>
      </c>
      <c r="AC363" s="16" t="str">
        <f t="shared" si="86"/>
        <v>HPExt</v>
      </c>
      <c r="AD363" s="29">
        <f t="shared" si="87"/>
        <v>119</v>
      </c>
    </row>
    <row r="364" spans="21:30" ht="16.5" x14ac:dyDescent="0.2">
      <c r="U364" s="15">
        <v>327</v>
      </c>
      <c r="V364" s="16">
        <f t="shared" si="81"/>
        <v>11</v>
      </c>
      <c r="W364" s="16" t="str">
        <f t="shared" si="82"/>
        <v>中级2</v>
      </c>
      <c r="X364" s="16">
        <f t="shared" si="79"/>
        <v>3</v>
      </c>
      <c r="Y364" s="16">
        <f t="shared" si="80"/>
        <v>27</v>
      </c>
      <c r="Z364" s="19">
        <f t="shared" si="83"/>
        <v>1.35</v>
      </c>
      <c r="AA364" s="16" t="str">
        <f t="shared" si="84"/>
        <v>AtkExt</v>
      </c>
      <c r="AB364" s="29">
        <f t="shared" si="85"/>
        <v>105</v>
      </c>
      <c r="AC364" s="16" t="str">
        <f t="shared" si="86"/>
        <v>HPExt</v>
      </c>
      <c r="AD364" s="29">
        <f t="shared" si="87"/>
        <v>123</v>
      </c>
    </row>
    <row r="365" spans="21:30" ht="16.5" x14ac:dyDescent="0.2">
      <c r="U365" s="15">
        <v>328</v>
      </c>
      <c r="V365" s="16">
        <f t="shared" si="81"/>
        <v>11</v>
      </c>
      <c r="W365" s="16" t="str">
        <f t="shared" si="82"/>
        <v>中级2</v>
      </c>
      <c r="X365" s="16">
        <f t="shared" si="79"/>
        <v>3</v>
      </c>
      <c r="Y365" s="16">
        <f t="shared" si="80"/>
        <v>28</v>
      </c>
      <c r="Z365" s="19">
        <f t="shared" si="83"/>
        <v>1.4000000000000001</v>
      </c>
      <c r="AA365" s="16" t="str">
        <f t="shared" si="84"/>
        <v>AtkExt</v>
      </c>
      <c r="AB365" s="29">
        <f t="shared" si="85"/>
        <v>109</v>
      </c>
      <c r="AC365" s="16" t="str">
        <f t="shared" si="86"/>
        <v>HPExt</v>
      </c>
      <c r="AD365" s="29">
        <f t="shared" si="87"/>
        <v>128</v>
      </c>
    </row>
    <row r="366" spans="21:30" ht="16.5" x14ac:dyDescent="0.2">
      <c r="U366" s="15">
        <v>329</v>
      </c>
      <c r="V366" s="16">
        <f t="shared" si="81"/>
        <v>11</v>
      </c>
      <c r="W366" s="16" t="str">
        <f t="shared" si="82"/>
        <v>中级2</v>
      </c>
      <c r="X366" s="16">
        <f t="shared" si="79"/>
        <v>3</v>
      </c>
      <c r="Y366" s="16">
        <f t="shared" si="80"/>
        <v>29</v>
      </c>
      <c r="Z366" s="19">
        <f t="shared" si="83"/>
        <v>1.4500000000000002</v>
      </c>
      <c r="AA366" s="16" t="str">
        <f t="shared" si="84"/>
        <v>AtkExt</v>
      </c>
      <c r="AB366" s="29">
        <f t="shared" si="85"/>
        <v>112</v>
      </c>
      <c r="AC366" s="16" t="str">
        <f t="shared" si="86"/>
        <v>HPExt</v>
      </c>
      <c r="AD366" s="29">
        <f t="shared" si="87"/>
        <v>132</v>
      </c>
    </row>
    <row r="367" spans="21:30" ht="16.5" x14ac:dyDescent="0.2">
      <c r="U367" s="15">
        <v>330</v>
      </c>
      <c r="V367" s="16">
        <f t="shared" si="81"/>
        <v>11</v>
      </c>
      <c r="W367" s="16" t="str">
        <f t="shared" si="82"/>
        <v>中级2</v>
      </c>
      <c r="X367" s="16">
        <f t="shared" si="79"/>
        <v>3</v>
      </c>
      <c r="Y367" s="16">
        <f t="shared" si="80"/>
        <v>30</v>
      </c>
      <c r="Z367" s="19">
        <f t="shared" si="83"/>
        <v>1.5</v>
      </c>
      <c r="AA367" s="16" t="str">
        <f t="shared" si="84"/>
        <v>AtkExt</v>
      </c>
      <c r="AB367" s="29">
        <f t="shared" si="85"/>
        <v>116</v>
      </c>
      <c r="AC367" s="16" t="str">
        <f t="shared" si="86"/>
        <v>HPExt</v>
      </c>
      <c r="AD367" s="29">
        <f t="shared" si="87"/>
        <v>137</v>
      </c>
    </row>
    <row r="368" spans="21:30" ht="16.5" x14ac:dyDescent="0.2">
      <c r="U368" s="15">
        <v>331</v>
      </c>
      <c r="V368" s="16">
        <f t="shared" si="81"/>
        <v>12</v>
      </c>
      <c r="W368" s="16" t="str">
        <f t="shared" si="82"/>
        <v>中级2</v>
      </c>
      <c r="X368" s="16">
        <f t="shared" si="79"/>
        <v>4</v>
      </c>
      <c r="Y368" s="16">
        <f t="shared" si="80"/>
        <v>1</v>
      </c>
      <c r="Z368" s="19">
        <f t="shared" si="83"/>
        <v>0.05</v>
      </c>
      <c r="AA368" s="16" t="str">
        <f t="shared" si="84"/>
        <v>AtkExt</v>
      </c>
      <c r="AB368" s="29">
        <f t="shared" si="85"/>
        <v>2</v>
      </c>
      <c r="AC368" s="16" t="str">
        <f t="shared" si="86"/>
        <v>DefExt</v>
      </c>
      <c r="AD368" s="29">
        <f t="shared" si="87"/>
        <v>1</v>
      </c>
    </row>
    <row r="369" spans="21:30" ht="16.5" x14ac:dyDescent="0.2">
      <c r="U369" s="15">
        <v>332</v>
      </c>
      <c r="V369" s="16">
        <f t="shared" si="81"/>
        <v>12</v>
      </c>
      <c r="W369" s="16" t="str">
        <f t="shared" si="82"/>
        <v>中级2</v>
      </c>
      <c r="X369" s="16">
        <f t="shared" si="79"/>
        <v>4</v>
      </c>
      <c r="Y369" s="16">
        <f t="shared" si="80"/>
        <v>2</v>
      </c>
      <c r="Z369" s="19">
        <f t="shared" si="83"/>
        <v>0.1</v>
      </c>
      <c r="AA369" s="16" t="str">
        <f t="shared" si="84"/>
        <v>AtkExt</v>
      </c>
      <c r="AB369" s="29">
        <f t="shared" si="85"/>
        <v>4</v>
      </c>
      <c r="AC369" s="16" t="str">
        <f t="shared" si="86"/>
        <v>DefExt</v>
      </c>
      <c r="AD369" s="29">
        <f t="shared" si="87"/>
        <v>3</v>
      </c>
    </row>
    <row r="370" spans="21:30" ht="16.5" x14ac:dyDescent="0.2">
      <c r="U370" s="15">
        <v>333</v>
      </c>
      <c r="V370" s="16">
        <f t="shared" si="81"/>
        <v>12</v>
      </c>
      <c r="W370" s="16" t="str">
        <f t="shared" si="82"/>
        <v>中级2</v>
      </c>
      <c r="X370" s="16">
        <f t="shared" si="79"/>
        <v>4</v>
      </c>
      <c r="Y370" s="16">
        <f t="shared" si="80"/>
        <v>3</v>
      </c>
      <c r="Z370" s="19">
        <f t="shared" si="83"/>
        <v>0.15000000000000002</v>
      </c>
      <c r="AA370" s="16" t="str">
        <f t="shared" si="84"/>
        <v>AtkExt</v>
      </c>
      <c r="AB370" s="29">
        <f t="shared" si="85"/>
        <v>6</v>
      </c>
      <c r="AC370" s="16" t="str">
        <f t="shared" si="86"/>
        <v>DefExt</v>
      </c>
      <c r="AD370" s="29">
        <f t="shared" si="87"/>
        <v>4</v>
      </c>
    </row>
    <row r="371" spans="21:30" ht="16.5" x14ac:dyDescent="0.2">
      <c r="U371" s="15">
        <v>334</v>
      </c>
      <c r="V371" s="16">
        <f t="shared" si="81"/>
        <v>12</v>
      </c>
      <c r="W371" s="16" t="str">
        <f t="shared" si="82"/>
        <v>中级2</v>
      </c>
      <c r="X371" s="16">
        <f t="shared" si="79"/>
        <v>4</v>
      </c>
      <c r="Y371" s="16">
        <f t="shared" si="80"/>
        <v>4</v>
      </c>
      <c r="Z371" s="19">
        <f t="shared" si="83"/>
        <v>0.2</v>
      </c>
      <c r="AA371" s="16" t="str">
        <f t="shared" si="84"/>
        <v>AtkExt</v>
      </c>
      <c r="AB371" s="29">
        <f t="shared" si="85"/>
        <v>8</v>
      </c>
      <c r="AC371" s="16" t="str">
        <f t="shared" si="86"/>
        <v>DefExt</v>
      </c>
      <c r="AD371" s="29">
        <f t="shared" si="87"/>
        <v>5</v>
      </c>
    </row>
    <row r="372" spans="21:30" ht="16.5" x14ac:dyDescent="0.2">
      <c r="U372" s="15">
        <v>335</v>
      </c>
      <c r="V372" s="16">
        <f t="shared" si="81"/>
        <v>12</v>
      </c>
      <c r="W372" s="16" t="str">
        <f t="shared" si="82"/>
        <v>中级2</v>
      </c>
      <c r="X372" s="16">
        <f t="shared" si="79"/>
        <v>4</v>
      </c>
      <c r="Y372" s="16">
        <f t="shared" si="80"/>
        <v>5</v>
      </c>
      <c r="Z372" s="19">
        <f t="shared" si="83"/>
        <v>0.25</v>
      </c>
      <c r="AA372" s="16" t="str">
        <f t="shared" si="84"/>
        <v>AtkExt</v>
      </c>
      <c r="AB372" s="29">
        <f t="shared" si="85"/>
        <v>10</v>
      </c>
      <c r="AC372" s="16" t="str">
        <f t="shared" si="86"/>
        <v>DefExt</v>
      </c>
      <c r="AD372" s="29">
        <f t="shared" si="87"/>
        <v>6</v>
      </c>
    </row>
    <row r="373" spans="21:30" ht="16.5" x14ac:dyDescent="0.2">
      <c r="U373" s="15">
        <v>336</v>
      </c>
      <c r="V373" s="16">
        <f t="shared" si="81"/>
        <v>12</v>
      </c>
      <c r="W373" s="16" t="str">
        <f t="shared" si="82"/>
        <v>中级2</v>
      </c>
      <c r="X373" s="16">
        <f t="shared" si="79"/>
        <v>4</v>
      </c>
      <c r="Y373" s="16">
        <f t="shared" si="80"/>
        <v>6</v>
      </c>
      <c r="Z373" s="19">
        <f t="shared" si="83"/>
        <v>0.30000000000000004</v>
      </c>
      <c r="AA373" s="16" t="str">
        <f t="shared" si="84"/>
        <v>AtkExt</v>
      </c>
      <c r="AB373" s="29">
        <f t="shared" si="85"/>
        <v>12</v>
      </c>
      <c r="AC373" s="16" t="str">
        <f t="shared" si="86"/>
        <v>DefExt</v>
      </c>
      <c r="AD373" s="29">
        <f t="shared" si="87"/>
        <v>8</v>
      </c>
    </row>
    <row r="374" spans="21:30" ht="16.5" x14ac:dyDescent="0.2">
      <c r="U374" s="15">
        <v>337</v>
      </c>
      <c r="V374" s="16">
        <f t="shared" si="81"/>
        <v>12</v>
      </c>
      <c r="W374" s="16" t="str">
        <f t="shared" si="82"/>
        <v>中级2</v>
      </c>
      <c r="X374" s="16">
        <f t="shared" si="79"/>
        <v>4</v>
      </c>
      <c r="Y374" s="16">
        <f t="shared" si="80"/>
        <v>7</v>
      </c>
      <c r="Z374" s="19">
        <f t="shared" si="83"/>
        <v>0.35000000000000003</v>
      </c>
      <c r="AA374" s="16" t="str">
        <f t="shared" si="84"/>
        <v>AtkExt</v>
      </c>
      <c r="AB374" s="29">
        <f t="shared" si="85"/>
        <v>14</v>
      </c>
      <c r="AC374" s="16" t="str">
        <f t="shared" si="86"/>
        <v>DefExt</v>
      </c>
      <c r="AD374" s="29">
        <f t="shared" si="87"/>
        <v>9</v>
      </c>
    </row>
    <row r="375" spans="21:30" ht="16.5" x14ac:dyDescent="0.2">
      <c r="U375" s="15">
        <v>338</v>
      </c>
      <c r="V375" s="16">
        <f t="shared" si="81"/>
        <v>12</v>
      </c>
      <c r="W375" s="16" t="str">
        <f t="shared" si="82"/>
        <v>中级2</v>
      </c>
      <c r="X375" s="16">
        <f t="shared" si="79"/>
        <v>4</v>
      </c>
      <c r="Y375" s="16">
        <f t="shared" si="80"/>
        <v>8</v>
      </c>
      <c r="Z375" s="19">
        <f t="shared" si="83"/>
        <v>0.4</v>
      </c>
      <c r="AA375" s="16" t="str">
        <f t="shared" si="84"/>
        <v>AtkExt</v>
      </c>
      <c r="AB375" s="29">
        <f t="shared" si="85"/>
        <v>16</v>
      </c>
      <c r="AC375" s="16" t="str">
        <f t="shared" si="86"/>
        <v>DefExt</v>
      </c>
      <c r="AD375" s="29">
        <f t="shared" si="87"/>
        <v>10</v>
      </c>
    </row>
    <row r="376" spans="21:30" ht="16.5" x14ac:dyDescent="0.2">
      <c r="U376" s="15">
        <v>339</v>
      </c>
      <c r="V376" s="16">
        <f t="shared" si="81"/>
        <v>12</v>
      </c>
      <c r="W376" s="16" t="str">
        <f t="shared" si="82"/>
        <v>中级2</v>
      </c>
      <c r="X376" s="16">
        <f t="shared" si="79"/>
        <v>4</v>
      </c>
      <c r="Y376" s="16">
        <f t="shared" si="80"/>
        <v>9</v>
      </c>
      <c r="Z376" s="19">
        <f t="shared" si="83"/>
        <v>0.45</v>
      </c>
      <c r="AA376" s="16" t="str">
        <f t="shared" si="84"/>
        <v>AtkExt</v>
      </c>
      <c r="AB376" s="29">
        <f t="shared" si="85"/>
        <v>17</v>
      </c>
      <c r="AC376" s="16" t="str">
        <f t="shared" si="86"/>
        <v>DefExt</v>
      </c>
      <c r="AD376" s="29">
        <f t="shared" si="87"/>
        <v>12</v>
      </c>
    </row>
    <row r="377" spans="21:30" ht="16.5" x14ac:dyDescent="0.2">
      <c r="U377" s="15">
        <v>340</v>
      </c>
      <c r="V377" s="16">
        <f t="shared" si="81"/>
        <v>12</v>
      </c>
      <c r="W377" s="16" t="str">
        <f t="shared" si="82"/>
        <v>中级2</v>
      </c>
      <c r="X377" s="16">
        <f t="shared" si="79"/>
        <v>4</v>
      </c>
      <c r="Y377" s="16">
        <f t="shared" si="80"/>
        <v>10</v>
      </c>
      <c r="Z377" s="19">
        <f t="shared" si="83"/>
        <v>0.5</v>
      </c>
      <c r="AA377" s="16" t="str">
        <f t="shared" si="84"/>
        <v>AtkExt</v>
      </c>
      <c r="AB377" s="29">
        <f t="shared" si="85"/>
        <v>19</v>
      </c>
      <c r="AC377" s="16" t="str">
        <f t="shared" si="86"/>
        <v>DefExt</v>
      </c>
      <c r="AD377" s="29">
        <f t="shared" si="87"/>
        <v>13</v>
      </c>
    </row>
    <row r="378" spans="21:30" ht="16.5" x14ac:dyDescent="0.2">
      <c r="U378" s="15">
        <v>341</v>
      </c>
      <c r="V378" s="16">
        <f t="shared" si="81"/>
        <v>12</v>
      </c>
      <c r="W378" s="16" t="str">
        <f t="shared" si="82"/>
        <v>中级2</v>
      </c>
      <c r="X378" s="16">
        <f t="shared" si="79"/>
        <v>4</v>
      </c>
      <c r="Y378" s="16">
        <f t="shared" si="80"/>
        <v>11</v>
      </c>
      <c r="Z378" s="19">
        <f t="shared" si="83"/>
        <v>0.55000000000000004</v>
      </c>
      <c r="AA378" s="16" t="str">
        <f t="shared" si="84"/>
        <v>AtkExt</v>
      </c>
      <c r="AB378" s="29">
        <f t="shared" si="85"/>
        <v>21</v>
      </c>
      <c r="AC378" s="16" t="str">
        <f t="shared" si="86"/>
        <v>DefExt</v>
      </c>
      <c r="AD378" s="29">
        <f t="shared" si="87"/>
        <v>14</v>
      </c>
    </row>
    <row r="379" spans="21:30" ht="16.5" x14ac:dyDescent="0.2">
      <c r="U379" s="15">
        <v>342</v>
      </c>
      <c r="V379" s="16">
        <f t="shared" si="81"/>
        <v>12</v>
      </c>
      <c r="W379" s="16" t="str">
        <f t="shared" si="82"/>
        <v>中级2</v>
      </c>
      <c r="X379" s="16">
        <f t="shared" si="79"/>
        <v>4</v>
      </c>
      <c r="Y379" s="16">
        <f t="shared" si="80"/>
        <v>12</v>
      </c>
      <c r="Z379" s="19">
        <f t="shared" si="83"/>
        <v>0.60000000000000009</v>
      </c>
      <c r="AA379" s="16" t="str">
        <f t="shared" si="84"/>
        <v>AtkExt</v>
      </c>
      <c r="AB379" s="29">
        <f t="shared" si="85"/>
        <v>23</v>
      </c>
      <c r="AC379" s="16" t="str">
        <f t="shared" si="86"/>
        <v>DefExt</v>
      </c>
      <c r="AD379" s="29">
        <f t="shared" si="87"/>
        <v>15</v>
      </c>
    </row>
    <row r="380" spans="21:30" ht="16.5" x14ac:dyDescent="0.2">
      <c r="U380" s="15">
        <v>343</v>
      </c>
      <c r="V380" s="16">
        <f t="shared" si="81"/>
        <v>12</v>
      </c>
      <c r="W380" s="16" t="str">
        <f t="shared" si="82"/>
        <v>中级2</v>
      </c>
      <c r="X380" s="16">
        <f t="shared" si="79"/>
        <v>4</v>
      </c>
      <c r="Y380" s="16">
        <f t="shared" si="80"/>
        <v>13</v>
      </c>
      <c r="Z380" s="19">
        <f t="shared" si="83"/>
        <v>0.65</v>
      </c>
      <c r="AA380" s="16" t="str">
        <f t="shared" si="84"/>
        <v>AtkExt</v>
      </c>
      <c r="AB380" s="29">
        <f t="shared" si="85"/>
        <v>25</v>
      </c>
      <c r="AC380" s="16" t="str">
        <f t="shared" si="86"/>
        <v>DefExt</v>
      </c>
      <c r="AD380" s="29">
        <f t="shared" si="87"/>
        <v>17</v>
      </c>
    </row>
    <row r="381" spans="21:30" ht="16.5" x14ac:dyDescent="0.2">
      <c r="U381" s="15">
        <v>344</v>
      </c>
      <c r="V381" s="16">
        <f t="shared" si="81"/>
        <v>12</v>
      </c>
      <c r="W381" s="16" t="str">
        <f t="shared" si="82"/>
        <v>中级2</v>
      </c>
      <c r="X381" s="16">
        <f t="shared" si="79"/>
        <v>4</v>
      </c>
      <c r="Y381" s="16">
        <f t="shared" si="80"/>
        <v>14</v>
      </c>
      <c r="Z381" s="19">
        <f t="shared" si="83"/>
        <v>0.70000000000000007</v>
      </c>
      <c r="AA381" s="16" t="str">
        <f t="shared" si="84"/>
        <v>AtkExt</v>
      </c>
      <c r="AB381" s="29">
        <f t="shared" si="85"/>
        <v>27</v>
      </c>
      <c r="AC381" s="16" t="str">
        <f t="shared" si="86"/>
        <v>DefExt</v>
      </c>
      <c r="AD381" s="29">
        <f t="shared" si="87"/>
        <v>18</v>
      </c>
    </row>
    <row r="382" spans="21:30" ht="16.5" x14ac:dyDescent="0.2">
      <c r="U382" s="15">
        <v>345</v>
      </c>
      <c r="V382" s="16">
        <f t="shared" si="81"/>
        <v>12</v>
      </c>
      <c r="W382" s="16" t="str">
        <f t="shared" si="82"/>
        <v>中级2</v>
      </c>
      <c r="X382" s="16">
        <f t="shared" si="79"/>
        <v>4</v>
      </c>
      <c r="Y382" s="16">
        <f t="shared" si="80"/>
        <v>15</v>
      </c>
      <c r="Z382" s="19">
        <f t="shared" si="83"/>
        <v>0.75</v>
      </c>
      <c r="AA382" s="16" t="str">
        <f t="shared" si="84"/>
        <v>AtkExt</v>
      </c>
      <c r="AB382" s="29">
        <f t="shared" si="85"/>
        <v>29</v>
      </c>
      <c r="AC382" s="16" t="str">
        <f t="shared" si="86"/>
        <v>DefExt</v>
      </c>
      <c r="AD382" s="29">
        <f t="shared" si="87"/>
        <v>19</v>
      </c>
    </row>
    <row r="383" spans="21:30" ht="16.5" x14ac:dyDescent="0.2">
      <c r="U383" s="15">
        <v>346</v>
      </c>
      <c r="V383" s="16">
        <f t="shared" si="81"/>
        <v>12</v>
      </c>
      <c r="W383" s="16" t="str">
        <f t="shared" si="82"/>
        <v>中级2</v>
      </c>
      <c r="X383" s="16">
        <f t="shared" si="79"/>
        <v>4</v>
      </c>
      <c r="Y383" s="16">
        <f t="shared" si="80"/>
        <v>16</v>
      </c>
      <c r="Z383" s="19">
        <f t="shared" si="83"/>
        <v>0.8</v>
      </c>
      <c r="AA383" s="16" t="str">
        <f t="shared" si="84"/>
        <v>AtkExt</v>
      </c>
      <c r="AB383" s="29">
        <f t="shared" si="85"/>
        <v>31</v>
      </c>
      <c r="AC383" s="16" t="str">
        <f t="shared" si="86"/>
        <v>DefExt</v>
      </c>
      <c r="AD383" s="29">
        <f t="shared" si="87"/>
        <v>21</v>
      </c>
    </row>
    <row r="384" spans="21:30" ht="16.5" x14ac:dyDescent="0.2">
      <c r="U384" s="15">
        <v>347</v>
      </c>
      <c r="V384" s="16">
        <f t="shared" si="81"/>
        <v>12</v>
      </c>
      <c r="W384" s="16" t="str">
        <f t="shared" si="82"/>
        <v>中级2</v>
      </c>
      <c r="X384" s="16">
        <f t="shared" si="79"/>
        <v>4</v>
      </c>
      <c r="Y384" s="16">
        <f t="shared" si="80"/>
        <v>17</v>
      </c>
      <c r="Z384" s="19">
        <f t="shared" si="83"/>
        <v>0.85000000000000009</v>
      </c>
      <c r="AA384" s="16" t="str">
        <f t="shared" si="84"/>
        <v>AtkExt</v>
      </c>
      <c r="AB384" s="29">
        <f t="shared" si="85"/>
        <v>33</v>
      </c>
      <c r="AC384" s="16" t="str">
        <f t="shared" si="86"/>
        <v>DefExt</v>
      </c>
      <c r="AD384" s="29">
        <f t="shared" si="87"/>
        <v>22</v>
      </c>
    </row>
    <row r="385" spans="21:30" ht="16.5" x14ac:dyDescent="0.2">
      <c r="U385" s="15">
        <v>348</v>
      </c>
      <c r="V385" s="16">
        <f t="shared" si="81"/>
        <v>12</v>
      </c>
      <c r="W385" s="16" t="str">
        <f t="shared" si="82"/>
        <v>中级2</v>
      </c>
      <c r="X385" s="16">
        <f t="shared" si="79"/>
        <v>4</v>
      </c>
      <c r="Y385" s="16">
        <f t="shared" si="80"/>
        <v>18</v>
      </c>
      <c r="Z385" s="19">
        <f t="shared" si="83"/>
        <v>0.9</v>
      </c>
      <c r="AA385" s="16" t="str">
        <f t="shared" si="84"/>
        <v>AtkExt</v>
      </c>
      <c r="AB385" s="29">
        <f t="shared" si="85"/>
        <v>35</v>
      </c>
      <c r="AC385" s="16" t="str">
        <f t="shared" si="86"/>
        <v>DefExt</v>
      </c>
      <c r="AD385" s="29">
        <f t="shared" si="87"/>
        <v>23</v>
      </c>
    </row>
    <row r="386" spans="21:30" ht="16.5" x14ac:dyDescent="0.2">
      <c r="U386" s="15">
        <v>349</v>
      </c>
      <c r="V386" s="16">
        <f t="shared" si="81"/>
        <v>12</v>
      </c>
      <c r="W386" s="16" t="str">
        <f t="shared" si="82"/>
        <v>中级2</v>
      </c>
      <c r="X386" s="16">
        <f t="shared" si="79"/>
        <v>4</v>
      </c>
      <c r="Y386" s="16">
        <f t="shared" si="80"/>
        <v>19</v>
      </c>
      <c r="Z386" s="19">
        <f t="shared" si="83"/>
        <v>0.95000000000000007</v>
      </c>
      <c r="AA386" s="16" t="str">
        <f t="shared" si="84"/>
        <v>AtkExt</v>
      </c>
      <c r="AB386" s="29">
        <f t="shared" si="85"/>
        <v>37</v>
      </c>
      <c r="AC386" s="16" t="str">
        <f t="shared" si="86"/>
        <v>DefExt</v>
      </c>
      <c r="AD386" s="29">
        <f t="shared" si="87"/>
        <v>24</v>
      </c>
    </row>
    <row r="387" spans="21:30" ht="16.5" x14ac:dyDescent="0.2">
      <c r="U387" s="15">
        <v>350</v>
      </c>
      <c r="V387" s="16">
        <f t="shared" si="81"/>
        <v>12</v>
      </c>
      <c r="W387" s="16" t="str">
        <f t="shared" si="82"/>
        <v>中级2</v>
      </c>
      <c r="X387" s="16">
        <f t="shared" si="79"/>
        <v>4</v>
      </c>
      <c r="Y387" s="16">
        <f t="shared" si="80"/>
        <v>20</v>
      </c>
      <c r="Z387" s="19">
        <f t="shared" si="83"/>
        <v>1</v>
      </c>
      <c r="AA387" s="16" t="str">
        <f t="shared" si="84"/>
        <v>AtkExt</v>
      </c>
      <c r="AB387" s="29">
        <f t="shared" si="85"/>
        <v>39</v>
      </c>
      <c r="AC387" s="16" t="str">
        <f t="shared" si="86"/>
        <v>DefExt</v>
      </c>
      <c r="AD387" s="29">
        <f t="shared" si="87"/>
        <v>26</v>
      </c>
    </row>
    <row r="388" spans="21:30" ht="16.5" x14ac:dyDescent="0.2">
      <c r="U388" s="15">
        <v>351</v>
      </c>
      <c r="V388" s="16">
        <f t="shared" si="81"/>
        <v>12</v>
      </c>
      <c r="W388" s="16" t="str">
        <f t="shared" si="82"/>
        <v>中级2</v>
      </c>
      <c r="X388" s="16">
        <f t="shared" si="79"/>
        <v>4</v>
      </c>
      <c r="Y388" s="16">
        <f t="shared" si="80"/>
        <v>21</v>
      </c>
      <c r="Z388" s="19">
        <f t="shared" si="83"/>
        <v>1.05</v>
      </c>
      <c r="AA388" s="16" t="str">
        <f t="shared" si="84"/>
        <v>AtkExt</v>
      </c>
      <c r="AB388" s="29">
        <f t="shared" si="85"/>
        <v>41</v>
      </c>
      <c r="AC388" s="16" t="str">
        <f t="shared" si="86"/>
        <v>DefExt</v>
      </c>
      <c r="AD388" s="29">
        <f t="shared" si="87"/>
        <v>27</v>
      </c>
    </row>
    <row r="389" spans="21:30" ht="16.5" x14ac:dyDescent="0.2">
      <c r="U389" s="15">
        <v>352</v>
      </c>
      <c r="V389" s="16">
        <f t="shared" si="81"/>
        <v>12</v>
      </c>
      <c r="W389" s="16" t="str">
        <f t="shared" si="82"/>
        <v>中级2</v>
      </c>
      <c r="X389" s="16">
        <f t="shared" si="79"/>
        <v>4</v>
      </c>
      <c r="Y389" s="16">
        <f t="shared" si="80"/>
        <v>22</v>
      </c>
      <c r="Z389" s="19">
        <f t="shared" si="83"/>
        <v>1.1000000000000001</v>
      </c>
      <c r="AA389" s="16" t="str">
        <f t="shared" si="84"/>
        <v>AtkExt</v>
      </c>
      <c r="AB389" s="29">
        <f t="shared" si="85"/>
        <v>43</v>
      </c>
      <c r="AC389" s="16" t="str">
        <f t="shared" si="86"/>
        <v>DefExt</v>
      </c>
      <c r="AD389" s="29">
        <f t="shared" si="87"/>
        <v>28</v>
      </c>
    </row>
    <row r="390" spans="21:30" ht="16.5" x14ac:dyDescent="0.2">
      <c r="U390" s="15">
        <v>353</v>
      </c>
      <c r="V390" s="16">
        <f t="shared" si="81"/>
        <v>12</v>
      </c>
      <c r="W390" s="16" t="str">
        <f t="shared" si="82"/>
        <v>中级2</v>
      </c>
      <c r="X390" s="16">
        <f t="shared" si="79"/>
        <v>4</v>
      </c>
      <c r="Y390" s="16">
        <f t="shared" si="80"/>
        <v>23</v>
      </c>
      <c r="Z390" s="19">
        <f t="shared" si="83"/>
        <v>1.1500000000000001</v>
      </c>
      <c r="AA390" s="16" t="str">
        <f t="shared" si="84"/>
        <v>AtkExt</v>
      </c>
      <c r="AB390" s="29">
        <f t="shared" si="85"/>
        <v>45</v>
      </c>
      <c r="AC390" s="16" t="str">
        <f t="shared" si="86"/>
        <v>DefExt</v>
      </c>
      <c r="AD390" s="29">
        <f t="shared" si="87"/>
        <v>29</v>
      </c>
    </row>
    <row r="391" spans="21:30" ht="16.5" x14ac:dyDescent="0.2">
      <c r="U391" s="15">
        <v>354</v>
      </c>
      <c r="V391" s="16">
        <f t="shared" si="81"/>
        <v>12</v>
      </c>
      <c r="W391" s="16" t="str">
        <f t="shared" si="82"/>
        <v>中级2</v>
      </c>
      <c r="X391" s="16">
        <f t="shared" si="79"/>
        <v>4</v>
      </c>
      <c r="Y391" s="16">
        <f t="shared" si="80"/>
        <v>24</v>
      </c>
      <c r="Z391" s="19">
        <f t="shared" si="83"/>
        <v>1.2000000000000002</v>
      </c>
      <c r="AA391" s="16" t="str">
        <f t="shared" si="84"/>
        <v>AtkExt</v>
      </c>
      <c r="AB391" s="29">
        <f t="shared" si="85"/>
        <v>47</v>
      </c>
      <c r="AC391" s="16" t="str">
        <f t="shared" si="86"/>
        <v>DefExt</v>
      </c>
      <c r="AD391" s="29">
        <f t="shared" si="87"/>
        <v>31</v>
      </c>
    </row>
    <row r="392" spans="21:30" ht="16.5" x14ac:dyDescent="0.2">
      <c r="U392" s="15">
        <v>355</v>
      </c>
      <c r="V392" s="16">
        <f t="shared" si="81"/>
        <v>12</v>
      </c>
      <c r="W392" s="16" t="str">
        <f t="shared" si="82"/>
        <v>中级2</v>
      </c>
      <c r="X392" s="16">
        <f t="shared" si="79"/>
        <v>4</v>
      </c>
      <c r="Y392" s="16">
        <f t="shared" si="80"/>
        <v>25</v>
      </c>
      <c r="Z392" s="19">
        <f t="shared" si="83"/>
        <v>1.25</v>
      </c>
      <c r="AA392" s="16" t="str">
        <f t="shared" si="84"/>
        <v>AtkExt</v>
      </c>
      <c r="AB392" s="29">
        <f t="shared" si="85"/>
        <v>48</v>
      </c>
      <c r="AC392" s="16" t="str">
        <f t="shared" si="86"/>
        <v>DefExt</v>
      </c>
      <c r="AD392" s="29">
        <f t="shared" si="87"/>
        <v>32</v>
      </c>
    </row>
    <row r="393" spans="21:30" ht="16.5" x14ac:dyDescent="0.2">
      <c r="U393" s="15">
        <v>356</v>
      </c>
      <c r="V393" s="16">
        <f t="shared" si="81"/>
        <v>12</v>
      </c>
      <c r="W393" s="16" t="str">
        <f t="shared" si="82"/>
        <v>中级2</v>
      </c>
      <c r="X393" s="16">
        <f t="shared" si="79"/>
        <v>4</v>
      </c>
      <c r="Y393" s="16">
        <f t="shared" si="80"/>
        <v>26</v>
      </c>
      <c r="Z393" s="19">
        <f t="shared" si="83"/>
        <v>1.3</v>
      </c>
      <c r="AA393" s="16" t="str">
        <f t="shared" si="84"/>
        <v>AtkExt</v>
      </c>
      <c r="AB393" s="29">
        <f t="shared" si="85"/>
        <v>50</v>
      </c>
      <c r="AC393" s="16" t="str">
        <f t="shared" si="86"/>
        <v>DefExt</v>
      </c>
      <c r="AD393" s="29">
        <f t="shared" si="87"/>
        <v>33</v>
      </c>
    </row>
    <row r="394" spans="21:30" ht="16.5" x14ac:dyDescent="0.2">
      <c r="U394" s="15">
        <v>357</v>
      </c>
      <c r="V394" s="16">
        <f t="shared" si="81"/>
        <v>12</v>
      </c>
      <c r="W394" s="16" t="str">
        <f t="shared" si="82"/>
        <v>中级2</v>
      </c>
      <c r="X394" s="16">
        <f t="shared" si="79"/>
        <v>4</v>
      </c>
      <c r="Y394" s="16">
        <f t="shared" si="80"/>
        <v>27</v>
      </c>
      <c r="Z394" s="19">
        <f t="shared" si="83"/>
        <v>1.35</v>
      </c>
      <c r="AA394" s="16" t="str">
        <f t="shared" si="84"/>
        <v>AtkExt</v>
      </c>
      <c r="AB394" s="29">
        <f t="shared" si="85"/>
        <v>52</v>
      </c>
      <c r="AC394" s="16" t="str">
        <f t="shared" si="86"/>
        <v>DefExt</v>
      </c>
      <c r="AD394" s="29">
        <f t="shared" si="87"/>
        <v>35</v>
      </c>
    </row>
    <row r="395" spans="21:30" ht="16.5" x14ac:dyDescent="0.2">
      <c r="U395" s="15">
        <v>358</v>
      </c>
      <c r="V395" s="16">
        <f t="shared" si="81"/>
        <v>12</v>
      </c>
      <c r="W395" s="16" t="str">
        <f t="shared" si="82"/>
        <v>中级2</v>
      </c>
      <c r="X395" s="16">
        <f t="shared" si="79"/>
        <v>4</v>
      </c>
      <c r="Y395" s="16">
        <f t="shared" si="80"/>
        <v>28</v>
      </c>
      <c r="Z395" s="19">
        <f t="shared" si="83"/>
        <v>1.4000000000000001</v>
      </c>
      <c r="AA395" s="16" t="str">
        <f t="shared" si="84"/>
        <v>AtkExt</v>
      </c>
      <c r="AB395" s="29">
        <f t="shared" si="85"/>
        <v>54</v>
      </c>
      <c r="AC395" s="16" t="str">
        <f t="shared" si="86"/>
        <v>DefExt</v>
      </c>
      <c r="AD395" s="29">
        <f t="shared" si="87"/>
        <v>36</v>
      </c>
    </row>
    <row r="396" spans="21:30" ht="16.5" x14ac:dyDescent="0.2">
      <c r="U396" s="15">
        <v>359</v>
      </c>
      <c r="V396" s="16">
        <f t="shared" si="81"/>
        <v>12</v>
      </c>
      <c r="W396" s="16" t="str">
        <f t="shared" si="82"/>
        <v>中级2</v>
      </c>
      <c r="X396" s="16">
        <f t="shared" si="79"/>
        <v>4</v>
      </c>
      <c r="Y396" s="16">
        <f t="shared" si="80"/>
        <v>29</v>
      </c>
      <c r="Z396" s="19">
        <f t="shared" si="83"/>
        <v>1.4500000000000002</v>
      </c>
      <c r="AA396" s="16" t="str">
        <f t="shared" si="84"/>
        <v>AtkExt</v>
      </c>
      <c r="AB396" s="29">
        <f t="shared" si="85"/>
        <v>56</v>
      </c>
      <c r="AC396" s="16" t="str">
        <f t="shared" si="86"/>
        <v>DefExt</v>
      </c>
      <c r="AD396" s="29">
        <f t="shared" si="87"/>
        <v>37</v>
      </c>
    </row>
    <row r="397" spans="21:30" ht="16.5" x14ac:dyDescent="0.2">
      <c r="U397" s="15">
        <v>360</v>
      </c>
      <c r="V397" s="16">
        <f t="shared" si="81"/>
        <v>12</v>
      </c>
      <c r="W397" s="16" t="str">
        <f t="shared" si="82"/>
        <v>中级2</v>
      </c>
      <c r="X397" s="16">
        <f t="shared" si="79"/>
        <v>4</v>
      </c>
      <c r="Y397" s="16">
        <f t="shared" si="80"/>
        <v>30</v>
      </c>
      <c r="Z397" s="19">
        <f t="shared" si="83"/>
        <v>1.5</v>
      </c>
      <c r="AA397" s="16" t="str">
        <f t="shared" si="84"/>
        <v>AtkExt</v>
      </c>
      <c r="AB397" s="29">
        <f t="shared" si="85"/>
        <v>58</v>
      </c>
      <c r="AC397" s="16" t="str">
        <f t="shared" si="86"/>
        <v>DefExt</v>
      </c>
      <c r="AD397" s="29">
        <f t="shared" si="87"/>
        <v>38</v>
      </c>
    </row>
    <row r="398" spans="21:30" ht="16.5" x14ac:dyDescent="0.2">
      <c r="U398" s="15">
        <v>361</v>
      </c>
      <c r="V398" s="16">
        <f t="shared" si="81"/>
        <v>13</v>
      </c>
      <c r="W398" s="16" t="str">
        <f t="shared" si="82"/>
        <v>高级1</v>
      </c>
      <c r="X398" s="16">
        <f t="shared" si="79"/>
        <v>1</v>
      </c>
      <c r="Y398" s="16">
        <f t="shared" si="80"/>
        <v>1</v>
      </c>
      <c r="Z398" s="19">
        <f t="shared" si="83"/>
        <v>0.05</v>
      </c>
      <c r="AA398" s="16" t="str">
        <f t="shared" si="84"/>
        <v>AtkExt</v>
      </c>
      <c r="AB398" s="29">
        <f t="shared" si="85"/>
        <v>8</v>
      </c>
      <c r="AC398" s="16" t="str">
        <f t="shared" si="86"/>
        <v>DefExt</v>
      </c>
      <c r="AD398" s="29">
        <f t="shared" si="87"/>
        <v>4</v>
      </c>
    </row>
    <row r="399" spans="21:30" ht="16.5" x14ac:dyDescent="0.2">
      <c r="U399" s="15">
        <v>362</v>
      </c>
      <c r="V399" s="16">
        <f t="shared" si="81"/>
        <v>13</v>
      </c>
      <c r="W399" s="16" t="str">
        <f t="shared" si="82"/>
        <v>高级1</v>
      </c>
      <c r="X399" s="16">
        <f t="shared" si="79"/>
        <v>1</v>
      </c>
      <c r="Y399" s="16">
        <f t="shared" si="80"/>
        <v>2</v>
      </c>
      <c r="Z399" s="19">
        <f t="shared" si="83"/>
        <v>0.1</v>
      </c>
      <c r="AA399" s="16" t="str">
        <f t="shared" si="84"/>
        <v>AtkExt</v>
      </c>
      <c r="AB399" s="29">
        <f t="shared" si="85"/>
        <v>16</v>
      </c>
      <c r="AC399" s="16" t="str">
        <f t="shared" si="86"/>
        <v>DefExt</v>
      </c>
      <c r="AD399" s="29">
        <f t="shared" si="87"/>
        <v>8</v>
      </c>
    </row>
    <row r="400" spans="21:30" ht="16.5" x14ac:dyDescent="0.2">
      <c r="U400" s="15">
        <v>363</v>
      </c>
      <c r="V400" s="16">
        <f t="shared" si="81"/>
        <v>13</v>
      </c>
      <c r="W400" s="16" t="str">
        <f t="shared" si="82"/>
        <v>高级1</v>
      </c>
      <c r="X400" s="16">
        <f t="shared" si="79"/>
        <v>1</v>
      </c>
      <c r="Y400" s="16">
        <f t="shared" si="80"/>
        <v>3</v>
      </c>
      <c r="Z400" s="19">
        <f t="shared" si="83"/>
        <v>0.15000000000000002</v>
      </c>
      <c r="AA400" s="16" t="str">
        <f t="shared" si="84"/>
        <v>AtkExt</v>
      </c>
      <c r="AB400" s="29">
        <f t="shared" si="85"/>
        <v>23</v>
      </c>
      <c r="AC400" s="16" t="str">
        <f t="shared" si="86"/>
        <v>DefExt</v>
      </c>
      <c r="AD400" s="29">
        <f t="shared" si="87"/>
        <v>12</v>
      </c>
    </row>
    <row r="401" spans="21:30" ht="16.5" x14ac:dyDescent="0.2">
      <c r="U401" s="15">
        <v>364</v>
      </c>
      <c r="V401" s="16">
        <f t="shared" si="81"/>
        <v>13</v>
      </c>
      <c r="W401" s="16" t="str">
        <f t="shared" si="82"/>
        <v>高级1</v>
      </c>
      <c r="X401" s="16">
        <f t="shared" si="79"/>
        <v>1</v>
      </c>
      <c r="Y401" s="16">
        <f t="shared" si="80"/>
        <v>4</v>
      </c>
      <c r="Z401" s="19">
        <f t="shared" si="83"/>
        <v>0.2</v>
      </c>
      <c r="AA401" s="16" t="str">
        <f t="shared" si="84"/>
        <v>AtkExt</v>
      </c>
      <c r="AB401" s="29">
        <f t="shared" si="85"/>
        <v>31</v>
      </c>
      <c r="AC401" s="16" t="str">
        <f t="shared" si="86"/>
        <v>DefExt</v>
      </c>
      <c r="AD401" s="29">
        <f t="shared" si="87"/>
        <v>15</v>
      </c>
    </row>
    <row r="402" spans="21:30" ht="16.5" x14ac:dyDescent="0.2">
      <c r="U402" s="15">
        <v>365</v>
      </c>
      <c r="V402" s="16">
        <f t="shared" si="81"/>
        <v>13</v>
      </c>
      <c r="W402" s="16" t="str">
        <f t="shared" si="82"/>
        <v>高级1</v>
      </c>
      <c r="X402" s="16">
        <f t="shared" si="79"/>
        <v>1</v>
      </c>
      <c r="Y402" s="16">
        <f t="shared" si="80"/>
        <v>5</v>
      </c>
      <c r="Z402" s="19">
        <f t="shared" si="83"/>
        <v>0.25</v>
      </c>
      <c r="AA402" s="16" t="str">
        <f t="shared" si="84"/>
        <v>AtkExt</v>
      </c>
      <c r="AB402" s="29">
        <f t="shared" si="85"/>
        <v>39</v>
      </c>
      <c r="AC402" s="16" t="str">
        <f t="shared" si="86"/>
        <v>DefExt</v>
      </c>
      <c r="AD402" s="29">
        <f t="shared" si="87"/>
        <v>19</v>
      </c>
    </row>
    <row r="403" spans="21:30" ht="16.5" x14ac:dyDescent="0.2">
      <c r="U403" s="15">
        <v>366</v>
      </c>
      <c r="V403" s="16">
        <f t="shared" si="81"/>
        <v>13</v>
      </c>
      <c r="W403" s="16" t="str">
        <f t="shared" si="82"/>
        <v>高级1</v>
      </c>
      <c r="X403" s="16">
        <f t="shared" si="79"/>
        <v>1</v>
      </c>
      <c r="Y403" s="16">
        <f t="shared" si="80"/>
        <v>6</v>
      </c>
      <c r="Z403" s="19">
        <f t="shared" si="83"/>
        <v>0.30000000000000004</v>
      </c>
      <c r="AA403" s="16" t="str">
        <f t="shared" si="84"/>
        <v>AtkExt</v>
      </c>
      <c r="AB403" s="29">
        <f t="shared" si="85"/>
        <v>47</v>
      </c>
      <c r="AC403" s="16" t="str">
        <f t="shared" si="86"/>
        <v>DefExt</v>
      </c>
      <c r="AD403" s="29">
        <f t="shared" si="87"/>
        <v>23</v>
      </c>
    </row>
    <row r="404" spans="21:30" ht="16.5" x14ac:dyDescent="0.2">
      <c r="U404" s="15">
        <v>367</v>
      </c>
      <c r="V404" s="16">
        <f t="shared" si="81"/>
        <v>13</v>
      </c>
      <c r="W404" s="16" t="str">
        <f t="shared" si="82"/>
        <v>高级1</v>
      </c>
      <c r="X404" s="16">
        <f t="shared" si="79"/>
        <v>1</v>
      </c>
      <c r="Y404" s="16">
        <f t="shared" si="80"/>
        <v>7</v>
      </c>
      <c r="Z404" s="19">
        <f t="shared" si="83"/>
        <v>0.35000000000000003</v>
      </c>
      <c r="AA404" s="16" t="str">
        <f t="shared" si="84"/>
        <v>AtkExt</v>
      </c>
      <c r="AB404" s="29">
        <f t="shared" si="85"/>
        <v>54</v>
      </c>
      <c r="AC404" s="16" t="str">
        <f t="shared" si="86"/>
        <v>DefExt</v>
      </c>
      <c r="AD404" s="29">
        <f t="shared" si="87"/>
        <v>27</v>
      </c>
    </row>
    <row r="405" spans="21:30" ht="16.5" x14ac:dyDescent="0.2">
      <c r="U405" s="15">
        <v>368</v>
      </c>
      <c r="V405" s="16">
        <f t="shared" si="81"/>
        <v>13</v>
      </c>
      <c r="W405" s="16" t="str">
        <f t="shared" si="82"/>
        <v>高级1</v>
      </c>
      <c r="X405" s="16">
        <f t="shared" si="79"/>
        <v>1</v>
      </c>
      <c r="Y405" s="16">
        <f t="shared" si="80"/>
        <v>8</v>
      </c>
      <c r="Z405" s="19">
        <f t="shared" si="83"/>
        <v>0.4</v>
      </c>
      <c r="AA405" s="16" t="str">
        <f t="shared" si="84"/>
        <v>AtkExt</v>
      </c>
      <c r="AB405" s="29">
        <f t="shared" si="85"/>
        <v>62</v>
      </c>
      <c r="AC405" s="16" t="str">
        <f t="shared" si="86"/>
        <v>DefExt</v>
      </c>
      <c r="AD405" s="29">
        <f t="shared" si="87"/>
        <v>31</v>
      </c>
    </row>
    <row r="406" spans="21:30" ht="16.5" x14ac:dyDescent="0.2">
      <c r="U406" s="15">
        <v>369</v>
      </c>
      <c r="V406" s="16">
        <f t="shared" si="81"/>
        <v>13</v>
      </c>
      <c r="W406" s="16" t="str">
        <f t="shared" si="82"/>
        <v>高级1</v>
      </c>
      <c r="X406" s="16">
        <f t="shared" si="79"/>
        <v>1</v>
      </c>
      <c r="Y406" s="16">
        <f t="shared" si="80"/>
        <v>9</v>
      </c>
      <c r="Z406" s="19">
        <f t="shared" si="83"/>
        <v>0.45</v>
      </c>
      <c r="AA406" s="16" t="str">
        <f t="shared" si="84"/>
        <v>AtkExt</v>
      </c>
      <c r="AB406" s="29">
        <f t="shared" si="85"/>
        <v>70</v>
      </c>
      <c r="AC406" s="16" t="str">
        <f t="shared" si="86"/>
        <v>DefExt</v>
      </c>
      <c r="AD406" s="29">
        <f t="shared" si="87"/>
        <v>35</v>
      </c>
    </row>
    <row r="407" spans="21:30" ht="16.5" x14ac:dyDescent="0.2">
      <c r="U407" s="15">
        <v>370</v>
      </c>
      <c r="V407" s="16">
        <f t="shared" si="81"/>
        <v>13</v>
      </c>
      <c r="W407" s="16" t="str">
        <f t="shared" si="82"/>
        <v>高级1</v>
      </c>
      <c r="X407" s="16">
        <f t="shared" si="79"/>
        <v>1</v>
      </c>
      <c r="Y407" s="16">
        <f t="shared" si="80"/>
        <v>10</v>
      </c>
      <c r="Z407" s="19">
        <f t="shared" si="83"/>
        <v>0.5</v>
      </c>
      <c r="AA407" s="16" t="str">
        <f t="shared" si="84"/>
        <v>AtkExt</v>
      </c>
      <c r="AB407" s="29">
        <f t="shared" si="85"/>
        <v>78</v>
      </c>
      <c r="AC407" s="16" t="str">
        <f t="shared" si="86"/>
        <v>DefExt</v>
      </c>
      <c r="AD407" s="29">
        <f t="shared" si="87"/>
        <v>38</v>
      </c>
    </row>
    <row r="408" spans="21:30" ht="16.5" x14ac:dyDescent="0.2">
      <c r="U408" s="15">
        <v>371</v>
      </c>
      <c r="V408" s="16">
        <f t="shared" si="81"/>
        <v>13</v>
      </c>
      <c r="W408" s="16" t="str">
        <f t="shared" si="82"/>
        <v>高级1</v>
      </c>
      <c r="X408" s="16">
        <f t="shared" si="79"/>
        <v>1</v>
      </c>
      <c r="Y408" s="16">
        <f t="shared" si="80"/>
        <v>11</v>
      </c>
      <c r="Z408" s="19">
        <f t="shared" si="83"/>
        <v>0.55000000000000004</v>
      </c>
      <c r="AA408" s="16" t="str">
        <f t="shared" si="84"/>
        <v>AtkExt</v>
      </c>
      <c r="AB408" s="29">
        <f t="shared" si="85"/>
        <v>85</v>
      </c>
      <c r="AC408" s="16" t="str">
        <f t="shared" si="86"/>
        <v>DefExt</v>
      </c>
      <c r="AD408" s="29">
        <f t="shared" si="87"/>
        <v>42</v>
      </c>
    </row>
    <row r="409" spans="21:30" ht="16.5" x14ac:dyDescent="0.2">
      <c r="U409" s="15">
        <v>372</v>
      </c>
      <c r="V409" s="16">
        <f t="shared" si="81"/>
        <v>13</v>
      </c>
      <c r="W409" s="16" t="str">
        <f t="shared" si="82"/>
        <v>高级1</v>
      </c>
      <c r="X409" s="16">
        <f t="shared" si="79"/>
        <v>1</v>
      </c>
      <c r="Y409" s="16">
        <f t="shared" si="80"/>
        <v>12</v>
      </c>
      <c r="Z409" s="19">
        <f t="shared" si="83"/>
        <v>0.60000000000000009</v>
      </c>
      <c r="AA409" s="16" t="str">
        <f t="shared" si="84"/>
        <v>AtkExt</v>
      </c>
      <c r="AB409" s="29">
        <f t="shared" si="85"/>
        <v>93</v>
      </c>
      <c r="AC409" s="16" t="str">
        <f t="shared" si="86"/>
        <v>DefExt</v>
      </c>
      <c r="AD409" s="29">
        <f t="shared" si="87"/>
        <v>46</v>
      </c>
    </row>
    <row r="410" spans="21:30" ht="16.5" x14ac:dyDescent="0.2">
      <c r="U410" s="15">
        <v>373</v>
      </c>
      <c r="V410" s="16">
        <f t="shared" si="81"/>
        <v>13</v>
      </c>
      <c r="W410" s="16" t="str">
        <f t="shared" si="82"/>
        <v>高级1</v>
      </c>
      <c r="X410" s="16">
        <f t="shared" si="79"/>
        <v>1</v>
      </c>
      <c r="Y410" s="16">
        <f t="shared" si="80"/>
        <v>13</v>
      </c>
      <c r="Z410" s="19">
        <f t="shared" si="83"/>
        <v>0.65</v>
      </c>
      <c r="AA410" s="16" t="str">
        <f t="shared" si="84"/>
        <v>AtkExt</v>
      </c>
      <c r="AB410" s="29">
        <f t="shared" si="85"/>
        <v>101</v>
      </c>
      <c r="AC410" s="16" t="str">
        <f t="shared" si="86"/>
        <v>DefExt</v>
      </c>
      <c r="AD410" s="29">
        <f t="shared" si="87"/>
        <v>50</v>
      </c>
    </row>
    <row r="411" spans="21:30" ht="16.5" x14ac:dyDescent="0.2">
      <c r="U411" s="15">
        <v>374</v>
      </c>
      <c r="V411" s="16">
        <f t="shared" si="81"/>
        <v>13</v>
      </c>
      <c r="W411" s="16" t="str">
        <f t="shared" si="82"/>
        <v>高级1</v>
      </c>
      <c r="X411" s="16">
        <f t="shared" si="79"/>
        <v>1</v>
      </c>
      <c r="Y411" s="16">
        <f t="shared" si="80"/>
        <v>14</v>
      </c>
      <c r="Z411" s="19">
        <f t="shared" si="83"/>
        <v>0.70000000000000007</v>
      </c>
      <c r="AA411" s="16" t="str">
        <f t="shared" si="84"/>
        <v>AtkExt</v>
      </c>
      <c r="AB411" s="29">
        <f t="shared" si="85"/>
        <v>109</v>
      </c>
      <c r="AC411" s="16" t="str">
        <f t="shared" si="86"/>
        <v>DefExt</v>
      </c>
      <c r="AD411" s="29">
        <f t="shared" si="87"/>
        <v>54</v>
      </c>
    </row>
    <row r="412" spans="21:30" ht="16.5" x14ac:dyDescent="0.2">
      <c r="U412" s="15">
        <v>375</v>
      </c>
      <c r="V412" s="16">
        <f t="shared" si="81"/>
        <v>13</v>
      </c>
      <c r="W412" s="16" t="str">
        <f t="shared" si="82"/>
        <v>高级1</v>
      </c>
      <c r="X412" s="16">
        <f t="shared" si="79"/>
        <v>1</v>
      </c>
      <c r="Y412" s="16">
        <f t="shared" si="80"/>
        <v>15</v>
      </c>
      <c r="Z412" s="19">
        <f t="shared" si="83"/>
        <v>0.75</v>
      </c>
      <c r="AA412" s="16" t="str">
        <f t="shared" si="84"/>
        <v>AtkExt</v>
      </c>
      <c r="AB412" s="29">
        <f t="shared" si="85"/>
        <v>116</v>
      </c>
      <c r="AC412" s="16" t="str">
        <f t="shared" si="86"/>
        <v>DefExt</v>
      </c>
      <c r="AD412" s="29">
        <f t="shared" si="87"/>
        <v>58</v>
      </c>
    </row>
    <row r="413" spans="21:30" ht="16.5" x14ac:dyDescent="0.2">
      <c r="U413" s="15">
        <v>376</v>
      </c>
      <c r="V413" s="16">
        <f t="shared" si="81"/>
        <v>13</v>
      </c>
      <c r="W413" s="16" t="str">
        <f t="shared" si="82"/>
        <v>高级1</v>
      </c>
      <c r="X413" s="16">
        <f t="shared" si="79"/>
        <v>1</v>
      </c>
      <c r="Y413" s="16">
        <f t="shared" si="80"/>
        <v>16</v>
      </c>
      <c r="Z413" s="19">
        <f t="shared" si="83"/>
        <v>0.8</v>
      </c>
      <c r="AA413" s="16" t="str">
        <f t="shared" si="84"/>
        <v>AtkExt</v>
      </c>
      <c r="AB413" s="29">
        <f t="shared" si="85"/>
        <v>124</v>
      </c>
      <c r="AC413" s="16" t="str">
        <f t="shared" si="86"/>
        <v>DefExt</v>
      </c>
      <c r="AD413" s="29">
        <f t="shared" si="87"/>
        <v>62</v>
      </c>
    </row>
    <row r="414" spans="21:30" ht="16.5" x14ac:dyDescent="0.2">
      <c r="U414" s="15">
        <v>377</v>
      </c>
      <c r="V414" s="16">
        <f t="shared" si="81"/>
        <v>13</v>
      </c>
      <c r="W414" s="16" t="str">
        <f t="shared" si="82"/>
        <v>高级1</v>
      </c>
      <c r="X414" s="16">
        <f t="shared" si="79"/>
        <v>1</v>
      </c>
      <c r="Y414" s="16">
        <f t="shared" si="80"/>
        <v>17</v>
      </c>
      <c r="Z414" s="19">
        <f t="shared" si="83"/>
        <v>0.85000000000000009</v>
      </c>
      <c r="AA414" s="16" t="str">
        <f t="shared" si="84"/>
        <v>AtkExt</v>
      </c>
      <c r="AB414" s="29">
        <f t="shared" si="85"/>
        <v>132</v>
      </c>
      <c r="AC414" s="16" t="str">
        <f t="shared" si="86"/>
        <v>DefExt</v>
      </c>
      <c r="AD414" s="29">
        <f t="shared" si="87"/>
        <v>65</v>
      </c>
    </row>
    <row r="415" spans="21:30" ht="16.5" x14ac:dyDescent="0.2">
      <c r="U415" s="15">
        <v>378</v>
      </c>
      <c r="V415" s="16">
        <f t="shared" si="81"/>
        <v>13</v>
      </c>
      <c r="W415" s="16" t="str">
        <f t="shared" si="82"/>
        <v>高级1</v>
      </c>
      <c r="X415" s="16">
        <f t="shared" si="79"/>
        <v>1</v>
      </c>
      <c r="Y415" s="16">
        <f t="shared" si="80"/>
        <v>18</v>
      </c>
      <c r="Z415" s="19">
        <f t="shared" si="83"/>
        <v>0.9</v>
      </c>
      <c r="AA415" s="16" t="str">
        <f t="shared" si="84"/>
        <v>AtkExt</v>
      </c>
      <c r="AB415" s="29">
        <f t="shared" si="85"/>
        <v>140</v>
      </c>
      <c r="AC415" s="16" t="str">
        <f t="shared" si="86"/>
        <v>DefExt</v>
      </c>
      <c r="AD415" s="29">
        <f t="shared" si="87"/>
        <v>69</v>
      </c>
    </row>
    <row r="416" spans="21:30" ht="16.5" x14ac:dyDescent="0.2">
      <c r="U416" s="15">
        <v>379</v>
      </c>
      <c r="V416" s="16">
        <f t="shared" si="81"/>
        <v>13</v>
      </c>
      <c r="W416" s="16" t="str">
        <f t="shared" si="82"/>
        <v>高级1</v>
      </c>
      <c r="X416" s="16">
        <f t="shared" si="79"/>
        <v>1</v>
      </c>
      <c r="Y416" s="16">
        <f t="shared" si="80"/>
        <v>19</v>
      </c>
      <c r="Z416" s="19">
        <f t="shared" si="83"/>
        <v>0.95000000000000007</v>
      </c>
      <c r="AA416" s="16" t="str">
        <f t="shared" si="84"/>
        <v>AtkExt</v>
      </c>
      <c r="AB416" s="29">
        <f t="shared" si="85"/>
        <v>147</v>
      </c>
      <c r="AC416" s="16" t="str">
        <f t="shared" si="86"/>
        <v>DefExt</v>
      </c>
      <c r="AD416" s="29">
        <f t="shared" si="87"/>
        <v>73</v>
      </c>
    </row>
    <row r="417" spans="21:30" ht="16.5" x14ac:dyDescent="0.2">
      <c r="U417" s="15">
        <v>380</v>
      </c>
      <c r="V417" s="16">
        <f t="shared" si="81"/>
        <v>13</v>
      </c>
      <c r="W417" s="16" t="str">
        <f t="shared" si="82"/>
        <v>高级1</v>
      </c>
      <c r="X417" s="16">
        <f t="shared" si="79"/>
        <v>1</v>
      </c>
      <c r="Y417" s="16">
        <f t="shared" si="80"/>
        <v>20</v>
      </c>
      <c r="Z417" s="19">
        <f t="shared" si="83"/>
        <v>1</v>
      </c>
      <c r="AA417" s="16" t="str">
        <f t="shared" si="84"/>
        <v>AtkExt</v>
      </c>
      <c r="AB417" s="29">
        <f t="shared" si="85"/>
        <v>155</v>
      </c>
      <c r="AC417" s="16" t="str">
        <f t="shared" si="86"/>
        <v>DefExt</v>
      </c>
      <c r="AD417" s="29">
        <f t="shared" si="87"/>
        <v>77</v>
      </c>
    </row>
    <row r="418" spans="21:30" ht="16.5" x14ac:dyDescent="0.2">
      <c r="U418" s="15">
        <v>381</v>
      </c>
      <c r="V418" s="16">
        <f t="shared" si="81"/>
        <v>13</v>
      </c>
      <c r="W418" s="16" t="str">
        <f t="shared" si="82"/>
        <v>高级1</v>
      </c>
      <c r="X418" s="16">
        <f t="shared" si="79"/>
        <v>1</v>
      </c>
      <c r="Y418" s="16">
        <f t="shared" si="80"/>
        <v>21</v>
      </c>
      <c r="Z418" s="19">
        <f t="shared" si="83"/>
        <v>1.05</v>
      </c>
      <c r="AA418" s="16" t="str">
        <f t="shared" si="84"/>
        <v>AtkExt</v>
      </c>
      <c r="AB418" s="29">
        <f t="shared" si="85"/>
        <v>163</v>
      </c>
      <c r="AC418" s="16" t="str">
        <f t="shared" si="86"/>
        <v>DefExt</v>
      </c>
      <c r="AD418" s="29">
        <f t="shared" si="87"/>
        <v>81</v>
      </c>
    </row>
    <row r="419" spans="21:30" ht="16.5" x14ac:dyDescent="0.2">
      <c r="U419" s="15">
        <v>382</v>
      </c>
      <c r="V419" s="16">
        <f t="shared" si="81"/>
        <v>13</v>
      </c>
      <c r="W419" s="16" t="str">
        <f t="shared" si="82"/>
        <v>高级1</v>
      </c>
      <c r="X419" s="16">
        <f t="shared" si="79"/>
        <v>1</v>
      </c>
      <c r="Y419" s="16">
        <f t="shared" si="80"/>
        <v>22</v>
      </c>
      <c r="Z419" s="19">
        <f t="shared" si="83"/>
        <v>1.1000000000000001</v>
      </c>
      <c r="AA419" s="16" t="str">
        <f t="shared" si="84"/>
        <v>AtkExt</v>
      </c>
      <c r="AB419" s="29">
        <f t="shared" si="85"/>
        <v>171</v>
      </c>
      <c r="AC419" s="16" t="str">
        <f t="shared" si="86"/>
        <v>DefExt</v>
      </c>
      <c r="AD419" s="29">
        <f t="shared" si="87"/>
        <v>85</v>
      </c>
    </row>
    <row r="420" spans="21:30" ht="16.5" x14ac:dyDescent="0.2">
      <c r="U420" s="15">
        <v>383</v>
      </c>
      <c r="V420" s="16">
        <f t="shared" si="81"/>
        <v>13</v>
      </c>
      <c r="W420" s="16" t="str">
        <f t="shared" si="82"/>
        <v>高级1</v>
      </c>
      <c r="X420" s="16">
        <f t="shared" si="79"/>
        <v>1</v>
      </c>
      <c r="Y420" s="16">
        <f t="shared" si="80"/>
        <v>23</v>
      </c>
      <c r="Z420" s="19">
        <f t="shared" si="83"/>
        <v>1.1500000000000001</v>
      </c>
      <c r="AA420" s="16" t="str">
        <f t="shared" si="84"/>
        <v>AtkExt</v>
      </c>
      <c r="AB420" s="29">
        <f t="shared" si="85"/>
        <v>178</v>
      </c>
      <c r="AC420" s="16" t="str">
        <f t="shared" si="86"/>
        <v>DefExt</v>
      </c>
      <c r="AD420" s="29">
        <f t="shared" si="87"/>
        <v>88</v>
      </c>
    </row>
    <row r="421" spans="21:30" ht="16.5" x14ac:dyDescent="0.2">
      <c r="U421" s="15">
        <v>384</v>
      </c>
      <c r="V421" s="16">
        <f t="shared" si="81"/>
        <v>13</v>
      </c>
      <c r="W421" s="16" t="str">
        <f t="shared" si="82"/>
        <v>高级1</v>
      </c>
      <c r="X421" s="16">
        <f t="shared" si="79"/>
        <v>1</v>
      </c>
      <c r="Y421" s="16">
        <f t="shared" si="80"/>
        <v>24</v>
      </c>
      <c r="Z421" s="19">
        <f t="shared" si="83"/>
        <v>1.2000000000000002</v>
      </c>
      <c r="AA421" s="16" t="str">
        <f t="shared" si="84"/>
        <v>AtkExt</v>
      </c>
      <c r="AB421" s="29">
        <f t="shared" si="85"/>
        <v>186</v>
      </c>
      <c r="AC421" s="16" t="str">
        <f t="shared" si="86"/>
        <v>DefExt</v>
      </c>
      <c r="AD421" s="29">
        <f t="shared" si="87"/>
        <v>92</v>
      </c>
    </row>
    <row r="422" spans="21:30" ht="16.5" x14ac:dyDescent="0.2">
      <c r="U422" s="15">
        <v>385</v>
      </c>
      <c r="V422" s="16">
        <f t="shared" si="81"/>
        <v>13</v>
      </c>
      <c r="W422" s="16" t="str">
        <f t="shared" si="82"/>
        <v>高级1</v>
      </c>
      <c r="X422" s="16">
        <f t="shared" ref="X422:X485" si="88">INDEX($V$4:$V$33,INT((U422-1)/30)+1)</f>
        <v>1</v>
      </c>
      <c r="Y422" s="16">
        <f t="shared" ref="Y422:Y485" si="89">MOD(U422-1,30)+1</f>
        <v>25</v>
      </c>
      <c r="Z422" s="19">
        <f t="shared" si="83"/>
        <v>1.25</v>
      </c>
      <c r="AA422" s="16" t="str">
        <f t="shared" si="84"/>
        <v>AtkExt</v>
      </c>
      <c r="AB422" s="29">
        <f t="shared" si="85"/>
        <v>194</v>
      </c>
      <c r="AC422" s="16" t="str">
        <f t="shared" si="86"/>
        <v>DefExt</v>
      </c>
      <c r="AD422" s="29">
        <f t="shared" si="87"/>
        <v>96</v>
      </c>
    </row>
    <row r="423" spans="21:30" ht="16.5" x14ac:dyDescent="0.2">
      <c r="U423" s="15">
        <v>386</v>
      </c>
      <c r="V423" s="16">
        <f t="shared" ref="V423:V486" si="90">INT((U423-1)/30)+1</f>
        <v>13</v>
      </c>
      <c r="W423" s="16" t="str">
        <f t="shared" ref="W423:W486" si="91">INDEX($U$4:$U$33,V423)</f>
        <v>高级1</v>
      </c>
      <c r="X423" s="16">
        <f t="shared" si="88"/>
        <v>1</v>
      </c>
      <c r="Y423" s="16">
        <f t="shared" si="89"/>
        <v>26</v>
      </c>
      <c r="Z423" s="19">
        <f t="shared" ref="Z423:Z486" si="92">Y423*5%</f>
        <v>1.3</v>
      </c>
      <c r="AA423" s="16" t="str">
        <f t="shared" ref="AA423:AA486" si="93">INDEX($Y$3:$AA$3,INDEX($AB$4:$AB$33,V423))</f>
        <v>AtkExt</v>
      </c>
      <c r="AB423" s="29">
        <f t="shared" ref="AB423:AB486" si="94">ROUND(INDEX($Y$4:$AA$33,$V423,MATCH(AA423,$Y$3:$AA$3,0))*INDEX($X$4:$X$33,V423)*$Z423*INDEX($E$11:$G$11,MATCH(AA423,$Y$3:$AA$3,0)),0)</f>
        <v>202</v>
      </c>
      <c r="AC423" s="16" t="str">
        <f t="shared" ref="AC423:AC486" si="95">INDEX($Y$3:$AA$3,INDEX($AC$4:$AC$33,V423))</f>
        <v>DefExt</v>
      </c>
      <c r="AD423" s="29">
        <f t="shared" ref="AD423:AD486" si="96">ROUND(INDEX($Y$4:$AA$33,$V423,MATCH(AC423,$Y$3:$AA$3,0))*INDEX($X$4:$X$33,X423)*$Z423*INDEX($E$11:$G$11,MATCH(AC423,$Y$3:$AA$3,0)),0)</f>
        <v>100</v>
      </c>
    </row>
    <row r="424" spans="21:30" ht="16.5" x14ac:dyDescent="0.2">
      <c r="U424" s="15">
        <v>387</v>
      </c>
      <c r="V424" s="16">
        <f t="shared" si="90"/>
        <v>13</v>
      </c>
      <c r="W424" s="16" t="str">
        <f t="shared" si="91"/>
        <v>高级1</v>
      </c>
      <c r="X424" s="16">
        <f t="shared" si="88"/>
        <v>1</v>
      </c>
      <c r="Y424" s="16">
        <f t="shared" si="89"/>
        <v>27</v>
      </c>
      <c r="Z424" s="19">
        <f t="shared" si="92"/>
        <v>1.35</v>
      </c>
      <c r="AA424" s="16" t="str">
        <f t="shared" si="93"/>
        <v>AtkExt</v>
      </c>
      <c r="AB424" s="29">
        <f t="shared" si="94"/>
        <v>209</v>
      </c>
      <c r="AC424" s="16" t="str">
        <f t="shared" si="95"/>
        <v>DefExt</v>
      </c>
      <c r="AD424" s="29">
        <f t="shared" si="96"/>
        <v>104</v>
      </c>
    </row>
    <row r="425" spans="21:30" ht="16.5" x14ac:dyDescent="0.2">
      <c r="U425" s="15">
        <v>388</v>
      </c>
      <c r="V425" s="16">
        <f t="shared" si="90"/>
        <v>13</v>
      </c>
      <c r="W425" s="16" t="str">
        <f t="shared" si="91"/>
        <v>高级1</v>
      </c>
      <c r="X425" s="16">
        <f t="shared" si="88"/>
        <v>1</v>
      </c>
      <c r="Y425" s="16">
        <f t="shared" si="89"/>
        <v>28</v>
      </c>
      <c r="Z425" s="19">
        <f t="shared" si="92"/>
        <v>1.4000000000000001</v>
      </c>
      <c r="AA425" s="16" t="str">
        <f t="shared" si="93"/>
        <v>AtkExt</v>
      </c>
      <c r="AB425" s="29">
        <f t="shared" si="94"/>
        <v>217</v>
      </c>
      <c r="AC425" s="16" t="str">
        <f t="shared" si="95"/>
        <v>DefExt</v>
      </c>
      <c r="AD425" s="29">
        <f t="shared" si="96"/>
        <v>108</v>
      </c>
    </row>
    <row r="426" spans="21:30" ht="16.5" x14ac:dyDescent="0.2">
      <c r="U426" s="15">
        <v>389</v>
      </c>
      <c r="V426" s="16">
        <f t="shared" si="90"/>
        <v>13</v>
      </c>
      <c r="W426" s="16" t="str">
        <f t="shared" si="91"/>
        <v>高级1</v>
      </c>
      <c r="X426" s="16">
        <f t="shared" si="88"/>
        <v>1</v>
      </c>
      <c r="Y426" s="16">
        <f t="shared" si="89"/>
        <v>29</v>
      </c>
      <c r="Z426" s="19">
        <f t="shared" si="92"/>
        <v>1.4500000000000002</v>
      </c>
      <c r="AA426" s="16" t="str">
        <f t="shared" si="93"/>
        <v>AtkExt</v>
      </c>
      <c r="AB426" s="29">
        <f t="shared" si="94"/>
        <v>225</v>
      </c>
      <c r="AC426" s="16" t="str">
        <f t="shared" si="95"/>
        <v>DefExt</v>
      </c>
      <c r="AD426" s="29">
        <f t="shared" si="96"/>
        <v>112</v>
      </c>
    </row>
    <row r="427" spans="21:30" ht="16.5" x14ac:dyDescent="0.2">
      <c r="U427" s="15">
        <v>390</v>
      </c>
      <c r="V427" s="16">
        <f t="shared" si="90"/>
        <v>13</v>
      </c>
      <c r="W427" s="16" t="str">
        <f t="shared" si="91"/>
        <v>高级1</v>
      </c>
      <c r="X427" s="16">
        <f t="shared" si="88"/>
        <v>1</v>
      </c>
      <c r="Y427" s="16">
        <f t="shared" si="89"/>
        <v>30</v>
      </c>
      <c r="Z427" s="19">
        <f t="shared" si="92"/>
        <v>1.5</v>
      </c>
      <c r="AA427" s="16" t="str">
        <f t="shared" si="93"/>
        <v>AtkExt</v>
      </c>
      <c r="AB427" s="29">
        <f t="shared" si="94"/>
        <v>233</v>
      </c>
      <c r="AC427" s="16" t="str">
        <f t="shared" si="95"/>
        <v>DefExt</v>
      </c>
      <c r="AD427" s="29">
        <f t="shared" si="96"/>
        <v>115</v>
      </c>
    </row>
    <row r="428" spans="21:30" ht="16.5" x14ac:dyDescent="0.2">
      <c r="U428" s="15">
        <v>391</v>
      </c>
      <c r="V428" s="16">
        <f t="shared" si="90"/>
        <v>14</v>
      </c>
      <c r="W428" s="16" t="str">
        <f t="shared" si="91"/>
        <v>高级1</v>
      </c>
      <c r="X428" s="16">
        <f t="shared" si="88"/>
        <v>2</v>
      </c>
      <c r="Y428" s="16">
        <f t="shared" si="89"/>
        <v>1</v>
      </c>
      <c r="Z428" s="19">
        <f t="shared" si="92"/>
        <v>0.05</v>
      </c>
      <c r="AA428" s="16" t="str">
        <f t="shared" si="93"/>
        <v>DefExt</v>
      </c>
      <c r="AB428" s="29">
        <f t="shared" si="94"/>
        <v>8</v>
      </c>
      <c r="AC428" s="16" t="str">
        <f t="shared" si="95"/>
        <v>HPExt</v>
      </c>
      <c r="AD428" s="29">
        <f t="shared" si="96"/>
        <v>14</v>
      </c>
    </row>
    <row r="429" spans="21:30" ht="16.5" x14ac:dyDescent="0.2">
      <c r="U429" s="15">
        <v>392</v>
      </c>
      <c r="V429" s="16">
        <f t="shared" si="90"/>
        <v>14</v>
      </c>
      <c r="W429" s="16" t="str">
        <f t="shared" si="91"/>
        <v>高级1</v>
      </c>
      <c r="X429" s="16">
        <f t="shared" si="88"/>
        <v>2</v>
      </c>
      <c r="Y429" s="16">
        <f t="shared" si="89"/>
        <v>2</v>
      </c>
      <c r="Z429" s="19">
        <f t="shared" si="92"/>
        <v>0.1</v>
      </c>
      <c r="AA429" s="16" t="str">
        <f t="shared" si="93"/>
        <v>DefExt</v>
      </c>
      <c r="AB429" s="29">
        <f t="shared" si="94"/>
        <v>15</v>
      </c>
      <c r="AC429" s="16" t="str">
        <f t="shared" si="95"/>
        <v>HPExt</v>
      </c>
      <c r="AD429" s="29">
        <f t="shared" si="96"/>
        <v>27</v>
      </c>
    </row>
    <row r="430" spans="21:30" ht="16.5" x14ac:dyDescent="0.2">
      <c r="U430" s="15">
        <v>393</v>
      </c>
      <c r="V430" s="16">
        <f t="shared" si="90"/>
        <v>14</v>
      </c>
      <c r="W430" s="16" t="str">
        <f t="shared" si="91"/>
        <v>高级1</v>
      </c>
      <c r="X430" s="16">
        <f t="shared" si="88"/>
        <v>2</v>
      </c>
      <c r="Y430" s="16">
        <f t="shared" si="89"/>
        <v>3</v>
      </c>
      <c r="Z430" s="19">
        <f t="shared" si="92"/>
        <v>0.15000000000000002</v>
      </c>
      <c r="AA430" s="16" t="str">
        <f t="shared" si="93"/>
        <v>DefExt</v>
      </c>
      <c r="AB430" s="29">
        <f t="shared" si="94"/>
        <v>23</v>
      </c>
      <c r="AC430" s="16" t="str">
        <f t="shared" si="95"/>
        <v>HPExt</v>
      </c>
      <c r="AD430" s="29">
        <f t="shared" si="96"/>
        <v>41</v>
      </c>
    </row>
    <row r="431" spans="21:30" ht="16.5" x14ac:dyDescent="0.2">
      <c r="U431" s="15">
        <v>394</v>
      </c>
      <c r="V431" s="16">
        <f t="shared" si="90"/>
        <v>14</v>
      </c>
      <c r="W431" s="16" t="str">
        <f t="shared" si="91"/>
        <v>高级1</v>
      </c>
      <c r="X431" s="16">
        <f t="shared" si="88"/>
        <v>2</v>
      </c>
      <c r="Y431" s="16">
        <f t="shared" si="89"/>
        <v>4</v>
      </c>
      <c r="Z431" s="19">
        <f t="shared" si="92"/>
        <v>0.2</v>
      </c>
      <c r="AA431" s="16" t="str">
        <f t="shared" si="93"/>
        <v>DefExt</v>
      </c>
      <c r="AB431" s="29">
        <f t="shared" si="94"/>
        <v>31</v>
      </c>
      <c r="AC431" s="16" t="str">
        <f t="shared" si="95"/>
        <v>HPExt</v>
      </c>
      <c r="AD431" s="29">
        <f t="shared" si="96"/>
        <v>55</v>
      </c>
    </row>
    <row r="432" spans="21:30" ht="16.5" x14ac:dyDescent="0.2">
      <c r="U432" s="15">
        <v>395</v>
      </c>
      <c r="V432" s="16">
        <f t="shared" si="90"/>
        <v>14</v>
      </c>
      <c r="W432" s="16" t="str">
        <f t="shared" si="91"/>
        <v>高级1</v>
      </c>
      <c r="X432" s="16">
        <f t="shared" si="88"/>
        <v>2</v>
      </c>
      <c r="Y432" s="16">
        <f t="shared" si="89"/>
        <v>5</v>
      </c>
      <c r="Z432" s="19">
        <f t="shared" si="92"/>
        <v>0.25</v>
      </c>
      <c r="AA432" s="16" t="str">
        <f t="shared" si="93"/>
        <v>DefExt</v>
      </c>
      <c r="AB432" s="29">
        <f t="shared" si="94"/>
        <v>38</v>
      </c>
      <c r="AC432" s="16" t="str">
        <f t="shared" si="95"/>
        <v>HPExt</v>
      </c>
      <c r="AD432" s="29">
        <f t="shared" si="96"/>
        <v>68</v>
      </c>
    </row>
    <row r="433" spans="21:30" ht="16.5" x14ac:dyDescent="0.2">
      <c r="U433" s="15">
        <v>396</v>
      </c>
      <c r="V433" s="16">
        <f t="shared" si="90"/>
        <v>14</v>
      </c>
      <c r="W433" s="16" t="str">
        <f t="shared" si="91"/>
        <v>高级1</v>
      </c>
      <c r="X433" s="16">
        <f t="shared" si="88"/>
        <v>2</v>
      </c>
      <c r="Y433" s="16">
        <f t="shared" si="89"/>
        <v>6</v>
      </c>
      <c r="Z433" s="19">
        <f t="shared" si="92"/>
        <v>0.30000000000000004</v>
      </c>
      <c r="AA433" s="16" t="str">
        <f t="shared" si="93"/>
        <v>DefExt</v>
      </c>
      <c r="AB433" s="29">
        <f t="shared" si="94"/>
        <v>46</v>
      </c>
      <c r="AC433" s="16" t="str">
        <f t="shared" si="95"/>
        <v>HPExt</v>
      </c>
      <c r="AD433" s="29">
        <f t="shared" si="96"/>
        <v>82</v>
      </c>
    </row>
    <row r="434" spans="21:30" ht="16.5" x14ac:dyDescent="0.2">
      <c r="U434" s="15">
        <v>397</v>
      </c>
      <c r="V434" s="16">
        <f t="shared" si="90"/>
        <v>14</v>
      </c>
      <c r="W434" s="16" t="str">
        <f t="shared" si="91"/>
        <v>高级1</v>
      </c>
      <c r="X434" s="16">
        <f t="shared" si="88"/>
        <v>2</v>
      </c>
      <c r="Y434" s="16">
        <f t="shared" si="89"/>
        <v>7</v>
      </c>
      <c r="Z434" s="19">
        <f t="shared" si="92"/>
        <v>0.35000000000000003</v>
      </c>
      <c r="AA434" s="16" t="str">
        <f t="shared" si="93"/>
        <v>DefExt</v>
      </c>
      <c r="AB434" s="29">
        <f t="shared" si="94"/>
        <v>54</v>
      </c>
      <c r="AC434" s="16" t="str">
        <f t="shared" si="95"/>
        <v>HPExt</v>
      </c>
      <c r="AD434" s="29">
        <f t="shared" si="96"/>
        <v>96</v>
      </c>
    </row>
    <row r="435" spans="21:30" ht="16.5" x14ac:dyDescent="0.2">
      <c r="U435" s="15">
        <v>398</v>
      </c>
      <c r="V435" s="16">
        <f t="shared" si="90"/>
        <v>14</v>
      </c>
      <c r="W435" s="16" t="str">
        <f t="shared" si="91"/>
        <v>高级1</v>
      </c>
      <c r="X435" s="16">
        <f t="shared" si="88"/>
        <v>2</v>
      </c>
      <c r="Y435" s="16">
        <f t="shared" si="89"/>
        <v>8</v>
      </c>
      <c r="Z435" s="19">
        <f t="shared" si="92"/>
        <v>0.4</v>
      </c>
      <c r="AA435" s="16" t="str">
        <f t="shared" si="93"/>
        <v>DefExt</v>
      </c>
      <c r="AB435" s="29">
        <f t="shared" si="94"/>
        <v>62</v>
      </c>
      <c r="AC435" s="16" t="str">
        <f t="shared" si="95"/>
        <v>HPExt</v>
      </c>
      <c r="AD435" s="29">
        <f t="shared" si="96"/>
        <v>109</v>
      </c>
    </row>
    <row r="436" spans="21:30" ht="16.5" x14ac:dyDescent="0.2">
      <c r="U436" s="15">
        <v>399</v>
      </c>
      <c r="V436" s="16">
        <f t="shared" si="90"/>
        <v>14</v>
      </c>
      <c r="W436" s="16" t="str">
        <f t="shared" si="91"/>
        <v>高级1</v>
      </c>
      <c r="X436" s="16">
        <f t="shared" si="88"/>
        <v>2</v>
      </c>
      <c r="Y436" s="16">
        <f t="shared" si="89"/>
        <v>9</v>
      </c>
      <c r="Z436" s="19">
        <f t="shared" si="92"/>
        <v>0.45</v>
      </c>
      <c r="AA436" s="16" t="str">
        <f t="shared" si="93"/>
        <v>DefExt</v>
      </c>
      <c r="AB436" s="29">
        <f t="shared" si="94"/>
        <v>69</v>
      </c>
      <c r="AC436" s="16" t="str">
        <f t="shared" si="95"/>
        <v>HPExt</v>
      </c>
      <c r="AD436" s="29">
        <f t="shared" si="96"/>
        <v>123</v>
      </c>
    </row>
    <row r="437" spans="21:30" ht="16.5" x14ac:dyDescent="0.2">
      <c r="U437" s="15">
        <v>400</v>
      </c>
      <c r="V437" s="16">
        <f t="shared" si="90"/>
        <v>14</v>
      </c>
      <c r="W437" s="16" t="str">
        <f t="shared" si="91"/>
        <v>高级1</v>
      </c>
      <c r="X437" s="16">
        <f t="shared" si="88"/>
        <v>2</v>
      </c>
      <c r="Y437" s="16">
        <f t="shared" si="89"/>
        <v>10</v>
      </c>
      <c r="Z437" s="19">
        <f t="shared" si="92"/>
        <v>0.5</v>
      </c>
      <c r="AA437" s="16" t="str">
        <f t="shared" si="93"/>
        <v>DefExt</v>
      </c>
      <c r="AB437" s="29">
        <f t="shared" si="94"/>
        <v>77</v>
      </c>
      <c r="AC437" s="16" t="str">
        <f t="shared" si="95"/>
        <v>HPExt</v>
      </c>
      <c r="AD437" s="29">
        <f t="shared" si="96"/>
        <v>137</v>
      </c>
    </row>
    <row r="438" spans="21:30" ht="16.5" x14ac:dyDescent="0.2">
      <c r="U438" s="15">
        <v>401</v>
      </c>
      <c r="V438" s="16">
        <f t="shared" si="90"/>
        <v>14</v>
      </c>
      <c r="W438" s="16" t="str">
        <f t="shared" si="91"/>
        <v>高级1</v>
      </c>
      <c r="X438" s="16">
        <f t="shared" si="88"/>
        <v>2</v>
      </c>
      <c r="Y438" s="16">
        <f t="shared" si="89"/>
        <v>11</v>
      </c>
      <c r="Z438" s="19">
        <f t="shared" si="92"/>
        <v>0.55000000000000004</v>
      </c>
      <c r="AA438" s="16" t="str">
        <f t="shared" si="93"/>
        <v>DefExt</v>
      </c>
      <c r="AB438" s="29">
        <f t="shared" si="94"/>
        <v>85</v>
      </c>
      <c r="AC438" s="16" t="str">
        <f t="shared" si="95"/>
        <v>HPExt</v>
      </c>
      <c r="AD438" s="29">
        <f t="shared" si="96"/>
        <v>150</v>
      </c>
    </row>
    <row r="439" spans="21:30" ht="16.5" x14ac:dyDescent="0.2">
      <c r="U439" s="15">
        <v>402</v>
      </c>
      <c r="V439" s="16">
        <f t="shared" si="90"/>
        <v>14</v>
      </c>
      <c r="W439" s="16" t="str">
        <f t="shared" si="91"/>
        <v>高级1</v>
      </c>
      <c r="X439" s="16">
        <f t="shared" si="88"/>
        <v>2</v>
      </c>
      <c r="Y439" s="16">
        <f t="shared" si="89"/>
        <v>12</v>
      </c>
      <c r="Z439" s="19">
        <f t="shared" si="92"/>
        <v>0.60000000000000009</v>
      </c>
      <c r="AA439" s="16" t="str">
        <f t="shared" si="93"/>
        <v>DefExt</v>
      </c>
      <c r="AB439" s="29">
        <f t="shared" si="94"/>
        <v>92</v>
      </c>
      <c r="AC439" s="16" t="str">
        <f t="shared" si="95"/>
        <v>HPExt</v>
      </c>
      <c r="AD439" s="29">
        <f t="shared" si="96"/>
        <v>164</v>
      </c>
    </row>
    <row r="440" spans="21:30" ht="16.5" x14ac:dyDescent="0.2">
      <c r="U440" s="15">
        <v>403</v>
      </c>
      <c r="V440" s="16">
        <f t="shared" si="90"/>
        <v>14</v>
      </c>
      <c r="W440" s="16" t="str">
        <f t="shared" si="91"/>
        <v>高级1</v>
      </c>
      <c r="X440" s="16">
        <f t="shared" si="88"/>
        <v>2</v>
      </c>
      <c r="Y440" s="16">
        <f t="shared" si="89"/>
        <v>13</v>
      </c>
      <c r="Z440" s="19">
        <f t="shared" si="92"/>
        <v>0.65</v>
      </c>
      <c r="AA440" s="16" t="str">
        <f t="shared" si="93"/>
        <v>DefExt</v>
      </c>
      <c r="AB440" s="29">
        <f t="shared" si="94"/>
        <v>100</v>
      </c>
      <c r="AC440" s="16" t="str">
        <f t="shared" si="95"/>
        <v>HPExt</v>
      </c>
      <c r="AD440" s="29">
        <f t="shared" si="96"/>
        <v>178</v>
      </c>
    </row>
    <row r="441" spans="21:30" ht="16.5" x14ac:dyDescent="0.2">
      <c r="U441" s="15">
        <v>404</v>
      </c>
      <c r="V441" s="16">
        <f t="shared" si="90"/>
        <v>14</v>
      </c>
      <c r="W441" s="16" t="str">
        <f t="shared" si="91"/>
        <v>高级1</v>
      </c>
      <c r="X441" s="16">
        <f t="shared" si="88"/>
        <v>2</v>
      </c>
      <c r="Y441" s="16">
        <f t="shared" si="89"/>
        <v>14</v>
      </c>
      <c r="Z441" s="19">
        <f t="shared" si="92"/>
        <v>0.70000000000000007</v>
      </c>
      <c r="AA441" s="16" t="str">
        <f t="shared" si="93"/>
        <v>DefExt</v>
      </c>
      <c r="AB441" s="29">
        <f t="shared" si="94"/>
        <v>108</v>
      </c>
      <c r="AC441" s="16" t="str">
        <f t="shared" si="95"/>
        <v>HPExt</v>
      </c>
      <c r="AD441" s="29">
        <f t="shared" si="96"/>
        <v>191</v>
      </c>
    </row>
    <row r="442" spans="21:30" ht="16.5" x14ac:dyDescent="0.2">
      <c r="U442" s="15">
        <v>405</v>
      </c>
      <c r="V442" s="16">
        <f t="shared" si="90"/>
        <v>14</v>
      </c>
      <c r="W442" s="16" t="str">
        <f t="shared" si="91"/>
        <v>高级1</v>
      </c>
      <c r="X442" s="16">
        <f t="shared" si="88"/>
        <v>2</v>
      </c>
      <c r="Y442" s="16">
        <f t="shared" si="89"/>
        <v>15</v>
      </c>
      <c r="Z442" s="19">
        <f t="shared" si="92"/>
        <v>0.75</v>
      </c>
      <c r="AA442" s="16" t="str">
        <f t="shared" si="93"/>
        <v>DefExt</v>
      </c>
      <c r="AB442" s="29">
        <f t="shared" si="94"/>
        <v>115</v>
      </c>
      <c r="AC442" s="16" t="str">
        <f t="shared" si="95"/>
        <v>HPExt</v>
      </c>
      <c r="AD442" s="29">
        <f t="shared" si="96"/>
        <v>205</v>
      </c>
    </row>
    <row r="443" spans="21:30" ht="16.5" x14ac:dyDescent="0.2">
      <c r="U443" s="15">
        <v>406</v>
      </c>
      <c r="V443" s="16">
        <f t="shared" si="90"/>
        <v>14</v>
      </c>
      <c r="W443" s="16" t="str">
        <f t="shared" si="91"/>
        <v>高级1</v>
      </c>
      <c r="X443" s="16">
        <f t="shared" si="88"/>
        <v>2</v>
      </c>
      <c r="Y443" s="16">
        <f t="shared" si="89"/>
        <v>16</v>
      </c>
      <c r="Z443" s="19">
        <f t="shared" si="92"/>
        <v>0.8</v>
      </c>
      <c r="AA443" s="16" t="str">
        <f t="shared" si="93"/>
        <v>DefExt</v>
      </c>
      <c r="AB443" s="29">
        <f t="shared" si="94"/>
        <v>123</v>
      </c>
      <c r="AC443" s="16" t="str">
        <f t="shared" si="95"/>
        <v>HPExt</v>
      </c>
      <c r="AD443" s="29">
        <f t="shared" si="96"/>
        <v>219</v>
      </c>
    </row>
    <row r="444" spans="21:30" ht="16.5" x14ac:dyDescent="0.2">
      <c r="U444" s="15">
        <v>407</v>
      </c>
      <c r="V444" s="16">
        <f t="shared" si="90"/>
        <v>14</v>
      </c>
      <c r="W444" s="16" t="str">
        <f t="shared" si="91"/>
        <v>高级1</v>
      </c>
      <c r="X444" s="16">
        <f t="shared" si="88"/>
        <v>2</v>
      </c>
      <c r="Y444" s="16">
        <f t="shared" si="89"/>
        <v>17</v>
      </c>
      <c r="Z444" s="19">
        <f t="shared" si="92"/>
        <v>0.85000000000000009</v>
      </c>
      <c r="AA444" s="16" t="str">
        <f t="shared" si="93"/>
        <v>DefExt</v>
      </c>
      <c r="AB444" s="29">
        <f t="shared" si="94"/>
        <v>131</v>
      </c>
      <c r="AC444" s="16" t="str">
        <f t="shared" si="95"/>
        <v>HPExt</v>
      </c>
      <c r="AD444" s="29">
        <f t="shared" si="96"/>
        <v>232</v>
      </c>
    </row>
    <row r="445" spans="21:30" ht="16.5" x14ac:dyDescent="0.2">
      <c r="U445" s="15">
        <v>408</v>
      </c>
      <c r="V445" s="16">
        <f t="shared" si="90"/>
        <v>14</v>
      </c>
      <c r="W445" s="16" t="str">
        <f t="shared" si="91"/>
        <v>高级1</v>
      </c>
      <c r="X445" s="16">
        <f t="shared" si="88"/>
        <v>2</v>
      </c>
      <c r="Y445" s="16">
        <f t="shared" si="89"/>
        <v>18</v>
      </c>
      <c r="Z445" s="19">
        <f t="shared" si="92"/>
        <v>0.9</v>
      </c>
      <c r="AA445" s="16" t="str">
        <f t="shared" si="93"/>
        <v>DefExt</v>
      </c>
      <c r="AB445" s="29">
        <f t="shared" si="94"/>
        <v>138</v>
      </c>
      <c r="AC445" s="16" t="str">
        <f t="shared" si="95"/>
        <v>HPExt</v>
      </c>
      <c r="AD445" s="29">
        <f t="shared" si="96"/>
        <v>246</v>
      </c>
    </row>
    <row r="446" spans="21:30" ht="16.5" x14ac:dyDescent="0.2">
      <c r="U446" s="15">
        <v>409</v>
      </c>
      <c r="V446" s="16">
        <f t="shared" si="90"/>
        <v>14</v>
      </c>
      <c r="W446" s="16" t="str">
        <f t="shared" si="91"/>
        <v>高级1</v>
      </c>
      <c r="X446" s="16">
        <f t="shared" si="88"/>
        <v>2</v>
      </c>
      <c r="Y446" s="16">
        <f t="shared" si="89"/>
        <v>19</v>
      </c>
      <c r="Z446" s="19">
        <f t="shared" si="92"/>
        <v>0.95000000000000007</v>
      </c>
      <c r="AA446" s="16" t="str">
        <f t="shared" si="93"/>
        <v>DefExt</v>
      </c>
      <c r="AB446" s="29">
        <f t="shared" si="94"/>
        <v>146</v>
      </c>
      <c r="AC446" s="16" t="str">
        <f t="shared" si="95"/>
        <v>HPExt</v>
      </c>
      <c r="AD446" s="29">
        <f t="shared" si="96"/>
        <v>260</v>
      </c>
    </row>
    <row r="447" spans="21:30" ht="16.5" x14ac:dyDescent="0.2">
      <c r="U447" s="15">
        <v>410</v>
      </c>
      <c r="V447" s="16">
        <f t="shared" si="90"/>
        <v>14</v>
      </c>
      <c r="W447" s="16" t="str">
        <f t="shared" si="91"/>
        <v>高级1</v>
      </c>
      <c r="X447" s="16">
        <f t="shared" si="88"/>
        <v>2</v>
      </c>
      <c r="Y447" s="16">
        <f t="shared" si="89"/>
        <v>20</v>
      </c>
      <c r="Z447" s="19">
        <f t="shared" si="92"/>
        <v>1</v>
      </c>
      <c r="AA447" s="16" t="str">
        <f t="shared" si="93"/>
        <v>DefExt</v>
      </c>
      <c r="AB447" s="29">
        <f t="shared" si="94"/>
        <v>154</v>
      </c>
      <c r="AC447" s="16" t="str">
        <f t="shared" si="95"/>
        <v>HPExt</v>
      </c>
      <c r="AD447" s="29">
        <f t="shared" si="96"/>
        <v>273</v>
      </c>
    </row>
    <row r="448" spans="21:30" ht="16.5" x14ac:dyDescent="0.2">
      <c r="U448" s="15">
        <v>411</v>
      </c>
      <c r="V448" s="16">
        <f t="shared" si="90"/>
        <v>14</v>
      </c>
      <c r="W448" s="16" t="str">
        <f t="shared" si="91"/>
        <v>高级1</v>
      </c>
      <c r="X448" s="16">
        <f t="shared" si="88"/>
        <v>2</v>
      </c>
      <c r="Y448" s="16">
        <f t="shared" si="89"/>
        <v>21</v>
      </c>
      <c r="Z448" s="19">
        <f t="shared" si="92"/>
        <v>1.05</v>
      </c>
      <c r="AA448" s="16" t="str">
        <f t="shared" si="93"/>
        <v>DefExt</v>
      </c>
      <c r="AB448" s="29">
        <f t="shared" si="94"/>
        <v>162</v>
      </c>
      <c r="AC448" s="16" t="str">
        <f t="shared" si="95"/>
        <v>HPExt</v>
      </c>
      <c r="AD448" s="29">
        <f t="shared" si="96"/>
        <v>287</v>
      </c>
    </row>
    <row r="449" spans="21:30" ht="16.5" x14ac:dyDescent="0.2">
      <c r="U449" s="15">
        <v>412</v>
      </c>
      <c r="V449" s="16">
        <f t="shared" si="90"/>
        <v>14</v>
      </c>
      <c r="W449" s="16" t="str">
        <f t="shared" si="91"/>
        <v>高级1</v>
      </c>
      <c r="X449" s="16">
        <f t="shared" si="88"/>
        <v>2</v>
      </c>
      <c r="Y449" s="16">
        <f t="shared" si="89"/>
        <v>22</v>
      </c>
      <c r="Z449" s="19">
        <f t="shared" si="92"/>
        <v>1.1000000000000001</v>
      </c>
      <c r="AA449" s="16" t="str">
        <f t="shared" si="93"/>
        <v>DefExt</v>
      </c>
      <c r="AB449" s="29">
        <f t="shared" si="94"/>
        <v>169</v>
      </c>
      <c r="AC449" s="16" t="str">
        <f t="shared" si="95"/>
        <v>HPExt</v>
      </c>
      <c r="AD449" s="29">
        <f t="shared" si="96"/>
        <v>301</v>
      </c>
    </row>
    <row r="450" spans="21:30" ht="16.5" x14ac:dyDescent="0.2">
      <c r="U450" s="15">
        <v>413</v>
      </c>
      <c r="V450" s="16">
        <f t="shared" si="90"/>
        <v>14</v>
      </c>
      <c r="W450" s="16" t="str">
        <f t="shared" si="91"/>
        <v>高级1</v>
      </c>
      <c r="X450" s="16">
        <f t="shared" si="88"/>
        <v>2</v>
      </c>
      <c r="Y450" s="16">
        <f t="shared" si="89"/>
        <v>23</v>
      </c>
      <c r="Z450" s="19">
        <f t="shared" si="92"/>
        <v>1.1500000000000001</v>
      </c>
      <c r="AA450" s="16" t="str">
        <f t="shared" si="93"/>
        <v>DefExt</v>
      </c>
      <c r="AB450" s="29">
        <f t="shared" si="94"/>
        <v>177</v>
      </c>
      <c r="AC450" s="16" t="str">
        <f t="shared" si="95"/>
        <v>HPExt</v>
      </c>
      <c r="AD450" s="29">
        <f t="shared" si="96"/>
        <v>314</v>
      </c>
    </row>
    <row r="451" spans="21:30" ht="16.5" x14ac:dyDescent="0.2">
      <c r="U451" s="15">
        <v>414</v>
      </c>
      <c r="V451" s="16">
        <f t="shared" si="90"/>
        <v>14</v>
      </c>
      <c r="W451" s="16" t="str">
        <f t="shared" si="91"/>
        <v>高级1</v>
      </c>
      <c r="X451" s="16">
        <f t="shared" si="88"/>
        <v>2</v>
      </c>
      <c r="Y451" s="16">
        <f t="shared" si="89"/>
        <v>24</v>
      </c>
      <c r="Z451" s="19">
        <f t="shared" si="92"/>
        <v>1.2000000000000002</v>
      </c>
      <c r="AA451" s="16" t="str">
        <f t="shared" si="93"/>
        <v>DefExt</v>
      </c>
      <c r="AB451" s="29">
        <f t="shared" si="94"/>
        <v>185</v>
      </c>
      <c r="AC451" s="16" t="str">
        <f t="shared" si="95"/>
        <v>HPExt</v>
      </c>
      <c r="AD451" s="29">
        <f t="shared" si="96"/>
        <v>328</v>
      </c>
    </row>
    <row r="452" spans="21:30" ht="16.5" x14ac:dyDescent="0.2">
      <c r="U452" s="15">
        <v>415</v>
      </c>
      <c r="V452" s="16">
        <f t="shared" si="90"/>
        <v>14</v>
      </c>
      <c r="W452" s="16" t="str">
        <f t="shared" si="91"/>
        <v>高级1</v>
      </c>
      <c r="X452" s="16">
        <f t="shared" si="88"/>
        <v>2</v>
      </c>
      <c r="Y452" s="16">
        <f t="shared" si="89"/>
        <v>25</v>
      </c>
      <c r="Z452" s="19">
        <f t="shared" si="92"/>
        <v>1.25</v>
      </c>
      <c r="AA452" s="16" t="str">
        <f t="shared" si="93"/>
        <v>DefExt</v>
      </c>
      <c r="AB452" s="29">
        <f t="shared" si="94"/>
        <v>192</v>
      </c>
      <c r="AC452" s="16" t="str">
        <f t="shared" si="95"/>
        <v>HPExt</v>
      </c>
      <c r="AD452" s="29">
        <f t="shared" si="96"/>
        <v>342</v>
      </c>
    </row>
    <row r="453" spans="21:30" ht="16.5" x14ac:dyDescent="0.2">
      <c r="U453" s="15">
        <v>416</v>
      </c>
      <c r="V453" s="16">
        <f t="shared" si="90"/>
        <v>14</v>
      </c>
      <c r="W453" s="16" t="str">
        <f t="shared" si="91"/>
        <v>高级1</v>
      </c>
      <c r="X453" s="16">
        <f t="shared" si="88"/>
        <v>2</v>
      </c>
      <c r="Y453" s="16">
        <f t="shared" si="89"/>
        <v>26</v>
      </c>
      <c r="Z453" s="19">
        <f t="shared" si="92"/>
        <v>1.3</v>
      </c>
      <c r="AA453" s="16" t="str">
        <f t="shared" si="93"/>
        <v>DefExt</v>
      </c>
      <c r="AB453" s="29">
        <f t="shared" si="94"/>
        <v>200</v>
      </c>
      <c r="AC453" s="16" t="str">
        <f t="shared" si="95"/>
        <v>HPExt</v>
      </c>
      <c r="AD453" s="29">
        <f t="shared" si="96"/>
        <v>356</v>
      </c>
    </row>
    <row r="454" spans="21:30" ht="16.5" x14ac:dyDescent="0.2">
      <c r="U454" s="15">
        <v>417</v>
      </c>
      <c r="V454" s="16">
        <f t="shared" si="90"/>
        <v>14</v>
      </c>
      <c r="W454" s="16" t="str">
        <f t="shared" si="91"/>
        <v>高级1</v>
      </c>
      <c r="X454" s="16">
        <f t="shared" si="88"/>
        <v>2</v>
      </c>
      <c r="Y454" s="16">
        <f t="shared" si="89"/>
        <v>27</v>
      </c>
      <c r="Z454" s="19">
        <f t="shared" si="92"/>
        <v>1.35</v>
      </c>
      <c r="AA454" s="16" t="str">
        <f t="shared" si="93"/>
        <v>DefExt</v>
      </c>
      <c r="AB454" s="29">
        <f t="shared" si="94"/>
        <v>208</v>
      </c>
      <c r="AC454" s="16" t="str">
        <f t="shared" si="95"/>
        <v>HPExt</v>
      </c>
      <c r="AD454" s="29">
        <f t="shared" si="96"/>
        <v>369</v>
      </c>
    </row>
    <row r="455" spans="21:30" ht="16.5" x14ac:dyDescent="0.2">
      <c r="U455" s="15">
        <v>418</v>
      </c>
      <c r="V455" s="16">
        <f t="shared" si="90"/>
        <v>14</v>
      </c>
      <c r="W455" s="16" t="str">
        <f t="shared" si="91"/>
        <v>高级1</v>
      </c>
      <c r="X455" s="16">
        <f t="shared" si="88"/>
        <v>2</v>
      </c>
      <c r="Y455" s="16">
        <f t="shared" si="89"/>
        <v>28</v>
      </c>
      <c r="Z455" s="19">
        <f t="shared" si="92"/>
        <v>1.4000000000000001</v>
      </c>
      <c r="AA455" s="16" t="str">
        <f t="shared" si="93"/>
        <v>DefExt</v>
      </c>
      <c r="AB455" s="29">
        <f t="shared" si="94"/>
        <v>215</v>
      </c>
      <c r="AC455" s="16" t="str">
        <f t="shared" si="95"/>
        <v>HPExt</v>
      </c>
      <c r="AD455" s="29">
        <f t="shared" si="96"/>
        <v>383</v>
      </c>
    </row>
    <row r="456" spans="21:30" ht="16.5" x14ac:dyDescent="0.2">
      <c r="U456" s="15">
        <v>419</v>
      </c>
      <c r="V456" s="16">
        <f t="shared" si="90"/>
        <v>14</v>
      </c>
      <c r="W456" s="16" t="str">
        <f t="shared" si="91"/>
        <v>高级1</v>
      </c>
      <c r="X456" s="16">
        <f t="shared" si="88"/>
        <v>2</v>
      </c>
      <c r="Y456" s="16">
        <f t="shared" si="89"/>
        <v>29</v>
      </c>
      <c r="Z456" s="19">
        <f t="shared" si="92"/>
        <v>1.4500000000000002</v>
      </c>
      <c r="AA456" s="16" t="str">
        <f t="shared" si="93"/>
        <v>DefExt</v>
      </c>
      <c r="AB456" s="29">
        <f t="shared" si="94"/>
        <v>223</v>
      </c>
      <c r="AC456" s="16" t="str">
        <f t="shared" si="95"/>
        <v>HPExt</v>
      </c>
      <c r="AD456" s="29">
        <f t="shared" si="96"/>
        <v>397</v>
      </c>
    </row>
    <row r="457" spans="21:30" ht="16.5" x14ac:dyDescent="0.2">
      <c r="U457" s="15">
        <v>420</v>
      </c>
      <c r="V457" s="16">
        <f t="shared" si="90"/>
        <v>14</v>
      </c>
      <c r="W457" s="16" t="str">
        <f t="shared" si="91"/>
        <v>高级1</v>
      </c>
      <c r="X457" s="16">
        <f t="shared" si="88"/>
        <v>2</v>
      </c>
      <c r="Y457" s="16">
        <f t="shared" si="89"/>
        <v>30</v>
      </c>
      <c r="Z457" s="19">
        <f t="shared" si="92"/>
        <v>1.5</v>
      </c>
      <c r="AA457" s="16" t="str">
        <f t="shared" si="93"/>
        <v>DefExt</v>
      </c>
      <c r="AB457" s="29">
        <f t="shared" si="94"/>
        <v>231</v>
      </c>
      <c r="AC457" s="16" t="str">
        <f t="shared" si="95"/>
        <v>HPExt</v>
      </c>
      <c r="AD457" s="29">
        <f t="shared" si="96"/>
        <v>410</v>
      </c>
    </row>
    <row r="458" spans="21:30" ht="16.5" x14ac:dyDescent="0.2">
      <c r="U458" s="15">
        <v>421</v>
      </c>
      <c r="V458" s="16">
        <f t="shared" si="90"/>
        <v>15</v>
      </c>
      <c r="W458" s="16" t="str">
        <f t="shared" si="91"/>
        <v>高级1</v>
      </c>
      <c r="X458" s="16">
        <f t="shared" si="88"/>
        <v>3</v>
      </c>
      <c r="Y458" s="16">
        <f t="shared" si="89"/>
        <v>1</v>
      </c>
      <c r="Z458" s="19">
        <f t="shared" si="92"/>
        <v>0.05</v>
      </c>
      <c r="AA458" s="16" t="str">
        <f t="shared" si="93"/>
        <v>AtkExt</v>
      </c>
      <c r="AB458" s="29">
        <f t="shared" si="94"/>
        <v>8</v>
      </c>
      <c r="AC458" s="16" t="str">
        <f t="shared" si="95"/>
        <v>HPExt</v>
      </c>
      <c r="AD458" s="29">
        <f t="shared" si="96"/>
        <v>27</v>
      </c>
    </row>
    <row r="459" spans="21:30" ht="16.5" x14ac:dyDescent="0.2">
      <c r="U459" s="15">
        <v>422</v>
      </c>
      <c r="V459" s="16">
        <f t="shared" si="90"/>
        <v>15</v>
      </c>
      <c r="W459" s="16" t="str">
        <f t="shared" si="91"/>
        <v>高级1</v>
      </c>
      <c r="X459" s="16">
        <f t="shared" si="88"/>
        <v>3</v>
      </c>
      <c r="Y459" s="16">
        <f t="shared" si="89"/>
        <v>2</v>
      </c>
      <c r="Z459" s="19">
        <f t="shared" si="92"/>
        <v>0.1</v>
      </c>
      <c r="AA459" s="16" t="str">
        <f t="shared" si="93"/>
        <v>AtkExt</v>
      </c>
      <c r="AB459" s="29">
        <f t="shared" si="94"/>
        <v>16</v>
      </c>
      <c r="AC459" s="16" t="str">
        <f t="shared" si="95"/>
        <v>HPExt</v>
      </c>
      <c r="AD459" s="29">
        <f t="shared" si="96"/>
        <v>55</v>
      </c>
    </row>
    <row r="460" spans="21:30" ht="16.5" x14ac:dyDescent="0.2">
      <c r="U460" s="15">
        <v>423</v>
      </c>
      <c r="V460" s="16">
        <f t="shared" si="90"/>
        <v>15</v>
      </c>
      <c r="W460" s="16" t="str">
        <f t="shared" si="91"/>
        <v>高级1</v>
      </c>
      <c r="X460" s="16">
        <f t="shared" si="88"/>
        <v>3</v>
      </c>
      <c r="Y460" s="16">
        <f t="shared" si="89"/>
        <v>3</v>
      </c>
      <c r="Z460" s="19">
        <f t="shared" si="92"/>
        <v>0.15000000000000002</v>
      </c>
      <c r="AA460" s="16" t="str">
        <f t="shared" si="93"/>
        <v>AtkExt</v>
      </c>
      <c r="AB460" s="29">
        <f t="shared" si="94"/>
        <v>23</v>
      </c>
      <c r="AC460" s="16" t="str">
        <f t="shared" si="95"/>
        <v>HPExt</v>
      </c>
      <c r="AD460" s="29">
        <f t="shared" si="96"/>
        <v>82</v>
      </c>
    </row>
    <row r="461" spans="21:30" ht="16.5" x14ac:dyDescent="0.2">
      <c r="U461" s="15">
        <v>424</v>
      </c>
      <c r="V461" s="16">
        <f t="shared" si="90"/>
        <v>15</v>
      </c>
      <c r="W461" s="16" t="str">
        <f t="shared" si="91"/>
        <v>高级1</v>
      </c>
      <c r="X461" s="16">
        <f t="shared" si="88"/>
        <v>3</v>
      </c>
      <c r="Y461" s="16">
        <f t="shared" si="89"/>
        <v>4</v>
      </c>
      <c r="Z461" s="19">
        <f t="shared" si="92"/>
        <v>0.2</v>
      </c>
      <c r="AA461" s="16" t="str">
        <f t="shared" si="93"/>
        <v>AtkExt</v>
      </c>
      <c r="AB461" s="29">
        <f t="shared" si="94"/>
        <v>31</v>
      </c>
      <c r="AC461" s="16" t="str">
        <f t="shared" si="95"/>
        <v>HPExt</v>
      </c>
      <c r="AD461" s="29">
        <f t="shared" si="96"/>
        <v>109</v>
      </c>
    </row>
    <row r="462" spans="21:30" ht="16.5" x14ac:dyDescent="0.2">
      <c r="U462" s="15">
        <v>425</v>
      </c>
      <c r="V462" s="16">
        <f t="shared" si="90"/>
        <v>15</v>
      </c>
      <c r="W462" s="16" t="str">
        <f t="shared" si="91"/>
        <v>高级1</v>
      </c>
      <c r="X462" s="16">
        <f t="shared" si="88"/>
        <v>3</v>
      </c>
      <c r="Y462" s="16">
        <f t="shared" si="89"/>
        <v>5</v>
      </c>
      <c r="Z462" s="19">
        <f t="shared" si="92"/>
        <v>0.25</v>
      </c>
      <c r="AA462" s="16" t="str">
        <f t="shared" si="93"/>
        <v>AtkExt</v>
      </c>
      <c r="AB462" s="29">
        <f t="shared" si="94"/>
        <v>39</v>
      </c>
      <c r="AC462" s="16" t="str">
        <f t="shared" si="95"/>
        <v>HPExt</v>
      </c>
      <c r="AD462" s="29">
        <f t="shared" si="96"/>
        <v>137</v>
      </c>
    </row>
    <row r="463" spans="21:30" ht="16.5" x14ac:dyDescent="0.2">
      <c r="U463" s="15">
        <v>426</v>
      </c>
      <c r="V463" s="16">
        <f t="shared" si="90"/>
        <v>15</v>
      </c>
      <c r="W463" s="16" t="str">
        <f t="shared" si="91"/>
        <v>高级1</v>
      </c>
      <c r="X463" s="16">
        <f t="shared" si="88"/>
        <v>3</v>
      </c>
      <c r="Y463" s="16">
        <f t="shared" si="89"/>
        <v>6</v>
      </c>
      <c r="Z463" s="19">
        <f t="shared" si="92"/>
        <v>0.30000000000000004</v>
      </c>
      <c r="AA463" s="16" t="str">
        <f t="shared" si="93"/>
        <v>AtkExt</v>
      </c>
      <c r="AB463" s="29">
        <f t="shared" si="94"/>
        <v>47</v>
      </c>
      <c r="AC463" s="16" t="str">
        <f t="shared" si="95"/>
        <v>HPExt</v>
      </c>
      <c r="AD463" s="29">
        <f t="shared" si="96"/>
        <v>164</v>
      </c>
    </row>
    <row r="464" spans="21:30" ht="16.5" x14ac:dyDescent="0.2">
      <c r="U464" s="15">
        <v>427</v>
      </c>
      <c r="V464" s="16">
        <f t="shared" si="90"/>
        <v>15</v>
      </c>
      <c r="W464" s="16" t="str">
        <f t="shared" si="91"/>
        <v>高级1</v>
      </c>
      <c r="X464" s="16">
        <f t="shared" si="88"/>
        <v>3</v>
      </c>
      <c r="Y464" s="16">
        <f t="shared" si="89"/>
        <v>7</v>
      </c>
      <c r="Z464" s="19">
        <f t="shared" si="92"/>
        <v>0.35000000000000003</v>
      </c>
      <c r="AA464" s="16" t="str">
        <f t="shared" si="93"/>
        <v>AtkExt</v>
      </c>
      <c r="AB464" s="29">
        <f t="shared" si="94"/>
        <v>54</v>
      </c>
      <c r="AC464" s="16" t="str">
        <f t="shared" si="95"/>
        <v>HPExt</v>
      </c>
      <c r="AD464" s="29">
        <f t="shared" si="96"/>
        <v>191</v>
      </c>
    </row>
    <row r="465" spans="21:30" ht="16.5" x14ac:dyDescent="0.2">
      <c r="U465" s="15">
        <v>428</v>
      </c>
      <c r="V465" s="16">
        <f t="shared" si="90"/>
        <v>15</v>
      </c>
      <c r="W465" s="16" t="str">
        <f t="shared" si="91"/>
        <v>高级1</v>
      </c>
      <c r="X465" s="16">
        <f t="shared" si="88"/>
        <v>3</v>
      </c>
      <c r="Y465" s="16">
        <f t="shared" si="89"/>
        <v>8</v>
      </c>
      <c r="Z465" s="19">
        <f t="shared" si="92"/>
        <v>0.4</v>
      </c>
      <c r="AA465" s="16" t="str">
        <f t="shared" si="93"/>
        <v>AtkExt</v>
      </c>
      <c r="AB465" s="29">
        <f t="shared" si="94"/>
        <v>62</v>
      </c>
      <c r="AC465" s="16" t="str">
        <f t="shared" si="95"/>
        <v>HPExt</v>
      </c>
      <c r="AD465" s="29">
        <f t="shared" si="96"/>
        <v>219</v>
      </c>
    </row>
    <row r="466" spans="21:30" ht="16.5" x14ac:dyDescent="0.2">
      <c r="U466" s="15">
        <v>429</v>
      </c>
      <c r="V466" s="16">
        <f t="shared" si="90"/>
        <v>15</v>
      </c>
      <c r="W466" s="16" t="str">
        <f t="shared" si="91"/>
        <v>高级1</v>
      </c>
      <c r="X466" s="16">
        <f t="shared" si="88"/>
        <v>3</v>
      </c>
      <c r="Y466" s="16">
        <f t="shared" si="89"/>
        <v>9</v>
      </c>
      <c r="Z466" s="19">
        <f t="shared" si="92"/>
        <v>0.45</v>
      </c>
      <c r="AA466" s="16" t="str">
        <f t="shared" si="93"/>
        <v>AtkExt</v>
      </c>
      <c r="AB466" s="29">
        <f t="shared" si="94"/>
        <v>70</v>
      </c>
      <c r="AC466" s="16" t="str">
        <f t="shared" si="95"/>
        <v>HPExt</v>
      </c>
      <c r="AD466" s="29">
        <f t="shared" si="96"/>
        <v>246</v>
      </c>
    </row>
    <row r="467" spans="21:30" ht="16.5" x14ac:dyDescent="0.2">
      <c r="U467" s="15">
        <v>430</v>
      </c>
      <c r="V467" s="16">
        <f t="shared" si="90"/>
        <v>15</v>
      </c>
      <c r="W467" s="16" t="str">
        <f t="shared" si="91"/>
        <v>高级1</v>
      </c>
      <c r="X467" s="16">
        <f t="shared" si="88"/>
        <v>3</v>
      </c>
      <c r="Y467" s="16">
        <f t="shared" si="89"/>
        <v>10</v>
      </c>
      <c r="Z467" s="19">
        <f t="shared" si="92"/>
        <v>0.5</v>
      </c>
      <c r="AA467" s="16" t="str">
        <f t="shared" si="93"/>
        <v>AtkExt</v>
      </c>
      <c r="AB467" s="29">
        <f t="shared" si="94"/>
        <v>78</v>
      </c>
      <c r="AC467" s="16" t="str">
        <f t="shared" si="95"/>
        <v>HPExt</v>
      </c>
      <c r="AD467" s="29">
        <f t="shared" si="96"/>
        <v>273</v>
      </c>
    </row>
    <row r="468" spans="21:30" ht="16.5" x14ac:dyDescent="0.2">
      <c r="U468" s="15">
        <v>431</v>
      </c>
      <c r="V468" s="16">
        <f t="shared" si="90"/>
        <v>15</v>
      </c>
      <c r="W468" s="16" t="str">
        <f t="shared" si="91"/>
        <v>高级1</v>
      </c>
      <c r="X468" s="16">
        <f t="shared" si="88"/>
        <v>3</v>
      </c>
      <c r="Y468" s="16">
        <f t="shared" si="89"/>
        <v>11</v>
      </c>
      <c r="Z468" s="19">
        <f t="shared" si="92"/>
        <v>0.55000000000000004</v>
      </c>
      <c r="AA468" s="16" t="str">
        <f t="shared" si="93"/>
        <v>AtkExt</v>
      </c>
      <c r="AB468" s="29">
        <f t="shared" si="94"/>
        <v>85</v>
      </c>
      <c r="AC468" s="16" t="str">
        <f t="shared" si="95"/>
        <v>HPExt</v>
      </c>
      <c r="AD468" s="29">
        <f t="shared" si="96"/>
        <v>301</v>
      </c>
    </row>
    <row r="469" spans="21:30" ht="16.5" x14ac:dyDescent="0.2">
      <c r="U469" s="15">
        <v>432</v>
      </c>
      <c r="V469" s="16">
        <f t="shared" si="90"/>
        <v>15</v>
      </c>
      <c r="W469" s="16" t="str">
        <f t="shared" si="91"/>
        <v>高级1</v>
      </c>
      <c r="X469" s="16">
        <f t="shared" si="88"/>
        <v>3</v>
      </c>
      <c r="Y469" s="16">
        <f t="shared" si="89"/>
        <v>12</v>
      </c>
      <c r="Z469" s="19">
        <f t="shared" si="92"/>
        <v>0.60000000000000009</v>
      </c>
      <c r="AA469" s="16" t="str">
        <f t="shared" si="93"/>
        <v>AtkExt</v>
      </c>
      <c r="AB469" s="29">
        <f t="shared" si="94"/>
        <v>93</v>
      </c>
      <c r="AC469" s="16" t="str">
        <f t="shared" si="95"/>
        <v>HPExt</v>
      </c>
      <c r="AD469" s="29">
        <f t="shared" si="96"/>
        <v>328</v>
      </c>
    </row>
    <row r="470" spans="21:30" ht="16.5" x14ac:dyDescent="0.2">
      <c r="U470" s="15">
        <v>433</v>
      </c>
      <c r="V470" s="16">
        <f t="shared" si="90"/>
        <v>15</v>
      </c>
      <c r="W470" s="16" t="str">
        <f t="shared" si="91"/>
        <v>高级1</v>
      </c>
      <c r="X470" s="16">
        <f t="shared" si="88"/>
        <v>3</v>
      </c>
      <c r="Y470" s="16">
        <f t="shared" si="89"/>
        <v>13</v>
      </c>
      <c r="Z470" s="19">
        <f t="shared" si="92"/>
        <v>0.65</v>
      </c>
      <c r="AA470" s="16" t="str">
        <f t="shared" si="93"/>
        <v>AtkExt</v>
      </c>
      <c r="AB470" s="29">
        <f t="shared" si="94"/>
        <v>101</v>
      </c>
      <c r="AC470" s="16" t="str">
        <f t="shared" si="95"/>
        <v>HPExt</v>
      </c>
      <c r="AD470" s="29">
        <f t="shared" si="96"/>
        <v>356</v>
      </c>
    </row>
    <row r="471" spans="21:30" ht="16.5" x14ac:dyDescent="0.2">
      <c r="U471" s="15">
        <v>434</v>
      </c>
      <c r="V471" s="16">
        <f t="shared" si="90"/>
        <v>15</v>
      </c>
      <c r="W471" s="16" t="str">
        <f t="shared" si="91"/>
        <v>高级1</v>
      </c>
      <c r="X471" s="16">
        <f t="shared" si="88"/>
        <v>3</v>
      </c>
      <c r="Y471" s="16">
        <f t="shared" si="89"/>
        <v>14</v>
      </c>
      <c r="Z471" s="19">
        <f t="shared" si="92"/>
        <v>0.70000000000000007</v>
      </c>
      <c r="AA471" s="16" t="str">
        <f t="shared" si="93"/>
        <v>AtkExt</v>
      </c>
      <c r="AB471" s="29">
        <f t="shared" si="94"/>
        <v>109</v>
      </c>
      <c r="AC471" s="16" t="str">
        <f t="shared" si="95"/>
        <v>HPExt</v>
      </c>
      <c r="AD471" s="29">
        <f t="shared" si="96"/>
        <v>383</v>
      </c>
    </row>
    <row r="472" spans="21:30" ht="16.5" x14ac:dyDescent="0.2">
      <c r="U472" s="15">
        <v>435</v>
      </c>
      <c r="V472" s="16">
        <f t="shared" si="90"/>
        <v>15</v>
      </c>
      <c r="W472" s="16" t="str">
        <f t="shared" si="91"/>
        <v>高级1</v>
      </c>
      <c r="X472" s="16">
        <f t="shared" si="88"/>
        <v>3</v>
      </c>
      <c r="Y472" s="16">
        <f t="shared" si="89"/>
        <v>15</v>
      </c>
      <c r="Z472" s="19">
        <f t="shared" si="92"/>
        <v>0.75</v>
      </c>
      <c r="AA472" s="16" t="str">
        <f t="shared" si="93"/>
        <v>AtkExt</v>
      </c>
      <c r="AB472" s="29">
        <f t="shared" si="94"/>
        <v>116</v>
      </c>
      <c r="AC472" s="16" t="str">
        <f t="shared" si="95"/>
        <v>HPExt</v>
      </c>
      <c r="AD472" s="29">
        <f t="shared" si="96"/>
        <v>410</v>
      </c>
    </row>
    <row r="473" spans="21:30" ht="16.5" x14ac:dyDescent="0.2">
      <c r="U473" s="15">
        <v>436</v>
      </c>
      <c r="V473" s="16">
        <f t="shared" si="90"/>
        <v>15</v>
      </c>
      <c r="W473" s="16" t="str">
        <f t="shared" si="91"/>
        <v>高级1</v>
      </c>
      <c r="X473" s="16">
        <f t="shared" si="88"/>
        <v>3</v>
      </c>
      <c r="Y473" s="16">
        <f t="shared" si="89"/>
        <v>16</v>
      </c>
      <c r="Z473" s="19">
        <f t="shared" si="92"/>
        <v>0.8</v>
      </c>
      <c r="AA473" s="16" t="str">
        <f t="shared" si="93"/>
        <v>AtkExt</v>
      </c>
      <c r="AB473" s="29">
        <f t="shared" si="94"/>
        <v>124</v>
      </c>
      <c r="AC473" s="16" t="str">
        <f t="shared" si="95"/>
        <v>HPExt</v>
      </c>
      <c r="AD473" s="29">
        <f t="shared" si="96"/>
        <v>438</v>
      </c>
    </row>
    <row r="474" spans="21:30" ht="16.5" x14ac:dyDescent="0.2">
      <c r="U474" s="15">
        <v>437</v>
      </c>
      <c r="V474" s="16">
        <f t="shared" si="90"/>
        <v>15</v>
      </c>
      <c r="W474" s="16" t="str">
        <f t="shared" si="91"/>
        <v>高级1</v>
      </c>
      <c r="X474" s="16">
        <f t="shared" si="88"/>
        <v>3</v>
      </c>
      <c r="Y474" s="16">
        <f t="shared" si="89"/>
        <v>17</v>
      </c>
      <c r="Z474" s="19">
        <f t="shared" si="92"/>
        <v>0.85000000000000009</v>
      </c>
      <c r="AA474" s="16" t="str">
        <f t="shared" si="93"/>
        <v>AtkExt</v>
      </c>
      <c r="AB474" s="29">
        <f t="shared" si="94"/>
        <v>132</v>
      </c>
      <c r="AC474" s="16" t="str">
        <f t="shared" si="95"/>
        <v>HPExt</v>
      </c>
      <c r="AD474" s="29">
        <f t="shared" si="96"/>
        <v>465</v>
      </c>
    </row>
    <row r="475" spans="21:30" ht="16.5" x14ac:dyDescent="0.2">
      <c r="U475" s="15">
        <v>438</v>
      </c>
      <c r="V475" s="16">
        <f t="shared" si="90"/>
        <v>15</v>
      </c>
      <c r="W475" s="16" t="str">
        <f t="shared" si="91"/>
        <v>高级1</v>
      </c>
      <c r="X475" s="16">
        <f t="shared" si="88"/>
        <v>3</v>
      </c>
      <c r="Y475" s="16">
        <f t="shared" si="89"/>
        <v>18</v>
      </c>
      <c r="Z475" s="19">
        <f t="shared" si="92"/>
        <v>0.9</v>
      </c>
      <c r="AA475" s="16" t="str">
        <f t="shared" si="93"/>
        <v>AtkExt</v>
      </c>
      <c r="AB475" s="29">
        <f t="shared" si="94"/>
        <v>140</v>
      </c>
      <c r="AC475" s="16" t="str">
        <f t="shared" si="95"/>
        <v>HPExt</v>
      </c>
      <c r="AD475" s="29">
        <f t="shared" si="96"/>
        <v>492</v>
      </c>
    </row>
    <row r="476" spans="21:30" ht="16.5" x14ac:dyDescent="0.2">
      <c r="U476" s="15">
        <v>439</v>
      </c>
      <c r="V476" s="16">
        <f t="shared" si="90"/>
        <v>15</v>
      </c>
      <c r="W476" s="16" t="str">
        <f t="shared" si="91"/>
        <v>高级1</v>
      </c>
      <c r="X476" s="16">
        <f t="shared" si="88"/>
        <v>3</v>
      </c>
      <c r="Y476" s="16">
        <f t="shared" si="89"/>
        <v>19</v>
      </c>
      <c r="Z476" s="19">
        <f t="shared" si="92"/>
        <v>0.95000000000000007</v>
      </c>
      <c r="AA476" s="16" t="str">
        <f t="shared" si="93"/>
        <v>AtkExt</v>
      </c>
      <c r="AB476" s="29">
        <f t="shared" si="94"/>
        <v>147</v>
      </c>
      <c r="AC476" s="16" t="str">
        <f t="shared" si="95"/>
        <v>HPExt</v>
      </c>
      <c r="AD476" s="29">
        <f t="shared" si="96"/>
        <v>520</v>
      </c>
    </row>
    <row r="477" spans="21:30" ht="16.5" x14ac:dyDescent="0.2">
      <c r="U477" s="15">
        <v>440</v>
      </c>
      <c r="V477" s="16">
        <f t="shared" si="90"/>
        <v>15</v>
      </c>
      <c r="W477" s="16" t="str">
        <f t="shared" si="91"/>
        <v>高级1</v>
      </c>
      <c r="X477" s="16">
        <f t="shared" si="88"/>
        <v>3</v>
      </c>
      <c r="Y477" s="16">
        <f t="shared" si="89"/>
        <v>20</v>
      </c>
      <c r="Z477" s="19">
        <f t="shared" si="92"/>
        <v>1</v>
      </c>
      <c r="AA477" s="16" t="str">
        <f t="shared" si="93"/>
        <v>AtkExt</v>
      </c>
      <c r="AB477" s="29">
        <f t="shared" si="94"/>
        <v>155</v>
      </c>
      <c r="AC477" s="16" t="str">
        <f t="shared" si="95"/>
        <v>HPExt</v>
      </c>
      <c r="AD477" s="29">
        <f t="shared" si="96"/>
        <v>547</v>
      </c>
    </row>
    <row r="478" spans="21:30" ht="16.5" x14ac:dyDescent="0.2">
      <c r="U478" s="15">
        <v>441</v>
      </c>
      <c r="V478" s="16">
        <f t="shared" si="90"/>
        <v>15</v>
      </c>
      <c r="W478" s="16" t="str">
        <f t="shared" si="91"/>
        <v>高级1</v>
      </c>
      <c r="X478" s="16">
        <f t="shared" si="88"/>
        <v>3</v>
      </c>
      <c r="Y478" s="16">
        <f t="shared" si="89"/>
        <v>21</v>
      </c>
      <c r="Z478" s="19">
        <f t="shared" si="92"/>
        <v>1.05</v>
      </c>
      <c r="AA478" s="16" t="str">
        <f t="shared" si="93"/>
        <v>AtkExt</v>
      </c>
      <c r="AB478" s="29">
        <f t="shared" si="94"/>
        <v>163</v>
      </c>
      <c r="AC478" s="16" t="str">
        <f t="shared" si="95"/>
        <v>HPExt</v>
      </c>
      <c r="AD478" s="29">
        <f t="shared" si="96"/>
        <v>574</v>
      </c>
    </row>
    <row r="479" spans="21:30" ht="16.5" x14ac:dyDescent="0.2">
      <c r="U479" s="15">
        <v>442</v>
      </c>
      <c r="V479" s="16">
        <f t="shared" si="90"/>
        <v>15</v>
      </c>
      <c r="W479" s="16" t="str">
        <f t="shared" si="91"/>
        <v>高级1</v>
      </c>
      <c r="X479" s="16">
        <f t="shared" si="88"/>
        <v>3</v>
      </c>
      <c r="Y479" s="16">
        <f t="shared" si="89"/>
        <v>22</v>
      </c>
      <c r="Z479" s="19">
        <f t="shared" si="92"/>
        <v>1.1000000000000001</v>
      </c>
      <c r="AA479" s="16" t="str">
        <f t="shared" si="93"/>
        <v>AtkExt</v>
      </c>
      <c r="AB479" s="29">
        <f t="shared" si="94"/>
        <v>171</v>
      </c>
      <c r="AC479" s="16" t="str">
        <f t="shared" si="95"/>
        <v>HPExt</v>
      </c>
      <c r="AD479" s="29">
        <f t="shared" si="96"/>
        <v>602</v>
      </c>
    </row>
    <row r="480" spans="21:30" ht="16.5" x14ac:dyDescent="0.2">
      <c r="U480" s="15">
        <v>443</v>
      </c>
      <c r="V480" s="16">
        <f t="shared" si="90"/>
        <v>15</v>
      </c>
      <c r="W480" s="16" t="str">
        <f t="shared" si="91"/>
        <v>高级1</v>
      </c>
      <c r="X480" s="16">
        <f t="shared" si="88"/>
        <v>3</v>
      </c>
      <c r="Y480" s="16">
        <f t="shared" si="89"/>
        <v>23</v>
      </c>
      <c r="Z480" s="19">
        <f t="shared" si="92"/>
        <v>1.1500000000000001</v>
      </c>
      <c r="AA480" s="16" t="str">
        <f t="shared" si="93"/>
        <v>AtkExt</v>
      </c>
      <c r="AB480" s="29">
        <f t="shared" si="94"/>
        <v>178</v>
      </c>
      <c r="AC480" s="16" t="str">
        <f t="shared" si="95"/>
        <v>HPExt</v>
      </c>
      <c r="AD480" s="29">
        <f t="shared" si="96"/>
        <v>629</v>
      </c>
    </row>
    <row r="481" spans="21:30" ht="16.5" x14ac:dyDescent="0.2">
      <c r="U481" s="15">
        <v>444</v>
      </c>
      <c r="V481" s="16">
        <f t="shared" si="90"/>
        <v>15</v>
      </c>
      <c r="W481" s="16" t="str">
        <f t="shared" si="91"/>
        <v>高级1</v>
      </c>
      <c r="X481" s="16">
        <f t="shared" si="88"/>
        <v>3</v>
      </c>
      <c r="Y481" s="16">
        <f t="shared" si="89"/>
        <v>24</v>
      </c>
      <c r="Z481" s="19">
        <f t="shared" si="92"/>
        <v>1.2000000000000002</v>
      </c>
      <c r="AA481" s="16" t="str">
        <f t="shared" si="93"/>
        <v>AtkExt</v>
      </c>
      <c r="AB481" s="29">
        <f t="shared" si="94"/>
        <v>186</v>
      </c>
      <c r="AC481" s="16" t="str">
        <f t="shared" si="95"/>
        <v>HPExt</v>
      </c>
      <c r="AD481" s="29">
        <f t="shared" si="96"/>
        <v>656</v>
      </c>
    </row>
    <row r="482" spans="21:30" ht="16.5" x14ac:dyDescent="0.2">
      <c r="U482" s="15">
        <v>445</v>
      </c>
      <c r="V482" s="16">
        <f t="shared" si="90"/>
        <v>15</v>
      </c>
      <c r="W482" s="16" t="str">
        <f t="shared" si="91"/>
        <v>高级1</v>
      </c>
      <c r="X482" s="16">
        <f t="shared" si="88"/>
        <v>3</v>
      </c>
      <c r="Y482" s="16">
        <f t="shared" si="89"/>
        <v>25</v>
      </c>
      <c r="Z482" s="19">
        <f t="shared" si="92"/>
        <v>1.25</v>
      </c>
      <c r="AA482" s="16" t="str">
        <f t="shared" si="93"/>
        <v>AtkExt</v>
      </c>
      <c r="AB482" s="29">
        <f t="shared" si="94"/>
        <v>194</v>
      </c>
      <c r="AC482" s="16" t="str">
        <f t="shared" si="95"/>
        <v>HPExt</v>
      </c>
      <c r="AD482" s="29">
        <f t="shared" si="96"/>
        <v>684</v>
      </c>
    </row>
    <row r="483" spans="21:30" ht="16.5" x14ac:dyDescent="0.2">
      <c r="U483" s="15">
        <v>446</v>
      </c>
      <c r="V483" s="16">
        <f t="shared" si="90"/>
        <v>15</v>
      </c>
      <c r="W483" s="16" t="str">
        <f t="shared" si="91"/>
        <v>高级1</v>
      </c>
      <c r="X483" s="16">
        <f t="shared" si="88"/>
        <v>3</v>
      </c>
      <c r="Y483" s="16">
        <f t="shared" si="89"/>
        <v>26</v>
      </c>
      <c r="Z483" s="19">
        <f t="shared" si="92"/>
        <v>1.3</v>
      </c>
      <c r="AA483" s="16" t="str">
        <f t="shared" si="93"/>
        <v>AtkExt</v>
      </c>
      <c r="AB483" s="29">
        <f t="shared" si="94"/>
        <v>202</v>
      </c>
      <c r="AC483" s="16" t="str">
        <f t="shared" si="95"/>
        <v>HPExt</v>
      </c>
      <c r="AD483" s="29">
        <f t="shared" si="96"/>
        <v>711</v>
      </c>
    </row>
    <row r="484" spans="21:30" ht="16.5" x14ac:dyDescent="0.2">
      <c r="U484" s="15">
        <v>447</v>
      </c>
      <c r="V484" s="16">
        <f t="shared" si="90"/>
        <v>15</v>
      </c>
      <c r="W484" s="16" t="str">
        <f t="shared" si="91"/>
        <v>高级1</v>
      </c>
      <c r="X484" s="16">
        <f t="shared" si="88"/>
        <v>3</v>
      </c>
      <c r="Y484" s="16">
        <f t="shared" si="89"/>
        <v>27</v>
      </c>
      <c r="Z484" s="19">
        <f t="shared" si="92"/>
        <v>1.35</v>
      </c>
      <c r="AA484" s="16" t="str">
        <f t="shared" si="93"/>
        <v>AtkExt</v>
      </c>
      <c r="AB484" s="29">
        <f t="shared" si="94"/>
        <v>209</v>
      </c>
      <c r="AC484" s="16" t="str">
        <f t="shared" si="95"/>
        <v>HPExt</v>
      </c>
      <c r="AD484" s="29">
        <f t="shared" si="96"/>
        <v>738</v>
      </c>
    </row>
    <row r="485" spans="21:30" ht="16.5" x14ac:dyDescent="0.2">
      <c r="U485" s="15">
        <v>448</v>
      </c>
      <c r="V485" s="16">
        <f t="shared" si="90"/>
        <v>15</v>
      </c>
      <c r="W485" s="16" t="str">
        <f t="shared" si="91"/>
        <v>高级1</v>
      </c>
      <c r="X485" s="16">
        <f t="shared" si="88"/>
        <v>3</v>
      </c>
      <c r="Y485" s="16">
        <f t="shared" si="89"/>
        <v>28</v>
      </c>
      <c r="Z485" s="19">
        <f t="shared" si="92"/>
        <v>1.4000000000000001</v>
      </c>
      <c r="AA485" s="16" t="str">
        <f t="shared" si="93"/>
        <v>AtkExt</v>
      </c>
      <c r="AB485" s="29">
        <f t="shared" si="94"/>
        <v>217</v>
      </c>
      <c r="AC485" s="16" t="str">
        <f t="shared" si="95"/>
        <v>HPExt</v>
      </c>
      <c r="AD485" s="29">
        <f t="shared" si="96"/>
        <v>766</v>
      </c>
    </row>
    <row r="486" spans="21:30" ht="16.5" x14ac:dyDescent="0.2">
      <c r="U486" s="15">
        <v>449</v>
      </c>
      <c r="V486" s="16">
        <f t="shared" si="90"/>
        <v>15</v>
      </c>
      <c r="W486" s="16" t="str">
        <f t="shared" si="91"/>
        <v>高级1</v>
      </c>
      <c r="X486" s="16">
        <f t="shared" ref="X486:X549" si="97">INDEX($V$4:$V$33,INT((U486-1)/30)+1)</f>
        <v>3</v>
      </c>
      <c r="Y486" s="16">
        <f t="shared" ref="Y486:Y549" si="98">MOD(U486-1,30)+1</f>
        <v>29</v>
      </c>
      <c r="Z486" s="19">
        <f t="shared" si="92"/>
        <v>1.4500000000000002</v>
      </c>
      <c r="AA486" s="16" t="str">
        <f t="shared" si="93"/>
        <v>AtkExt</v>
      </c>
      <c r="AB486" s="29">
        <f t="shared" si="94"/>
        <v>225</v>
      </c>
      <c r="AC486" s="16" t="str">
        <f t="shared" si="95"/>
        <v>HPExt</v>
      </c>
      <c r="AD486" s="29">
        <f t="shared" si="96"/>
        <v>793</v>
      </c>
    </row>
    <row r="487" spans="21:30" ht="16.5" x14ac:dyDescent="0.2">
      <c r="U487" s="15">
        <v>450</v>
      </c>
      <c r="V487" s="16">
        <f t="shared" ref="V487:V550" si="99">INT((U487-1)/30)+1</f>
        <v>15</v>
      </c>
      <c r="W487" s="16" t="str">
        <f t="shared" ref="W487:W550" si="100">INDEX($U$4:$U$33,V487)</f>
        <v>高级1</v>
      </c>
      <c r="X487" s="16">
        <f t="shared" si="97"/>
        <v>3</v>
      </c>
      <c r="Y487" s="16">
        <f t="shared" si="98"/>
        <v>30</v>
      </c>
      <c r="Z487" s="19">
        <f t="shared" ref="Z487:Z550" si="101">Y487*5%</f>
        <v>1.5</v>
      </c>
      <c r="AA487" s="16" t="str">
        <f t="shared" ref="AA487:AA550" si="102">INDEX($Y$3:$AA$3,INDEX($AB$4:$AB$33,V487))</f>
        <v>AtkExt</v>
      </c>
      <c r="AB487" s="29">
        <f t="shared" ref="AB487:AB550" si="103">ROUND(INDEX($Y$4:$AA$33,$V487,MATCH(AA487,$Y$3:$AA$3,0))*INDEX($X$4:$X$33,V487)*$Z487*INDEX($E$11:$G$11,MATCH(AA487,$Y$3:$AA$3,0)),0)</f>
        <v>233</v>
      </c>
      <c r="AC487" s="16" t="str">
        <f t="shared" ref="AC487:AC550" si="104">INDEX($Y$3:$AA$3,INDEX($AC$4:$AC$33,V487))</f>
        <v>HPExt</v>
      </c>
      <c r="AD487" s="29">
        <f t="shared" ref="AD487:AD550" si="105">ROUND(INDEX($Y$4:$AA$33,$V487,MATCH(AC487,$Y$3:$AA$3,0))*INDEX($X$4:$X$33,X487)*$Z487*INDEX($E$11:$G$11,MATCH(AC487,$Y$3:$AA$3,0)),0)</f>
        <v>820</v>
      </c>
    </row>
    <row r="488" spans="21:30" ht="16.5" x14ac:dyDescent="0.2">
      <c r="U488" s="15">
        <v>451</v>
      </c>
      <c r="V488" s="16">
        <f t="shared" si="99"/>
        <v>16</v>
      </c>
      <c r="W488" s="16" t="str">
        <f t="shared" si="100"/>
        <v>高级1</v>
      </c>
      <c r="X488" s="16">
        <f t="shared" si="97"/>
        <v>4</v>
      </c>
      <c r="Y488" s="16">
        <f t="shared" si="98"/>
        <v>1</v>
      </c>
      <c r="Z488" s="19">
        <f t="shared" si="101"/>
        <v>0.05</v>
      </c>
      <c r="AA488" s="16" t="str">
        <f t="shared" si="102"/>
        <v>DefExt</v>
      </c>
      <c r="AB488" s="29">
        <f t="shared" si="103"/>
        <v>4</v>
      </c>
      <c r="AC488" s="16" t="str">
        <f t="shared" si="104"/>
        <v>HPExt</v>
      </c>
      <c r="AD488" s="29">
        <f t="shared" si="105"/>
        <v>27</v>
      </c>
    </row>
    <row r="489" spans="21:30" ht="16.5" x14ac:dyDescent="0.2">
      <c r="U489" s="15">
        <v>452</v>
      </c>
      <c r="V489" s="16">
        <f t="shared" si="99"/>
        <v>16</v>
      </c>
      <c r="W489" s="16" t="str">
        <f t="shared" si="100"/>
        <v>高级1</v>
      </c>
      <c r="X489" s="16">
        <f t="shared" si="97"/>
        <v>4</v>
      </c>
      <c r="Y489" s="16">
        <f t="shared" si="98"/>
        <v>2</v>
      </c>
      <c r="Z489" s="19">
        <f t="shared" si="101"/>
        <v>0.1</v>
      </c>
      <c r="AA489" s="16" t="str">
        <f t="shared" si="102"/>
        <v>DefExt</v>
      </c>
      <c r="AB489" s="29">
        <f t="shared" si="103"/>
        <v>8</v>
      </c>
      <c r="AC489" s="16" t="str">
        <f t="shared" si="104"/>
        <v>HPExt</v>
      </c>
      <c r="AD489" s="29">
        <f t="shared" si="105"/>
        <v>55</v>
      </c>
    </row>
    <row r="490" spans="21:30" ht="16.5" x14ac:dyDescent="0.2">
      <c r="U490" s="15">
        <v>453</v>
      </c>
      <c r="V490" s="16">
        <f t="shared" si="99"/>
        <v>16</v>
      </c>
      <c r="W490" s="16" t="str">
        <f t="shared" si="100"/>
        <v>高级1</v>
      </c>
      <c r="X490" s="16">
        <f t="shared" si="97"/>
        <v>4</v>
      </c>
      <c r="Y490" s="16">
        <f t="shared" si="98"/>
        <v>3</v>
      </c>
      <c r="Z490" s="19">
        <f t="shared" si="101"/>
        <v>0.15000000000000002</v>
      </c>
      <c r="AA490" s="16" t="str">
        <f t="shared" si="102"/>
        <v>DefExt</v>
      </c>
      <c r="AB490" s="29">
        <f t="shared" si="103"/>
        <v>12</v>
      </c>
      <c r="AC490" s="16" t="str">
        <f t="shared" si="104"/>
        <v>HPExt</v>
      </c>
      <c r="AD490" s="29">
        <f t="shared" si="105"/>
        <v>82</v>
      </c>
    </row>
    <row r="491" spans="21:30" ht="16.5" x14ac:dyDescent="0.2">
      <c r="U491" s="15">
        <v>454</v>
      </c>
      <c r="V491" s="16">
        <f t="shared" si="99"/>
        <v>16</v>
      </c>
      <c r="W491" s="16" t="str">
        <f t="shared" si="100"/>
        <v>高级1</v>
      </c>
      <c r="X491" s="16">
        <f t="shared" si="97"/>
        <v>4</v>
      </c>
      <c r="Y491" s="16">
        <f t="shared" si="98"/>
        <v>4</v>
      </c>
      <c r="Z491" s="19">
        <f t="shared" si="101"/>
        <v>0.2</v>
      </c>
      <c r="AA491" s="16" t="str">
        <f t="shared" si="102"/>
        <v>DefExt</v>
      </c>
      <c r="AB491" s="29">
        <f t="shared" si="103"/>
        <v>15</v>
      </c>
      <c r="AC491" s="16" t="str">
        <f t="shared" si="104"/>
        <v>HPExt</v>
      </c>
      <c r="AD491" s="29">
        <f t="shared" si="105"/>
        <v>109</v>
      </c>
    </row>
    <row r="492" spans="21:30" ht="16.5" x14ac:dyDescent="0.2">
      <c r="U492" s="15">
        <v>455</v>
      </c>
      <c r="V492" s="16">
        <f t="shared" si="99"/>
        <v>16</v>
      </c>
      <c r="W492" s="16" t="str">
        <f t="shared" si="100"/>
        <v>高级1</v>
      </c>
      <c r="X492" s="16">
        <f t="shared" si="97"/>
        <v>4</v>
      </c>
      <c r="Y492" s="16">
        <f t="shared" si="98"/>
        <v>5</v>
      </c>
      <c r="Z492" s="19">
        <f t="shared" si="101"/>
        <v>0.25</v>
      </c>
      <c r="AA492" s="16" t="str">
        <f t="shared" si="102"/>
        <v>DefExt</v>
      </c>
      <c r="AB492" s="29">
        <f t="shared" si="103"/>
        <v>19</v>
      </c>
      <c r="AC492" s="16" t="str">
        <f t="shared" si="104"/>
        <v>HPExt</v>
      </c>
      <c r="AD492" s="29">
        <f t="shared" si="105"/>
        <v>137</v>
      </c>
    </row>
    <row r="493" spans="21:30" ht="16.5" x14ac:dyDescent="0.2">
      <c r="U493" s="15">
        <v>456</v>
      </c>
      <c r="V493" s="16">
        <f t="shared" si="99"/>
        <v>16</v>
      </c>
      <c r="W493" s="16" t="str">
        <f t="shared" si="100"/>
        <v>高级1</v>
      </c>
      <c r="X493" s="16">
        <f t="shared" si="97"/>
        <v>4</v>
      </c>
      <c r="Y493" s="16">
        <f t="shared" si="98"/>
        <v>6</v>
      </c>
      <c r="Z493" s="19">
        <f t="shared" si="101"/>
        <v>0.30000000000000004</v>
      </c>
      <c r="AA493" s="16" t="str">
        <f t="shared" si="102"/>
        <v>DefExt</v>
      </c>
      <c r="AB493" s="29">
        <f t="shared" si="103"/>
        <v>23</v>
      </c>
      <c r="AC493" s="16" t="str">
        <f t="shared" si="104"/>
        <v>HPExt</v>
      </c>
      <c r="AD493" s="29">
        <f t="shared" si="105"/>
        <v>164</v>
      </c>
    </row>
    <row r="494" spans="21:30" ht="16.5" x14ac:dyDescent="0.2">
      <c r="U494" s="15">
        <v>457</v>
      </c>
      <c r="V494" s="16">
        <f t="shared" si="99"/>
        <v>16</v>
      </c>
      <c r="W494" s="16" t="str">
        <f t="shared" si="100"/>
        <v>高级1</v>
      </c>
      <c r="X494" s="16">
        <f t="shared" si="97"/>
        <v>4</v>
      </c>
      <c r="Y494" s="16">
        <f t="shared" si="98"/>
        <v>7</v>
      </c>
      <c r="Z494" s="19">
        <f t="shared" si="101"/>
        <v>0.35000000000000003</v>
      </c>
      <c r="AA494" s="16" t="str">
        <f t="shared" si="102"/>
        <v>DefExt</v>
      </c>
      <c r="AB494" s="29">
        <f t="shared" si="103"/>
        <v>27</v>
      </c>
      <c r="AC494" s="16" t="str">
        <f t="shared" si="104"/>
        <v>HPExt</v>
      </c>
      <c r="AD494" s="29">
        <f t="shared" si="105"/>
        <v>191</v>
      </c>
    </row>
    <row r="495" spans="21:30" ht="16.5" x14ac:dyDescent="0.2">
      <c r="U495" s="15">
        <v>458</v>
      </c>
      <c r="V495" s="16">
        <f t="shared" si="99"/>
        <v>16</v>
      </c>
      <c r="W495" s="16" t="str">
        <f t="shared" si="100"/>
        <v>高级1</v>
      </c>
      <c r="X495" s="16">
        <f t="shared" si="97"/>
        <v>4</v>
      </c>
      <c r="Y495" s="16">
        <f t="shared" si="98"/>
        <v>8</v>
      </c>
      <c r="Z495" s="19">
        <f t="shared" si="101"/>
        <v>0.4</v>
      </c>
      <c r="AA495" s="16" t="str">
        <f t="shared" si="102"/>
        <v>DefExt</v>
      </c>
      <c r="AB495" s="29">
        <f t="shared" si="103"/>
        <v>31</v>
      </c>
      <c r="AC495" s="16" t="str">
        <f t="shared" si="104"/>
        <v>HPExt</v>
      </c>
      <c r="AD495" s="29">
        <f t="shared" si="105"/>
        <v>219</v>
      </c>
    </row>
    <row r="496" spans="21:30" ht="16.5" x14ac:dyDescent="0.2">
      <c r="U496" s="15">
        <v>459</v>
      </c>
      <c r="V496" s="16">
        <f t="shared" si="99"/>
        <v>16</v>
      </c>
      <c r="W496" s="16" t="str">
        <f t="shared" si="100"/>
        <v>高级1</v>
      </c>
      <c r="X496" s="16">
        <f t="shared" si="97"/>
        <v>4</v>
      </c>
      <c r="Y496" s="16">
        <f t="shared" si="98"/>
        <v>9</v>
      </c>
      <c r="Z496" s="19">
        <f t="shared" si="101"/>
        <v>0.45</v>
      </c>
      <c r="AA496" s="16" t="str">
        <f t="shared" si="102"/>
        <v>DefExt</v>
      </c>
      <c r="AB496" s="29">
        <f t="shared" si="103"/>
        <v>35</v>
      </c>
      <c r="AC496" s="16" t="str">
        <f t="shared" si="104"/>
        <v>HPExt</v>
      </c>
      <c r="AD496" s="29">
        <f t="shared" si="105"/>
        <v>246</v>
      </c>
    </row>
    <row r="497" spans="21:30" ht="16.5" x14ac:dyDescent="0.2">
      <c r="U497" s="15">
        <v>460</v>
      </c>
      <c r="V497" s="16">
        <f t="shared" si="99"/>
        <v>16</v>
      </c>
      <c r="W497" s="16" t="str">
        <f t="shared" si="100"/>
        <v>高级1</v>
      </c>
      <c r="X497" s="16">
        <f t="shared" si="97"/>
        <v>4</v>
      </c>
      <c r="Y497" s="16">
        <f t="shared" si="98"/>
        <v>10</v>
      </c>
      <c r="Z497" s="19">
        <f t="shared" si="101"/>
        <v>0.5</v>
      </c>
      <c r="AA497" s="16" t="str">
        <f t="shared" si="102"/>
        <v>DefExt</v>
      </c>
      <c r="AB497" s="29">
        <f t="shared" si="103"/>
        <v>38</v>
      </c>
      <c r="AC497" s="16" t="str">
        <f t="shared" si="104"/>
        <v>HPExt</v>
      </c>
      <c r="AD497" s="29">
        <f t="shared" si="105"/>
        <v>273</v>
      </c>
    </row>
    <row r="498" spans="21:30" ht="16.5" x14ac:dyDescent="0.2">
      <c r="U498" s="15">
        <v>461</v>
      </c>
      <c r="V498" s="16">
        <f t="shared" si="99"/>
        <v>16</v>
      </c>
      <c r="W498" s="16" t="str">
        <f t="shared" si="100"/>
        <v>高级1</v>
      </c>
      <c r="X498" s="16">
        <f t="shared" si="97"/>
        <v>4</v>
      </c>
      <c r="Y498" s="16">
        <f t="shared" si="98"/>
        <v>11</v>
      </c>
      <c r="Z498" s="19">
        <f t="shared" si="101"/>
        <v>0.55000000000000004</v>
      </c>
      <c r="AA498" s="16" t="str">
        <f t="shared" si="102"/>
        <v>DefExt</v>
      </c>
      <c r="AB498" s="29">
        <f t="shared" si="103"/>
        <v>42</v>
      </c>
      <c r="AC498" s="16" t="str">
        <f t="shared" si="104"/>
        <v>HPExt</v>
      </c>
      <c r="AD498" s="29">
        <f t="shared" si="105"/>
        <v>301</v>
      </c>
    </row>
    <row r="499" spans="21:30" ht="16.5" x14ac:dyDescent="0.2">
      <c r="U499" s="15">
        <v>462</v>
      </c>
      <c r="V499" s="16">
        <f t="shared" si="99"/>
        <v>16</v>
      </c>
      <c r="W499" s="16" t="str">
        <f t="shared" si="100"/>
        <v>高级1</v>
      </c>
      <c r="X499" s="16">
        <f t="shared" si="97"/>
        <v>4</v>
      </c>
      <c r="Y499" s="16">
        <f t="shared" si="98"/>
        <v>12</v>
      </c>
      <c r="Z499" s="19">
        <f t="shared" si="101"/>
        <v>0.60000000000000009</v>
      </c>
      <c r="AA499" s="16" t="str">
        <f t="shared" si="102"/>
        <v>DefExt</v>
      </c>
      <c r="AB499" s="29">
        <f t="shared" si="103"/>
        <v>46</v>
      </c>
      <c r="AC499" s="16" t="str">
        <f t="shared" si="104"/>
        <v>HPExt</v>
      </c>
      <c r="AD499" s="29">
        <f t="shared" si="105"/>
        <v>328</v>
      </c>
    </row>
    <row r="500" spans="21:30" ht="16.5" x14ac:dyDescent="0.2">
      <c r="U500" s="15">
        <v>463</v>
      </c>
      <c r="V500" s="16">
        <f t="shared" si="99"/>
        <v>16</v>
      </c>
      <c r="W500" s="16" t="str">
        <f t="shared" si="100"/>
        <v>高级1</v>
      </c>
      <c r="X500" s="16">
        <f t="shared" si="97"/>
        <v>4</v>
      </c>
      <c r="Y500" s="16">
        <f t="shared" si="98"/>
        <v>13</v>
      </c>
      <c r="Z500" s="19">
        <f t="shared" si="101"/>
        <v>0.65</v>
      </c>
      <c r="AA500" s="16" t="str">
        <f t="shared" si="102"/>
        <v>DefExt</v>
      </c>
      <c r="AB500" s="29">
        <f t="shared" si="103"/>
        <v>50</v>
      </c>
      <c r="AC500" s="16" t="str">
        <f t="shared" si="104"/>
        <v>HPExt</v>
      </c>
      <c r="AD500" s="29">
        <f t="shared" si="105"/>
        <v>356</v>
      </c>
    </row>
    <row r="501" spans="21:30" ht="16.5" x14ac:dyDescent="0.2">
      <c r="U501" s="15">
        <v>464</v>
      </c>
      <c r="V501" s="16">
        <f t="shared" si="99"/>
        <v>16</v>
      </c>
      <c r="W501" s="16" t="str">
        <f t="shared" si="100"/>
        <v>高级1</v>
      </c>
      <c r="X501" s="16">
        <f t="shared" si="97"/>
        <v>4</v>
      </c>
      <c r="Y501" s="16">
        <f t="shared" si="98"/>
        <v>14</v>
      </c>
      <c r="Z501" s="19">
        <f t="shared" si="101"/>
        <v>0.70000000000000007</v>
      </c>
      <c r="AA501" s="16" t="str">
        <f t="shared" si="102"/>
        <v>DefExt</v>
      </c>
      <c r="AB501" s="29">
        <f t="shared" si="103"/>
        <v>54</v>
      </c>
      <c r="AC501" s="16" t="str">
        <f t="shared" si="104"/>
        <v>HPExt</v>
      </c>
      <c r="AD501" s="29">
        <f t="shared" si="105"/>
        <v>383</v>
      </c>
    </row>
    <row r="502" spans="21:30" ht="16.5" x14ac:dyDescent="0.2">
      <c r="U502" s="15">
        <v>465</v>
      </c>
      <c r="V502" s="16">
        <f t="shared" si="99"/>
        <v>16</v>
      </c>
      <c r="W502" s="16" t="str">
        <f t="shared" si="100"/>
        <v>高级1</v>
      </c>
      <c r="X502" s="16">
        <f t="shared" si="97"/>
        <v>4</v>
      </c>
      <c r="Y502" s="16">
        <f t="shared" si="98"/>
        <v>15</v>
      </c>
      <c r="Z502" s="19">
        <f t="shared" si="101"/>
        <v>0.75</v>
      </c>
      <c r="AA502" s="16" t="str">
        <f t="shared" si="102"/>
        <v>DefExt</v>
      </c>
      <c r="AB502" s="29">
        <f t="shared" si="103"/>
        <v>58</v>
      </c>
      <c r="AC502" s="16" t="str">
        <f t="shared" si="104"/>
        <v>HPExt</v>
      </c>
      <c r="AD502" s="29">
        <f t="shared" si="105"/>
        <v>410</v>
      </c>
    </row>
    <row r="503" spans="21:30" ht="16.5" x14ac:dyDescent="0.2">
      <c r="U503" s="15">
        <v>466</v>
      </c>
      <c r="V503" s="16">
        <f t="shared" si="99"/>
        <v>16</v>
      </c>
      <c r="W503" s="16" t="str">
        <f t="shared" si="100"/>
        <v>高级1</v>
      </c>
      <c r="X503" s="16">
        <f t="shared" si="97"/>
        <v>4</v>
      </c>
      <c r="Y503" s="16">
        <f t="shared" si="98"/>
        <v>16</v>
      </c>
      <c r="Z503" s="19">
        <f t="shared" si="101"/>
        <v>0.8</v>
      </c>
      <c r="AA503" s="16" t="str">
        <f t="shared" si="102"/>
        <v>DefExt</v>
      </c>
      <c r="AB503" s="29">
        <f t="shared" si="103"/>
        <v>62</v>
      </c>
      <c r="AC503" s="16" t="str">
        <f t="shared" si="104"/>
        <v>HPExt</v>
      </c>
      <c r="AD503" s="29">
        <f t="shared" si="105"/>
        <v>438</v>
      </c>
    </row>
    <row r="504" spans="21:30" ht="16.5" x14ac:dyDescent="0.2">
      <c r="U504" s="15">
        <v>467</v>
      </c>
      <c r="V504" s="16">
        <f t="shared" si="99"/>
        <v>16</v>
      </c>
      <c r="W504" s="16" t="str">
        <f t="shared" si="100"/>
        <v>高级1</v>
      </c>
      <c r="X504" s="16">
        <f t="shared" si="97"/>
        <v>4</v>
      </c>
      <c r="Y504" s="16">
        <f t="shared" si="98"/>
        <v>17</v>
      </c>
      <c r="Z504" s="19">
        <f t="shared" si="101"/>
        <v>0.85000000000000009</v>
      </c>
      <c r="AA504" s="16" t="str">
        <f t="shared" si="102"/>
        <v>DefExt</v>
      </c>
      <c r="AB504" s="29">
        <f t="shared" si="103"/>
        <v>65</v>
      </c>
      <c r="AC504" s="16" t="str">
        <f t="shared" si="104"/>
        <v>HPExt</v>
      </c>
      <c r="AD504" s="29">
        <f t="shared" si="105"/>
        <v>465</v>
      </c>
    </row>
    <row r="505" spans="21:30" ht="16.5" x14ac:dyDescent="0.2">
      <c r="U505" s="15">
        <v>468</v>
      </c>
      <c r="V505" s="16">
        <f t="shared" si="99"/>
        <v>16</v>
      </c>
      <c r="W505" s="16" t="str">
        <f t="shared" si="100"/>
        <v>高级1</v>
      </c>
      <c r="X505" s="16">
        <f t="shared" si="97"/>
        <v>4</v>
      </c>
      <c r="Y505" s="16">
        <f t="shared" si="98"/>
        <v>18</v>
      </c>
      <c r="Z505" s="19">
        <f t="shared" si="101"/>
        <v>0.9</v>
      </c>
      <c r="AA505" s="16" t="str">
        <f t="shared" si="102"/>
        <v>DefExt</v>
      </c>
      <c r="AB505" s="29">
        <f t="shared" si="103"/>
        <v>69</v>
      </c>
      <c r="AC505" s="16" t="str">
        <f t="shared" si="104"/>
        <v>HPExt</v>
      </c>
      <c r="AD505" s="29">
        <f t="shared" si="105"/>
        <v>492</v>
      </c>
    </row>
    <row r="506" spans="21:30" ht="16.5" x14ac:dyDescent="0.2">
      <c r="U506" s="15">
        <v>469</v>
      </c>
      <c r="V506" s="16">
        <f t="shared" si="99"/>
        <v>16</v>
      </c>
      <c r="W506" s="16" t="str">
        <f t="shared" si="100"/>
        <v>高级1</v>
      </c>
      <c r="X506" s="16">
        <f t="shared" si="97"/>
        <v>4</v>
      </c>
      <c r="Y506" s="16">
        <f t="shared" si="98"/>
        <v>19</v>
      </c>
      <c r="Z506" s="19">
        <f t="shared" si="101"/>
        <v>0.95000000000000007</v>
      </c>
      <c r="AA506" s="16" t="str">
        <f t="shared" si="102"/>
        <v>DefExt</v>
      </c>
      <c r="AB506" s="29">
        <f t="shared" si="103"/>
        <v>73</v>
      </c>
      <c r="AC506" s="16" t="str">
        <f t="shared" si="104"/>
        <v>HPExt</v>
      </c>
      <c r="AD506" s="29">
        <f t="shared" si="105"/>
        <v>520</v>
      </c>
    </row>
    <row r="507" spans="21:30" ht="16.5" x14ac:dyDescent="0.2">
      <c r="U507" s="15">
        <v>470</v>
      </c>
      <c r="V507" s="16">
        <f t="shared" si="99"/>
        <v>16</v>
      </c>
      <c r="W507" s="16" t="str">
        <f t="shared" si="100"/>
        <v>高级1</v>
      </c>
      <c r="X507" s="16">
        <f t="shared" si="97"/>
        <v>4</v>
      </c>
      <c r="Y507" s="16">
        <f t="shared" si="98"/>
        <v>20</v>
      </c>
      <c r="Z507" s="19">
        <f t="shared" si="101"/>
        <v>1</v>
      </c>
      <c r="AA507" s="16" t="str">
        <f t="shared" si="102"/>
        <v>DefExt</v>
      </c>
      <c r="AB507" s="29">
        <f t="shared" si="103"/>
        <v>77</v>
      </c>
      <c r="AC507" s="16" t="str">
        <f t="shared" si="104"/>
        <v>HPExt</v>
      </c>
      <c r="AD507" s="29">
        <f t="shared" si="105"/>
        <v>547</v>
      </c>
    </row>
    <row r="508" spans="21:30" ht="16.5" x14ac:dyDescent="0.2">
      <c r="U508" s="15">
        <v>471</v>
      </c>
      <c r="V508" s="16">
        <f t="shared" si="99"/>
        <v>16</v>
      </c>
      <c r="W508" s="16" t="str">
        <f t="shared" si="100"/>
        <v>高级1</v>
      </c>
      <c r="X508" s="16">
        <f t="shared" si="97"/>
        <v>4</v>
      </c>
      <c r="Y508" s="16">
        <f t="shared" si="98"/>
        <v>21</v>
      </c>
      <c r="Z508" s="19">
        <f t="shared" si="101"/>
        <v>1.05</v>
      </c>
      <c r="AA508" s="16" t="str">
        <f t="shared" si="102"/>
        <v>DefExt</v>
      </c>
      <c r="AB508" s="29">
        <f t="shared" si="103"/>
        <v>81</v>
      </c>
      <c r="AC508" s="16" t="str">
        <f t="shared" si="104"/>
        <v>HPExt</v>
      </c>
      <c r="AD508" s="29">
        <f t="shared" si="105"/>
        <v>574</v>
      </c>
    </row>
    <row r="509" spans="21:30" ht="16.5" x14ac:dyDescent="0.2">
      <c r="U509" s="15">
        <v>472</v>
      </c>
      <c r="V509" s="16">
        <f t="shared" si="99"/>
        <v>16</v>
      </c>
      <c r="W509" s="16" t="str">
        <f t="shared" si="100"/>
        <v>高级1</v>
      </c>
      <c r="X509" s="16">
        <f t="shared" si="97"/>
        <v>4</v>
      </c>
      <c r="Y509" s="16">
        <f t="shared" si="98"/>
        <v>22</v>
      </c>
      <c r="Z509" s="19">
        <f t="shared" si="101"/>
        <v>1.1000000000000001</v>
      </c>
      <c r="AA509" s="16" t="str">
        <f t="shared" si="102"/>
        <v>DefExt</v>
      </c>
      <c r="AB509" s="29">
        <f t="shared" si="103"/>
        <v>85</v>
      </c>
      <c r="AC509" s="16" t="str">
        <f t="shared" si="104"/>
        <v>HPExt</v>
      </c>
      <c r="AD509" s="29">
        <f t="shared" si="105"/>
        <v>602</v>
      </c>
    </row>
    <row r="510" spans="21:30" ht="16.5" x14ac:dyDescent="0.2">
      <c r="U510" s="15">
        <v>473</v>
      </c>
      <c r="V510" s="16">
        <f t="shared" si="99"/>
        <v>16</v>
      </c>
      <c r="W510" s="16" t="str">
        <f t="shared" si="100"/>
        <v>高级1</v>
      </c>
      <c r="X510" s="16">
        <f t="shared" si="97"/>
        <v>4</v>
      </c>
      <c r="Y510" s="16">
        <f t="shared" si="98"/>
        <v>23</v>
      </c>
      <c r="Z510" s="19">
        <f t="shared" si="101"/>
        <v>1.1500000000000001</v>
      </c>
      <c r="AA510" s="16" t="str">
        <f t="shared" si="102"/>
        <v>DefExt</v>
      </c>
      <c r="AB510" s="29">
        <f t="shared" si="103"/>
        <v>88</v>
      </c>
      <c r="AC510" s="16" t="str">
        <f t="shared" si="104"/>
        <v>HPExt</v>
      </c>
      <c r="AD510" s="29">
        <f t="shared" si="105"/>
        <v>629</v>
      </c>
    </row>
    <row r="511" spans="21:30" ht="16.5" x14ac:dyDescent="0.2">
      <c r="U511" s="15">
        <v>474</v>
      </c>
      <c r="V511" s="16">
        <f t="shared" si="99"/>
        <v>16</v>
      </c>
      <c r="W511" s="16" t="str">
        <f t="shared" si="100"/>
        <v>高级1</v>
      </c>
      <c r="X511" s="16">
        <f t="shared" si="97"/>
        <v>4</v>
      </c>
      <c r="Y511" s="16">
        <f t="shared" si="98"/>
        <v>24</v>
      </c>
      <c r="Z511" s="19">
        <f t="shared" si="101"/>
        <v>1.2000000000000002</v>
      </c>
      <c r="AA511" s="16" t="str">
        <f t="shared" si="102"/>
        <v>DefExt</v>
      </c>
      <c r="AB511" s="29">
        <f t="shared" si="103"/>
        <v>92</v>
      </c>
      <c r="AC511" s="16" t="str">
        <f t="shared" si="104"/>
        <v>HPExt</v>
      </c>
      <c r="AD511" s="29">
        <f t="shared" si="105"/>
        <v>656</v>
      </c>
    </row>
    <row r="512" spans="21:30" ht="16.5" x14ac:dyDescent="0.2">
      <c r="U512" s="15">
        <v>475</v>
      </c>
      <c r="V512" s="16">
        <f t="shared" si="99"/>
        <v>16</v>
      </c>
      <c r="W512" s="16" t="str">
        <f t="shared" si="100"/>
        <v>高级1</v>
      </c>
      <c r="X512" s="16">
        <f t="shared" si="97"/>
        <v>4</v>
      </c>
      <c r="Y512" s="16">
        <f t="shared" si="98"/>
        <v>25</v>
      </c>
      <c r="Z512" s="19">
        <f t="shared" si="101"/>
        <v>1.25</v>
      </c>
      <c r="AA512" s="16" t="str">
        <f t="shared" si="102"/>
        <v>DefExt</v>
      </c>
      <c r="AB512" s="29">
        <f t="shared" si="103"/>
        <v>96</v>
      </c>
      <c r="AC512" s="16" t="str">
        <f t="shared" si="104"/>
        <v>HPExt</v>
      </c>
      <c r="AD512" s="29">
        <f t="shared" si="105"/>
        <v>684</v>
      </c>
    </row>
    <row r="513" spans="21:30" ht="16.5" x14ac:dyDescent="0.2">
      <c r="U513" s="15">
        <v>476</v>
      </c>
      <c r="V513" s="16">
        <f t="shared" si="99"/>
        <v>16</v>
      </c>
      <c r="W513" s="16" t="str">
        <f t="shared" si="100"/>
        <v>高级1</v>
      </c>
      <c r="X513" s="16">
        <f t="shared" si="97"/>
        <v>4</v>
      </c>
      <c r="Y513" s="16">
        <f t="shared" si="98"/>
        <v>26</v>
      </c>
      <c r="Z513" s="19">
        <f t="shared" si="101"/>
        <v>1.3</v>
      </c>
      <c r="AA513" s="16" t="str">
        <f t="shared" si="102"/>
        <v>DefExt</v>
      </c>
      <c r="AB513" s="29">
        <f t="shared" si="103"/>
        <v>100</v>
      </c>
      <c r="AC513" s="16" t="str">
        <f t="shared" si="104"/>
        <v>HPExt</v>
      </c>
      <c r="AD513" s="29">
        <f t="shared" si="105"/>
        <v>711</v>
      </c>
    </row>
    <row r="514" spans="21:30" ht="16.5" x14ac:dyDescent="0.2">
      <c r="U514" s="15">
        <v>477</v>
      </c>
      <c r="V514" s="16">
        <f t="shared" si="99"/>
        <v>16</v>
      </c>
      <c r="W514" s="16" t="str">
        <f t="shared" si="100"/>
        <v>高级1</v>
      </c>
      <c r="X514" s="16">
        <f t="shared" si="97"/>
        <v>4</v>
      </c>
      <c r="Y514" s="16">
        <f t="shared" si="98"/>
        <v>27</v>
      </c>
      <c r="Z514" s="19">
        <f t="shared" si="101"/>
        <v>1.35</v>
      </c>
      <c r="AA514" s="16" t="str">
        <f t="shared" si="102"/>
        <v>DefExt</v>
      </c>
      <c r="AB514" s="29">
        <f t="shared" si="103"/>
        <v>104</v>
      </c>
      <c r="AC514" s="16" t="str">
        <f t="shared" si="104"/>
        <v>HPExt</v>
      </c>
      <c r="AD514" s="29">
        <f t="shared" si="105"/>
        <v>738</v>
      </c>
    </row>
    <row r="515" spans="21:30" ht="16.5" x14ac:dyDescent="0.2">
      <c r="U515" s="15">
        <v>478</v>
      </c>
      <c r="V515" s="16">
        <f t="shared" si="99"/>
        <v>16</v>
      </c>
      <c r="W515" s="16" t="str">
        <f t="shared" si="100"/>
        <v>高级1</v>
      </c>
      <c r="X515" s="16">
        <f t="shared" si="97"/>
        <v>4</v>
      </c>
      <c r="Y515" s="16">
        <f t="shared" si="98"/>
        <v>28</v>
      </c>
      <c r="Z515" s="19">
        <f t="shared" si="101"/>
        <v>1.4000000000000001</v>
      </c>
      <c r="AA515" s="16" t="str">
        <f t="shared" si="102"/>
        <v>DefExt</v>
      </c>
      <c r="AB515" s="29">
        <f t="shared" si="103"/>
        <v>108</v>
      </c>
      <c r="AC515" s="16" t="str">
        <f t="shared" si="104"/>
        <v>HPExt</v>
      </c>
      <c r="AD515" s="29">
        <f t="shared" si="105"/>
        <v>766</v>
      </c>
    </row>
    <row r="516" spans="21:30" ht="16.5" x14ac:dyDescent="0.2">
      <c r="U516" s="15">
        <v>479</v>
      </c>
      <c r="V516" s="16">
        <f t="shared" si="99"/>
        <v>16</v>
      </c>
      <c r="W516" s="16" t="str">
        <f t="shared" si="100"/>
        <v>高级1</v>
      </c>
      <c r="X516" s="16">
        <f t="shared" si="97"/>
        <v>4</v>
      </c>
      <c r="Y516" s="16">
        <f t="shared" si="98"/>
        <v>29</v>
      </c>
      <c r="Z516" s="19">
        <f t="shared" si="101"/>
        <v>1.4500000000000002</v>
      </c>
      <c r="AA516" s="16" t="str">
        <f t="shared" si="102"/>
        <v>DefExt</v>
      </c>
      <c r="AB516" s="29">
        <f t="shared" si="103"/>
        <v>112</v>
      </c>
      <c r="AC516" s="16" t="str">
        <f t="shared" si="104"/>
        <v>HPExt</v>
      </c>
      <c r="AD516" s="29">
        <f t="shared" si="105"/>
        <v>793</v>
      </c>
    </row>
    <row r="517" spans="21:30" ht="16.5" x14ac:dyDescent="0.2">
      <c r="U517" s="15">
        <v>480</v>
      </c>
      <c r="V517" s="16">
        <f t="shared" si="99"/>
        <v>16</v>
      </c>
      <c r="W517" s="16" t="str">
        <f t="shared" si="100"/>
        <v>高级1</v>
      </c>
      <c r="X517" s="16">
        <f t="shared" si="97"/>
        <v>4</v>
      </c>
      <c r="Y517" s="16">
        <f t="shared" si="98"/>
        <v>30</v>
      </c>
      <c r="Z517" s="19">
        <f t="shared" si="101"/>
        <v>1.5</v>
      </c>
      <c r="AA517" s="16" t="str">
        <f t="shared" si="102"/>
        <v>DefExt</v>
      </c>
      <c r="AB517" s="29">
        <f t="shared" si="103"/>
        <v>115</v>
      </c>
      <c r="AC517" s="16" t="str">
        <f t="shared" si="104"/>
        <v>HPExt</v>
      </c>
      <c r="AD517" s="29">
        <f t="shared" si="105"/>
        <v>820</v>
      </c>
    </row>
    <row r="518" spans="21:30" ht="16.5" x14ac:dyDescent="0.2">
      <c r="U518" s="15">
        <v>481</v>
      </c>
      <c r="V518" s="16">
        <f t="shared" si="99"/>
        <v>17</v>
      </c>
      <c r="W518" s="16" t="str">
        <f t="shared" si="100"/>
        <v>高级1</v>
      </c>
      <c r="X518" s="16">
        <f t="shared" si="97"/>
        <v>5</v>
      </c>
      <c r="Y518" s="16">
        <f t="shared" si="98"/>
        <v>1</v>
      </c>
      <c r="Z518" s="19">
        <f t="shared" si="101"/>
        <v>0.05</v>
      </c>
      <c r="AA518" s="16" t="str">
        <f t="shared" si="102"/>
        <v>AtkExt</v>
      </c>
      <c r="AB518" s="29">
        <f t="shared" si="103"/>
        <v>16</v>
      </c>
      <c r="AC518" s="16" t="str">
        <f t="shared" si="104"/>
        <v>DefExt</v>
      </c>
      <c r="AD518" s="29">
        <f t="shared" si="105"/>
        <v>3</v>
      </c>
    </row>
    <row r="519" spans="21:30" ht="16.5" x14ac:dyDescent="0.2">
      <c r="U519" s="15">
        <v>482</v>
      </c>
      <c r="V519" s="16">
        <f t="shared" si="99"/>
        <v>17</v>
      </c>
      <c r="W519" s="16" t="str">
        <f t="shared" si="100"/>
        <v>高级1</v>
      </c>
      <c r="X519" s="16">
        <f t="shared" si="97"/>
        <v>5</v>
      </c>
      <c r="Y519" s="16">
        <f t="shared" si="98"/>
        <v>2</v>
      </c>
      <c r="Z519" s="19">
        <f t="shared" si="101"/>
        <v>0.1</v>
      </c>
      <c r="AA519" s="16" t="str">
        <f t="shared" si="102"/>
        <v>AtkExt</v>
      </c>
      <c r="AB519" s="29">
        <f t="shared" si="103"/>
        <v>31</v>
      </c>
      <c r="AC519" s="16" t="str">
        <f t="shared" si="104"/>
        <v>DefExt</v>
      </c>
      <c r="AD519" s="29">
        <f t="shared" si="105"/>
        <v>6</v>
      </c>
    </row>
    <row r="520" spans="21:30" ht="16.5" x14ac:dyDescent="0.2">
      <c r="U520" s="15">
        <v>483</v>
      </c>
      <c r="V520" s="16">
        <f t="shared" si="99"/>
        <v>17</v>
      </c>
      <c r="W520" s="16" t="str">
        <f t="shared" si="100"/>
        <v>高级1</v>
      </c>
      <c r="X520" s="16">
        <f t="shared" si="97"/>
        <v>5</v>
      </c>
      <c r="Y520" s="16">
        <f t="shared" si="98"/>
        <v>3</v>
      </c>
      <c r="Z520" s="19">
        <f t="shared" si="101"/>
        <v>0.15000000000000002</v>
      </c>
      <c r="AA520" s="16" t="str">
        <f t="shared" si="102"/>
        <v>AtkExt</v>
      </c>
      <c r="AB520" s="29">
        <f t="shared" si="103"/>
        <v>47</v>
      </c>
      <c r="AC520" s="16" t="str">
        <f t="shared" si="104"/>
        <v>DefExt</v>
      </c>
      <c r="AD520" s="29">
        <f t="shared" si="105"/>
        <v>9</v>
      </c>
    </row>
    <row r="521" spans="21:30" ht="16.5" x14ac:dyDescent="0.2">
      <c r="U521" s="15">
        <v>484</v>
      </c>
      <c r="V521" s="16">
        <f t="shared" si="99"/>
        <v>17</v>
      </c>
      <c r="W521" s="16" t="str">
        <f t="shared" si="100"/>
        <v>高级1</v>
      </c>
      <c r="X521" s="16">
        <f t="shared" si="97"/>
        <v>5</v>
      </c>
      <c r="Y521" s="16">
        <f t="shared" si="98"/>
        <v>4</v>
      </c>
      <c r="Z521" s="19">
        <f t="shared" si="101"/>
        <v>0.2</v>
      </c>
      <c r="AA521" s="16" t="str">
        <f t="shared" si="102"/>
        <v>AtkExt</v>
      </c>
      <c r="AB521" s="29">
        <f t="shared" si="103"/>
        <v>62</v>
      </c>
      <c r="AC521" s="16" t="str">
        <f t="shared" si="104"/>
        <v>DefExt</v>
      </c>
      <c r="AD521" s="29">
        <f t="shared" si="105"/>
        <v>12</v>
      </c>
    </row>
    <row r="522" spans="21:30" ht="16.5" x14ac:dyDescent="0.2">
      <c r="U522" s="15">
        <v>485</v>
      </c>
      <c r="V522" s="16">
        <f t="shared" si="99"/>
        <v>17</v>
      </c>
      <c r="W522" s="16" t="str">
        <f t="shared" si="100"/>
        <v>高级1</v>
      </c>
      <c r="X522" s="16">
        <f t="shared" si="97"/>
        <v>5</v>
      </c>
      <c r="Y522" s="16">
        <f t="shared" si="98"/>
        <v>5</v>
      </c>
      <c r="Z522" s="19">
        <f t="shared" si="101"/>
        <v>0.25</v>
      </c>
      <c r="AA522" s="16" t="str">
        <f t="shared" si="102"/>
        <v>AtkExt</v>
      </c>
      <c r="AB522" s="29">
        <f t="shared" si="103"/>
        <v>78</v>
      </c>
      <c r="AC522" s="16" t="str">
        <f t="shared" si="104"/>
        <v>DefExt</v>
      </c>
      <c r="AD522" s="29">
        <f t="shared" si="105"/>
        <v>14</v>
      </c>
    </row>
    <row r="523" spans="21:30" ht="16.5" x14ac:dyDescent="0.2">
      <c r="U523" s="15">
        <v>486</v>
      </c>
      <c r="V523" s="16">
        <f t="shared" si="99"/>
        <v>17</v>
      </c>
      <c r="W523" s="16" t="str">
        <f t="shared" si="100"/>
        <v>高级1</v>
      </c>
      <c r="X523" s="16">
        <f t="shared" si="97"/>
        <v>5</v>
      </c>
      <c r="Y523" s="16">
        <f t="shared" si="98"/>
        <v>6</v>
      </c>
      <c r="Z523" s="19">
        <f t="shared" si="101"/>
        <v>0.30000000000000004</v>
      </c>
      <c r="AA523" s="16" t="str">
        <f t="shared" si="102"/>
        <v>AtkExt</v>
      </c>
      <c r="AB523" s="29">
        <f t="shared" si="103"/>
        <v>93</v>
      </c>
      <c r="AC523" s="16" t="str">
        <f t="shared" si="104"/>
        <v>DefExt</v>
      </c>
      <c r="AD523" s="29">
        <f t="shared" si="105"/>
        <v>17</v>
      </c>
    </row>
    <row r="524" spans="21:30" ht="16.5" x14ac:dyDescent="0.2">
      <c r="U524" s="15">
        <v>487</v>
      </c>
      <c r="V524" s="16">
        <f t="shared" si="99"/>
        <v>17</v>
      </c>
      <c r="W524" s="16" t="str">
        <f t="shared" si="100"/>
        <v>高级1</v>
      </c>
      <c r="X524" s="16">
        <f t="shared" si="97"/>
        <v>5</v>
      </c>
      <c r="Y524" s="16">
        <f t="shared" si="98"/>
        <v>7</v>
      </c>
      <c r="Z524" s="19">
        <f t="shared" si="101"/>
        <v>0.35000000000000003</v>
      </c>
      <c r="AA524" s="16" t="str">
        <f t="shared" si="102"/>
        <v>AtkExt</v>
      </c>
      <c r="AB524" s="29">
        <f t="shared" si="103"/>
        <v>109</v>
      </c>
      <c r="AC524" s="16" t="str">
        <f t="shared" si="104"/>
        <v>DefExt</v>
      </c>
      <c r="AD524" s="29">
        <f t="shared" si="105"/>
        <v>20</v>
      </c>
    </row>
    <row r="525" spans="21:30" ht="16.5" x14ac:dyDescent="0.2">
      <c r="U525" s="15">
        <v>488</v>
      </c>
      <c r="V525" s="16">
        <f t="shared" si="99"/>
        <v>17</v>
      </c>
      <c r="W525" s="16" t="str">
        <f t="shared" si="100"/>
        <v>高级1</v>
      </c>
      <c r="X525" s="16">
        <f t="shared" si="97"/>
        <v>5</v>
      </c>
      <c r="Y525" s="16">
        <f t="shared" si="98"/>
        <v>8</v>
      </c>
      <c r="Z525" s="19">
        <f t="shared" si="101"/>
        <v>0.4</v>
      </c>
      <c r="AA525" s="16" t="str">
        <f t="shared" si="102"/>
        <v>AtkExt</v>
      </c>
      <c r="AB525" s="29">
        <f t="shared" si="103"/>
        <v>124</v>
      </c>
      <c r="AC525" s="16" t="str">
        <f t="shared" si="104"/>
        <v>DefExt</v>
      </c>
      <c r="AD525" s="29">
        <f t="shared" si="105"/>
        <v>23</v>
      </c>
    </row>
    <row r="526" spans="21:30" ht="16.5" x14ac:dyDescent="0.2">
      <c r="U526" s="15">
        <v>489</v>
      </c>
      <c r="V526" s="16">
        <f t="shared" si="99"/>
        <v>17</v>
      </c>
      <c r="W526" s="16" t="str">
        <f t="shared" si="100"/>
        <v>高级1</v>
      </c>
      <c r="X526" s="16">
        <f t="shared" si="97"/>
        <v>5</v>
      </c>
      <c r="Y526" s="16">
        <f t="shared" si="98"/>
        <v>9</v>
      </c>
      <c r="Z526" s="19">
        <f t="shared" si="101"/>
        <v>0.45</v>
      </c>
      <c r="AA526" s="16" t="str">
        <f t="shared" si="102"/>
        <v>AtkExt</v>
      </c>
      <c r="AB526" s="29">
        <f t="shared" si="103"/>
        <v>140</v>
      </c>
      <c r="AC526" s="16" t="str">
        <f t="shared" si="104"/>
        <v>DefExt</v>
      </c>
      <c r="AD526" s="29">
        <f t="shared" si="105"/>
        <v>26</v>
      </c>
    </row>
    <row r="527" spans="21:30" ht="16.5" x14ac:dyDescent="0.2">
      <c r="U527" s="15">
        <v>490</v>
      </c>
      <c r="V527" s="16">
        <f t="shared" si="99"/>
        <v>17</v>
      </c>
      <c r="W527" s="16" t="str">
        <f t="shared" si="100"/>
        <v>高级1</v>
      </c>
      <c r="X527" s="16">
        <f t="shared" si="97"/>
        <v>5</v>
      </c>
      <c r="Y527" s="16">
        <f t="shared" si="98"/>
        <v>10</v>
      </c>
      <c r="Z527" s="19">
        <f t="shared" si="101"/>
        <v>0.5</v>
      </c>
      <c r="AA527" s="16" t="str">
        <f t="shared" si="102"/>
        <v>AtkExt</v>
      </c>
      <c r="AB527" s="29">
        <f t="shared" si="103"/>
        <v>155</v>
      </c>
      <c r="AC527" s="16" t="str">
        <f t="shared" si="104"/>
        <v>DefExt</v>
      </c>
      <c r="AD527" s="29">
        <f t="shared" si="105"/>
        <v>29</v>
      </c>
    </row>
    <row r="528" spans="21:30" ht="16.5" x14ac:dyDescent="0.2">
      <c r="U528" s="15">
        <v>491</v>
      </c>
      <c r="V528" s="16">
        <f t="shared" si="99"/>
        <v>17</v>
      </c>
      <c r="W528" s="16" t="str">
        <f t="shared" si="100"/>
        <v>高级1</v>
      </c>
      <c r="X528" s="16">
        <f t="shared" si="97"/>
        <v>5</v>
      </c>
      <c r="Y528" s="16">
        <f t="shared" si="98"/>
        <v>11</v>
      </c>
      <c r="Z528" s="19">
        <f t="shared" si="101"/>
        <v>0.55000000000000004</v>
      </c>
      <c r="AA528" s="16" t="str">
        <f t="shared" si="102"/>
        <v>AtkExt</v>
      </c>
      <c r="AB528" s="29">
        <f t="shared" si="103"/>
        <v>171</v>
      </c>
      <c r="AC528" s="16" t="str">
        <f t="shared" si="104"/>
        <v>DefExt</v>
      </c>
      <c r="AD528" s="29">
        <f t="shared" si="105"/>
        <v>32</v>
      </c>
    </row>
    <row r="529" spans="21:30" ht="16.5" x14ac:dyDescent="0.2">
      <c r="U529" s="15">
        <v>492</v>
      </c>
      <c r="V529" s="16">
        <f t="shared" si="99"/>
        <v>17</v>
      </c>
      <c r="W529" s="16" t="str">
        <f t="shared" si="100"/>
        <v>高级1</v>
      </c>
      <c r="X529" s="16">
        <f t="shared" si="97"/>
        <v>5</v>
      </c>
      <c r="Y529" s="16">
        <f t="shared" si="98"/>
        <v>12</v>
      </c>
      <c r="Z529" s="19">
        <f t="shared" si="101"/>
        <v>0.60000000000000009</v>
      </c>
      <c r="AA529" s="16" t="str">
        <f t="shared" si="102"/>
        <v>AtkExt</v>
      </c>
      <c r="AB529" s="29">
        <f t="shared" si="103"/>
        <v>186</v>
      </c>
      <c r="AC529" s="16" t="str">
        <f t="shared" si="104"/>
        <v>DefExt</v>
      </c>
      <c r="AD529" s="29">
        <f t="shared" si="105"/>
        <v>35</v>
      </c>
    </row>
    <row r="530" spans="21:30" ht="16.5" x14ac:dyDescent="0.2">
      <c r="U530" s="15">
        <v>493</v>
      </c>
      <c r="V530" s="16">
        <f t="shared" si="99"/>
        <v>17</v>
      </c>
      <c r="W530" s="16" t="str">
        <f t="shared" si="100"/>
        <v>高级1</v>
      </c>
      <c r="X530" s="16">
        <f t="shared" si="97"/>
        <v>5</v>
      </c>
      <c r="Y530" s="16">
        <f t="shared" si="98"/>
        <v>13</v>
      </c>
      <c r="Z530" s="19">
        <f t="shared" si="101"/>
        <v>0.65</v>
      </c>
      <c r="AA530" s="16" t="str">
        <f t="shared" si="102"/>
        <v>AtkExt</v>
      </c>
      <c r="AB530" s="29">
        <f t="shared" si="103"/>
        <v>202</v>
      </c>
      <c r="AC530" s="16" t="str">
        <f t="shared" si="104"/>
        <v>DefExt</v>
      </c>
      <c r="AD530" s="29">
        <f t="shared" si="105"/>
        <v>37</v>
      </c>
    </row>
    <row r="531" spans="21:30" ht="16.5" x14ac:dyDescent="0.2">
      <c r="U531" s="15">
        <v>494</v>
      </c>
      <c r="V531" s="16">
        <f t="shared" si="99"/>
        <v>17</v>
      </c>
      <c r="W531" s="16" t="str">
        <f t="shared" si="100"/>
        <v>高级1</v>
      </c>
      <c r="X531" s="16">
        <f t="shared" si="97"/>
        <v>5</v>
      </c>
      <c r="Y531" s="16">
        <f t="shared" si="98"/>
        <v>14</v>
      </c>
      <c r="Z531" s="19">
        <f t="shared" si="101"/>
        <v>0.70000000000000007</v>
      </c>
      <c r="AA531" s="16" t="str">
        <f t="shared" si="102"/>
        <v>AtkExt</v>
      </c>
      <c r="AB531" s="29">
        <f t="shared" si="103"/>
        <v>217</v>
      </c>
      <c r="AC531" s="16" t="str">
        <f t="shared" si="104"/>
        <v>DefExt</v>
      </c>
      <c r="AD531" s="29">
        <f t="shared" si="105"/>
        <v>40</v>
      </c>
    </row>
    <row r="532" spans="21:30" ht="16.5" x14ac:dyDescent="0.2">
      <c r="U532" s="15">
        <v>495</v>
      </c>
      <c r="V532" s="16">
        <f t="shared" si="99"/>
        <v>17</v>
      </c>
      <c r="W532" s="16" t="str">
        <f t="shared" si="100"/>
        <v>高级1</v>
      </c>
      <c r="X532" s="16">
        <f t="shared" si="97"/>
        <v>5</v>
      </c>
      <c r="Y532" s="16">
        <f t="shared" si="98"/>
        <v>15</v>
      </c>
      <c r="Z532" s="19">
        <f t="shared" si="101"/>
        <v>0.75</v>
      </c>
      <c r="AA532" s="16" t="str">
        <f t="shared" si="102"/>
        <v>AtkExt</v>
      </c>
      <c r="AB532" s="29">
        <f t="shared" si="103"/>
        <v>233</v>
      </c>
      <c r="AC532" s="16" t="str">
        <f t="shared" si="104"/>
        <v>DefExt</v>
      </c>
      <c r="AD532" s="29">
        <f t="shared" si="105"/>
        <v>43</v>
      </c>
    </row>
    <row r="533" spans="21:30" ht="16.5" x14ac:dyDescent="0.2">
      <c r="U533" s="15">
        <v>496</v>
      </c>
      <c r="V533" s="16">
        <f t="shared" si="99"/>
        <v>17</v>
      </c>
      <c r="W533" s="16" t="str">
        <f t="shared" si="100"/>
        <v>高级1</v>
      </c>
      <c r="X533" s="16">
        <f t="shared" si="97"/>
        <v>5</v>
      </c>
      <c r="Y533" s="16">
        <f t="shared" si="98"/>
        <v>16</v>
      </c>
      <c r="Z533" s="19">
        <f t="shared" si="101"/>
        <v>0.8</v>
      </c>
      <c r="AA533" s="16" t="str">
        <f t="shared" si="102"/>
        <v>AtkExt</v>
      </c>
      <c r="AB533" s="29">
        <f t="shared" si="103"/>
        <v>248</v>
      </c>
      <c r="AC533" s="16" t="str">
        <f t="shared" si="104"/>
        <v>DefExt</v>
      </c>
      <c r="AD533" s="29">
        <f t="shared" si="105"/>
        <v>46</v>
      </c>
    </row>
    <row r="534" spans="21:30" ht="16.5" x14ac:dyDescent="0.2">
      <c r="U534" s="15">
        <v>497</v>
      </c>
      <c r="V534" s="16">
        <f t="shared" si="99"/>
        <v>17</v>
      </c>
      <c r="W534" s="16" t="str">
        <f t="shared" si="100"/>
        <v>高级1</v>
      </c>
      <c r="X534" s="16">
        <f t="shared" si="97"/>
        <v>5</v>
      </c>
      <c r="Y534" s="16">
        <f t="shared" si="98"/>
        <v>17</v>
      </c>
      <c r="Z534" s="19">
        <f t="shared" si="101"/>
        <v>0.85000000000000009</v>
      </c>
      <c r="AA534" s="16" t="str">
        <f t="shared" si="102"/>
        <v>AtkExt</v>
      </c>
      <c r="AB534" s="29">
        <f t="shared" si="103"/>
        <v>264</v>
      </c>
      <c r="AC534" s="16" t="str">
        <f t="shared" si="104"/>
        <v>DefExt</v>
      </c>
      <c r="AD534" s="29">
        <f t="shared" si="105"/>
        <v>49</v>
      </c>
    </row>
    <row r="535" spans="21:30" ht="16.5" x14ac:dyDescent="0.2">
      <c r="U535" s="15">
        <v>498</v>
      </c>
      <c r="V535" s="16">
        <f t="shared" si="99"/>
        <v>17</v>
      </c>
      <c r="W535" s="16" t="str">
        <f t="shared" si="100"/>
        <v>高级1</v>
      </c>
      <c r="X535" s="16">
        <f t="shared" si="97"/>
        <v>5</v>
      </c>
      <c r="Y535" s="16">
        <f t="shared" si="98"/>
        <v>18</v>
      </c>
      <c r="Z535" s="19">
        <f t="shared" si="101"/>
        <v>0.9</v>
      </c>
      <c r="AA535" s="16" t="str">
        <f t="shared" si="102"/>
        <v>AtkExt</v>
      </c>
      <c r="AB535" s="29">
        <f t="shared" si="103"/>
        <v>279</v>
      </c>
      <c r="AC535" s="16" t="str">
        <f t="shared" si="104"/>
        <v>DefExt</v>
      </c>
      <c r="AD535" s="29">
        <f t="shared" si="105"/>
        <v>52</v>
      </c>
    </row>
    <row r="536" spans="21:30" ht="16.5" x14ac:dyDescent="0.2">
      <c r="U536" s="15">
        <v>499</v>
      </c>
      <c r="V536" s="16">
        <f t="shared" si="99"/>
        <v>17</v>
      </c>
      <c r="W536" s="16" t="str">
        <f t="shared" si="100"/>
        <v>高级1</v>
      </c>
      <c r="X536" s="16">
        <f t="shared" si="97"/>
        <v>5</v>
      </c>
      <c r="Y536" s="16">
        <f t="shared" si="98"/>
        <v>19</v>
      </c>
      <c r="Z536" s="19">
        <f t="shared" si="101"/>
        <v>0.95000000000000007</v>
      </c>
      <c r="AA536" s="16" t="str">
        <f t="shared" si="102"/>
        <v>AtkExt</v>
      </c>
      <c r="AB536" s="29">
        <f t="shared" si="103"/>
        <v>295</v>
      </c>
      <c r="AC536" s="16" t="str">
        <f t="shared" si="104"/>
        <v>DefExt</v>
      </c>
      <c r="AD536" s="29">
        <f t="shared" si="105"/>
        <v>55</v>
      </c>
    </row>
    <row r="537" spans="21:30" ht="16.5" x14ac:dyDescent="0.2">
      <c r="U537" s="15">
        <v>500</v>
      </c>
      <c r="V537" s="16">
        <f t="shared" si="99"/>
        <v>17</v>
      </c>
      <c r="W537" s="16" t="str">
        <f t="shared" si="100"/>
        <v>高级1</v>
      </c>
      <c r="X537" s="16">
        <f t="shared" si="97"/>
        <v>5</v>
      </c>
      <c r="Y537" s="16">
        <f t="shared" si="98"/>
        <v>20</v>
      </c>
      <c r="Z537" s="19">
        <f t="shared" si="101"/>
        <v>1</v>
      </c>
      <c r="AA537" s="16" t="str">
        <f t="shared" si="102"/>
        <v>AtkExt</v>
      </c>
      <c r="AB537" s="29">
        <f t="shared" si="103"/>
        <v>310</v>
      </c>
      <c r="AC537" s="16" t="str">
        <f t="shared" si="104"/>
        <v>DefExt</v>
      </c>
      <c r="AD537" s="29">
        <f t="shared" si="105"/>
        <v>58</v>
      </c>
    </row>
    <row r="538" spans="21:30" ht="16.5" x14ac:dyDescent="0.2">
      <c r="U538" s="15">
        <v>501</v>
      </c>
      <c r="V538" s="16">
        <f t="shared" si="99"/>
        <v>17</v>
      </c>
      <c r="W538" s="16" t="str">
        <f t="shared" si="100"/>
        <v>高级1</v>
      </c>
      <c r="X538" s="16">
        <f t="shared" si="97"/>
        <v>5</v>
      </c>
      <c r="Y538" s="16">
        <f t="shared" si="98"/>
        <v>21</v>
      </c>
      <c r="Z538" s="19">
        <f t="shared" si="101"/>
        <v>1.05</v>
      </c>
      <c r="AA538" s="16" t="str">
        <f t="shared" si="102"/>
        <v>AtkExt</v>
      </c>
      <c r="AB538" s="29">
        <f t="shared" si="103"/>
        <v>326</v>
      </c>
      <c r="AC538" s="16" t="str">
        <f t="shared" si="104"/>
        <v>DefExt</v>
      </c>
      <c r="AD538" s="29">
        <f t="shared" si="105"/>
        <v>61</v>
      </c>
    </row>
    <row r="539" spans="21:30" ht="16.5" x14ac:dyDescent="0.2">
      <c r="U539" s="15">
        <v>502</v>
      </c>
      <c r="V539" s="16">
        <f t="shared" si="99"/>
        <v>17</v>
      </c>
      <c r="W539" s="16" t="str">
        <f t="shared" si="100"/>
        <v>高级1</v>
      </c>
      <c r="X539" s="16">
        <f t="shared" si="97"/>
        <v>5</v>
      </c>
      <c r="Y539" s="16">
        <f t="shared" si="98"/>
        <v>22</v>
      </c>
      <c r="Z539" s="19">
        <f t="shared" si="101"/>
        <v>1.1000000000000001</v>
      </c>
      <c r="AA539" s="16" t="str">
        <f t="shared" si="102"/>
        <v>AtkExt</v>
      </c>
      <c r="AB539" s="29">
        <f t="shared" si="103"/>
        <v>341</v>
      </c>
      <c r="AC539" s="16" t="str">
        <f t="shared" si="104"/>
        <v>DefExt</v>
      </c>
      <c r="AD539" s="29">
        <f t="shared" si="105"/>
        <v>63</v>
      </c>
    </row>
    <row r="540" spans="21:30" ht="16.5" x14ac:dyDescent="0.2">
      <c r="U540" s="15">
        <v>503</v>
      </c>
      <c r="V540" s="16">
        <f t="shared" si="99"/>
        <v>17</v>
      </c>
      <c r="W540" s="16" t="str">
        <f t="shared" si="100"/>
        <v>高级1</v>
      </c>
      <c r="X540" s="16">
        <f t="shared" si="97"/>
        <v>5</v>
      </c>
      <c r="Y540" s="16">
        <f t="shared" si="98"/>
        <v>23</v>
      </c>
      <c r="Z540" s="19">
        <f t="shared" si="101"/>
        <v>1.1500000000000001</v>
      </c>
      <c r="AA540" s="16" t="str">
        <f t="shared" si="102"/>
        <v>AtkExt</v>
      </c>
      <c r="AB540" s="29">
        <f t="shared" si="103"/>
        <v>357</v>
      </c>
      <c r="AC540" s="16" t="str">
        <f t="shared" si="104"/>
        <v>DefExt</v>
      </c>
      <c r="AD540" s="29">
        <f t="shared" si="105"/>
        <v>66</v>
      </c>
    </row>
    <row r="541" spans="21:30" ht="16.5" x14ac:dyDescent="0.2">
      <c r="U541" s="15">
        <v>504</v>
      </c>
      <c r="V541" s="16">
        <f t="shared" si="99"/>
        <v>17</v>
      </c>
      <c r="W541" s="16" t="str">
        <f t="shared" si="100"/>
        <v>高级1</v>
      </c>
      <c r="X541" s="16">
        <f t="shared" si="97"/>
        <v>5</v>
      </c>
      <c r="Y541" s="16">
        <f t="shared" si="98"/>
        <v>24</v>
      </c>
      <c r="Z541" s="19">
        <f t="shared" si="101"/>
        <v>1.2000000000000002</v>
      </c>
      <c r="AA541" s="16" t="str">
        <f t="shared" si="102"/>
        <v>AtkExt</v>
      </c>
      <c r="AB541" s="29">
        <f t="shared" si="103"/>
        <v>372</v>
      </c>
      <c r="AC541" s="16" t="str">
        <f t="shared" si="104"/>
        <v>DefExt</v>
      </c>
      <c r="AD541" s="29">
        <f t="shared" si="105"/>
        <v>69</v>
      </c>
    </row>
    <row r="542" spans="21:30" ht="16.5" x14ac:dyDescent="0.2">
      <c r="U542" s="15">
        <v>505</v>
      </c>
      <c r="V542" s="16">
        <f t="shared" si="99"/>
        <v>17</v>
      </c>
      <c r="W542" s="16" t="str">
        <f t="shared" si="100"/>
        <v>高级1</v>
      </c>
      <c r="X542" s="16">
        <f t="shared" si="97"/>
        <v>5</v>
      </c>
      <c r="Y542" s="16">
        <f t="shared" si="98"/>
        <v>25</v>
      </c>
      <c r="Z542" s="19">
        <f t="shared" si="101"/>
        <v>1.25</v>
      </c>
      <c r="AA542" s="16" t="str">
        <f t="shared" si="102"/>
        <v>AtkExt</v>
      </c>
      <c r="AB542" s="29">
        <f t="shared" si="103"/>
        <v>388</v>
      </c>
      <c r="AC542" s="16" t="str">
        <f t="shared" si="104"/>
        <v>DefExt</v>
      </c>
      <c r="AD542" s="29">
        <f t="shared" si="105"/>
        <v>72</v>
      </c>
    </row>
    <row r="543" spans="21:30" ht="16.5" x14ac:dyDescent="0.2">
      <c r="U543" s="15">
        <v>506</v>
      </c>
      <c r="V543" s="16">
        <f t="shared" si="99"/>
        <v>17</v>
      </c>
      <c r="W543" s="16" t="str">
        <f t="shared" si="100"/>
        <v>高级1</v>
      </c>
      <c r="X543" s="16">
        <f t="shared" si="97"/>
        <v>5</v>
      </c>
      <c r="Y543" s="16">
        <f t="shared" si="98"/>
        <v>26</v>
      </c>
      <c r="Z543" s="19">
        <f t="shared" si="101"/>
        <v>1.3</v>
      </c>
      <c r="AA543" s="16" t="str">
        <f t="shared" si="102"/>
        <v>AtkExt</v>
      </c>
      <c r="AB543" s="29">
        <f t="shared" si="103"/>
        <v>403</v>
      </c>
      <c r="AC543" s="16" t="str">
        <f t="shared" si="104"/>
        <v>DefExt</v>
      </c>
      <c r="AD543" s="29">
        <f t="shared" si="105"/>
        <v>75</v>
      </c>
    </row>
    <row r="544" spans="21:30" ht="16.5" x14ac:dyDescent="0.2">
      <c r="U544" s="15">
        <v>507</v>
      </c>
      <c r="V544" s="16">
        <f t="shared" si="99"/>
        <v>17</v>
      </c>
      <c r="W544" s="16" t="str">
        <f t="shared" si="100"/>
        <v>高级1</v>
      </c>
      <c r="X544" s="16">
        <f t="shared" si="97"/>
        <v>5</v>
      </c>
      <c r="Y544" s="16">
        <f t="shared" si="98"/>
        <v>27</v>
      </c>
      <c r="Z544" s="19">
        <f t="shared" si="101"/>
        <v>1.35</v>
      </c>
      <c r="AA544" s="16" t="str">
        <f t="shared" si="102"/>
        <v>AtkExt</v>
      </c>
      <c r="AB544" s="29">
        <f t="shared" si="103"/>
        <v>419</v>
      </c>
      <c r="AC544" s="16" t="str">
        <f t="shared" si="104"/>
        <v>DefExt</v>
      </c>
      <c r="AD544" s="29">
        <f t="shared" si="105"/>
        <v>78</v>
      </c>
    </row>
    <row r="545" spans="21:30" ht="16.5" x14ac:dyDescent="0.2">
      <c r="U545" s="15">
        <v>508</v>
      </c>
      <c r="V545" s="16">
        <f t="shared" si="99"/>
        <v>17</v>
      </c>
      <c r="W545" s="16" t="str">
        <f t="shared" si="100"/>
        <v>高级1</v>
      </c>
      <c r="X545" s="16">
        <f t="shared" si="97"/>
        <v>5</v>
      </c>
      <c r="Y545" s="16">
        <f t="shared" si="98"/>
        <v>28</v>
      </c>
      <c r="Z545" s="19">
        <f t="shared" si="101"/>
        <v>1.4000000000000001</v>
      </c>
      <c r="AA545" s="16" t="str">
        <f t="shared" si="102"/>
        <v>AtkExt</v>
      </c>
      <c r="AB545" s="29">
        <f t="shared" si="103"/>
        <v>434</v>
      </c>
      <c r="AC545" s="16" t="str">
        <f t="shared" si="104"/>
        <v>DefExt</v>
      </c>
      <c r="AD545" s="29">
        <f t="shared" si="105"/>
        <v>81</v>
      </c>
    </row>
    <row r="546" spans="21:30" ht="16.5" x14ac:dyDescent="0.2">
      <c r="U546" s="15">
        <v>509</v>
      </c>
      <c r="V546" s="16">
        <f t="shared" si="99"/>
        <v>17</v>
      </c>
      <c r="W546" s="16" t="str">
        <f t="shared" si="100"/>
        <v>高级1</v>
      </c>
      <c r="X546" s="16">
        <f t="shared" si="97"/>
        <v>5</v>
      </c>
      <c r="Y546" s="16">
        <f t="shared" si="98"/>
        <v>29</v>
      </c>
      <c r="Z546" s="19">
        <f t="shared" si="101"/>
        <v>1.4500000000000002</v>
      </c>
      <c r="AA546" s="16" t="str">
        <f t="shared" si="102"/>
        <v>AtkExt</v>
      </c>
      <c r="AB546" s="29">
        <f t="shared" si="103"/>
        <v>450</v>
      </c>
      <c r="AC546" s="16" t="str">
        <f t="shared" si="104"/>
        <v>DefExt</v>
      </c>
      <c r="AD546" s="29">
        <f t="shared" si="105"/>
        <v>84</v>
      </c>
    </row>
    <row r="547" spans="21:30" ht="16.5" x14ac:dyDescent="0.2">
      <c r="U547" s="15">
        <v>510</v>
      </c>
      <c r="V547" s="16">
        <f t="shared" si="99"/>
        <v>17</v>
      </c>
      <c r="W547" s="16" t="str">
        <f t="shared" si="100"/>
        <v>高级1</v>
      </c>
      <c r="X547" s="16">
        <f t="shared" si="97"/>
        <v>5</v>
      </c>
      <c r="Y547" s="16">
        <f t="shared" si="98"/>
        <v>30</v>
      </c>
      <c r="Z547" s="19">
        <f t="shared" si="101"/>
        <v>1.5</v>
      </c>
      <c r="AA547" s="16" t="str">
        <f t="shared" si="102"/>
        <v>AtkExt</v>
      </c>
      <c r="AB547" s="29">
        <f t="shared" si="103"/>
        <v>465</v>
      </c>
      <c r="AC547" s="16" t="str">
        <f t="shared" si="104"/>
        <v>DefExt</v>
      </c>
      <c r="AD547" s="29">
        <f t="shared" si="105"/>
        <v>87</v>
      </c>
    </row>
    <row r="548" spans="21:30" ht="16.5" x14ac:dyDescent="0.2">
      <c r="U548" s="15">
        <v>511</v>
      </c>
      <c r="V548" s="16">
        <f t="shared" si="99"/>
        <v>18</v>
      </c>
      <c r="W548" s="16" t="str">
        <f t="shared" si="100"/>
        <v>高级1</v>
      </c>
      <c r="X548" s="16">
        <f t="shared" si="97"/>
        <v>6</v>
      </c>
      <c r="Y548" s="16">
        <f t="shared" si="98"/>
        <v>1</v>
      </c>
      <c r="Z548" s="19">
        <f t="shared" si="101"/>
        <v>0.05</v>
      </c>
      <c r="AA548" s="16" t="str">
        <f t="shared" si="102"/>
        <v>AtkExt</v>
      </c>
      <c r="AB548" s="29">
        <f t="shared" si="103"/>
        <v>16</v>
      </c>
      <c r="AC548" s="16" t="str">
        <f t="shared" si="104"/>
        <v>HPExt</v>
      </c>
      <c r="AD548" s="29">
        <f t="shared" si="105"/>
        <v>21</v>
      </c>
    </row>
    <row r="549" spans="21:30" ht="16.5" x14ac:dyDescent="0.2">
      <c r="U549" s="15">
        <v>512</v>
      </c>
      <c r="V549" s="16">
        <f t="shared" si="99"/>
        <v>18</v>
      </c>
      <c r="W549" s="16" t="str">
        <f t="shared" si="100"/>
        <v>高级1</v>
      </c>
      <c r="X549" s="16">
        <f t="shared" si="97"/>
        <v>6</v>
      </c>
      <c r="Y549" s="16">
        <f t="shared" si="98"/>
        <v>2</v>
      </c>
      <c r="Z549" s="19">
        <f t="shared" si="101"/>
        <v>0.1</v>
      </c>
      <c r="AA549" s="16" t="str">
        <f t="shared" si="102"/>
        <v>AtkExt</v>
      </c>
      <c r="AB549" s="29">
        <f t="shared" si="103"/>
        <v>31</v>
      </c>
      <c r="AC549" s="16" t="str">
        <f t="shared" si="104"/>
        <v>HPExt</v>
      </c>
      <c r="AD549" s="29">
        <f t="shared" si="105"/>
        <v>41</v>
      </c>
    </row>
    <row r="550" spans="21:30" ht="16.5" x14ac:dyDescent="0.2">
      <c r="U550" s="15">
        <v>513</v>
      </c>
      <c r="V550" s="16">
        <f t="shared" si="99"/>
        <v>18</v>
      </c>
      <c r="W550" s="16" t="str">
        <f t="shared" si="100"/>
        <v>高级1</v>
      </c>
      <c r="X550" s="16">
        <f t="shared" ref="X550:X613" si="106">INDEX($V$4:$V$33,INT((U550-1)/30)+1)</f>
        <v>6</v>
      </c>
      <c r="Y550" s="16">
        <f t="shared" ref="Y550:Y613" si="107">MOD(U550-1,30)+1</f>
        <v>3</v>
      </c>
      <c r="Z550" s="19">
        <f t="shared" si="101"/>
        <v>0.15000000000000002</v>
      </c>
      <c r="AA550" s="16" t="str">
        <f t="shared" si="102"/>
        <v>AtkExt</v>
      </c>
      <c r="AB550" s="29">
        <f t="shared" si="103"/>
        <v>47</v>
      </c>
      <c r="AC550" s="16" t="str">
        <f t="shared" si="104"/>
        <v>HPExt</v>
      </c>
      <c r="AD550" s="29">
        <f t="shared" si="105"/>
        <v>62</v>
      </c>
    </row>
    <row r="551" spans="21:30" ht="16.5" x14ac:dyDescent="0.2">
      <c r="U551" s="15">
        <v>514</v>
      </c>
      <c r="V551" s="16">
        <f t="shared" ref="V551:V614" si="108">INT((U551-1)/30)+1</f>
        <v>18</v>
      </c>
      <c r="W551" s="16" t="str">
        <f t="shared" ref="W551:W614" si="109">INDEX($U$4:$U$33,V551)</f>
        <v>高级1</v>
      </c>
      <c r="X551" s="16">
        <f t="shared" si="106"/>
        <v>6</v>
      </c>
      <c r="Y551" s="16">
        <f t="shared" si="107"/>
        <v>4</v>
      </c>
      <c r="Z551" s="19">
        <f t="shared" ref="Z551:Z614" si="110">Y551*5%</f>
        <v>0.2</v>
      </c>
      <c r="AA551" s="16" t="str">
        <f t="shared" ref="AA551:AA614" si="111">INDEX($Y$3:$AA$3,INDEX($AB$4:$AB$33,V551))</f>
        <v>AtkExt</v>
      </c>
      <c r="AB551" s="29">
        <f t="shared" ref="AB551:AB614" si="112">ROUND(INDEX($Y$4:$AA$33,$V551,MATCH(AA551,$Y$3:$AA$3,0))*INDEX($X$4:$X$33,V551)*$Z551*INDEX($E$11:$G$11,MATCH(AA551,$Y$3:$AA$3,0)),0)</f>
        <v>62</v>
      </c>
      <c r="AC551" s="16" t="str">
        <f t="shared" ref="AC551:AC614" si="113">INDEX($Y$3:$AA$3,INDEX($AC$4:$AC$33,V551))</f>
        <v>HPExt</v>
      </c>
      <c r="AD551" s="29">
        <f t="shared" ref="AD551:AD614" si="114">ROUND(INDEX($Y$4:$AA$33,$V551,MATCH(AC551,$Y$3:$AA$3,0))*INDEX($X$4:$X$33,X551)*$Z551*INDEX($E$11:$G$11,MATCH(AC551,$Y$3:$AA$3,0)),0)</f>
        <v>82</v>
      </c>
    </row>
    <row r="552" spans="21:30" ht="16.5" x14ac:dyDescent="0.2">
      <c r="U552" s="15">
        <v>515</v>
      </c>
      <c r="V552" s="16">
        <f t="shared" si="108"/>
        <v>18</v>
      </c>
      <c r="W552" s="16" t="str">
        <f t="shared" si="109"/>
        <v>高级1</v>
      </c>
      <c r="X552" s="16">
        <f t="shared" si="106"/>
        <v>6</v>
      </c>
      <c r="Y552" s="16">
        <f t="shared" si="107"/>
        <v>5</v>
      </c>
      <c r="Z552" s="19">
        <f t="shared" si="110"/>
        <v>0.25</v>
      </c>
      <c r="AA552" s="16" t="str">
        <f t="shared" si="111"/>
        <v>AtkExt</v>
      </c>
      <c r="AB552" s="29">
        <f t="shared" si="112"/>
        <v>78</v>
      </c>
      <c r="AC552" s="16" t="str">
        <f t="shared" si="113"/>
        <v>HPExt</v>
      </c>
      <c r="AD552" s="29">
        <f t="shared" si="114"/>
        <v>103</v>
      </c>
    </row>
    <row r="553" spans="21:30" ht="16.5" x14ac:dyDescent="0.2">
      <c r="U553" s="15">
        <v>516</v>
      </c>
      <c r="V553" s="16">
        <f t="shared" si="108"/>
        <v>18</v>
      </c>
      <c r="W553" s="16" t="str">
        <f t="shared" si="109"/>
        <v>高级1</v>
      </c>
      <c r="X553" s="16">
        <f t="shared" si="106"/>
        <v>6</v>
      </c>
      <c r="Y553" s="16">
        <f t="shared" si="107"/>
        <v>6</v>
      </c>
      <c r="Z553" s="19">
        <f t="shared" si="110"/>
        <v>0.30000000000000004</v>
      </c>
      <c r="AA553" s="16" t="str">
        <f t="shared" si="111"/>
        <v>AtkExt</v>
      </c>
      <c r="AB553" s="29">
        <f t="shared" si="112"/>
        <v>93</v>
      </c>
      <c r="AC553" s="16" t="str">
        <f t="shared" si="113"/>
        <v>HPExt</v>
      </c>
      <c r="AD553" s="29">
        <f t="shared" si="114"/>
        <v>123</v>
      </c>
    </row>
    <row r="554" spans="21:30" ht="16.5" x14ac:dyDescent="0.2">
      <c r="U554" s="15">
        <v>517</v>
      </c>
      <c r="V554" s="16">
        <f t="shared" si="108"/>
        <v>18</v>
      </c>
      <c r="W554" s="16" t="str">
        <f t="shared" si="109"/>
        <v>高级1</v>
      </c>
      <c r="X554" s="16">
        <f t="shared" si="106"/>
        <v>6</v>
      </c>
      <c r="Y554" s="16">
        <f t="shared" si="107"/>
        <v>7</v>
      </c>
      <c r="Z554" s="19">
        <f t="shared" si="110"/>
        <v>0.35000000000000003</v>
      </c>
      <c r="AA554" s="16" t="str">
        <f t="shared" si="111"/>
        <v>AtkExt</v>
      </c>
      <c r="AB554" s="29">
        <f t="shared" si="112"/>
        <v>109</v>
      </c>
      <c r="AC554" s="16" t="str">
        <f t="shared" si="113"/>
        <v>HPExt</v>
      </c>
      <c r="AD554" s="29">
        <f t="shared" si="114"/>
        <v>144</v>
      </c>
    </row>
    <row r="555" spans="21:30" ht="16.5" x14ac:dyDescent="0.2">
      <c r="U555" s="15">
        <v>518</v>
      </c>
      <c r="V555" s="16">
        <f t="shared" si="108"/>
        <v>18</v>
      </c>
      <c r="W555" s="16" t="str">
        <f t="shared" si="109"/>
        <v>高级1</v>
      </c>
      <c r="X555" s="16">
        <f t="shared" si="106"/>
        <v>6</v>
      </c>
      <c r="Y555" s="16">
        <f t="shared" si="107"/>
        <v>8</v>
      </c>
      <c r="Z555" s="19">
        <f t="shared" si="110"/>
        <v>0.4</v>
      </c>
      <c r="AA555" s="16" t="str">
        <f t="shared" si="111"/>
        <v>AtkExt</v>
      </c>
      <c r="AB555" s="29">
        <f t="shared" si="112"/>
        <v>124</v>
      </c>
      <c r="AC555" s="16" t="str">
        <f t="shared" si="113"/>
        <v>HPExt</v>
      </c>
      <c r="AD555" s="29">
        <f t="shared" si="114"/>
        <v>164</v>
      </c>
    </row>
    <row r="556" spans="21:30" ht="16.5" x14ac:dyDescent="0.2">
      <c r="U556" s="15">
        <v>519</v>
      </c>
      <c r="V556" s="16">
        <f t="shared" si="108"/>
        <v>18</v>
      </c>
      <c r="W556" s="16" t="str">
        <f t="shared" si="109"/>
        <v>高级1</v>
      </c>
      <c r="X556" s="16">
        <f t="shared" si="106"/>
        <v>6</v>
      </c>
      <c r="Y556" s="16">
        <f t="shared" si="107"/>
        <v>9</v>
      </c>
      <c r="Z556" s="19">
        <f t="shared" si="110"/>
        <v>0.45</v>
      </c>
      <c r="AA556" s="16" t="str">
        <f t="shared" si="111"/>
        <v>AtkExt</v>
      </c>
      <c r="AB556" s="29">
        <f t="shared" si="112"/>
        <v>140</v>
      </c>
      <c r="AC556" s="16" t="str">
        <f t="shared" si="113"/>
        <v>HPExt</v>
      </c>
      <c r="AD556" s="29">
        <f t="shared" si="114"/>
        <v>185</v>
      </c>
    </row>
    <row r="557" spans="21:30" ht="16.5" x14ac:dyDescent="0.2">
      <c r="U557" s="15">
        <v>520</v>
      </c>
      <c r="V557" s="16">
        <f t="shared" si="108"/>
        <v>18</v>
      </c>
      <c r="W557" s="16" t="str">
        <f t="shared" si="109"/>
        <v>高级1</v>
      </c>
      <c r="X557" s="16">
        <f t="shared" si="106"/>
        <v>6</v>
      </c>
      <c r="Y557" s="16">
        <f t="shared" si="107"/>
        <v>10</v>
      </c>
      <c r="Z557" s="19">
        <f t="shared" si="110"/>
        <v>0.5</v>
      </c>
      <c r="AA557" s="16" t="str">
        <f t="shared" si="111"/>
        <v>AtkExt</v>
      </c>
      <c r="AB557" s="29">
        <f t="shared" si="112"/>
        <v>155</v>
      </c>
      <c r="AC557" s="16" t="str">
        <f t="shared" si="113"/>
        <v>HPExt</v>
      </c>
      <c r="AD557" s="29">
        <f t="shared" si="114"/>
        <v>205</v>
      </c>
    </row>
    <row r="558" spans="21:30" ht="16.5" x14ac:dyDescent="0.2">
      <c r="U558" s="15">
        <v>521</v>
      </c>
      <c r="V558" s="16">
        <f t="shared" si="108"/>
        <v>18</v>
      </c>
      <c r="W558" s="16" t="str">
        <f t="shared" si="109"/>
        <v>高级1</v>
      </c>
      <c r="X558" s="16">
        <f t="shared" si="106"/>
        <v>6</v>
      </c>
      <c r="Y558" s="16">
        <f t="shared" si="107"/>
        <v>11</v>
      </c>
      <c r="Z558" s="19">
        <f t="shared" si="110"/>
        <v>0.55000000000000004</v>
      </c>
      <c r="AA558" s="16" t="str">
        <f t="shared" si="111"/>
        <v>AtkExt</v>
      </c>
      <c r="AB558" s="29">
        <f t="shared" si="112"/>
        <v>171</v>
      </c>
      <c r="AC558" s="16" t="str">
        <f t="shared" si="113"/>
        <v>HPExt</v>
      </c>
      <c r="AD558" s="29">
        <f t="shared" si="114"/>
        <v>226</v>
      </c>
    </row>
    <row r="559" spans="21:30" ht="16.5" x14ac:dyDescent="0.2">
      <c r="U559" s="15">
        <v>522</v>
      </c>
      <c r="V559" s="16">
        <f t="shared" si="108"/>
        <v>18</v>
      </c>
      <c r="W559" s="16" t="str">
        <f t="shared" si="109"/>
        <v>高级1</v>
      </c>
      <c r="X559" s="16">
        <f t="shared" si="106"/>
        <v>6</v>
      </c>
      <c r="Y559" s="16">
        <f t="shared" si="107"/>
        <v>12</v>
      </c>
      <c r="Z559" s="19">
        <f t="shared" si="110"/>
        <v>0.60000000000000009</v>
      </c>
      <c r="AA559" s="16" t="str">
        <f t="shared" si="111"/>
        <v>AtkExt</v>
      </c>
      <c r="AB559" s="29">
        <f t="shared" si="112"/>
        <v>186</v>
      </c>
      <c r="AC559" s="16" t="str">
        <f t="shared" si="113"/>
        <v>HPExt</v>
      </c>
      <c r="AD559" s="29">
        <f t="shared" si="114"/>
        <v>246</v>
      </c>
    </row>
    <row r="560" spans="21:30" ht="16.5" x14ac:dyDescent="0.2">
      <c r="U560" s="15">
        <v>523</v>
      </c>
      <c r="V560" s="16">
        <f t="shared" si="108"/>
        <v>18</v>
      </c>
      <c r="W560" s="16" t="str">
        <f t="shared" si="109"/>
        <v>高级1</v>
      </c>
      <c r="X560" s="16">
        <f t="shared" si="106"/>
        <v>6</v>
      </c>
      <c r="Y560" s="16">
        <f t="shared" si="107"/>
        <v>13</v>
      </c>
      <c r="Z560" s="19">
        <f t="shared" si="110"/>
        <v>0.65</v>
      </c>
      <c r="AA560" s="16" t="str">
        <f t="shared" si="111"/>
        <v>AtkExt</v>
      </c>
      <c r="AB560" s="29">
        <f t="shared" si="112"/>
        <v>202</v>
      </c>
      <c r="AC560" s="16" t="str">
        <f t="shared" si="113"/>
        <v>HPExt</v>
      </c>
      <c r="AD560" s="29">
        <f t="shared" si="114"/>
        <v>267</v>
      </c>
    </row>
    <row r="561" spans="21:30" ht="16.5" x14ac:dyDescent="0.2">
      <c r="U561" s="15">
        <v>524</v>
      </c>
      <c r="V561" s="16">
        <f t="shared" si="108"/>
        <v>18</v>
      </c>
      <c r="W561" s="16" t="str">
        <f t="shared" si="109"/>
        <v>高级1</v>
      </c>
      <c r="X561" s="16">
        <f t="shared" si="106"/>
        <v>6</v>
      </c>
      <c r="Y561" s="16">
        <f t="shared" si="107"/>
        <v>14</v>
      </c>
      <c r="Z561" s="19">
        <f t="shared" si="110"/>
        <v>0.70000000000000007</v>
      </c>
      <c r="AA561" s="16" t="str">
        <f t="shared" si="111"/>
        <v>AtkExt</v>
      </c>
      <c r="AB561" s="29">
        <f t="shared" si="112"/>
        <v>217</v>
      </c>
      <c r="AC561" s="16" t="str">
        <f t="shared" si="113"/>
        <v>HPExt</v>
      </c>
      <c r="AD561" s="29">
        <f t="shared" si="114"/>
        <v>287</v>
      </c>
    </row>
    <row r="562" spans="21:30" ht="16.5" x14ac:dyDescent="0.2">
      <c r="U562" s="15">
        <v>525</v>
      </c>
      <c r="V562" s="16">
        <f t="shared" si="108"/>
        <v>18</v>
      </c>
      <c r="W562" s="16" t="str">
        <f t="shared" si="109"/>
        <v>高级1</v>
      </c>
      <c r="X562" s="16">
        <f t="shared" si="106"/>
        <v>6</v>
      </c>
      <c r="Y562" s="16">
        <f t="shared" si="107"/>
        <v>15</v>
      </c>
      <c r="Z562" s="19">
        <f t="shared" si="110"/>
        <v>0.75</v>
      </c>
      <c r="AA562" s="16" t="str">
        <f t="shared" si="111"/>
        <v>AtkExt</v>
      </c>
      <c r="AB562" s="29">
        <f t="shared" si="112"/>
        <v>233</v>
      </c>
      <c r="AC562" s="16" t="str">
        <f t="shared" si="113"/>
        <v>HPExt</v>
      </c>
      <c r="AD562" s="29">
        <f t="shared" si="114"/>
        <v>308</v>
      </c>
    </row>
    <row r="563" spans="21:30" ht="16.5" x14ac:dyDescent="0.2">
      <c r="U563" s="15">
        <v>526</v>
      </c>
      <c r="V563" s="16">
        <f t="shared" si="108"/>
        <v>18</v>
      </c>
      <c r="W563" s="16" t="str">
        <f t="shared" si="109"/>
        <v>高级1</v>
      </c>
      <c r="X563" s="16">
        <f t="shared" si="106"/>
        <v>6</v>
      </c>
      <c r="Y563" s="16">
        <f t="shared" si="107"/>
        <v>16</v>
      </c>
      <c r="Z563" s="19">
        <f t="shared" si="110"/>
        <v>0.8</v>
      </c>
      <c r="AA563" s="16" t="str">
        <f t="shared" si="111"/>
        <v>AtkExt</v>
      </c>
      <c r="AB563" s="29">
        <f t="shared" si="112"/>
        <v>248</v>
      </c>
      <c r="AC563" s="16" t="str">
        <f t="shared" si="113"/>
        <v>HPExt</v>
      </c>
      <c r="AD563" s="29">
        <f t="shared" si="114"/>
        <v>328</v>
      </c>
    </row>
    <row r="564" spans="21:30" ht="16.5" x14ac:dyDescent="0.2">
      <c r="U564" s="15">
        <v>527</v>
      </c>
      <c r="V564" s="16">
        <f t="shared" si="108"/>
        <v>18</v>
      </c>
      <c r="W564" s="16" t="str">
        <f t="shared" si="109"/>
        <v>高级1</v>
      </c>
      <c r="X564" s="16">
        <f t="shared" si="106"/>
        <v>6</v>
      </c>
      <c r="Y564" s="16">
        <f t="shared" si="107"/>
        <v>17</v>
      </c>
      <c r="Z564" s="19">
        <f t="shared" si="110"/>
        <v>0.85000000000000009</v>
      </c>
      <c r="AA564" s="16" t="str">
        <f t="shared" si="111"/>
        <v>AtkExt</v>
      </c>
      <c r="AB564" s="29">
        <f t="shared" si="112"/>
        <v>264</v>
      </c>
      <c r="AC564" s="16" t="str">
        <f t="shared" si="113"/>
        <v>HPExt</v>
      </c>
      <c r="AD564" s="29">
        <f t="shared" si="114"/>
        <v>349</v>
      </c>
    </row>
    <row r="565" spans="21:30" ht="16.5" x14ac:dyDescent="0.2">
      <c r="U565" s="15">
        <v>528</v>
      </c>
      <c r="V565" s="16">
        <f t="shared" si="108"/>
        <v>18</v>
      </c>
      <c r="W565" s="16" t="str">
        <f t="shared" si="109"/>
        <v>高级1</v>
      </c>
      <c r="X565" s="16">
        <f t="shared" si="106"/>
        <v>6</v>
      </c>
      <c r="Y565" s="16">
        <f t="shared" si="107"/>
        <v>18</v>
      </c>
      <c r="Z565" s="19">
        <f t="shared" si="110"/>
        <v>0.9</v>
      </c>
      <c r="AA565" s="16" t="str">
        <f t="shared" si="111"/>
        <v>AtkExt</v>
      </c>
      <c r="AB565" s="29">
        <f t="shared" si="112"/>
        <v>279</v>
      </c>
      <c r="AC565" s="16" t="str">
        <f t="shared" si="113"/>
        <v>HPExt</v>
      </c>
      <c r="AD565" s="29">
        <f t="shared" si="114"/>
        <v>369</v>
      </c>
    </row>
    <row r="566" spans="21:30" ht="16.5" x14ac:dyDescent="0.2">
      <c r="U566" s="15">
        <v>529</v>
      </c>
      <c r="V566" s="16">
        <f t="shared" si="108"/>
        <v>18</v>
      </c>
      <c r="W566" s="16" t="str">
        <f t="shared" si="109"/>
        <v>高级1</v>
      </c>
      <c r="X566" s="16">
        <f t="shared" si="106"/>
        <v>6</v>
      </c>
      <c r="Y566" s="16">
        <f t="shared" si="107"/>
        <v>19</v>
      </c>
      <c r="Z566" s="19">
        <f t="shared" si="110"/>
        <v>0.95000000000000007</v>
      </c>
      <c r="AA566" s="16" t="str">
        <f t="shared" si="111"/>
        <v>AtkExt</v>
      </c>
      <c r="AB566" s="29">
        <f t="shared" si="112"/>
        <v>295</v>
      </c>
      <c r="AC566" s="16" t="str">
        <f t="shared" si="113"/>
        <v>HPExt</v>
      </c>
      <c r="AD566" s="29">
        <f t="shared" si="114"/>
        <v>390</v>
      </c>
    </row>
    <row r="567" spans="21:30" ht="16.5" x14ac:dyDescent="0.2">
      <c r="U567" s="15">
        <v>530</v>
      </c>
      <c r="V567" s="16">
        <f t="shared" si="108"/>
        <v>18</v>
      </c>
      <c r="W567" s="16" t="str">
        <f t="shared" si="109"/>
        <v>高级1</v>
      </c>
      <c r="X567" s="16">
        <f t="shared" si="106"/>
        <v>6</v>
      </c>
      <c r="Y567" s="16">
        <f t="shared" si="107"/>
        <v>20</v>
      </c>
      <c r="Z567" s="19">
        <f t="shared" si="110"/>
        <v>1</v>
      </c>
      <c r="AA567" s="16" t="str">
        <f t="shared" si="111"/>
        <v>AtkExt</v>
      </c>
      <c r="AB567" s="29">
        <f t="shared" si="112"/>
        <v>310</v>
      </c>
      <c r="AC567" s="16" t="str">
        <f t="shared" si="113"/>
        <v>HPExt</v>
      </c>
      <c r="AD567" s="29">
        <f t="shared" si="114"/>
        <v>410</v>
      </c>
    </row>
    <row r="568" spans="21:30" ht="16.5" x14ac:dyDescent="0.2">
      <c r="U568" s="15">
        <v>531</v>
      </c>
      <c r="V568" s="16">
        <f t="shared" si="108"/>
        <v>18</v>
      </c>
      <c r="W568" s="16" t="str">
        <f t="shared" si="109"/>
        <v>高级1</v>
      </c>
      <c r="X568" s="16">
        <f t="shared" si="106"/>
        <v>6</v>
      </c>
      <c r="Y568" s="16">
        <f t="shared" si="107"/>
        <v>21</v>
      </c>
      <c r="Z568" s="19">
        <f t="shared" si="110"/>
        <v>1.05</v>
      </c>
      <c r="AA568" s="16" t="str">
        <f t="shared" si="111"/>
        <v>AtkExt</v>
      </c>
      <c r="AB568" s="29">
        <f t="shared" si="112"/>
        <v>326</v>
      </c>
      <c r="AC568" s="16" t="str">
        <f t="shared" si="113"/>
        <v>HPExt</v>
      </c>
      <c r="AD568" s="29">
        <f t="shared" si="114"/>
        <v>431</v>
      </c>
    </row>
    <row r="569" spans="21:30" ht="16.5" x14ac:dyDescent="0.2">
      <c r="U569" s="15">
        <v>532</v>
      </c>
      <c r="V569" s="16">
        <f t="shared" si="108"/>
        <v>18</v>
      </c>
      <c r="W569" s="16" t="str">
        <f t="shared" si="109"/>
        <v>高级1</v>
      </c>
      <c r="X569" s="16">
        <f t="shared" si="106"/>
        <v>6</v>
      </c>
      <c r="Y569" s="16">
        <f t="shared" si="107"/>
        <v>22</v>
      </c>
      <c r="Z569" s="19">
        <f t="shared" si="110"/>
        <v>1.1000000000000001</v>
      </c>
      <c r="AA569" s="16" t="str">
        <f t="shared" si="111"/>
        <v>AtkExt</v>
      </c>
      <c r="AB569" s="29">
        <f t="shared" si="112"/>
        <v>341</v>
      </c>
      <c r="AC569" s="16" t="str">
        <f t="shared" si="113"/>
        <v>HPExt</v>
      </c>
      <c r="AD569" s="29">
        <f t="shared" si="114"/>
        <v>451</v>
      </c>
    </row>
    <row r="570" spans="21:30" ht="16.5" x14ac:dyDescent="0.2">
      <c r="U570" s="15">
        <v>533</v>
      </c>
      <c r="V570" s="16">
        <f t="shared" si="108"/>
        <v>18</v>
      </c>
      <c r="W570" s="16" t="str">
        <f t="shared" si="109"/>
        <v>高级1</v>
      </c>
      <c r="X570" s="16">
        <f t="shared" si="106"/>
        <v>6</v>
      </c>
      <c r="Y570" s="16">
        <f t="shared" si="107"/>
        <v>23</v>
      </c>
      <c r="Z570" s="19">
        <f t="shared" si="110"/>
        <v>1.1500000000000001</v>
      </c>
      <c r="AA570" s="16" t="str">
        <f t="shared" si="111"/>
        <v>AtkExt</v>
      </c>
      <c r="AB570" s="29">
        <f t="shared" si="112"/>
        <v>357</v>
      </c>
      <c r="AC570" s="16" t="str">
        <f t="shared" si="113"/>
        <v>HPExt</v>
      </c>
      <c r="AD570" s="29">
        <f t="shared" si="114"/>
        <v>472</v>
      </c>
    </row>
    <row r="571" spans="21:30" ht="16.5" x14ac:dyDescent="0.2">
      <c r="U571" s="15">
        <v>534</v>
      </c>
      <c r="V571" s="16">
        <f t="shared" si="108"/>
        <v>18</v>
      </c>
      <c r="W571" s="16" t="str">
        <f t="shared" si="109"/>
        <v>高级1</v>
      </c>
      <c r="X571" s="16">
        <f t="shared" si="106"/>
        <v>6</v>
      </c>
      <c r="Y571" s="16">
        <f t="shared" si="107"/>
        <v>24</v>
      </c>
      <c r="Z571" s="19">
        <f t="shared" si="110"/>
        <v>1.2000000000000002</v>
      </c>
      <c r="AA571" s="16" t="str">
        <f t="shared" si="111"/>
        <v>AtkExt</v>
      </c>
      <c r="AB571" s="29">
        <f t="shared" si="112"/>
        <v>372</v>
      </c>
      <c r="AC571" s="16" t="str">
        <f t="shared" si="113"/>
        <v>HPExt</v>
      </c>
      <c r="AD571" s="29">
        <f t="shared" si="114"/>
        <v>492</v>
      </c>
    </row>
    <row r="572" spans="21:30" ht="16.5" x14ac:dyDescent="0.2">
      <c r="U572" s="15">
        <v>535</v>
      </c>
      <c r="V572" s="16">
        <f t="shared" si="108"/>
        <v>18</v>
      </c>
      <c r="W572" s="16" t="str">
        <f t="shared" si="109"/>
        <v>高级1</v>
      </c>
      <c r="X572" s="16">
        <f t="shared" si="106"/>
        <v>6</v>
      </c>
      <c r="Y572" s="16">
        <f t="shared" si="107"/>
        <v>25</v>
      </c>
      <c r="Z572" s="19">
        <f t="shared" si="110"/>
        <v>1.25</v>
      </c>
      <c r="AA572" s="16" t="str">
        <f t="shared" si="111"/>
        <v>AtkExt</v>
      </c>
      <c r="AB572" s="29">
        <f t="shared" si="112"/>
        <v>388</v>
      </c>
      <c r="AC572" s="16" t="str">
        <f t="shared" si="113"/>
        <v>HPExt</v>
      </c>
      <c r="AD572" s="29">
        <f t="shared" si="114"/>
        <v>513</v>
      </c>
    </row>
    <row r="573" spans="21:30" ht="16.5" x14ac:dyDescent="0.2">
      <c r="U573" s="15">
        <v>536</v>
      </c>
      <c r="V573" s="16">
        <f t="shared" si="108"/>
        <v>18</v>
      </c>
      <c r="W573" s="16" t="str">
        <f t="shared" si="109"/>
        <v>高级1</v>
      </c>
      <c r="X573" s="16">
        <f t="shared" si="106"/>
        <v>6</v>
      </c>
      <c r="Y573" s="16">
        <f t="shared" si="107"/>
        <v>26</v>
      </c>
      <c r="Z573" s="19">
        <f t="shared" si="110"/>
        <v>1.3</v>
      </c>
      <c r="AA573" s="16" t="str">
        <f t="shared" si="111"/>
        <v>AtkExt</v>
      </c>
      <c r="AB573" s="29">
        <f t="shared" si="112"/>
        <v>403</v>
      </c>
      <c r="AC573" s="16" t="str">
        <f t="shared" si="113"/>
        <v>HPExt</v>
      </c>
      <c r="AD573" s="29">
        <f t="shared" si="114"/>
        <v>533</v>
      </c>
    </row>
    <row r="574" spans="21:30" ht="16.5" x14ac:dyDescent="0.2">
      <c r="U574" s="15">
        <v>537</v>
      </c>
      <c r="V574" s="16">
        <f t="shared" si="108"/>
        <v>18</v>
      </c>
      <c r="W574" s="16" t="str">
        <f t="shared" si="109"/>
        <v>高级1</v>
      </c>
      <c r="X574" s="16">
        <f t="shared" si="106"/>
        <v>6</v>
      </c>
      <c r="Y574" s="16">
        <f t="shared" si="107"/>
        <v>27</v>
      </c>
      <c r="Z574" s="19">
        <f t="shared" si="110"/>
        <v>1.35</v>
      </c>
      <c r="AA574" s="16" t="str">
        <f t="shared" si="111"/>
        <v>AtkExt</v>
      </c>
      <c r="AB574" s="29">
        <f t="shared" si="112"/>
        <v>419</v>
      </c>
      <c r="AC574" s="16" t="str">
        <f t="shared" si="113"/>
        <v>HPExt</v>
      </c>
      <c r="AD574" s="29">
        <f t="shared" si="114"/>
        <v>554</v>
      </c>
    </row>
    <row r="575" spans="21:30" ht="16.5" x14ac:dyDescent="0.2">
      <c r="U575" s="15">
        <v>538</v>
      </c>
      <c r="V575" s="16">
        <f t="shared" si="108"/>
        <v>18</v>
      </c>
      <c r="W575" s="16" t="str">
        <f t="shared" si="109"/>
        <v>高级1</v>
      </c>
      <c r="X575" s="16">
        <f t="shared" si="106"/>
        <v>6</v>
      </c>
      <c r="Y575" s="16">
        <f t="shared" si="107"/>
        <v>28</v>
      </c>
      <c r="Z575" s="19">
        <f t="shared" si="110"/>
        <v>1.4000000000000001</v>
      </c>
      <c r="AA575" s="16" t="str">
        <f t="shared" si="111"/>
        <v>AtkExt</v>
      </c>
      <c r="AB575" s="29">
        <f t="shared" si="112"/>
        <v>434</v>
      </c>
      <c r="AC575" s="16" t="str">
        <f t="shared" si="113"/>
        <v>HPExt</v>
      </c>
      <c r="AD575" s="29">
        <f t="shared" si="114"/>
        <v>574</v>
      </c>
    </row>
    <row r="576" spans="21:30" ht="16.5" x14ac:dyDescent="0.2">
      <c r="U576" s="15">
        <v>539</v>
      </c>
      <c r="V576" s="16">
        <f t="shared" si="108"/>
        <v>18</v>
      </c>
      <c r="W576" s="16" t="str">
        <f t="shared" si="109"/>
        <v>高级1</v>
      </c>
      <c r="X576" s="16">
        <f t="shared" si="106"/>
        <v>6</v>
      </c>
      <c r="Y576" s="16">
        <f t="shared" si="107"/>
        <v>29</v>
      </c>
      <c r="Z576" s="19">
        <f t="shared" si="110"/>
        <v>1.4500000000000002</v>
      </c>
      <c r="AA576" s="16" t="str">
        <f t="shared" si="111"/>
        <v>AtkExt</v>
      </c>
      <c r="AB576" s="29">
        <f t="shared" si="112"/>
        <v>450</v>
      </c>
      <c r="AC576" s="16" t="str">
        <f t="shared" si="113"/>
        <v>HPExt</v>
      </c>
      <c r="AD576" s="29">
        <f t="shared" si="114"/>
        <v>595</v>
      </c>
    </row>
    <row r="577" spans="21:30" ht="16.5" x14ac:dyDescent="0.2">
      <c r="U577" s="15">
        <v>540</v>
      </c>
      <c r="V577" s="16">
        <f t="shared" si="108"/>
        <v>18</v>
      </c>
      <c r="W577" s="16" t="str">
        <f t="shared" si="109"/>
        <v>高级1</v>
      </c>
      <c r="X577" s="16">
        <f t="shared" si="106"/>
        <v>6</v>
      </c>
      <c r="Y577" s="16">
        <f t="shared" si="107"/>
        <v>30</v>
      </c>
      <c r="Z577" s="19">
        <f t="shared" si="110"/>
        <v>1.5</v>
      </c>
      <c r="AA577" s="16" t="str">
        <f t="shared" si="111"/>
        <v>AtkExt</v>
      </c>
      <c r="AB577" s="29">
        <f t="shared" si="112"/>
        <v>465</v>
      </c>
      <c r="AC577" s="16" t="str">
        <f t="shared" si="113"/>
        <v>HPExt</v>
      </c>
      <c r="AD577" s="29">
        <f t="shared" si="114"/>
        <v>615</v>
      </c>
    </row>
    <row r="578" spans="21:30" ht="16.5" x14ac:dyDescent="0.2">
      <c r="U578" s="15">
        <v>541</v>
      </c>
      <c r="V578" s="16">
        <f t="shared" si="108"/>
        <v>19</v>
      </c>
      <c r="W578" s="16" t="str">
        <f t="shared" si="109"/>
        <v>高级2</v>
      </c>
      <c r="X578" s="16">
        <f t="shared" si="106"/>
        <v>1</v>
      </c>
      <c r="Y578" s="16">
        <f t="shared" si="107"/>
        <v>1</v>
      </c>
      <c r="Z578" s="19">
        <f t="shared" si="110"/>
        <v>0.05</v>
      </c>
      <c r="AA578" s="16" t="str">
        <f t="shared" si="111"/>
        <v>AtkExt</v>
      </c>
      <c r="AB578" s="29">
        <f t="shared" si="112"/>
        <v>8</v>
      </c>
      <c r="AC578" s="16" t="str">
        <f t="shared" si="113"/>
        <v>DefExt</v>
      </c>
      <c r="AD578" s="29">
        <f t="shared" si="114"/>
        <v>4</v>
      </c>
    </row>
    <row r="579" spans="21:30" ht="16.5" x14ac:dyDescent="0.2">
      <c r="U579" s="15">
        <v>542</v>
      </c>
      <c r="V579" s="16">
        <f t="shared" si="108"/>
        <v>19</v>
      </c>
      <c r="W579" s="16" t="str">
        <f t="shared" si="109"/>
        <v>高级2</v>
      </c>
      <c r="X579" s="16">
        <f t="shared" si="106"/>
        <v>1</v>
      </c>
      <c r="Y579" s="16">
        <f t="shared" si="107"/>
        <v>2</v>
      </c>
      <c r="Z579" s="19">
        <f t="shared" si="110"/>
        <v>0.1</v>
      </c>
      <c r="AA579" s="16" t="str">
        <f t="shared" si="111"/>
        <v>AtkExt</v>
      </c>
      <c r="AB579" s="29">
        <f t="shared" si="112"/>
        <v>16</v>
      </c>
      <c r="AC579" s="16" t="str">
        <f t="shared" si="113"/>
        <v>DefExt</v>
      </c>
      <c r="AD579" s="29">
        <f t="shared" si="114"/>
        <v>8</v>
      </c>
    </row>
    <row r="580" spans="21:30" ht="16.5" x14ac:dyDescent="0.2">
      <c r="U580" s="15">
        <v>543</v>
      </c>
      <c r="V580" s="16">
        <f t="shared" si="108"/>
        <v>19</v>
      </c>
      <c r="W580" s="16" t="str">
        <f t="shared" si="109"/>
        <v>高级2</v>
      </c>
      <c r="X580" s="16">
        <f t="shared" si="106"/>
        <v>1</v>
      </c>
      <c r="Y580" s="16">
        <f t="shared" si="107"/>
        <v>3</v>
      </c>
      <c r="Z580" s="19">
        <f t="shared" si="110"/>
        <v>0.15000000000000002</v>
      </c>
      <c r="AA580" s="16" t="str">
        <f t="shared" si="111"/>
        <v>AtkExt</v>
      </c>
      <c r="AB580" s="29">
        <f t="shared" si="112"/>
        <v>23</v>
      </c>
      <c r="AC580" s="16" t="str">
        <f t="shared" si="113"/>
        <v>DefExt</v>
      </c>
      <c r="AD580" s="29">
        <f t="shared" si="114"/>
        <v>12</v>
      </c>
    </row>
    <row r="581" spans="21:30" ht="16.5" x14ac:dyDescent="0.2">
      <c r="U581" s="15">
        <v>544</v>
      </c>
      <c r="V581" s="16">
        <f t="shared" si="108"/>
        <v>19</v>
      </c>
      <c r="W581" s="16" t="str">
        <f t="shared" si="109"/>
        <v>高级2</v>
      </c>
      <c r="X581" s="16">
        <f t="shared" si="106"/>
        <v>1</v>
      </c>
      <c r="Y581" s="16">
        <f t="shared" si="107"/>
        <v>4</v>
      </c>
      <c r="Z581" s="19">
        <f t="shared" si="110"/>
        <v>0.2</v>
      </c>
      <c r="AA581" s="16" t="str">
        <f t="shared" si="111"/>
        <v>AtkExt</v>
      </c>
      <c r="AB581" s="29">
        <f t="shared" si="112"/>
        <v>31</v>
      </c>
      <c r="AC581" s="16" t="str">
        <f t="shared" si="113"/>
        <v>DefExt</v>
      </c>
      <c r="AD581" s="29">
        <f t="shared" si="114"/>
        <v>15</v>
      </c>
    </row>
    <row r="582" spans="21:30" ht="16.5" x14ac:dyDescent="0.2">
      <c r="U582" s="15">
        <v>545</v>
      </c>
      <c r="V582" s="16">
        <f t="shared" si="108"/>
        <v>19</v>
      </c>
      <c r="W582" s="16" t="str">
        <f t="shared" si="109"/>
        <v>高级2</v>
      </c>
      <c r="X582" s="16">
        <f t="shared" si="106"/>
        <v>1</v>
      </c>
      <c r="Y582" s="16">
        <f t="shared" si="107"/>
        <v>5</v>
      </c>
      <c r="Z582" s="19">
        <f t="shared" si="110"/>
        <v>0.25</v>
      </c>
      <c r="AA582" s="16" t="str">
        <f t="shared" si="111"/>
        <v>AtkExt</v>
      </c>
      <c r="AB582" s="29">
        <f t="shared" si="112"/>
        <v>39</v>
      </c>
      <c r="AC582" s="16" t="str">
        <f t="shared" si="113"/>
        <v>DefExt</v>
      </c>
      <c r="AD582" s="29">
        <f t="shared" si="114"/>
        <v>19</v>
      </c>
    </row>
    <row r="583" spans="21:30" ht="16.5" x14ac:dyDescent="0.2">
      <c r="U583" s="15">
        <v>546</v>
      </c>
      <c r="V583" s="16">
        <f t="shared" si="108"/>
        <v>19</v>
      </c>
      <c r="W583" s="16" t="str">
        <f t="shared" si="109"/>
        <v>高级2</v>
      </c>
      <c r="X583" s="16">
        <f t="shared" si="106"/>
        <v>1</v>
      </c>
      <c r="Y583" s="16">
        <f t="shared" si="107"/>
        <v>6</v>
      </c>
      <c r="Z583" s="19">
        <f t="shared" si="110"/>
        <v>0.30000000000000004</v>
      </c>
      <c r="AA583" s="16" t="str">
        <f t="shared" si="111"/>
        <v>AtkExt</v>
      </c>
      <c r="AB583" s="29">
        <f t="shared" si="112"/>
        <v>47</v>
      </c>
      <c r="AC583" s="16" t="str">
        <f t="shared" si="113"/>
        <v>DefExt</v>
      </c>
      <c r="AD583" s="29">
        <f t="shared" si="114"/>
        <v>23</v>
      </c>
    </row>
    <row r="584" spans="21:30" ht="16.5" x14ac:dyDescent="0.2">
      <c r="U584" s="15">
        <v>547</v>
      </c>
      <c r="V584" s="16">
        <f t="shared" si="108"/>
        <v>19</v>
      </c>
      <c r="W584" s="16" t="str">
        <f t="shared" si="109"/>
        <v>高级2</v>
      </c>
      <c r="X584" s="16">
        <f t="shared" si="106"/>
        <v>1</v>
      </c>
      <c r="Y584" s="16">
        <f t="shared" si="107"/>
        <v>7</v>
      </c>
      <c r="Z584" s="19">
        <f t="shared" si="110"/>
        <v>0.35000000000000003</v>
      </c>
      <c r="AA584" s="16" t="str">
        <f t="shared" si="111"/>
        <v>AtkExt</v>
      </c>
      <c r="AB584" s="29">
        <f t="shared" si="112"/>
        <v>54</v>
      </c>
      <c r="AC584" s="16" t="str">
        <f t="shared" si="113"/>
        <v>DefExt</v>
      </c>
      <c r="AD584" s="29">
        <f t="shared" si="114"/>
        <v>27</v>
      </c>
    </row>
    <row r="585" spans="21:30" ht="16.5" x14ac:dyDescent="0.2">
      <c r="U585" s="15">
        <v>548</v>
      </c>
      <c r="V585" s="16">
        <f t="shared" si="108"/>
        <v>19</v>
      </c>
      <c r="W585" s="16" t="str">
        <f t="shared" si="109"/>
        <v>高级2</v>
      </c>
      <c r="X585" s="16">
        <f t="shared" si="106"/>
        <v>1</v>
      </c>
      <c r="Y585" s="16">
        <f t="shared" si="107"/>
        <v>8</v>
      </c>
      <c r="Z585" s="19">
        <f t="shared" si="110"/>
        <v>0.4</v>
      </c>
      <c r="AA585" s="16" t="str">
        <f t="shared" si="111"/>
        <v>AtkExt</v>
      </c>
      <c r="AB585" s="29">
        <f t="shared" si="112"/>
        <v>62</v>
      </c>
      <c r="AC585" s="16" t="str">
        <f t="shared" si="113"/>
        <v>DefExt</v>
      </c>
      <c r="AD585" s="29">
        <f t="shared" si="114"/>
        <v>31</v>
      </c>
    </row>
    <row r="586" spans="21:30" ht="16.5" x14ac:dyDescent="0.2">
      <c r="U586" s="15">
        <v>549</v>
      </c>
      <c r="V586" s="16">
        <f t="shared" si="108"/>
        <v>19</v>
      </c>
      <c r="W586" s="16" t="str">
        <f t="shared" si="109"/>
        <v>高级2</v>
      </c>
      <c r="X586" s="16">
        <f t="shared" si="106"/>
        <v>1</v>
      </c>
      <c r="Y586" s="16">
        <f t="shared" si="107"/>
        <v>9</v>
      </c>
      <c r="Z586" s="19">
        <f t="shared" si="110"/>
        <v>0.45</v>
      </c>
      <c r="AA586" s="16" t="str">
        <f t="shared" si="111"/>
        <v>AtkExt</v>
      </c>
      <c r="AB586" s="29">
        <f t="shared" si="112"/>
        <v>70</v>
      </c>
      <c r="AC586" s="16" t="str">
        <f t="shared" si="113"/>
        <v>DefExt</v>
      </c>
      <c r="AD586" s="29">
        <f t="shared" si="114"/>
        <v>35</v>
      </c>
    </row>
    <row r="587" spans="21:30" ht="16.5" x14ac:dyDescent="0.2">
      <c r="U587" s="15">
        <v>550</v>
      </c>
      <c r="V587" s="16">
        <f t="shared" si="108"/>
        <v>19</v>
      </c>
      <c r="W587" s="16" t="str">
        <f t="shared" si="109"/>
        <v>高级2</v>
      </c>
      <c r="X587" s="16">
        <f t="shared" si="106"/>
        <v>1</v>
      </c>
      <c r="Y587" s="16">
        <f t="shared" si="107"/>
        <v>10</v>
      </c>
      <c r="Z587" s="19">
        <f t="shared" si="110"/>
        <v>0.5</v>
      </c>
      <c r="AA587" s="16" t="str">
        <f t="shared" si="111"/>
        <v>AtkExt</v>
      </c>
      <c r="AB587" s="29">
        <f t="shared" si="112"/>
        <v>78</v>
      </c>
      <c r="AC587" s="16" t="str">
        <f t="shared" si="113"/>
        <v>DefExt</v>
      </c>
      <c r="AD587" s="29">
        <f t="shared" si="114"/>
        <v>38</v>
      </c>
    </row>
    <row r="588" spans="21:30" ht="16.5" x14ac:dyDescent="0.2">
      <c r="U588" s="15">
        <v>551</v>
      </c>
      <c r="V588" s="16">
        <f t="shared" si="108"/>
        <v>19</v>
      </c>
      <c r="W588" s="16" t="str">
        <f t="shared" si="109"/>
        <v>高级2</v>
      </c>
      <c r="X588" s="16">
        <f t="shared" si="106"/>
        <v>1</v>
      </c>
      <c r="Y588" s="16">
        <f t="shared" si="107"/>
        <v>11</v>
      </c>
      <c r="Z588" s="19">
        <f t="shared" si="110"/>
        <v>0.55000000000000004</v>
      </c>
      <c r="AA588" s="16" t="str">
        <f t="shared" si="111"/>
        <v>AtkExt</v>
      </c>
      <c r="AB588" s="29">
        <f t="shared" si="112"/>
        <v>85</v>
      </c>
      <c r="AC588" s="16" t="str">
        <f t="shared" si="113"/>
        <v>DefExt</v>
      </c>
      <c r="AD588" s="29">
        <f t="shared" si="114"/>
        <v>42</v>
      </c>
    </row>
    <row r="589" spans="21:30" ht="16.5" x14ac:dyDescent="0.2">
      <c r="U589" s="15">
        <v>552</v>
      </c>
      <c r="V589" s="16">
        <f t="shared" si="108"/>
        <v>19</v>
      </c>
      <c r="W589" s="16" t="str">
        <f t="shared" si="109"/>
        <v>高级2</v>
      </c>
      <c r="X589" s="16">
        <f t="shared" si="106"/>
        <v>1</v>
      </c>
      <c r="Y589" s="16">
        <f t="shared" si="107"/>
        <v>12</v>
      </c>
      <c r="Z589" s="19">
        <f t="shared" si="110"/>
        <v>0.60000000000000009</v>
      </c>
      <c r="AA589" s="16" t="str">
        <f t="shared" si="111"/>
        <v>AtkExt</v>
      </c>
      <c r="AB589" s="29">
        <f t="shared" si="112"/>
        <v>93</v>
      </c>
      <c r="AC589" s="16" t="str">
        <f t="shared" si="113"/>
        <v>DefExt</v>
      </c>
      <c r="AD589" s="29">
        <f t="shared" si="114"/>
        <v>46</v>
      </c>
    </row>
    <row r="590" spans="21:30" ht="16.5" x14ac:dyDescent="0.2">
      <c r="U590" s="15">
        <v>553</v>
      </c>
      <c r="V590" s="16">
        <f t="shared" si="108"/>
        <v>19</v>
      </c>
      <c r="W590" s="16" t="str">
        <f t="shared" si="109"/>
        <v>高级2</v>
      </c>
      <c r="X590" s="16">
        <f t="shared" si="106"/>
        <v>1</v>
      </c>
      <c r="Y590" s="16">
        <f t="shared" si="107"/>
        <v>13</v>
      </c>
      <c r="Z590" s="19">
        <f t="shared" si="110"/>
        <v>0.65</v>
      </c>
      <c r="AA590" s="16" t="str">
        <f t="shared" si="111"/>
        <v>AtkExt</v>
      </c>
      <c r="AB590" s="29">
        <f t="shared" si="112"/>
        <v>101</v>
      </c>
      <c r="AC590" s="16" t="str">
        <f t="shared" si="113"/>
        <v>DefExt</v>
      </c>
      <c r="AD590" s="29">
        <f t="shared" si="114"/>
        <v>50</v>
      </c>
    </row>
    <row r="591" spans="21:30" ht="16.5" x14ac:dyDescent="0.2">
      <c r="U591" s="15">
        <v>554</v>
      </c>
      <c r="V591" s="16">
        <f t="shared" si="108"/>
        <v>19</v>
      </c>
      <c r="W591" s="16" t="str">
        <f t="shared" si="109"/>
        <v>高级2</v>
      </c>
      <c r="X591" s="16">
        <f t="shared" si="106"/>
        <v>1</v>
      </c>
      <c r="Y591" s="16">
        <f t="shared" si="107"/>
        <v>14</v>
      </c>
      <c r="Z591" s="19">
        <f t="shared" si="110"/>
        <v>0.70000000000000007</v>
      </c>
      <c r="AA591" s="16" t="str">
        <f t="shared" si="111"/>
        <v>AtkExt</v>
      </c>
      <c r="AB591" s="29">
        <f t="shared" si="112"/>
        <v>109</v>
      </c>
      <c r="AC591" s="16" t="str">
        <f t="shared" si="113"/>
        <v>DefExt</v>
      </c>
      <c r="AD591" s="29">
        <f t="shared" si="114"/>
        <v>54</v>
      </c>
    </row>
    <row r="592" spans="21:30" ht="16.5" x14ac:dyDescent="0.2">
      <c r="U592" s="15">
        <v>555</v>
      </c>
      <c r="V592" s="16">
        <f t="shared" si="108"/>
        <v>19</v>
      </c>
      <c r="W592" s="16" t="str">
        <f t="shared" si="109"/>
        <v>高级2</v>
      </c>
      <c r="X592" s="16">
        <f t="shared" si="106"/>
        <v>1</v>
      </c>
      <c r="Y592" s="16">
        <f t="shared" si="107"/>
        <v>15</v>
      </c>
      <c r="Z592" s="19">
        <f t="shared" si="110"/>
        <v>0.75</v>
      </c>
      <c r="AA592" s="16" t="str">
        <f t="shared" si="111"/>
        <v>AtkExt</v>
      </c>
      <c r="AB592" s="29">
        <f t="shared" si="112"/>
        <v>116</v>
      </c>
      <c r="AC592" s="16" t="str">
        <f t="shared" si="113"/>
        <v>DefExt</v>
      </c>
      <c r="AD592" s="29">
        <f t="shared" si="114"/>
        <v>58</v>
      </c>
    </row>
    <row r="593" spans="21:30" ht="16.5" x14ac:dyDescent="0.2">
      <c r="U593" s="15">
        <v>556</v>
      </c>
      <c r="V593" s="16">
        <f t="shared" si="108"/>
        <v>19</v>
      </c>
      <c r="W593" s="16" t="str">
        <f t="shared" si="109"/>
        <v>高级2</v>
      </c>
      <c r="X593" s="16">
        <f t="shared" si="106"/>
        <v>1</v>
      </c>
      <c r="Y593" s="16">
        <f t="shared" si="107"/>
        <v>16</v>
      </c>
      <c r="Z593" s="19">
        <f t="shared" si="110"/>
        <v>0.8</v>
      </c>
      <c r="AA593" s="16" t="str">
        <f t="shared" si="111"/>
        <v>AtkExt</v>
      </c>
      <c r="AB593" s="29">
        <f t="shared" si="112"/>
        <v>124</v>
      </c>
      <c r="AC593" s="16" t="str">
        <f t="shared" si="113"/>
        <v>DefExt</v>
      </c>
      <c r="AD593" s="29">
        <f t="shared" si="114"/>
        <v>62</v>
      </c>
    </row>
    <row r="594" spans="21:30" ht="16.5" x14ac:dyDescent="0.2">
      <c r="U594" s="15">
        <v>557</v>
      </c>
      <c r="V594" s="16">
        <f t="shared" si="108"/>
        <v>19</v>
      </c>
      <c r="W594" s="16" t="str">
        <f t="shared" si="109"/>
        <v>高级2</v>
      </c>
      <c r="X594" s="16">
        <f t="shared" si="106"/>
        <v>1</v>
      </c>
      <c r="Y594" s="16">
        <f t="shared" si="107"/>
        <v>17</v>
      </c>
      <c r="Z594" s="19">
        <f t="shared" si="110"/>
        <v>0.85000000000000009</v>
      </c>
      <c r="AA594" s="16" t="str">
        <f t="shared" si="111"/>
        <v>AtkExt</v>
      </c>
      <c r="AB594" s="29">
        <f t="shared" si="112"/>
        <v>132</v>
      </c>
      <c r="AC594" s="16" t="str">
        <f t="shared" si="113"/>
        <v>DefExt</v>
      </c>
      <c r="AD594" s="29">
        <f t="shared" si="114"/>
        <v>65</v>
      </c>
    </row>
    <row r="595" spans="21:30" ht="16.5" x14ac:dyDescent="0.2">
      <c r="U595" s="15">
        <v>558</v>
      </c>
      <c r="V595" s="16">
        <f t="shared" si="108"/>
        <v>19</v>
      </c>
      <c r="W595" s="16" t="str">
        <f t="shared" si="109"/>
        <v>高级2</v>
      </c>
      <c r="X595" s="16">
        <f t="shared" si="106"/>
        <v>1</v>
      </c>
      <c r="Y595" s="16">
        <f t="shared" si="107"/>
        <v>18</v>
      </c>
      <c r="Z595" s="19">
        <f t="shared" si="110"/>
        <v>0.9</v>
      </c>
      <c r="AA595" s="16" t="str">
        <f t="shared" si="111"/>
        <v>AtkExt</v>
      </c>
      <c r="AB595" s="29">
        <f t="shared" si="112"/>
        <v>140</v>
      </c>
      <c r="AC595" s="16" t="str">
        <f t="shared" si="113"/>
        <v>DefExt</v>
      </c>
      <c r="AD595" s="29">
        <f t="shared" si="114"/>
        <v>69</v>
      </c>
    </row>
    <row r="596" spans="21:30" ht="16.5" x14ac:dyDescent="0.2">
      <c r="U596" s="15">
        <v>559</v>
      </c>
      <c r="V596" s="16">
        <f t="shared" si="108"/>
        <v>19</v>
      </c>
      <c r="W596" s="16" t="str">
        <f t="shared" si="109"/>
        <v>高级2</v>
      </c>
      <c r="X596" s="16">
        <f t="shared" si="106"/>
        <v>1</v>
      </c>
      <c r="Y596" s="16">
        <f t="shared" si="107"/>
        <v>19</v>
      </c>
      <c r="Z596" s="19">
        <f t="shared" si="110"/>
        <v>0.95000000000000007</v>
      </c>
      <c r="AA596" s="16" t="str">
        <f t="shared" si="111"/>
        <v>AtkExt</v>
      </c>
      <c r="AB596" s="29">
        <f t="shared" si="112"/>
        <v>147</v>
      </c>
      <c r="AC596" s="16" t="str">
        <f t="shared" si="113"/>
        <v>DefExt</v>
      </c>
      <c r="AD596" s="29">
        <f t="shared" si="114"/>
        <v>73</v>
      </c>
    </row>
    <row r="597" spans="21:30" ht="16.5" x14ac:dyDescent="0.2">
      <c r="U597" s="15">
        <v>560</v>
      </c>
      <c r="V597" s="16">
        <f t="shared" si="108"/>
        <v>19</v>
      </c>
      <c r="W597" s="16" t="str">
        <f t="shared" si="109"/>
        <v>高级2</v>
      </c>
      <c r="X597" s="16">
        <f t="shared" si="106"/>
        <v>1</v>
      </c>
      <c r="Y597" s="16">
        <f t="shared" si="107"/>
        <v>20</v>
      </c>
      <c r="Z597" s="19">
        <f t="shared" si="110"/>
        <v>1</v>
      </c>
      <c r="AA597" s="16" t="str">
        <f t="shared" si="111"/>
        <v>AtkExt</v>
      </c>
      <c r="AB597" s="29">
        <f t="shared" si="112"/>
        <v>155</v>
      </c>
      <c r="AC597" s="16" t="str">
        <f t="shared" si="113"/>
        <v>DefExt</v>
      </c>
      <c r="AD597" s="29">
        <f t="shared" si="114"/>
        <v>77</v>
      </c>
    </row>
    <row r="598" spans="21:30" ht="16.5" x14ac:dyDescent="0.2">
      <c r="U598" s="15">
        <v>561</v>
      </c>
      <c r="V598" s="16">
        <f t="shared" si="108"/>
        <v>19</v>
      </c>
      <c r="W598" s="16" t="str">
        <f t="shared" si="109"/>
        <v>高级2</v>
      </c>
      <c r="X598" s="16">
        <f t="shared" si="106"/>
        <v>1</v>
      </c>
      <c r="Y598" s="16">
        <f t="shared" si="107"/>
        <v>21</v>
      </c>
      <c r="Z598" s="19">
        <f t="shared" si="110"/>
        <v>1.05</v>
      </c>
      <c r="AA598" s="16" t="str">
        <f t="shared" si="111"/>
        <v>AtkExt</v>
      </c>
      <c r="AB598" s="29">
        <f t="shared" si="112"/>
        <v>163</v>
      </c>
      <c r="AC598" s="16" t="str">
        <f t="shared" si="113"/>
        <v>DefExt</v>
      </c>
      <c r="AD598" s="29">
        <f t="shared" si="114"/>
        <v>81</v>
      </c>
    </row>
    <row r="599" spans="21:30" ht="16.5" x14ac:dyDescent="0.2">
      <c r="U599" s="15">
        <v>562</v>
      </c>
      <c r="V599" s="16">
        <f t="shared" si="108"/>
        <v>19</v>
      </c>
      <c r="W599" s="16" t="str">
        <f t="shared" si="109"/>
        <v>高级2</v>
      </c>
      <c r="X599" s="16">
        <f t="shared" si="106"/>
        <v>1</v>
      </c>
      <c r="Y599" s="16">
        <f t="shared" si="107"/>
        <v>22</v>
      </c>
      <c r="Z599" s="19">
        <f t="shared" si="110"/>
        <v>1.1000000000000001</v>
      </c>
      <c r="AA599" s="16" t="str">
        <f t="shared" si="111"/>
        <v>AtkExt</v>
      </c>
      <c r="AB599" s="29">
        <f t="shared" si="112"/>
        <v>171</v>
      </c>
      <c r="AC599" s="16" t="str">
        <f t="shared" si="113"/>
        <v>DefExt</v>
      </c>
      <c r="AD599" s="29">
        <f t="shared" si="114"/>
        <v>85</v>
      </c>
    </row>
    <row r="600" spans="21:30" ht="16.5" x14ac:dyDescent="0.2">
      <c r="U600" s="15">
        <v>563</v>
      </c>
      <c r="V600" s="16">
        <f t="shared" si="108"/>
        <v>19</v>
      </c>
      <c r="W600" s="16" t="str">
        <f t="shared" si="109"/>
        <v>高级2</v>
      </c>
      <c r="X600" s="16">
        <f t="shared" si="106"/>
        <v>1</v>
      </c>
      <c r="Y600" s="16">
        <f t="shared" si="107"/>
        <v>23</v>
      </c>
      <c r="Z600" s="19">
        <f t="shared" si="110"/>
        <v>1.1500000000000001</v>
      </c>
      <c r="AA600" s="16" t="str">
        <f t="shared" si="111"/>
        <v>AtkExt</v>
      </c>
      <c r="AB600" s="29">
        <f t="shared" si="112"/>
        <v>178</v>
      </c>
      <c r="AC600" s="16" t="str">
        <f t="shared" si="113"/>
        <v>DefExt</v>
      </c>
      <c r="AD600" s="29">
        <f t="shared" si="114"/>
        <v>88</v>
      </c>
    </row>
    <row r="601" spans="21:30" ht="16.5" x14ac:dyDescent="0.2">
      <c r="U601" s="15">
        <v>564</v>
      </c>
      <c r="V601" s="16">
        <f t="shared" si="108"/>
        <v>19</v>
      </c>
      <c r="W601" s="16" t="str">
        <f t="shared" si="109"/>
        <v>高级2</v>
      </c>
      <c r="X601" s="16">
        <f t="shared" si="106"/>
        <v>1</v>
      </c>
      <c r="Y601" s="16">
        <f t="shared" si="107"/>
        <v>24</v>
      </c>
      <c r="Z601" s="19">
        <f t="shared" si="110"/>
        <v>1.2000000000000002</v>
      </c>
      <c r="AA601" s="16" t="str">
        <f t="shared" si="111"/>
        <v>AtkExt</v>
      </c>
      <c r="AB601" s="29">
        <f t="shared" si="112"/>
        <v>186</v>
      </c>
      <c r="AC601" s="16" t="str">
        <f t="shared" si="113"/>
        <v>DefExt</v>
      </c>
      <c r="AD601" s="29">
        <f t="shared" si="114"/>
        <v>92</v>
      </c>
    </row>
    <row r="602" spans="21:30" ht="16.5" x14ac:dyDescent="0.2">
      <c r="U602" s="15">
        <v>565</v>
      </c>
      <c r="V602" s="16">
        <f t="shared" si="108"/>
        <v>19</v>
      </c>
      <c r="W602" s="16" t="str">
        <f t="shared" si="109"/>
        <v>高级2</v>
      </c>
      <c r="X602" s="16">
        <f t="shared" si="106"/>
        <v>1</v>
      </c>
      <c r="Y602" s="16">
        <f t="shared" si="107"/>
        <v>25</v>
      </c>
      <c r="Z602" s="19">
        <f t="shared" si="110"/>
        <v>1.25</v>
      </c>
      <c r="AA602" s="16" t="str">
        <f t="shared" si="111"/>
        <v>AtkExt</v>
      </c>
      <c r="AB602" s="29">
        <f t="shared" si="112"/>
        <v>194</v>
      </c>
      <c r="AC602" s="16" t="str">
        <f t="shared" si="113"/>
        <v>DefExt</v>
      </c>
      <c r="AD602" s="29">
        <f t="shared" si="114"/>
        <v>96</v>
      </c>
    </row>
    <row r="603" spans="21:30" ht="16.5" x14ac:dyDescent="0.2">
      <c r="U603" s="15">
        <v>566</v>
      </c>
      <c r="V603" s="16">
        <f t="shared" si="108"/>
        <v>19</v>
      </c>
      <c r="W603" s="16" t="str">
        <f t="shared" si="109"/>
        <v>高级2</v>
      </c>
      <c r="X603" s="16">
        <f t="shared" si="106"/>
        <v>1</v>
      </c>
      <c r="Y603" s="16">
        <f t="shared" si="107"/>
        <v>26</v>
      </c>
      <c r="Z603" s="19">
        <f t="shared" si="110"/>
        <v>1.3</v>
      </c>
      <c r="AA603" s="16" t="str">
        <f t="shared" si="111"/>
        <v>AtkExt</v>
      </c>
      <c r="AB603" s="29">
        <f t="shared" si="112"/>
        <v>202</v>
      </c>
      <c r="AC603" s="16" t="str">
        <f t="shared" si="113"/>
        <v>DefExt</v>
      </c>
      <c r="AD603" s="29">
        <f t="shared" si="114"/>
        <v>100</v>
      </c>
    </row>
    <row r="604" spans="21:30" ht="16.5" x14ac:dyDescent="0.2">
      <c r="U604" s="15">
        <v>567</v>
      </c>
      <c r="V604" s="16">
        <f t="shared" si="108"/>
        <v>19</v>
      </c>
      <c r="W604" s="16" t="str">
        <f t="shared" si="109"/>
        <v>高级2</v>
      </c>
      <c r="X604" s="16">
        <f t="shared" si="106"/>
        <v>1</v>
      </c>
      <c r="Y604" s="16">
        <f t="shared" si="107"/>
        <v>27</v>
      </c>
      <c r="Z604" s="19">
        <f t="shared" si="110"/>
        <v>1.35</v>
      </c>
      <c r="AA604" s="16" t="str">
        <f t="shared" si="111"/>
        <v>AtkExt</v>
      </c>
      <c r="AB604" s="29">
        <f t="shared" si="112"/>
        <v>209</v>
      </c>
      <c r="AC604" s="16" t="str">
        <f t="shared" si="113"/>
        <v>DefExt</v>
      </c>
      <c r="AD604" s="29">
        <f t="shared" si="114"/>
        <v>104</v>
      </c>
    </row>
    <row r="605" spans="21:30" ht="16.5" x14ac:dyDescent="0.2">
      <c r="U605" s="15">
        <v>568</v>
      </c>
      <c r="V605" s="16">
        <f t="shared" si="108"/>
        <v>19</v>
      </c>
      <c r="W605" s="16" t="str">
        <f t="shared" si="109"/>
        <v>高级2</v>
      </c>
      <c r="X605" s="16">
        <f t="shared" si="106"/>
        <v>1</v>
      </c>
      <c r="Y605" s="16">
        <f t="shared" si="107"/>
        <v>28</v>
      </c>
      <c r="Z605" s="19">
        <f t="shared" si="110"/>
        <v>1.4000000000000001</v>
      </c>
      <c r="AA605" s="16" t="str">
        <f t="shared" si="111"/>
        <v>AtkExt</v>
      </c>
      <c r="AB605" s="29">
        <f t="shared" si="112"/>
        <v>217</v>
      </c>
      <c r="AC605" s="16" t="str">
        <f t="shared" si="113"/>
        <v>DefExt</v>
      </c>
      <c r="AD605" s="29">
        <f t="shared" si="114"/>
        <v>108</v>
      </c>
    </row>
    <row r="606" spans="21:30" ht="16.5" x14ac:dyDescent="0.2">
      <c r="U606" s="15">
        <v>569</v>
      </c>
      <c r="V606" s="16">
        <f t="shared" si="108"/>
        <v>19</v>
      </c>
      <c r="W606" s="16" t="str">
        <f t="shared" si="109"/>
        <v>高级2</v>
      </c>
      <c r="X606" s="16">
        <f t="shared" si="106"/>
        <v>1</v>
      </c>
      <c r="Y606" s="16">
        <f t="shared" si="107"/>
        <v>29</v>
      </c>
      <c r="Z606" s="19">
        <f t="shared" si="110"/>
        <v>1.4500000000000002</v>
      </c>
      <c r="AA606" s="16" t="str">
        <f t="shared" si="111"/>
        <v>AtkExt</v>
      </c>
      <c r="AB606" s="29">
        <f t="shared" si="112"/>
        <v>225</v>
      </c>
      <c r="AC606" s="16" t="str">
        <f t="shared" si="113"/>
        <v>DefExt</v>
      </c>
      <c r="AD606" s="29">
        <f t="shared" si="114"/>
        <v>112</v>
      </c>
    </row>
    <row r="607" spans="21:30" ht="16.5" x14ac:dyDescent="0.2">
      <c r="U607" s="15">
        <v>570</v>
      </c>
      <c r="V607" s="16">
        <f t="shared" si="108"/>
        <v>19</v>
      </c>
      <c r="W607" s="16" t="str">
        <f t="shared" si="109"/>
        <v>高级2</v>
      </c>
      <c r="X607" s="16">
        <f t="shared" si="106"/>
        <v>1</v>
      </c>
      <c r="Y607" s="16">
        <f t="shared" si="107"/>
        <v>30</v>
      </c>
      <c r="Z607" s="19">
        <f t="shared" si="110"/>
        <v>1.5</v>
      </c>
      <c r="AA607" s="16" t="str">
        <f t="shared" si="111"/>
        <v>AtkExt</v>
      </c>
      <c r="AB607" s="29">
        <f t="shared" si="112"/>
        <v>233</v>
      </c>
      <c r="AC607" s="16" t="str">
        <f t="shared" si="113"/>
        <v>DefExt</v>
      </c>
      <c r="AD607" s="29">
        <f t="shared" si="114"/>
        <v>115</v>
      </c>
    </row>
    <row r="608" spans="21:30" ht="16.5" x14ac:dyDescent="0.2">
      <c r="U608" s="15">
        <v>571</v>
      </c>
      <c r="V608" s="16">
        <f t="shared" si="108"/>
        <v>20</v>
      </c>
      <c r="W608" s="16" t="str">
        <f t="shared" si="109"/>
        <v>高级2</v>
      </c>
      <c r="X608" s="16">
        <f t="shared" si="106"/>
        <v>2</v>
      </c>
      <c r="Y608" s="16">
        <f t="shared" si="107"/>
        <v>1</v>
      </c>
      <c r="Z608" s="19">
        <f t="shared" si="110"/>
        <v>0.05</v>
      </c>
      <c r="AA608" s="16" t="str">
        <f t="shared" si="111"/>
        <v>DefExt</v>
      </c>
      <c r="AB608" s="29">
        <f t="shared" si="112"/>
        <v>8</v>
      </c>
      <c r="AC608" s="16" t="str">
        <f t="shared" si="113"/>
        <v>HPExt</v>
      </c>
      <c r="AD608" s="29">
        <f t="shared" si="114"/>
        <v>14</v>
      </c>
    </row>
    <row r="609" spans="21:30" ht="16.5" x14ac:dyDescent="0.2">
      <c r="U609" s="15">
        <v>572</v>
      </c>
      <c r="V609" s="16">
        <f t="shared" si="108"/>
        <v>20</v>
      </c>
      <c r="W609" s="16" t="str">
        <f t="shared" si="109"/>
        <v>高级2</v>
      </c>
      <c r="X609" s="16">
        <f t="shared" si="106"/>
        <v>2</v>
      </c>
      <c r="Y609" s="16">
        <f t="shared" si="107"/>
        <v>2</v>
      </c>
      <c r="Z609" s="19">
        <f t="shared" si="110"/>
        <v>0.1</v>
      </c>
      <c r="AA609" s="16" t="str">
        <f t="shared" si="111"/>
        <v>DefExt</v>
      </c>
      <c r="AB609" s="29">
        <f t="shared" si="112"/>
        <v>15</v>
      </c>
      <c r="AC609" s="16" t="str">
        <f t="shared" si="113"/>
        <v>HPExt</v>
      </c>
      <c r="AD609" s="29">
        <f t="shared" si="114"/>
        <v>27</v>
      </c>
    </row>
    <row r="610" spans="21:30" ht="16.5" x14ac:dyDescent="0.2">
      <c r="U610" s="15">
        <v>573</v>
      </c>
      <c r="V610" s="16">
        <f t="shared" si="108"/>
        <v>20</v>
      </c>
      <c r="W610" s="16" t="str">
        <f t="shared" si="109"/>
        <v>高级2</v>
      </c>
      <c r="X610" s="16">
        <f t="shared" si="106"/>
        <v>2</v>
      </c>
      <c r="Y610" s="16">
        <f t="shared" si="107"/>
        <v>3</v>
      </c>
      <c r="Z610" s="19">
        <f t="shared" si="110"/>
        <v>0.15000000000000002</v>
      </c>
      <c r="AA610" s="16" t="str">
        <f t="shared" si="111"/>
        <v>DefExt</v>
      </c>
      <c r="AB610" s="29">
        <f t="shared" si="112"/>
        <v>23</v>
      </c>
      <c r="AC610" s="16" t="str">
        <f t="shared" si="113"/>
        <v>HPExt</v>
      </c>
      <c r="AD610" s="29">
        <f t="shared" si="114"/>
        <v>41</v>
      </c>
    </row>
    <row r="611" spans="21:30" ht="16.5" x14ac:dyDescent="0.2">
      <c r="U611" s="15">
        <v>574</v>
      </c>
      <c r="V611" s="16">
        <f t="shared" si="108"/>
        <v>20</v>
      </c>
      <c r="W611" s="16" t="str">
        <f t="shared" si="109"/>
        <v>高级2</v>
      </c>
      <c r="X611" s="16">
        <f t="shared" si="106"/>
        <v>2</v>
      </c>
      <c r="Y611" s="16">
        <f t="shared" si="107"/>
        <v>4</v>
      </c>
      <c r="Z611" s="19">
        <f t="shared" si="110"/>
        <v>0.2</v>
      </c>
      <c r="AA611" s="16" t="str">
        <f t="shared" si="111"/>
        <v>DefExt</v>
      </c>
      <c r="AB611" s="29">
        <f t="shared" si="112"/>
        <v>31</v>
      </c>
      <c r="AC611" s="16" t="str">
        <f t="shared" si="113"/>
        <v>HPExt</v>
      </c>
      <c r="AD611" s="29">
        <f t="shared" si="114"/>
        <v>55</v>
      </c>
    </row>
    <row r="612" spans="21:30" ht="16.5" x14ac:dyDescent="0.2">
      <c r="U612" s="15">
        <v>575</v>
      </c>
      <c r="V612" s="16">
        <f t="shared" si="108"/>
        <v>20</v>
      </c>
      <c r="W612" s="16" t="str">
        <f t="shared" si="109"/>
        <v>高级2</v>
      </c>
      <c r="X612" s="16">
        <f t="shared" si="106"/>
        <v>2</v>
      </c>
      <c r="Y612" s="16">
        <f t="shared" si="107"/>
        <v>5</v>
      </c>
      <c r="Z612" s="19">
        <f t="shared" si="110"/>
        <v>0.25</v>
      </c>
      <c r="AA612" s="16" t="str">
        <f t="shared" si="111"/>
        <v>DefExt</v>
      </c>
      <c r="AB612" s="29">
        <f t="shared" si="112"/>
        <v>38</v>
      </c>
      <c r="AC612" s="16" t="str">
        <f t="shared" si="113"/>
        <v>HPExt</v>
      </c>
      <c r="AD612" s="29">
        <f t="shared" si="114"/>
        <v>68</v>
      </c>
    </row>
    <row r="613" spans="21:30" ht="16.5" x14ac:dyDescent="0.2">
      <c r="U613" s="15">
        <v>576</v>
      </c>
      <c r="V613" s="16">
        <f t="shared" si="108"/>
        <v>20</v>
      </c>
      <c r="W613" s="16" t="str">
        <f t="shared" si="109"/>
        <v>高级2</v>
      </c>
      <c r="X613" s="16">
        <f t="shared" si="106"/>
        <v>2</v>
      </c>
      <c r="Y613" s="16">
        <f t="shared" si="107"/>
        <v>6</v>
      </c>
      <c r="Z613" s="19">
        <f t="shared" si="110"/>
        <v>0.30000000000000004</v>
      </c>
      <c r="AA613" s="16" t="str">
        <f t="shared" si="111"/>
        <v>DefExt</v>
      </c>
      <c r="AB613" s="29">
        <f t="shared" si="112"/>
        <v>46</v>
      </c>
      <c r="AC613" s="16" t="str">
        <f t="shared" si="113"/>
        <v>HPExt</v>
      </c>
      <c r="AD613" s="29">
        <f t="shared" si="114"/>
        <v>82</v>
      </c>
    </row>
    <row r="614" spans="21:30" ht="16.5" x14ac:dyDescent="0.2">
      <c r="U614" s="15">
        <v>577</v>
      </c>
      <c r="V614" s="16">
        <f t="shared" si="108"/>
        <v>20</v>
      </c>
      <c r="W614" s="16" t="str">
        <f t="shared" si="109"/>
        <v>高级2</v>
      </c>
      <c r="X614" s="16">
        <f t="shared" ref="X614:X677" si="115">INDEX($V$4:$V$33,INT((U614-1)/30)+1)</f>
        <v>2</v>
      </c>
      <c r="Y614" s="16">
        <f t="shared" ref="Y614:Y677" si="116">MOD(U614-1,30)+1</f>
        <v>7</v>
      </c>
      <c r="Z614" s="19">
        <f t="shared" si="110"/>
        <v>0.35000000000000003</v>
      </c>
      <c r="AA614" s="16" t="str">
        <f t="shared" si="111"/>
        <v>DefExt</v>
      </c>
      <c r="AB614" s="29">
        <f t="shared" si="112"/>
        <v>54</v>
      </c>
      <c r="AC614" s="16" t="str">
        <f t="shared" si="113"/>
        <v>HPExt</v>
      </c>
      <c r="AD614" s="29">
        <f t="shared" si="114"/>
        <v>96</v>
      </c>
    </row>
    <row r="615" spans="21:30" ht="16.5" x14ac:dyDescent="0.2">
      <c r="U615" s="15">
        <v>578</v>
      </c>
      <c r="V615" s="16">
        <f t="shared" ref="V615:V678" si="117">INT((U615-1)/30)+1</f>
        <v>20</v>
      </c>
      <c r="W615" s="16" t="str">
        <f t="shared" ref="W615:W678" si="118">INDEX($U$4:$U$33,V615)</f>
        <v>高级2</v>
      </c>
      <c r="X615" s="16">
        <f t="shared" si="115"/>
        <v>2</v>
      </c>
      <c r="Y615" s="16">
        <f t="shared" si="116"/>
        <v>8</v>
      </c>
      <c r="Z615" s="19">
        <f t="shared" ref="Z615:Z678" si="119">Y615*5%</f>
        <v>0.4</v>
      </c>
      <c r="AA615" s="16" t="str">
        <f t="shared" ref="AA615:AA678" si="120">INDEX($Y$3:$AA$3,INDEX($AB$4:$AB$33,V615))</f>
        <v>DefExt</v>
      </c>
      <c r="AB615" s="29">
        <f t="shared" ref="AB615:AB678" si="121">ROUND(INDEX($Y$4:$AA$33,$V615,MATCH(AA615,$Y$3:$AA$3,0))*INDEX($X$4:$X$33,V615)*$Z615*INDEX($E$11:$G$11,MATCH(AA615,$Y$3:$AA$3,0)),0)</f>
        <v>62</v>
      </c>
      <c r="AC615" s="16" t="str">
        <f t="shared" ref="AC615:AC678" si="122">INDEX($Y$3:$AA$3,INDEX($AC$4:$AC$33,V615))</f>
        <v>HPExt</v>
      </c>
      <c r="AD615" s="29">
        <f t="shared" ref="AD615:AD678" si="123">ROUND(INDEX($Y$4:$AA$33,$V615,MATCH(AC615,$Y$3:$AA$3,0))*INDEX($X$4:$X$33,X615)*$Z615*INDEX($E$11:$G$11,MATCH(AC615,$Y$3:$AA$3,0)),0)</f>
        <v>109</v>
      </c>
    </row>
    <row r="616" spans="21:30" ht="16.5" x14ac:dyDescent="0.2">
      <c r="U616" s="15">
        <v>579</v>
      </c>
      <c r="V616" s="16">
        <f t="shared" si="117"/>
        <v>20</v>
      </c>
      <c r="W616" s="16" t="str">
        <f t="shared" si="118"/>
        <v>高级2</v>
      </c>
      <c r="X616" s="16">
        <f t="shared" si="115"/>
        <v>2</v>
      </c>
      <c r="Y616" s="16">
        <f t="shared" si="116"/>
        <v>9</v>
      </c>
      <c r="Z616" s="19">
        <f t="shared" si="119"/>
        <v>0.45</v>
      </c>
      <c r="AA616" s="16" t="str">
        <f t="shared" si="120"/>
        <v>DefExt</v>
      </c>
      <c r="AB616" s="29">
        <f t="shared" si="121"/>
        <v>69</v>
      </c>
      <c r="AC616" s="16" t="str">
        <f t="shared" si="122"/>
        <v>HPExt</v>
      </c>
      <c r="AD616" s="29">
        <f t="shared" si="123"/>
        <v>123</v>
      </c>
    </row>
    <row r="617" spans="21:30" ht="16.5" x14ac:dyDescent="0.2">
      <c r="U617" s="15">
        <v>580</v>
      </c>
      <c r="V617" s="16">
        <f t="shared" si="117"/>
        <v>20</v>
      </c>
      <c r="W617" s="16" t="str">
        <f t="shared" si="118"/>
        <v>高级2</v>
      </c>
      <c r="X617" s="16">
        <f t="shared" si="115"/>
        <v>2</v>
      </c>
      <c r="Y617" s="16">
        <f t="shared" si="116"/>
        <v>10</v>
      </c>
      <c r="Z617" s="19">
        <f t="shared" si="119"/>
        <v>0.5</v>
      </c>
      <c r="AA617" s="16" t="str">
        <f t="shared" si="120"/>
        <v>DefExt</v>
      </c>
      <c r="AB617" s="29">
        <f t="shared" si="121"/>
        <v>77</v>
      </c>
      <c r="AC617" s="16" t="str">
        <f t="shared" si="122"/>
        <v>HPExt</v>
      </c>
      <c r="AD617" s="29">
        <f t="shared" si="123"/>
        <v>137</v>
      </c>
    </row>
    <row r="618" spans="21:30" ht="16.5" x14ac:dyDescent="0.2">
      <c r="U618" s="15">
        <v>581</v>
      </c>
      <c r="V618" s="16">
        <f t="shared" si="117"/>
        <v>20</v>
      </c>
      <c r="W618" s="16" t="str">
        <f t="shared" si="118"/>
        <v>高级2</v>
      </c>
      <c r="X618" s="16">
        <f t="shared" si="115"/>
        <v>2</v>
      </c>
      <c r="Y618" s="16">
        <f t="shared" si="116"/>
        <v>11</v>
      </c>
      <c r="Z618" s="19">
        <f t="shared" si="119"/>
        <v>0.55000000000000004</v>
      </c>
      <c r="AA618" s="16" t="str">
        <f t="shared" si="120"/>
        <v>DefExt</v>
      </c>
      <c r="AB618" s="29">
        <f t="shared" si="121"/>
        <v>85</v>
      </c>
      <c r="AC618" s="16" t="str">
        <f t="shared" si="122"/>
        <v>HPExt</v>
      </c>
      <c r="AD618" s="29">
        <f t="shared" si="123"/>
        <v>150</v>
      </c>
    </row>
    <row r="619" spans="21:30" ht="16.5" x14ac:dyDescent="0.2">
      <c r="U619" s="15">
        <v>582</v>
      </c>
      <c r="V619" s="16">
        <f t="shared" si="117"/>
        <v>20</v>
      </c>
      <c r="W619" s="16" t="str">
        <f t="shared" si="118"/>
        <v>高级2</v>
      </c>
      <c r="X619" s="16">
        <f t="shared" si="115"/>
        <v>2</v>
      </c>
      <c r="Y619" s="16">
        <f t="shared" si="116"/>
        <v>12</v>
      </c>
      <c r="Z619" s="19">
        <f t="shared" si="119"/>
        <v>0.60000000000000009</v>
      </c>
      <c r="AA619" s="16" t="str">
        <f t="shared" si="120"/>
        <v>DefExt</v>
      </c>
      <c r="AB619" s="29">
        <f t="shared" si="121"/>
        <v>92</v>
      </c>
      <c r="AC619" s="16" t="str">
        <f t="shared" si="122"/>
        <v>HPExt</v>
      </c>
      <c r="AD619" s="29">
        <f t="shared" si="123"/>
        <v>164</v>
      </c>
    </row>
    <row r="620" spans="21:30" ht="16.5" x14ac:dyDescent="0.2">
      <c r="U620" s="15">
        <v>583</v>
      </c>
      <c r="V620" s="16">
        <f t="shared" si="117"/>
        <v>20</v>
      </c>
      <c r="W620" s="16" t="str">
        <f t="shared" si="118"/>
        <v>高级2</v>
      </c>
      <c r="X620" s="16">
        <f t="shared" si="115"/>
        <v>2</v>
      </c>
      <c r="Y620" s="16">
        <f t="shared" si="116"/>
        <v>13</v>
      </c>
      <c r="Z620" s="19">
        <f t="shared" si="119"/>
        <v>0.65</v>
      </c>
      <c r="AA620" s="16" t="str">
        <f t="shared" si="120"/>
        <v>DefExt</v>
      </c>
      <c r="AB620" s="29">
        <f t="shared" si="121"/>
        <v>100</v>
      </c>
      <c r="AC620" s="16" t="str">
        <f t="shared" si="122"/>
        <v>HPExt</v>
      </c>
      <c r="AD620" s="29">
        <f t="shared" si="123"/>
        <v>178</v>
      </c>
    </row>
    <row r="621" spans="21:30" ht="16.5" x14ac:dyDescent="0.2">
      <c r="U621" s="15">
        <v>584</v>
      </c>
      <c r="V621" s="16">
        <f t="shared" si="117"/>
        <v>20</v>
      </c>
      <c r="W621" s="16" t="str">
        <f t="shared" si="118"/>
        <v>高级2</v>
      </c>
      <c r="X621" s="16">
        <f t="shared" si="115"/>
        <v>2</v>
      </c>
      <c r="Y621" s="16">
        <f t="shared" si="116"/>
        <v>14</v>
      </c>
      <c r="Z621" s="19">
        <f t="shared" si="119"/>
        <v>0.70000000000000007</v>
      </c>
      <c r="AA621" s="16" t="str">
        <f t="shared" si="120"/>
        <v>DefExt</v>
      </c>
      <c r="AB621" s="29">
        <f t="shared" si="121"/>
        <v>108</v>
      </c>
      <c r="AC621" s="16" t="str">
        <f t="shared" si="122"/>
        <v>HPExt</v>
      </c>
      <c r="AD621" s="29">
        <f t="shared" si="123"/>
        <v>191</v>
      </c>
    </row>
    <row r="622" spans="21:30" ht="16.5" x14ac:dyDescent="0.2">
      <c r="U622" s="15">
        <v>585</v>
      </c>
      <c r="V622" s="16">
        <f t="shared" si="117"/>
        <v>20</v>
      </c>
      <c r="W622" s="16" t="str">
        <f t="shared" si="118"/>
        <v>高级2</v>
      </c>
      <c r="X622" s="16">
        <f t="shared" si="115"/>
        <v>2</v>
      </c>
      <c r="Y622" s="16">
        <f t="shared" si="116"/>
        <v>15</v>
      </c>
      <c r="Z622" s="19">
        <f t="shared" si="119"/>
        <v>0.75</v>
      </c>
      <c r="AA622" s="16" t="str">
        <f t="shared" si="120"/>
        <v>DefExt</v>
      </c>
      <c r="AB622" s="29">
        <f t="shared" si="121"/>
        <v>115</v>
      </c>
      <c r="AC622" s="16" t="str">
        <f t="shared" si="122"/>
        <v>HPExt</v>
      </c>
      <c r="AD622" s="29">
        <f t="shared" si="123"/>
        <v>205</v>
      </c>
    </row>
    <row r="623" spans="21:30" ht="16.5" x14ac:dyDescent="0.2">
      <c r="U623" s="15">
        <v>586</v>
      </c>
      <c r="V623" s="16">
        <f t="shared" si="117"/>
        <v>20</v>
      </c>
      <c r="W623" s="16" t="str">
        <f t="shared" si="118"/>
        <v>高级2</v>
      </c>
      <c r="X623" s="16">
        <f t="shared" si="115"/>
        <v>2</v>
      </c>
      <c r="Y623" s="16">
        <f t="shared" si="116"/>
        <v>16</v>
      </c>
      <c r="Z623" s="19">
        <f t="shared" si="119"/>
        <v>0.8</v>
      </c>
      <c r="AA623" s="16" t="str">
        <f t="shared" si="120"/>
        <v>DefExt</v>
      </c>
      <c r="AB623" s="29">
        <f t="shared" si="121"/>
        <v>123</v>
      </c>
      <c r="AC623" s="16" t="str">
        <f t="shared" si="122"/>
        <v>HPExt</v>
      </c>
      <c r="AD623" s="29">
        <f t="shared" si="123"/>
        <v>219</v>
      </c>
    </row>
    <row r="624" spans="21:30" ht="16.5" x14ac:dyDescent="0.2">
      <c r="U624" s="15">
        <v>587</v>
      </c>
      <c r="V624" s="16">
        <f t="shared" si="117"/>
        <v>20</v>
      </c>
      <c r="W624" s="16" t="str">
        <f t="shared" si="118"/>
        <v>高级2</v>
      </c>
      <c r="X624" s="16">
        <f t="shared" si="115"/>
        <v>2</v>
      </c>
      <c r="Y624" s="16">
        <f t="shared" si="116"/>
        <v>17</v>
      </c>
      <c r="Z624" s="19">
        <f t="shared" si="119"/>
        <v>0.85000000000000009</v>
      </c>
      <c r="AA624" s="16" t="str">
        <f t="shared" si="120"/>
        <v>DefExt</v>
      </c>
      <c r="AB624" s="29">
        <f t="shared" si="121"/>
        <v>131</v>
      </c>
      <c r="AC624" s="16" t="str">
        <f t="shared" si="122"/>
        <v>HPExt</v>
      </c>
      <c r="AD624" s="29">
        <f t="shared" si="123"/>
        <v>232</v>
      </c>
    </row>
    <row r="625" spans="21:30" ht="16.5" x14ac:dyDescent="0.2">
      <c r="U625" s="15">
        <v>588</v>
      </c>
      <c r="V625" s="16">
        <f t="shared" si="117"/>
        <v>20</v>
      </c>
      <c r="W625" s="16" t="str">
        <f t="shared" si="118"/>
        <v>高级2</v>
      </c>
      <c r="X625" s="16">
        <f t="shared" si="115"/>
        <v>2</v>
      </c>
      <c r="Y625" s="16">
        <f t="shared" si="116"/>
        <v>18</v>
      </c>
      <c r="Z625" s="19">
        <f t="shared" si="119"/>
        <v>0.9</v>
      </c>
      <c r="AA625" s="16" t="str">
        <f t="shared" si="120"/>
        <v>DefExt</v>
      </c>
      <c r="AB625" s="29">
        <f t="shared" si="121"/>
        <v>138</v>
      </c>
      <c r="AC625" s="16" t="str">
        <f t="shared" si="122"/>
        <v>HPExt</v>
      </c>
      <c r="AD625" s="29">
        <f t="shared" si="123"/>
        <v>246</v>
      </c>
    </row>
    <row r="626" spans="21:30" ht="16.5" x14ac:dyDescent="0.2">
      <c r="U626" s="15">
        <v>589</v>
      </c>
      <c r="V626" s="16">
        <f t="shared" si="117"/>
        <v>20</v>
      </c>
      <c r="W626" s="16" t="str">
        <f t="shared" si="118"/>
        <v>高级2</v>
      </c>
      <c r="X626" s="16">
        <f t="shared" si="115"/>
        <v>2</v>
      </c>
      <c r="Y626" s="16">
        <f t="shared" si="116"/>
        <v>19</v>
      </c>
      <c r="Z626" s="19">
        <f t="shared" si="119"/>
        <v>0.95000000000000007</v>
      </c>
      <c r="AA626" s="16" t="str">
        <f t="shared" si="120"/>
        <v>DefExt</v>
      </c>
      <c r="AB626" s="29">
        <f t="shared" si="121"/>
        <v>146</v>
      </c>
      <c r="AC626" s="16" t="str">
        <f t="shared" si="122"/>
        <v>HPExt</v>
      </c>
      <c r="AD626" s="29">
        <f t="shared" si="123"/>
        <v>260</v>
      </c>
    </row>
    <row r="627" spans="21:30" ht="16.5" x14ac:dyDescent="0.2">
      <c r="U627" s="15">
        <v>590</v>
      </c>
      <c r="V627" s="16">
        <f t="shared" si="117"/>
        <v>20</v>
      </c>
      <c r="W627" s="16" t="str">
        <f t="shared" si="118"/>
        <v>高级2</v>
      </c>
      <c r="X627" s="16">
        <f t="shared" si="115"/>
        <v>2</v>
      </c>
      <c r="Y627" s="16">
        <f t="shared" si="116"/>
        <v>20</v>
      </c>
      <c r="Z627" s="19">
        <f t="shared" si="119"/>
        <v>1</v>
      </c>
      <c r="AA627" s="16" t="str">
        <f t="shared" si="120"/>
        <v>DefExt</v>
      </c>
      <c r="AB627" s="29">
        <f t="shared" si="121"/>
        <v>154</v>
      </c>
      <c r="AC627" s="16" t="str">
        <f t="shared" si="122"/>
        <v>HPExt</v>
      </c>
      <c r="AD627" s="29">
        <f t="shared" si="123"/>
        <v>273</v>
      </c>
    </row>
    <row r="628" spans="21:30" ht="16.5" x14ac:dyDescent="0.2">
      <c r="U628" s="15">
        <v>591</v>
      </c>
      <c r="V628" s="16">
        <f t="shared" si="117"/>
        <v>20</v>
      </c>
      <c r="W628" s="16" t="str">
        <f t="shared" si="118"/>
        <v>高级2</v>
      </c>
      <c r="X628" s="16">
        <f t="shared" si="115"/>
        <v>2</v>
      </c>
      <c r="Y628" s="16">
        <f t="shared" si="116"/>
        <v>21</v>
      </c>
      <c r="Z628" s="19">
        <f t="shared" si="119"/>
        <v>1.05</v>
      </c>
      <c r="AA628" s="16" t="str">
        <f t="shared" si="120"/>
        <v>DefExt</v>
      </c>
      <c r="AB628" s="29">
        <f t="shared" si="121"/>
        <v>162</v>
      </c>
      <c r="AC628" s="16" t="str">
        <f t="shared" si="122"/>
        <v>HPExt</v>
      </c>
      <c r="AD628" s="29">
        <f t="shared" si="123"/>
        <v>287</v>
      </c>
    </row>
    <row r="629" spans="21:30" ht="16.5" x14ac:dyDescent="0.2">
      <c r="U629" s="15">
        <v>592</v>
      </c>
      <c r="V629" s="16">
        <f t="shared" si="117"/>
        <v>20</v>
      </c>
      <c r="W629" s="16" t="str">
        <f t="shared" si="118"/>
        <v>高级2</v>
      </c>
      <c r="X629" s="16">
        <f t="shared" si="115"/>
        <v>2</v>
      </c>
      <c r="Y629" s="16">
        <f t="shared" si="116"/>
        <v>22</v>
      </c>
      <c r="Z629" s="19">
        <f t="shared" si="119"/>
        <v>1.1000000000000001</v>
      </c>
      <c r="AA629" s="16" t="str">
        <f t="shared" si="120"/>
        <v>DefExt</v>
      </c>
      <c r="AB629" s="29">
        <f t="shared" si="121"/>
        <v>169</v>
      </c>
      <c r="AC629" s="16" t="str">
        <f t="shared" si="122"/>
        <v>HPExt</v>
      </c>
      <c r="AD629" s="29">
        <f t="shared" si="123"/>
        <v>301</v>
      </c>
    </row>
    <row r="630" spans="21:30" ht="16.5" x14ac:dyDescent="0.2">
      <c r="U630" s="15">
        <v>593</v>
      </c>
      <c r="V630" s="16">
        <f t="shared" si="117"/>
        <v>20</v>
      </c>
      <c r="W630" s="16" t="str">
        <f t="shared" si="118"/>
        <v>高级2</v>
      </c>
      <c r="X630" s="16">
        <f t="shared" si="115"/>
        <v>2</v>
      </c>
      <c r="Y630" s="16">
        <f t="shared" si="116"/>
        <v>23</v>
      </c>
      <c r="Z630" s="19">
        <f t="shared" si="119"/>
        <v>1.1500000000000001</v>
      </c>
      <c r="AA630" s="16" t="str">
        <f t="shared" si="120"/>
        <v>DefExt</v>
      </c>
      <c r="AB630" s="29">
        <f t="shared" si="121"/>
        <v>177</v>
      </c>
      <c r="AC630" s="16" t="str">
        <f t="shared" si="122"/>
        <v>HPExt</v>
      </c>
      <c r="AD630" s="29">
        <f t="shared" si="123"/>
        <v>314</v>
      </c>
    </row>
    <row r="631" spans="21:30" ht="16.5" x14ac:dyDescent="0.2">
      <c r="U631" s="15">
        <v>594</v>
      </c>
      <c r="V631" s="16">
        <f t="shared" si="117"/>
        <v>20</v>
      </c>
      <c r="W631" s="16" t="str">
        <f t="shared" si="118"/>
        <v>高级2</v>
      </c>
      <c r="X631" s="16">
        <f t="shared" si="115"/>
        <v>2</v>
      </c>
      <c r="Y631" s="16">
        <f t="shared" si="116"/>
        <v>24</v>
      </c>
      <c r="Z631" s="19">
        <f t="shared" si="119"/>
        <v>1.2000000000000002</v>
      </c>
      <c r="AA631" s="16" t="str">
        <f t="shared" si="120"/>
        <v>DefExt</v>
      </c>
      <c r="AB631" s="29">
        <f t="shared" si="121"/>
        <v>185</v>
      </c>
      <c r="AC631" s="16" t="str">
        <f t="shared" si="122"/>
        <v>HPExt</v>
      </c>
      <c r="AD631" s="29">
        <f t="shared" si="123"/>
        <v>328</v>
      </c>
    </row>
    <row r="632" spans="21:30" ht="16.5" x14ac:dyDescent="0.2">
      <c r="U632" s="15">
        <v>595</v>
      </c>
      <c r="V632" s="16">
        <f t="shared" si="117"/>
        <v>20</v>
      </c>
      <c r="W632" s="16" t="str">
        <f t="shared" si="118"/>
        <v>高级2</v>
      </c>
      <c r="X632" s="16">
        <f t="shared" si="115"/>
        <v>2</v>
      </c>
      <c r="Y632" s="16">
        <f t="shared" si="116"/>
        <v>25</v>
      </c>
      <c r="Z632" s="19">
        <f t="shared" si="119"/>
        <v>1.25</v>
      </c>
      <c r="AA632" s="16" t="str">
        <f t="shared" si="120"/>
        <v>DefExt</v>
      </c>
      <c r="AB632" s="29">
        <f t="shared" si="121"/>
        <v>192</v>
      </c>
      <c r="AC632" s="16" t="str">
        <f t="shared" si="122"/>
        <v>HPExt</v>
      </c>
      <c r="AD632" s="29">
        <f t="shared" si="123"/>
        <v>342</v>
      </c>
    </row>
    <row r="633" spans="21:30" ht="16.5" x14ac:dyDescent="0.2">
      <c r="U633" s="15">
        <v>596</v>
      </c>
      <c r="V633" s="16">
        <f t="shared" si="117"/>
        <v>20</v>
      </c>
      <c r="W633" s="16" t="str">
        <f t="shared" si="118"/>
        <v>高级2</v>
      </c>
      <c r="X633" s="16">
        <f t="shared" si="115"/>
        <v>2</v>
      </c>
      <c r="Y633" s="16">
        <f t="shared" si="116"/>
        <v>26</v>
      </c>
      <c r="Z633" s="19">
        <f t="shared" si="119"/>
        <v>1.3</v>
      </c>
      <c r="AA633" s="16" t="str">
        <f t="shared" si="120"/>
        <v>DefExt</v>
      </c>
      <c r="AB633" s="29">
        <f t="shared" si="121"/>
        <v>200</v>
      </c>
      <c r="AC633" s="16" t="str">
        <f t="shared" si="122"/>
        <v>HPExt</v>
      </c>
      <c r="AD633" s="29">
        <f t="shared" si="123"/>
        <v>356</v>
      </c>
    </row>
    <row r="634" spans="21:30" ht="16.5" x14ac:dyDescent="0.2">
      <c r="U634" s="15">
        <v>597</v>
      </c>
      <c r="V634" s="16">
        <f t="shared" si="117"/>
        <v>20</v>
      </c>
      <c r="W634" s="16" t="str">
        <f t="shared" si="118"/>
        <v>高级2</v>
      </c>
      <c r="X634" s="16">
        <f t="shared" si="115"/>
        <v>2</v>
      </c>
      <c r="Y634" s="16">
        <f t="shared" si="116"/>
        <v>27</v>
      </c>
      <c r="Z634" s="19">
        <f t="shared" si="119"/>
        <v>1.35</v>
      </c>
      <c r="AA634" s="16" t="str">
        <f t="shared" si="120"/>
        <v>DefExt</v>
      </c>
      <c r="AB634" s="29">
        <f t="shared" si="121"/>
        <v>208</v>
      </c>
      <c r="AC634" s="16" t="str">
        <f t="shared" si="122"/>
        <v>HPExt</v>
      </c>
      <c r="AD634" s="29">
        <f t="shared" si="123"/>
        <v>369</v>
      </c>
    </row>
    <row r="635" spans="21:30" ht="16.5" x14ac:dyDescent="0.2">
      <c r="U635" s="15">
        <v>598</v>
      </c>
      <c r="V635" s="16">
        <f t="shared" si="117"/>
        <v>20</v>
      </c>
      <c r="W635" s="16" t="str">
        <f t="shared" si="118"/>
        <v>高级2</v>
      </c>
      <c r="X635" s="16">
        <f t="shared" si="115"/>
        <v>2</v>
      </c>
      <c r="Y635" s="16">
        <f t="shared" si="116"/>
        <v>28</v>
      </c>
      <c r="Z635" s="19">
        <f t="shared" si="119"/>
        <v>1.4000000000000001</v>
      </c>
      <c r="AA635" s="16" t="str">
        <f t="shared" si="120"/>
        <v>DefExt</v>
      </c>
      <c r="AB635" s="29">
        <f t="shared" si="121"/>
        <v>215</v>
      </c>
      <c r="AC635" s="16" t="str">
        <f t="shared" si="122"/>
        <v>HPExt</v>
      </c>
      <c r="AD635" s="29">
        <f t="shared" si="123"/>
        <v>383</v>
      </c>
    </row>
    <row r="636" spans="21:30" ht="16.5" x14ac:dyDescent="0.2">
      <c r="U636" s="15">
        <v>599</v>
      </c>
      <c r="V636" s="16">
        <f t="shared" si="117"/>
        <v>20</v>
      </c>
      <c r="W636" s="16" t="str">
        <f t="shared" si="118"/>
        <v>高级2</v>
      </c>
      <c r="X636" s="16">
        <f t="shared" si="115"/>
        <v>2</v>
      </c>
      <c r="Y636" s="16">
        <f t="shared" si="116"/>
        <v>29</v>
      </c>
      <c r="Z636" s="19">
        <f t="shared" si="119"/>
        <v>1.4500000000000002</v>
      </c>
      <c r="AA636" s="16" t="str">
        <f t="shared" si="120"/>
        <v>DefExt</v>
      </c>
      <c r="AB636" s="29">
        <f t="shared" si="121"/>
        <v>223</v>
      </c>
      <c r="AC636" s="16" t="str">
        <f t="shared" si="122"/>
        <v>HPExt</v>
      </c>
      <c r="AD636" s="29">
        <f t="shared" si="123"/>
        <v>397</v>
      </c>
    </row>
    <row r="637" spans="21:30" ht="16.5" x14ac:dyDescent="0.2">
      <c r="U637" s="15">
        <v>600</v>
      </c>
      <c r="V637" s="16">
        <f t="shared" si="117"/>
        <v>20</v>
      </c>
      <c r="W637" s="16" t="str">
        <f t="shared" si="118"/>
        <v>高级2</v>
      </c>
      <c r="X637" s="16">
        <f t="shared" si="115"/>
        <v>2</v>
      </c>
      <c r="Y637" s="16">
        <f t="shared" si="116"/>
        <v>30</v>
      </c>
      <c r="Z637" s="19">
        <f t="shared" si="119"/>
        <v>1.5</v>
      </c>
      <c r="AA637" s="16" t="str">
        <f t="shared" si="120"/>
        <v>DefExt</v>
      </c>
      <c r="AB637" s="29">
        <f t="shared" si="121"/>
        <v>231</v>
      </c>
      <c r="AC637" s="16" t="str">
        <f t="shared" si="122"/>
        <v>HPExt</v>
      </c>
      <c r="AD637" s="29">
        <f t="shared" si="123"/>
        <v>410</v>
      </c>
    </row>
    <row r="638" spans="21:30" ht="16.5" x14ac:dyDescent="0.2">
      <c r="U638" s="15">
        <v>601</v>
      </c>
      <c r="V638" s="16">
        <f t="shared" si="117"/>
        <v>21</v>
      </c>
      <c r="W638" s="16" t="str">
        <f t="shared" si="118"/>
        <v>高级2</v>
      </c>
      <c r="X638" s="16">
        <f t="shared" si="115"/>
        <v>3</v>
      </c>
      <c r="Y638" s="16">
        <f t="shared" si="116"/>
        <v>1</v>
      </c>
      <c r="Z638" s="19">
        <f t="shared" si="119"/>
        <v>0.05</v>
      </c>
      <c r="AA638" s="16" t="str">
        <f t="shared" si="120"/>
        <v>AtkExt</v>
      </c>
      <c r="AB638" s="29">
        <f t="shared" si="121"/>
        <v>8</v>
      </c>
      <c r="AC638" s="16" t="str">
        <f t="shared" si="122"/>
        <v>HPExt</v>
      </c>
      <c r="AD638" s="29">
        <f t="shared" si="123"/>
        <v>27</v>
      </c>
    </row>
    <row r="639" spans="21:30" ht="16.5" x14ac:dyDescent="0.2">
      <c r="U639" s="15">
        <v>602</v>
      </c>
      <c r="V639" s="16">
        <f t="shared" si="117"/>
        <v>21</v>
      </c>
      <c r="W639" s="16" t="str">
        <f t="shared" si="118"/>
        <v>高级2</v>
      </c>
      <c r="X639" s="16">
        <f t="shared" si="115"/>
        <v>3</v>
      </c>
      <c r="Y639" s="16">
        <f t="shared" si="116"/>
        <v>2</v>
      </c>
      <c r="Z639" s="19">
        <f t="shared" si="119"/>
        <v>0.1</v>
      </c>
      <c r="AA639" s="16" t="str">
        <f t="shared" si="120"/>
        <v>AtkExt</v>
      </c>
      <c r="AB639" s="29">
        <f t="shared" si="121"/>
        <v>16</v>
      </c>
      <c r="AC639" s="16" t="str">
        <f t="shared" si="122"/>
        <v>HPExt</v>
      </c>
      <c r="AD639" s="29">
        <f t="shared" si="123"/>
        <v>55</v>
      </c>
    </row>
    <row r="640" spans="21:30" ht="16.5" x14ac:dyDescent="0.2">
      <c r="U640" s="15">
        <v>603</v>
      </c>
      <c r="V640" s="16">
        <f t="shared" si="117"/>
        <v>21</v>
      </c>
      <c r="W640" s="16" t="str">
        <f t="shared" si="118"/>
        <v>高级2</v>
      </c>
      <c r="X640" s="16">
        <f t="shared" si="115"/>
        <v>3</v>
      </c>
      <c r="Y640" s="16">
        <f t="shared" si="116"/>
        <v>3</v>
      </c>
      <c r="Z640" s="19">
        <f t="shared" si="119"/>
        <v>0.15000000000000002</v>
      </c>
      <c r="AA640" s="16" t="str">
        <f t="shared" si="120"/>
        <v>AtkExt</v>
      </c>
      <c r="AB640" s="29">
        <f t="shared" si="121"/>
        <v>23</v>
      </c>
      <c r="AC640" s="16" t="str">
        <f t="shared" si="122"/>
        <v>HPExt</v>
      </c>
      <c r="AD640" s="29">
        <f t="shared" si="123"/>
        <v>82</v>
      </c>
    </row>
    <row r="641" spans="21:30" ht="16.5" x14ac:dyDescent="0.2">
      <c r="U641" s="15">
        <v>604</v>
      </c>
      <c r="V641" s="16">
        <f t="shared" si="117"/>
        <v>21</v>
      </c>
      <c r="W641" s="16" t="str">
        <f t="shared" si="118"/>
        <v>高级2</v>
      </c>
      <c r="X641" s="16">
        <f t="shared" si="115"/>
        <v>3</v>
      </c>
      <c r="Y641" s="16">
        <f t="shared" si="116"/>
        <v>4</v>
      </c>
      <c r="Z641" s="19">
        <f t="shared" si="119"/>
        <v>0.2</v>
      </c>
      <c r="AA641" s="16" t="str">
        <f t="shared" si="120"/>
        <v>AtkExt</v>
      </c>
      <c r="AB641" s="29">
        <f t="shared" si="121"/>
        <v>31</v>
      </c>
      <c r="AC641" s="16" t="str">
        <f t="shared" si="122"/>
        <v>HPExt</v>
      </c>
      <c r="AD641" s="29">
        <f t="shared" si="123"/>
        <v>109</v>
      </c>
    </row>
    <row r="642" spans="21:30" ht="16.5" x14ac:dyDescent="0.2">
      <c r="U642" s="15">
        <v>605</v>
      </c>
      <c r="V642" s="16">
        <f t="shared" si="117"/>
        <v>21</v>
      </c>
      <c r="W642" s="16" t="str">
        <f t="shared" si="118"/>
        <v>高级2</v>
      </c>
      <c r="X642" s="16">
        <f t="shared" si="115"/>
        <v>3</v>
      </c>
      <c r="Y642" s="16">
        <f t="shared" si="116"/>
        <v>5</v>
      </c>
      <c r="Z642" s="19">
        <f t="shared" si="119"/>
        <v>0.25</v>
      </c>
      <c r="AA642" s="16" t="str">
        <f t="shared" si="120"/>
        <v>AtkExt</v>
      </c>
      <c r="AB642" s="29">
        <f t="shared" si="121"/>
        <v>39</v>
      </c>
      <c r="AC642" s="16" t="str">
        <f t="shared" si="122"/>
        <v>HPExt</v>
      </c>
      <c r="AD642" s="29">
        <f t="shared" si="123"/>
        <v>137</v>
      </c>
    </row>
    <row r="643" spans="21:30" ht="16.5" x14ac:dyDescent="0.2">
      <c r="U643" s="15">
        <v>606</v>
      </c>
      <c r="V643" s="16">
        <f t="shared" si="117"/>
        <v>21</v>
      </c>
      <c r="W643" s="16" t="str">
        <f t="shared" si="118"/>
        <v>高级2</v>
      </c>
      <c r="X643" s="16">
        <f t="shared" si="115"/>
        <v>3</v>
      </c>
      <c r="Y643" s="16">
        <f t="shared" si="116"/>
        <v>6</v>
      </c>
      <c r="Z643" s="19">
        <f t="shared" si="119"/>
        <v>0.30000000000000004</v>
      </c>
      <c r="AA643" s="16" t="str">
        <f t="shared" si="120"/>
        <v>AtkExt</v>
      </c>
      <c r="AB643" s="29">
        <f t="shared" si="121"/>
        <v>47</v>
      </c>
      <c r="AC643" s="16" t="str">
        <f t="shared" si="122"/>
        <v>HPExt</v>
      </c>
      <c r="AD643" s="29">
        <f t="shared" si="123"/>
        <v>164</v>
      </c>
    </row>
    <row r="644" spans="21:30" ht="16.5" x14ac:dyDescent="0.2">
      <c r="U644" s="15">
        <v>607</v>
      </c>
      <c r="V644" s="16">
        <f t="shared" si="117"/>
        <v>21</v>
      </c>
      <c r="W644" s="16" t="str">
        <f t="shared" si="118"/>
        <v>高级2</v>
      </c>
      <c r="X644" s="16">
        <f t="shared" si="115"/>
        <v>3</v>
      </c>
      <c r="Y644" s="16">
        <f t="shared" si="116"/>
        <v>7</v>
      </c>
      <c r="Z644" s="19">
        <f t="shared" si="119"/>
        <v>0.35000000000000003</v>
      </c>
      <c r="AA644" s="16" t="str">
        <f t="shared" si="120"/>
        <v>AtkExt</v>
      </c>
      <c r="AB644" s="29">
        <f t="shared" si="121"/>
        <v>54</v>
      </c>
      <c r="AC644" s="16" t="str">
        <f t="shared" si="122"/>
        <v>HPExt</v>
      </c>
      <c r="AD644" s="29">
        <f t="shared" si="123"/>
        <v>191</v>
      </c>
    </row>
    <row r="645" spans="21:30" ht="16.5" x14ac:dyDescent="0.2">
      <c r="U645" s="15">
        <v>608</v>
      </c>
      <c r="V645" s="16">
        <f t="shared" si="117"/>
        <v>21</v>
      </c>
      <c r="W645" s="16" t="str">
        <f t="shared" si="118"/>
        <v>高级2</v>
      </c>
      <c r="X645" s="16">
        <f t="shared" si="115"/>
        <v>3</v>
      </c>
      <c r="Y645" s="16">
        <f t="shared" si="116"/>
        <v>8</v>
      </c>
      <c r="Z645" s="19">
        <f t="shared" si="119"/>
        <v>0.4</v>
      </c>
      <c r="AA645" s="16" t="str">
        <f t="shared" si="120"/>
        <v>AtkExt</v>
      </c>
      <c r="AB645" s="29">
        <f t="shared" si="121"/>
        <v>62</v>
      </c>
      <c r="AC645" s="16" t="str">
        <f t="shared" si="122"/>
        <v>HPExt</v>
      </c>
      <c r="AD645" s="29">
        <f t="shared" si="123"/>
        <v>219</v>
      </c>
    </row>
    <row r="646" spans="21:30" ht="16.5" x14ac:dyDescent="0.2">
      <c r="U646" s="15">
        <v>609</v>
      </c>
      <c r="V646" s="16">
        <f t="shared" si="117"/>
        <v>21</v>
      </c>
      <c r="W646" s="16" t="str">
        <f t="shared" si="118"/>
        <v>高级2</v>
      </c>
      <c r="X646" s="16">
        <f t="shared" si="115"/>
        <v>3</v>
      </c>
      <c r="Y646" s="16">
        <f t="shared" si="116"/>
        <v>9</v>
      </c>
      <c r="Z646" s="19">
        <f t="shared" si="119"/>
        <v>0.45</v>
      </c>
      <c r="AA646" s="16" t="str">
        <f t="shared" si="120"/>
        <v>AtkExt</v>
      </c>
      <c r="AB646" s="29">
        <f t="shared" si="121"/>
        <v>70</v>
      </c>
      <c r="AC646" s="16" t="str">
        <f t="shared" si="122"/>
        <v>HPExt</v>
      </c>
      <c r="AD646" s="29">
        <f t="shared" si="123"/>
        <v>246</v>
      </c>
    </row>
    <row r="647" spans="21:30" ht="16.5" x14ac:dyDescent="0.2">
      <c r="U647" s="15">
        <v>610</v>
      </c>
      <c r="V647" s="16">
        <f t="shared" si="117"/>
        <v>21</v>
      </c>
      <c r="W647" s="16" t="str">
        <f t="shared" si="118"/>
        <v>高级2</v>
      </c>
      <c r="X647" s="16">
        <f t="shared" si="115"/>
        <v>3</v>
      </c>
      <c r="Y647" s="16">
        <f t="shared" si="116"/>
        <v>10</v>
      </c>
      <c r="Z647" s="19">
        <f t="shared" si="119"/>
        <v>0.5</v>
      </c>
      <c r="AA647" s="16" t="str">
        <f t="shared" si="120"/>
        <v>AtkExt</v>
      </c>
      <c r="AB647" s="29">
        <f t="shared" si="121"/>
        <v>78</v>
      </c>
      <c r="AC647" s="16" t="str">
        <f t="shared" si="122"/>
        <v>HPExt</v>
      </c>
      <c r="AD647" s="29">
        <f t="shared" si="123"/>
        <v>273</v>
      </c>
    </row>
    <row r="648" spans="21:30" ht="16.5" x14ac:dyDescent="0.2">
      <c r="U648" s="15">
        <v>611</v>
      </c>
      <c r="V648" s="16">
        <f t="shared" si="117"/>
        <v>21</v>
      </c>
      <c r="W648" s="16" t="str">
        <f t="shared" si="118"/>
        <v>高级2</v>
      </c>
      <c r="X648" s="16">
        <f t="shared" si="115"/>
        <v>3</v>
      </c>
      <c r="Y648" s="16">
        <f t="shared" si="116"/>
        <v>11</v>
      </c>
      <c r="Z648" s="19">
        <f t="shared" si="119"/>
        <v>0.55000000000000004</v>
      </c>
      <c r="AA648" s="16" t="str">
        <f t="shared" si="120"/>
        <v>AtkExt</v>
      </c>
      <c r="AB648" s="29">
        <f t="shared" si="121"/>
        <v>85</v>
      </c>
      <c r="AC648" s="16" t="str">
        <f t="shared" si="122"/>
        <v>HPExt</v>
      </c>
      <c r="AD648" s="29">
        <f t="shared" si="123"/>
        <v>301</v>
      </c>
    </row>
    <row r="649" spans="21:30" ht="16.5" x14ac:dyDescent="0.2">
      <c r="U649" s="15">
        <v>612</v>
      </c>
      <c r="V649" s="16">
        <f t="shared" si="117"/>
        <v>21</v>
      </c>
      <c r="W649" s="16" t="str">
        <f t="shared" si="118"/>
        <v>高级2</v>
      </c>
      <c r="X649" s="16">
        <f t="shared" si="115"/>
        <v>3</v>
      </c>
      <c r="Y649" s="16">
        <f t="shared" si="116"/>
        <v>12</v>
      </c>
      <c r="Z649" s="19">
        <f t="shared" si="119"/>
        <v>0.60000000000000009</v>
      </c>
      <c r="AA649" s="16" t="str">
        <f t="shared" si="120"/>
        <v>AtkExt</v>
      </c>
      <c r="AB649" s="29">
        <f t="shared" si="121"/>
        <v>93</v>
      </c>
      <c r="AC649" s="16" t="str">
        <f t="shared" si="122"/>
        <v>HPExt</v>
      </c>
      <c r="AD649" s="29">
        <f t="shared" si="123"/>
        <v>328</v>
      </c>
    </row>
    <row r="650" spans="21:30" ht="16.5" x14ac:dyDescent="0.2">
      <c r="U650" s="15">
        <v>613</v>
      </c>
      <c r="V650" s="16">
        <f t="shared" si="117"/>
        <v>21</v>
      </c>
      <c r="W650" s="16" t="str">
        <f t="shared" si="118"/>
        <v>高级2</v>
      </c>
      <c r="X650" s="16">
        <f t="shared" si="115"/>
        <v>3</v>
      </c>
      <c r="Y650" s="16">
        <f t="shared" si="116"/>
        <v>13</v>
      </c>
      <c r="Z650" s="19">
        <f t="shared" si="119"/>
        <v>0.65</v>
      </c>
      <c r="AA650" s="16" t="str">
        <f t="shared" si="120"/>
        <v>AtkExt</v>
      </c>
      <c r="AB650" s="29">
        <f t="shared" si="121"/>
        <v>101</v>
      </c>
      <c r="AC650" s="16" t="str">
        <f t="shared" si="122"/>
        <v>HPExt</v>
      </c>
      <c r="AD650" s="29">
        <f t="shared" si="123"/>
        <v>356</v>
      </c>
    </row>
    <row r="651" spans="21:30" ht="16.5" x14ac:dyDescent="0.2">
      <c r="U651" s="15">
        <v>614</v>
      </c>
      <c r="V651" s="16">
        <f t="shared" si="117"/>
        <v>21</v>
      </c>
      <c r="W651" s="16" t="str">
        <f t="shared" si="118"/>
        <v>高级2</v>
      </c>
      <c r="X651" s="16">
        <f t="shared" si="115"/>
        <v>3</v>
      </c>
      <c r="Y651" s="16">
        <f t="shared" si="116"/>
        <v>14</v>
      </c>
      <c r="Z651" s="19">
        <f t="shared" si="119"/>
        <v>0.70000000000000007</v>
      </c>
      <c r="AA651" s="16" t="str">
        <f t="shared" si="120"/>
        <v>AtkExt</v>
      </c>
      <c r="AB651" s="29">
        <f t="shared" si="121"/>
        <v>109</v>
      </c>
      <c r="AC651" s="16" t="str">
        <f t="shared" si="122"/>
        <v>HPExt</v>
      </c>
      <c r="AD651" s="29">
        <f t="shared" si="123"/>
        <v>383</v>
      </c>
    </row>
    <row r="652" spans="21:30" ht="16.5" x14ac:dyDescent="0.2">
      <c r="U652" s="15">
        <v>615</v>
      </c>
      <c r="V652" s="16">
        <f t="shared" si="117"/>
        <v>21</v>
      </c>
      <c r="W652" s="16" t="str">
        <f t="shared" si="118"/>
        <v>高级2</v>
      </c>
      <c r="X652" s="16">
        <f t="shared" si="115"/>
        <v>3</v>
      </c>
      <c r="Y652" s="16">
        <f t="shared" si="116"/>
        <v>15</v>
      </c>
      <c r="Z652" s="19">
        <f t="shared" si="119"/>
        <v>0.75</v>
      </c>
      <c r="AA652" s="16" t="str">
        <f t="shared" si="120"/>
        <v>AtkExt</v>
      </c>
      <c r="AB652" s="29">
        <f t="shared" si="121"/>
        <v>116</v>
      </c>
      <c r="AC652" s="16" t="str">
        <f t="shared" si="122"/>
        <v>HPExt</v>
      </c>
      <c r="AD652" s="29">
        <f t="shared" si="123"/>
        <v>410</v>
      </c>
    </row>
    <row r="653" spans="21:30" ht="16.5" x14ac:dyDescent="0.2">
      <c r="U653" s="15">
        <v>616</v>
      </c>
      <c r="V653" s="16">
        <f t="shared" si="117"/>
        <v>21</v>
      </c>
      <c r="W653" s="16" t="str">
        <f t="shared" si="118"/>
        <v>高级2</v>
      </c>
      <c r="X653" s="16">
        <f t="shared" si="115"/>
        <v>3</v>
      </c>
      <c r="Y653" s="16">
        <f t="shared" si="116"/>
        <v>16</v>
      </c>
      <c r="Z653" s="19">
        <f t="shared" si="119"/>
        <v>0.8</v>
      </c>
      <c r="AA653" s="16" t="str">
        <f t="shared" si="120"/>
        <v>AtkExt</v>
      </c>
      <c r="AB653" s="29">
        <f t="shared" si="121"/>
        <v>124</v>
      </c>
      <c r="AC653" s="16" t="str">
        <f t="shared" si="122"/>
        <v>HPExt</v>
      </c>
      <c r="AD653" s="29">
        <f t="shared" si="123"/>
        <v>438</v>
      </c>
    </row>
    <row r="654" spans="21:30" ht="16.5" x14ac:dyDescent="0.2">
      <c r="U654" s="15">
        <v>617</v>
      </c>
      <c r="V654" s="16">
        <f t="shared" si="117"/>
        <v>21</v>
      </c>
      <c r="W654" s="16" t="str">
        <f t="shared" si="118"/>
        <v>高级2</v>
      </c>
      <c r="X654" s="16">
        <f t="shared" si="115"/>
        <v>3</v>
      </c>
      <c r="Y654" s="16">
        <f t="shared" si="116"/>
        <v>17</v>
      </c>
      <c r="Z654" s="19">
        <f t="shared" si="119"/>
        <v>0.85000000000000009</v>
      </c>
      <c r="AA654" s="16" t="str">
        <f t="shared" si="120"/>
        <v>AtkExt</v>
      </c>
      <c r="AB654" s="29">
        <f t="shared" si="121"/>
        <v>132</v>
      </c>
      <c r="AC654" s="16" t="str">
        <f t="shared" si="122"/>
        <v>HPExt</v>
      </c>
      <c r="AD654" s="29">
        <f t="shared" si="123"/>
        <v>465</v>
      </c>
    </row>
    <row r="655" spans="21:30" ht="16.5" x14ac:dyDescent="0.2">
      <c r="U655" s="15">
        <v>618</v>
      </c>
      <c r="V655" s="16">
        <f t="shared" si="117"/>
        <v>21</v>
      </c>
      <c r="W655" s="16" t="str">
        <f t="shared" si="118"/>
        <v>高级2</v>
      </c>
      <c r="X655" s="16">
        <f t="shared" si="115"/>
        <v>3</v>
      </c>
      <c r="Y655" s="16">
        <f t="shared" si="116"/>
        <v>18</v>
      </c>
      <c r="Z655" s="19">
        <f t="shared" si="119"/>
        <v>0.9</v>
      </c>
      <c r="AA655" s="16" t="str">
        <f t="shared" si="120"/>
        <v>AtkExt</v>
      </c>
      <c r="AB655" s="29">
        <f t="shared" si="121"/>
        <v>140</v>
      </c>
      <c r="AC655" s="16" t="str">
        <f t="shared" si="122"/>
        <v>HPExt</v>
      </c>
      <c r="AD655" s="29">
        <f t="shared" si="123"/>
        <v>492</v>
      </c>
    </row>
    <row r="656" spans="21:30" ht="16.5" x14ac:dyDescent="0.2">
      <c r="U656" s="15">
        <v>619</v>
      </c>
      <c r="V656" s="16">
        <f t="shared" si="117"/>
        <v>21</v>
      </c>
      <c r="W656" s="16" t="str">
        <f t="shared" si="118"/>
        <v>高级2</v>
      </c>
      <c r="X656" s="16">
        <f t="shared" si="115"/>
        <v>3</v>
      </c>
      <c r="Y656" s="16">
        <f t="shared" si="116"/>
        <v>19</v>
      </c>
      <c r="Z656" s="19">
        <f t="shared" si="119"/>
        <v>0.95000000000000007</v>
      </c>
      <c r="AA656" s="16" t="str">
        <f t="shared" si="120"/>
        <v>AtkExt</v>
      </c>
      <c r="AB656" s="29">
        <f t="shared" si="121"/>
        <v>147</v>
      </c>
      <c r="AC656" s="16" t="str">
        <f t="shared" si="122"/>
        <v>HPExt</v>
      </c>
      <c r="AD656" s="29">
        <f t="shared" si="123"/>
        <v>520</v>
      </c>
    </row>
    <row r="657" spans="21:30" ht="16.5" x14ac:dyDescent="0.2">
      <c r="U657" s="15">
        <v>620</v>
      </c>
      <c r="V657" s="16">
        <f t="shared" si="117"/>
        <v>21</v>
      </c>
      <c r="W657" s="16" t="str">
        <f t="shared" si="118"/>
        <v>高级2</v>
      </c>
      <c r="X657" s="16">
        <f t="shared" si="115"/>
        <v>3</v>
      </c>
      <c r="Y657" s="16">
        <f t="shared" si="116"/>
        <v>20</v>
      </c>
      <c r="Z657" s="19">
        <f t="shared" si="119"/>
        <v>1</v>
      </c>
      <c r="AA657" s="16" t="str">
        <f t="shared" si="120"/>
        <v>AtkExt</v>
      </c>
      <c r="AB657" s="29">
        <f t="shared" si="121"/>
        <v>155</v>
      </c>
      <c r="AC657" s="16" t="str">
        <f t="shared" si="122"/>
        <v>HPExt</v>
      </c>
      <c r="AD657" s="29">
        <f t="shared" si="123"/>
        <v>547</v>
      </c>
    </row>
    <row r="658" spans="21:30" ht="16.5" x14ac:dyDescent="0.2">
      <c r="U658" s="15">
        <v>621</v>
      </c>
      <c r="V658" s="16">
        <f t="shared" si="117"/>
        <v>21</v>
      </c>
      <c r="W658" s="16" t="str">
        <f t="shared" si="118"/>
        <v>高级2</v>
      </c>
      <c r="X658" s="16">
        <f t="shared" si="115"/>
        <v>3</v>
      </c>
      <c r="Y658" s="16">
        <f t="shared" si="116"/>
        <v>21</v>
      </c>
      <c r="Z658" s="19">
        <f t="shared" si="119"/>
        <v>1.05</v>
      </c>
      <c r="AA658" s="16" t="str">
        <f t="shared" si="120"/>
        <v>AtkExt</v>
      </c>
      <c r="AB658" s="29">
        <f t="shared" si="121"/>
        <v>163</v>
      </c>
      <c r="AC658" s="16" t="str">
        <f t="shared" si="122"/>
        <v>HPExt</v>
      </c>
      <c r="AD658" s="29">
        <f t="shared" si="123"/>
        <v>574</v>
      </c>
    </row>
    <row r="659" spans="21:30" ht="16.5" x14ac:dyDescent="0.2">
      <c r="U659" s="15">
        <v>622</v>
      </c>
      <c r="V659" s="16">
        <f t="shared" si="117"/>
        <v>21</v>
      </c>
      <c r="W659" s="16" t="str">
        <f t="shared" si="118"/>
        <v>高级2</v>
      </c>
      <c r="X659" s="16">
        <f t="shared" si="115"/>
        <v>3</v>
      </c>
      <c r="Y659" s="16">
        <f t="shared" si="116"/>
        <v>22</v>
      </c>
      <c r="Z659" s="19">
        <f t="shared" si="119"/>
        <v>1.1000000000000001</v>
      </c>
      <c r="AA659" s="16" t="str">
        <f t="shared" si="120"/>
        <v>AtkExt</v>
      </c>
      <c r="AB659" s="29">
        <f t="shared" si="121"/>
        <v>171</v>
      </c>
      <c r="AC659" s="16" t="str">
        <f t="shared" si="122"/>
        <v>HPExt</v>
      </c>
      <c r="AD659" s="29">
        <f t="shared" si="123"/>
        <v>602</v>
      </c>
    </row>
    <row r="660" spans="21:30" ht="16.5" x14ac:dyDescent="0.2">
      <c r="U660" s="15">
        <v>623</v>
      </c>
      <c r="V660" s="16">
        <f t="shared" si="117"/>
        <v>21</v>
      </c>
      <c r="W660" s="16" t="str">
        <f t="shared" si="118"/>
        <v>高级2</v>
      </c>
      <c r="X660" s="16">
        <f t="shared" si="115"/>
        <v>3</v>
      </c>
      <c r="Y660" s="16">
        <f t="shared" si="116"/>
        <v>23</v>
      </c>
      <c r="Z660" s="19">
        <f t="shared" si="119"/>
        <v>1.1500000000000001</v>
      </c>
      <c r="AA660" s="16" t="str">
        <f t="shared" si="120"/>
        <v>AtkExt</v>
      </c>
      <c r="AB660" s="29">
        <f t="shared" si="121"/>
        <v>178</v>
      </c>
      <c r="AC660" s="16" t="str">
        <f t="shared" si="122"/>
        <v>HPExt</v>
      </c>
      <c r="AD660" s="29">
        <f t="shared" si="123"/>
        <v>629</v>
      </c>
    </row>
    <row r="661" spans="21:30" ht="16.5" x14ac:dyDescent="0.2">
      <c r="U661" s="15">
        <v>624</v>
      </c>
      <c r="V661" s="16">
        <f t="shared" si="117"/>
        <v>21</v>
      </c>
      <c r="W661" s="16" t="str">
        <f t="shared" si="118"/>
        <v>高级2</v>
      </c>
      <c r="X661" s="16">
        <f t="shared" si="115"/>
        <v>3</v>
      </c>
      <c r="Y661" s="16">
        <f t="shared" si="116"/>
        <v>24</v>
      </c>
      <c r="Z661" s="19">
        <f t="shared" si="119"/>
        <v>1.2000000000000002</v>
      </c>
      <c r="AA661" s="16" t="str">
        <f t="shared" si="120"/>
        <v>AtkExt</v>
      </c>
      <c r="AB661" s="29">
        <f t="shared" si="121"/>
        <v>186</v>
      </c>
      <c r="AC661" s="16" t="str">
        <f t="shared" si="122"/>
        <v>HPExt</v>
      </c>
      <c r="AD661" s="29">
        <f t="shared" si="123"/>
        <v>656</v>
      </c>
    </row>
    <row r="662" spans="21:30" ht="16.5" x14ac:dyDescent="0.2">
      <c r="U662" s="15">
        <v>625</v>
      </c>
      <c r="V662" s="16">
        <f t="shared" si="117"/>
        <v>21</v>
      </c>
      <c r="W662" s="16" t="str">
        <f t="shared" si="118"/>
        <v>高级2</v>
      </c>
      <c r="X662" s="16">
        <f t="shared" si="115"/>
        <v>3</v>
      </c>
      <c r="Y662" s="16">
        <f t="shared" si="116"/>
        <v>25</v>
      </c>
      <c r="Z662" s="19">
        <f t="shared" si="119"/>
        <v>1.25</v>
      </c>
      <c r="AA662" s="16" t="str">
        <f t="shared" si="120"/>
        <v>AtkExt</v>
      </c>
      <c r="AB662" s="29">
        <f t="shared" si="121"/>
        <v>194</v>
      </c>
      <c r="AC662" s="16" t="str">
        <f t="shared" si="122"/>
        <v>HPExt</v>
      </c>
      <c r="AD662" s="29">
        <f t="shared" si="123"/>
        <v>684</v>
      </c>
    </row>
    <row r="663" spans="21:30" ht="16.5" x14ac:dyDescent="0.2">
      <c r="U663" s="15">
        <v>626</v>
      </c>
      <c r="V663" s="16">
        <f t="shared" si="117"/>
        <v>21</v>
      </c>
      <c r="W663" s="16" t="str">
        <f t="shared" si="118"/>
        <v>高级2</v>
      </c>
      <c r="X663" s="16">
        <f t="shared" si="115"/>
        <v>3</v>
      </c>
      <c r="Y663" s="16">
        <f t="shared" si="116"/>
        <v>26</v>
      </c>
      <c r="Z663" s="19">
        <f t="shared" si="119"/>
        <v>1.3</v>
      </c>
      <c r="AA663" s="16" t="str">
        <f t="shared" si="120"/>
        <v>AtkExt</v>
      </c>
      <c r="AB663" s="29">
        <f t="shared" si="121"/>
        <v>202</v>
      </c>
      <c r="AC663" s="16" t="str">
        <f t="shared" si="122"/>
        <v>HPExt</v>
      </c>
      <c r="AD663" s="29">
        <f t="shared" si="123"/>
        <v>711</v>
      </c>
    </row>
    <row r="664" spans="21:30" ht="16.5" x14ac:dyDescent="0.2">
      <c r="U664" s="15">
        <v>627</v>
      </c>
      <c r="V664" s="16">
        <f t="shared" si="117"/>
        <v>21</v>
      </c>
      <c r="W664" s="16" t="str">
        <f t="shared" si="118"/>
        <v>高级2</v>
      </c>
      <c r="X664" s="16">
        <f t="shared" si="115"/>
        <v>3</v>
      </c>
      <c r="Y664" s="16">
        <f t="shared" si="116"/>
        <v>27</v>
      </c>
      <c r="Z664" s="19">
        <f t="shared" si="119"/>
        <v>1.35</v>
      </c>
      <c r="AA664" s="16" t="str">
        <f t="shared" si="120"/>
        <v>AtkExt</v>
      </c>
      <c r="AB664" s="29">
        <f t="shared" si="121"/>
        <v>209</v>
      </c>
      <c r="AC664" s="16" t="str">
        <f t="shared" si="122"/>
        <v>HPExt</v>
      </c>
      <c r="AD664" s="29">
        <f t="shared" si="123"/>
        <v>738</v>
      </c>
    </row>
    <row r="665" spans="21:30" ht="16.5" x14ac:dyDescent="0.2">
      <c r="U665" s="15">
        <v>628</v>
      </c>
      <c r="V665" s="16">
        <f t="shared" si="117"/>
        <v>21</v>
      </c>
      <c r="W665" s="16" t="str">
        <f t="shared" si="118"/>
        <v>高级2</v>
      </c>
      <c r="X665" s="16">
        <f t="shared" si="115"/>
        <v>3</v>
      </c>
      <c r="Y665" s="16">
        <f t="shared" si="116"/>
        <v>28</v>
      </c>
      <c r="Z665" s="19">
        <f t="shared" si="119"/>
        <v>1.4000000000000001</v>
      </c>
      <c r="AA665" s="16" t="str">
        <f t="shared" si="120"/>
        <v>AtkExt</v>
      </c>
      <c r="AB665" s="29">
        <f t="shared" si="121"/>
        <v>217</v>
      </c>
      <c r="AC665" s="16" t="str">
        <f t="shared" si="122"/>
        <v>HPExt</v>
      </c>
      <c r="AD665" s="29">
        <f t="shared" si="123"/>
        <v>766</v>
      </c>
    </row>
    <row r="666" spans="21:30" ht="16.5" x14ac:dyDescent="0.2">
      <c r="U666" s="15">
        <v>629</v>
      </c>
      <c r="V666" s="16">
        <f t="shared" si="117"/>
        <v>21</v>
      </c>
      <c r="W666" s="16" t="str">
        <f t="shared" si="118"/>
        <v>高级2</v>
      </c>
      <c r="X666" s="16">
        <f t="shared" si="115"/>
        <v>3</v>
      </c>
      <c r="Y666" s="16">
        <f t="shared" si="116"/>
        <v>29</v>
      </c>
      <c r="Z666" s="19">
        <f t="shared" si="119"/>
        <v>1.4500000000000002</v>
      </c>
      <c r="AA666" s="16" t="str">
        <f t="shared" si="120"/>
        <v>AtkExt</v>
      </c>
      <c r="AB666" s="29">
        <f t="shared" si="121"/>
        <v>225</v>
      </c>
      <c r="AC666" s="16" t="str">
        <f t="shared" si="122"/>
        <v>HPExt</v>
      </c>
      <c r="AD666" s="29">
        <f t="shared" si="123"/>
        <v>793</v>
      </c>
    </row>
    <row r="667" spans="21:30" ht="16.5" x14ac:dyDescent="0.2">
      <c r="U667" s="15">
        <v>630</v>
      </c>
      <c r="V667" s="16">
        <f t="shared" si="117"/>
        <v>21</v>
      </c>
      <c r="W667" s="16" t="str">
        <f t="shared" si="118"/>
        <v>高级2</v>
      </c>
      <c r="X667" s="16">
        <f t="shared" si="115"/>
        <v>3</v>
      </c>
      <c r="Y667" s="16">
        <f t="shared" si="116"/>
        <v>30</v>
      </c>
      <c r="Z667" s="19">
        <f t="shared" si="119"/>
        <v>1.5</v>
      </c>
      <c r="AA667" s="16" t="str">
        <f t="shared" si="120"/>
        <v>AtkExt</v>
      </c>
      <c r="AB667" s="29">
        <f t="shared" si="121"/>
        <v>233</v>
      </c>
      <c r="AC667" s="16" t="str">
        <f t="shared" si="122"/>
        <v>HPExt</v>
      </c>
      <c r="AD667" s="29">
        <f t="shared" si="123"/>
        <v>820</v>
      </c>
    </row>
    <row r="668" spans="21:30" ht="16.5" x14ac:dyDescent="0.2">
      <c r="U668" s="15">
        <v>631</v>
      </c>
      <c r="V668" s="16">
        <f t="shared" si="117"/>
        <v>22</v>
      </c>
      <c r="W668" s="16" t="str">
        <f t="shared" si="118"/>
        <v>高级2</v>
      </c>
      <c r="X668" s="16">
        <f t="shared" si="115"/>
        <v>4</v>
      </c>
      <c r="Y668" s="16">
        <f t="shared" si="116"/>
        <v>1</v>
      </c>
      <c r="Z668" s="19">
        <f t="shared" si="119"/>
        <v>0.05</v>
      </c>
      <c r="AA668" s="16" t="str">
        <f t="shared" si="120"/>
        <v>DefExt</v>
      </c>
      <c r="AB668" s="29">
        <f t="shared" si="121"/>
        <v>4</v>
      </c>
      <c r="AC668" s="16" t="str">
        <f t="shared" si="122"/>
        <v>HPExt</v>
      </c>
      <c r="AD668" s="29">
        <f t="shared" si="123"/>
        <v>27</v>
      </c>
    </row>
    <row r="669" spans="21:30" ht="16.5" x14ac:dyDescent="0.2">
      <c r="U669" s="15">
        <v>632</v>
      </c>
      <c r="V669" s="16">
        <f t="shared" si="117"/>
        <v>22</v>
      </c>
      <c r="W669" s="16" t="str">
        <f t="shared" si="118"/>
        <v>高级2</v>
      </c>
      <c r="X669" s="16">
        <f t="shared" si="115"/>
        <v>4</v>
      </c>
      <c r="Y669" s="16">
        <f t="shared" si="116"/>
        <v>2</v>
      </c>
      <c r="Z669" s="19">
        <f t="shared" si="119"/>
        <v>0.1</v>
      </c>
      <c r="AA669" s="16" t="str">
        <f t="shared" si="120"/>
        <v>DefExt</v>
      </c>
      <c r="AB669" s="29">
        <f t="shared" si="121"/>
        <v>8</v>
      </c>
      <c r="AC669" s="16" t="str">
        <f t="shared" si="122"/>
        <v>HPExt</v>
      </c>
      <c r="AD669" s="29">
        <f t="shared" si="123"/>
        <v>55</v>
      </c>
    </row>
    <row r="670" spans="21:30" ht="16.5" x14ac:dyDescent="0.2">
      <c r="U670" s="15">
        <v>633</v>
      </c>
      <c r="V670" s="16">
        <f t="shared" si="117"/>
        <v>22</v>
      </c>
      <c r="W670" s="16" t="str">
        <f t="shared" si="118"/>
        <v>高级2</v>
      </c>
      <c r="X670" s="16">
        <f t="shared" si="115"/>
        <v>4</v>
      </c>
      <c r="Y670" s="16">
        <f t="shared" si="116"/>
        <v>3</v>
      </c>
      <c r="Z670" s="19">
        <f t="shared" si="119"/>
        <v>0.15000000000000002</v>
      </c>
      <c r="AA670" s="16" t="str">
        <f t="shared" si="120"/>
        <v>DefExt</v>
      </c>
      <c r="AB670" s="29">
        <f t="shared" si="121"/>
        <v>12</v>
      </c>
      <c r="AC670" s="16" t="str">
        <f t="shared" si="122"/>
        <v>HPExt</v>
      </c>
      <c r="AD670" s="29">
        <f t="shared" si="123"/>
        <v>82</v>
      </c>
    </row>
    <row r="671" spans="21:30" ht="16.5" x14ac:dyDescent="0.2">
      <c r="U671" s="15">
        <v>634</v>
      </c>
      <c r="V671" s="16">
        <f t="shared" si="117"/>
        <v>22</v>
      </c>
      <c r="W671" s="16" t="str">
        <f t="shared" si="118"/>
        <v>高级2</v>
      </c>
      <c r="X671" s="16">
        <f t="shared" si="115"/>
        <v>4</v>
      </c>
      <c r="Y671" s="16">
        <f t="shared" si="116"/>
        <v>4</v>
      </c>
      <c r="Z671" s="19">
        <f t="shared" si="119"/>
        <v>0.2</v>
      </c>
      <c r="AA671" s="16" t="str">
        <f t="shared" si="120"/>
        <v>DefExt</v>
      </c>
      <c r="AB671" s="29">
        <f t="shared" si="121"/>
        <v>15</v>
      </c>
      <c r="AC671" s="16" t="str">
        <f t="shared" si="122"/>
        <v>HPExt</v>
      </c>
      <c r="AD671" s="29">
        <f t="shared" si="123"/>
        <v>109</v>
      </c>
    </row>
    <row r="672" spans="21:30" ht="16.5" x14ac:dyDescent="0.2">
      <c r="U672" s="15">
        <v>635</v>
      </c>
      <c r="V672" s="16">
        <f t="shared" si="117"/>
        <v>22</v>
      </c>
      <c r="W672" s="16" t="str">
        <f t="shared" si="118"/>
        <v>高级2</v>
      </c>
      <c r="X672" s="16">
        <f t="shared" si="115"/>
        <v>4</v>
      </c>
      <c r="Y672" s="16">
        <f t="shared" si="116"/>
        <v>5</v>
      </c>
      <c r="Z672" s="19">
        <f t="shared" si="119"/>
        <v>0.25</v>
      </c>
      <c r="AA672" s="16" t="str">
        <f t="shared" si="120"/>
        <v>DefExt</v>
      </c>
      <c r="AB672" s="29">
        <f t="shared" si="121"/>
        <v>19</v>
      </c>
      <c r="AC672" s="16" t="str">
        <f t="shared" si="122"/>
        <v>HPExt</v>
      </c>
      <c r="AD672" s="29">
        <f t="shared" si="123"/>
        <v>137</v>
      </c>
    </row>
    <row r="673" spans="21:30" ht="16.5" x14ac:dyDescent="0.2">
      <c r="U673" s="15">
        <v>636</v>
      </c>
      <c r="V673" s="16">
        <f t="shared" si="117"/>
        <v>22</v>
      </c>
      <c r="W673" s="16" t="str">
        <f t="shared" si="118"/>
        <v>高级2</v>
      </c>
      <c r="X673" s="16">
        <f t="shared" si="115"/>
        <v>4</v>
      </c>
      <c r="Y673" s="16">
        <f t="shared" si="116"/>
        <v>6</v>
      </c>
      <c r="Z673" s="19">
        <f t="shared" si="119"/>
        <v>0.30000000000000004</v>
      </c>
      <c r="AA673" s="16" t="str">
        <f t="shared" si="120"/>
        <v>DefExt</v>
      </c>
      <c r="AB673" s="29">
        <f t="shared" si="121"/>
        <v>23</v>
      </c>
      <c r="AC673" s="16" t="str">
        <f t="shared" si="122"/>
        <v>HPExt</v>
      </c>
      <c r="AD673" s="29">
        <f t="shared" si="123"/>
        <v>164</v>
      </c>
    </row>
    <row r="674" spans="21:30" ht="16.5" x14ac:dyDescent="0.2">
      <c r="U674" s="15">
        <v>637</v>
      </c>
      <c r="V674" s="16">
        <f t="shared" si="117"/>
        <v>22</v>
      </c>
      <c r="W674" s="16" t="str">
        <f t="shared" si="118"/>
        <v>高级2</v>
      </c>
      <c r="X674" s="16">
        <f t="shared" si="115"/>
        <v>4</v>
      </c>
      <c r="Y674" s="16">
        <f t="shared" si="116"/>
        <v>7</v>
      </c>
      <c r="Z674" s="19">
        <f t="shared" si="119"/>
        <v>0.35000000000000003</v>
      </c>
      <c r="AA674" s="16" t="str">
        <f t="shared" si="120"/>
        <v>DefExt</v>
      </c>
      <c r="AB674" s="29">
        <f t="shared" si="121"/>
        <v>27</v>
      </c>
      <c r="AC674" s="16" t="str">
        <f t="shared" si="122"/>
        <v>HPExt</v>
      </c>
      <c r="AD674" s="29">
        <f t="shared" si="123"/>
        <v>191</v>
      </c>
    </row>
    <row r="675" spans="21:30" ht="16.5" x14ac:dyDescent="0.2">
      <c r="U675" s="15">
        <v>638</v>
      </c>
      <c r="V675" s="16">
        <f t="shared" si="117"/>
        <v>22</v>
      </c>
      <c r="W675" s="16" t="str">
        <f t="shared" si="118"/>
        <v>高级2</v>
      </c>
      <c r="X675" s="16">
        <f t="shared" si="115"/>
        <v>4</v>
      </c>
      <c r="Y675" s="16">
        <f t="shared" si="116"/>
        <v>8</v>
      </c>
      <c r="Z675" s="19">
        <f t="shared" si="119"/>
        <v>0.4</v>
      </c>
      <c r="AA675" s="16" t="str">
        <f t="shared" si="120"/>
        <v>DefExt</v>
      </c>
      <c r="AB675" s="29">
        <f t="shared" si="121"/>
        <v>31</v>
      </c>
      <c r="AC675" s="16" t="str">
        <f t="shared" si="122"/>
        <v>HPExt</v>
      </c>
      <c r="AD675" s="29">
        <f t="shared" si="123"/>
        <v>219</v>
      </c>
    </row>
    <row r="676" spans="21:30" ht="16.5" x14ac:dyDescent="0.2">
      <c r="U676" s="15">
        <v>639</v>
      </c>
      <c r="V676" s="16">
        <f t="shared" si="117"/>
        <v>22</v>
      </c>
      <c r="W676" s="16" t="str">
        <f t="shared" si="118"/>
        <v>高级2</v>
      </c>
      <c r="X676" s="16">
        <f t="shared" si="115"/>
        <v>4</v>
      </c>
      <c r="Y676" s="16">
        <f t="shared" si="116"/>
        <v>9</v>
      </c>
      <c r="Z676" s="19">
        <f t="shared" si="119"/>
        <v>0.45</v>
      </c>
      <c r="AA676" s="16" t="str">
        <f t="shared" si="120"/>
        <v>DefExt</v>
      </c>
      <c r="AB676" s="29">
        <f t="shared" si="121"/>
        <v>35</v>
      </c>
      <c r="AC676" s="16" t="str">
        <f t="shared" si="122"/>
        <v>HPExt</v>
      </c>
      <c r="AD676" s="29">
        <f t="shared" si="123"/>
        <v>246</v>
      </c>
    </row>
    <row r="677" spans="21:30" ht="16.5" x14ac:dyDescent="0.2">
      <c r="U677" s="15">
        <v>640</v>
      </c>
      <c r="V677" s="16">
        <f t="shared" si="117"/>
        <v>22</v>
      </c>
      <c r="W677" s="16" t="str">
        <f t="shared" si="118"/>
        <v>高级2</v>
      </c>
      <c r="X677" s="16">
        <f t="shared" si="115"/>
        <v>4</v>
      </c>
      <c r="Y677" s="16">
        <f t="shared" si="116"/>
        <v>10</v>
      </c>
      <c r="Z677" s="19">
        <f t="shared" si="119"/>
        <v>0.5</v>
      </c>
      <c r="AA677" s="16" t="str">
        <f t="shared" si="120"/>
        <v>DefExt</v>
      </c>
      <c r="AB677" s="29">
        <f t="shared" si="121"/>
        <v>38</v>
      </c>
      <c r="AC677" s="16" t="str">
        <f t="shared" si="122"/>
        <v>HPExt</v>
      </c>
      <c r="AD677" s="29">
        <f t="shared" si="123"/>
        <v>273</v>
      </c>
    </row>
    <row r="678" spans="21:30" ht="16.5" x14ac:dyDescent="0.2">
      <c r="U678" s="15">
        <v>641</v>
      </c>
      <c r="V678" s="16">
        <f t="shared" si="117"/>
        <v>22</v>
      </c>
      <c r="W678" s="16" t="str">
        <f t="shared" si="118"/>
        <v>高级2</v>
      </c>
      <c r="X678" s="16">
        <f t="shared" ref="X678:X741" si="124">INDEX($V$4:$V$33,INT((U678-1)/30)+1)</f>
        <v>4</v>
      </c>
      <c r="Y678" s="16">
        <f t="shared" ref="Y678:Y741" si="125">MOD(U678-1,30)+1</f>
        <v>11</v>
      </c>
      <c r="Z678" s="19">
        <f t="shared" si="119"/>
        <v>0.55000000000000004</v>
      </c>
      <c r="AA678" s="16" t="str">
        <f t="shared" si="120"/>
        <v>DefExt</v>
      </c>
      <c r="AB678" s="29">
        <f t="shared" si="121"/>
        <v>42</v>
      </c>
      <c r="AC678" s="16" t="str">
        <f t="shared" si="122"/>
        <v>HPExt</v>
      </c>
      <c r="AD678" s="29">
        <f t="shared" si="123"/>
        <v>301</v>
      </c>
    </row>
    <row r="679" spans="21:30" ht="16.5" x14ac:dyDescent="0.2">
      <c r="U679" s="15">
        <v>642</v>
      </c>
      <c r="V679" s="16">
        <f t="shared" ref="V679:V742" si="126">INT((U679-1)/30)+1</f>
        <v>22</v>
      </c>
      <c r="W679" s="16" t="str">
        <f t="shared" ref="W679:W742" si="127">INDEX($U$4:$U$33,V679)</f>
        <v>高级2</v>
      </c>
      <c r="X679" s="16">
        <f t="shared" si="124"/>
        <v>4</v>
      </c>
      <c r="Y679" s="16">
        <f t="shared" si="125"/>
        <v>12</v>
      </c>
      <c r="Z679" s="19">
        <f t="shared" ref="Z679:Z742" si="128">Y679*5%</f>
        <v>0.60000000000000009</v>
      </c>
      <c r="AA679" s="16" t="str">
        <f t="shared" ref="AA679:AA742" si="129">INDEX($Y$3:$AA$3,INDEX($AB$4:$AB$33,V679))</f>
        <v>DefExt</v>
      </c>
      <c r="AB679" s="29">
        <f t="shared" ref="AB679:AB742" si="130">ROUND(INDEX($Y$4:$AA$33,$V679,MATCH(AA679,$Y$3:$AA$3,0))*INDEX($X$4:$X$33,V679)*$Z679*INDEX($E$11:$G$11,MATCH(AA679,$Y$3:$AA$3,0)),0)</f>
        <v>46</v>
      </c>
      <c r="AC679" s="16" t="str">
        <f t="shared" ref="AC679:AC742" si="131">INDEX($Y$3:$AA$3,INDEX($AC$4:$AC$33,V679))</f>
        <v>HPExt</v>
      </c>
      <c r="AD679" s="29">
        <f t="shared" ref="AD679:AD742" si="132">ROUND(INDEX($Y$4:$AA$33,$V679,MATCH(AC679,$Y$3:$AA$3,0))*INDEX($X$4:$X$33,X679)*$Z679*INDEX($E$11:$G$11,MATCH(AC679,$Y$3:$AA$3,0)),0)</f>
        <v>328</v>
      </c>
    </row>
    <row r="680" spans="21:30" ht="16.5" x14ac:dyDescent="0.2">
      <c r="U680" s="15">
        <v>643</v>
      </c>
      <c r="V680" s="16">
        <f t="shared" si="126"/>
        <v>22</v>
      </c>
      <c r="W680" s="16" t="str">
        <f t="shared" si="127"/>
        <v>高级2</v>
      </c>
      <c r="X680" s="16">
        <f t="shared" si="124"/>
        <v>4</v>
      </c>
      <c r="Y680" s="16">
        <f t="shared" si="125"/>
        <v>13</v>
      </c>
      <c r="Z680" s="19">
        <f t="shared" si="128"/>
        <v>0.65</v>
      </c>
      <c r="AA680" s="16" t="str">
        <f t="shared" si="129"/>
        <v>DefExt</v>
      </c>
      <c r="AB680" s="29">
        <f t="shared" si="130"/>
        <v>50</v>
      </c>
      <c r="AC680" s="16" t="str">
        <f t="shared" si="131"/>
        <v>HPExt</v>
      </c>
      <c r="AD680" s="29">
        <f t="shared" si="132"/>
        <v>356</v>
      </c>
    </row>
    <row r="681" spans="21:30" ht="16.5" x14ac:dyDescent="0.2">
      <c r="U681" s="15">
        <v>644</v>
      </c>
      <c r="V681" s="16">
        <f t="shared" si="126"/>
        <v>22</v>
      </c>
      <c r="W681" s="16" t="str">
        <f t="shared" si="127"/>
        <v>高级2</v>
      </c>
      <c r="X681" s="16">
        <f t="shared" si="124"/>
        <v>4</v>
      </c>
      <c r="Y681" s="16">
        <f t="shared" si="125"/>
        <v>14</v>
      </c>
      <c r="Z681" s="19">
        <f t="shared" si="128"/>
        <v>0.70000000000000007</v>
      </c>
      <c r="AA681" s="16" t="str">
        <f t="shared" si="129"/>
        <v>DefExt</v>
      </c>
      <c r="AB681" s="29">
        <f t="shared" si="130"/>
        <v>54</v>
      </c>
      <c r="AC681" s="16" t="str">
        <f t="shared" si="131"/>
        <v>HPExt</v>
      </c>
      <c r="AD681" s="29">
        <f t="shared" si="132"/>
        <v>383</v>
      </c>
    </row>
    <row r="682" spans="21:30" ht="16.5" x14ac:dyDescent="0.2">
      <c r="U682" s="15">
        <v>645</v>
      </c>
      <c r="V682" s="16">
        <f t="shared" si="126"/>
        <v>22</v>
      </c>
      <c r="W682" s="16" t="str">
        <f t="shared" si="127"/>
        <v>高级2</v>
      </c>
      <c r="X682" s="16">
        <f t="shared" si="124"/>
        <v>4</v>
      </c>
      <c r="Y682" s="16">
        <f t="shared" si="125"/>
        <v>15</v>
      </c>
      <c r="Z682" s="19">
        <f t="shared" si="128"/>
        <v>0.75</v>
      </c>
      <c r="AA682" s="16" t="str">
        <f t="shared" si="129"/>
        <v>DefExt</v>
      </c>
      <c r="AB682" s="29">
        <f t="shared" si="130"/>
        <v>58</v>
      </c>
      <c r="AC682" s="16" t="str">
        <f t="shared" si="131"/>
        <v>HPExt</v>
      </c>
      <c r="AD682" s="29">
        <f t="shared" si="132"/>
        <v>410</v>
      </c>
    </row>
    <row r="683" spans="21:30" ht="16.5" x14ac:dyDescent="0.2">
      <c r="U683" s="15">
        <v>646</v>
      </c>
      <c r="V683" s="16">
        <f t="shared" si="126"/>
        <v>22</v>
      </c>
      <c r="W683" s="16" t="str">
        <f t="shared" si="127"/>
        <v>高级2</v>
      </c>
      <c r="X683" s="16">
        <f t="shared" si="124"/>
        <v>4</v>
      </c>
      <c r="Y683" s="16">
        <f t="shared" si="125"/>
        <v>16</v>
      </c>
      <c r="Z683" s="19">
        <f t="shared" si="128"/>
        <v>0.8</v>
      </c>
      <c r="AA683" s="16" t="str">
        <f t="shared" si="129"/>
        <v>DefExt</v>
      </c>
      <c r="AB683" s="29">
        <f t="shared" si="130"/>
        <v>62</v>
      </c>
      <c r="AC683" s="16" t="str">
        <f t="shared" si="131"/>
        <v>HPExt</v>
      </c>
      <c r="AD683" s="29">
        <f t="shared" si="132"/>
        <v>438</v>
      </c>
    </row>
    <row r="684" spans="21:30" ht="16.5" x14ac:dyDescent="0.2">
      <c r="U684" s="15">
        <v>647</v>
      </c>
      <c r="V684" s="16">
        <f t="shared" si="126"/>
        <v>22</v>
      </c>
      <c r="W684" s="16" t="str">
        <f t="shared" si="127"/>
        <v>高级2</v>
      </c>
      <c r="X684" s="16">
        <f t="shared" si="124"/>
        <v>4</v>
      </c>
      <c r="Y684" s="16">
        <f t="shared" si="125"/>
        <v>17</v>
      </c>
      <c r="Z684" s="19">
        <f t="shared" si="128"/>
        <v>0.85000000000000009</v>
      </c>
      <c r="AA684" s="16" t="str">
        <f t="shared" si="129"/>
        <v>DefExt</v>
      </c>
      <c r="AB684" s="29">
        <f t="shared" si="130"/>
        <v>65</v>
      </c>
      <c r="AC684" s="16" t="str">
        <f t="shared" si="131"/>
        <v>HPExt</v>
      </c>
      <c r="AD684" s="29">
        <f t="shared" si="132"/>
        <v>465</v>
      </c>
    </row>
    <row r="685" spans="21:30" ht="16.5" x14ac:dyDescent="0.2">
      <c r="U685" s="15">
        <v>648</v>
      </c>
      <c r="V685" s="16">
        <f t="shared" si="126"/>
        <v>22</v>
      </c>
      <c r="W685" s="16" t="str">
        <f t="shared" si="127"/>
        <v>高级2</v>
      </c>
      <c r="X685" s="16">
        <f t="shared" si="124"/>
        <v>4</v>
      </c>
      <c r="Y685" s="16">
        <f t="shared" si="125"/>
        <v>18</v>
      </c>
      <c r="Z685" s="19">
        <f t="shared" si="128"/>
        <v>0.9</v>
      </c>
      <c r="AA685" s="16" t="str">
        <f t="shared" si="129"/>
        <v>DefExt</v>
      </c>
      <c r="AB685" s="29">
        <f t="shared" si="130"/>
        <v>69</v>
      </c>
      <c r="AC685" s="16" t="str">
        <f t="shared" si="131"/>
        <v>HPExt</v>
      </c>
      <c r="AD685" s="29">
        <f t="shared" si="132"/>
        <v>492</v>
      </c>
    </row>
    <row r="686" spans="21:30" ht="16.5" x14ac:dyDescent="0.2">
      <c r="U686" s="15">
        <v>649</v>
      </c>
      <c r="V686" s="16">
        <f t="shared" si="126"/>
        <v>22</v>
      </c>
      <c r="W686" s="16" t="str">
        <f t="shared" si="127"/>
        <v>高级2</v>
      </c>
      <c r="X686" s="16">
        <f t="shared" si="124"/>
        <v>4</v>
      </c>
      <c r="Y686" s="16">
        <f t="shared" si="125"/>
        <v>19</v>
      </c>
      <c r="Z686" s="19">
        <f t="shared" si="128"/>
        <v>0.95000000000000007</v>
      </c>
      <c r="AA686" s="16" t="str">
        <f t="shared" si="129"/>
        <v>DefExt</v>
      </c>
      <c r="AB686" s="29">
        <f t="shared" si="130"/>
        <v>73</v>
      </c>
      <c r="AC686" s="16" t="str">
        <f t="shared" si="131"/>
        <v>HPExt</v>
      </c>
      <c r="AD686" s="29">
        <f t="shared" si="132"/>
        <v>520</v>
      </c>
    </row>
    <row r="687" spans="21:30" ht="16.5" x14ac:dyDescent="0.2">
      <c r="U687" s="15">
        <v>650</v>
      </c>
      <c r="V687" s="16">
        <f t="shared" si="126"/>
        <v>22</v>
      </c>
      <c r="W687" s="16" t="str">
        <f t="shared" si="127"/>
        <v>高级2</v>
      </c>
      <c r="X687" s="16">
        <f t="shared" si="124"/>
        <v>4</v>
      </c>
      <c r="Y687" s="16">
        <f t="shared" si="125"/>
        <v>20</v>
      </c>
      <c r="Z687" s="19">
        <f t="shared" si="128"/>
        <v>1</v>
      </c>
      <c r="AA687" s="16" t="str">
        <f t="shared" si="129"/>
        <v>DefExt</v>
      </c>
      <c r="AB687" s="29">
        <f t="shared" si="130"/>
        <v>77</v>
      </c>
      <c r="AC687" s="16" t="str">
        <f t="shared" si="131"/>
        <v>HPExt</v>
      </c>
      <c r="AD687" s="29">
        <f t="shared" si="132"/>
        <v>547</v>
      </c>
    </row>
    <row r="688" spans="21:30" ht="16.5" x14ac:dyDescent="0.2">
      <c r="U688" s="15">
        <v>651</v>
      </c>
      <c r="V688" s="16">
        <f t="shared" si="126"/>
        <v>22</v>
      </c>
      <c r="W688" s="16" t="str">
        <f t="shared" si="127"/>
        <v>高级2</v>
      </c>
      <c r="X688" s="16">
        <f t="shared" si="124"/>
        <v>4</v>
      </c>
      <c r="Y688" s="16">
        <f t="shared" si="125"/>
        <v>21</v>
      </c>
      <c r="Z688" s="19">
        <f t="shared" si="128"/>
        <v>1.05</v>
      </c>
      <c r="AA688" s="16" t="str">
        <f t="shared" si="129"/>
        <v>DefExt</v>
      </c>
      <c r="AB688" s="29">
        <f t="shared" si="130"/>
        <v>81</v>
      </c>
      <c r="AC688" s="16" t="str">
        <f t="shared" si="131"/>
        <v>HPExt</v>
      </c>
      <c r="AD688" s="29">
        <f t="shared" si="132"/>
        <v>574</v>
      </c>
    </row>
    <row r="689" spans="21:30" ht="16.5" x14ac:dyDescent="0.2">
      <c r="U689" s="15">
        <v>652</v>
      </c>
      <c r="V689" s="16">
        <f t="shared" si="126"/>
        <v>22</v>
      </c>
      <c r="W689" s="16" t="str">
        <f t="shared" si="127"/>
        <v>高级2</v>
      </c>
      <c r="X689" s="16">
        <f t="shared" si="124"/>
        <v>4</v>
      </c>
      <c r="Y689" s="16">
        <f t="shared" si="125"/>
        <v>22</v>
      </c>
      <c r="Z689" s="19">
        <f t="shared" si="128"/>
        <v>1.1000000000000001</v>
      </c>
      <c r="AA689" s="16" t="str">
        <f t="shared" si="129"/>
        <v>DefExt</v>
      </c>
      <c r="AB689" s="29">
        <f t="shared" si="130"/>
        <v>85</v>
      </c>
      <c r="AC689" s="16" t="str">
        <f t="shared" si="131"/>
        <v>HPExt</v>
      </c>
      <c r="AD689" s="29">
        <f t="shared" si="132"/>
        <v>602</v>
      </c>
    </row>
    <row r="690" spans="21:30" ht="16.5" x14ac:dyDescent="0.2">
      <c r="U690" s="15">
        <v>653</v>
      </c>
      <c r="V690" s="16">
        <f t="shared" si="126"/>
        <v>22</v>
      </c>
      <c r="W690" s="16" t="str">
        <f t="shared" si="127"/>
        <v>高级2</v>
      </c>
      <c r="X690" s="16">
        <f t="shared" si="124"/>
        <v>4</v>
      </c>
      <c r="Y690" s="16">
        <f t="shared" si="125"/>
        <v>23</v>
      </c>
      <c r="Z690" s="19">
        <f t="shared" si="128"/>
        <v>1.1500000000000001</v>
      </c>
      <c r="AA690" s="16" t="str">
        <f t="shared" si="129"/>
        <v>DefExt</v>
      </c>
      <c r="AB690" s="29">
        <f t="shared" si="130"/>
        <v>88</v>
      </c>
      <c r="AC690" s="16" t="str">
        <f t="shared" si="131"/>
        <v>HPExt</v>
      </c>
      <c r="AD690" s="29">
        <f t="shared" si="132"/>
        <v>629</v>
      </c>
    </row>
    <row r="691" spans="21:30" ht="16.5" x14ac:dyDescent="0.2">
      <c r="U691" s="15">
        <v>654</v>
      </c>
      <c r="V691" s="16">
        <f t="shared" si="126"/>
        <v>22</v>
      </c>
      <c r="W691" s="16" t="str">
        <f t="shared" si="127"/>
        <v>高级2</v>
      </c>
      <c r="X691" s="16">
        <f t="shared" si="124"/>
        <v>4</v>
      </c>
      <c r="Y691" s="16">
        <f t="shared" si="125"/>
        <v>24</v>
      </c>
      <c r="Z691" s="19">
        <f t="shared" si="128"/>
        <v>1.2000000000000002</v>
      </c>
      <c r="AA691" s="16" t="str">
        <f t="shared" si="129"/>
        <v>DefExt</v>
      </c>
      <c r="AB691" s="29">
        <f t="shared" si="130"/>
        <v>92</v>
      </c>
      <c r="AC691" s="16" t="str">
        <f t="shared" si="131"/>
        <v>HPExt</v>
      </c>
      <c r="AD691" s="29">
        <f t="shared" si="132"/>
        <v>656</v>
      </c>
    </row>
    <row r="692" spans="21:30" ht="16.5" x14ac:dyDescent="0.2">
      <c r="U692" s="15">
        <v>655</v>
      </c>
      <c r="V692" s="16">
        <f t="shared" si="126"/>
        <v>22</v>
      </c>
      <c r="W692" s="16" t="str">
        <f t="shared" si="127"/>
        <v>高级2</v>
      </c>
      <c r="X692" s="16">
        <f t="shared" si="124"/>
        <v>4</v>
      </c>
      <c r="Y692" s="16">
        <f t="shared" si="125"/>
        <v>25</v>
      </c>
      <c r="Z692" s="19">
        <f t="shared" si="128"/>
        <v>1.25</v>
      </c>
      <c r="AA692" s="16" t="str">
        <f t="shared" si="129"/>
        <v>DefExt</v>
      </c>
      <c r="AB692" s="29">
        <f t="shared" si="130"/>
        <v>96</v>
      </c>
      <c r="AC692" s="16" t="str">
        <f t="shared" si="131"/>
        <v>HPExt</v>
      </c>
      <c r="AD692" s="29">
        <f t="shared" si="132"/>
        <v>684</v>
      </c>
    </row>
    <row r="693" spans="21:30" ht="16.5" x14ac:dyDescent="0.2">
      <c r="U693" s="15">
        <v>656</v>
      </c>
      <c r="V693" s="16">
        <f t="shared" si="126"/>
        <v>22</v>
      </c>
      <c r="W693" s="16" t="str">
        <f t="shared" si="127"/>
        <v>高级2</v>
      </c>
      <c r="X693" s="16">
        <f t="shared" si="124"/>
        <v>4</v>
      </c>
      <c r="Y693" s="16">
        <f t="shared" si="125"/>
        <v>26</v>
      </c>
      <c r="Z693" s="19">
        <f t="shared" si="128"/>
        <v>1.3</v>
      </c>
      <c r="AA693" s="16" t="str">
        <f t="shared" si="129"/>
        <v>DefExt</v>
      </c>
      <c r="AB693" s="29">
        <f t="shared" si="130"/>
        <v>100</v>
      </c>
      <c r="AC693" s="16" t="str">
        <f t="shared" si="131"/>
        <v>HPExt</v>
      </c>
      <c r="AD693" s="29">
        <f t="shared" si="132"/>
        <v>711</v>
      </c>
    </row>
    <row r="694" spans="21:30" ht="16.5" x14ac:dyDescent="0.2">
      <c r="U694" s="15">
        <v>657</v>
      </c>
      <c r="V694" s="16">
        <f t="shared" si="126"/>
        <v>22</v>
      </c>
      <c r="W694" s="16" t="str">
        <f t="shared" si="127"/>
        <v>高级2</v>
      </c>
      <c r="X694" s="16">
        <f t="shared" si="124"/>
        <v>4</v>
      </c>
      <c r="Y694" s="16">
        <f t="shared" si="125"/>
        <v>27</v>
      </c>
      <c r="Z694" s="19">
        <f t="shared" si="128"/>
        <v>1.35</v>
      </c>
      <c r="AA694" s="16" t="str">
        <f t="shared" si="129"/>
        <v>DefExt</v>
      </c>
      <c r="AB694" s="29">
        <f t="shared" si="130"/>
        <v>104</v>
      </c>
      <c r="AC694" s="16" t="str">
        <f t="shared" si="131"/>
        <v>HPExt</v>
      </c>
      <c r="AD694" s="29">
        <f t="shared" si="132"/>
        <v>738</v>
      </c>
    </row>
    <row r="695" spans="21:30" ht="16.5" x14ac:dyDescent="0.2">
      <c r="U695" s="15">
        <v>658</v>
      </c>
      <c r="V695" s="16">
        <f t="shared" si="126"/>
        <v>22</v>
      </c>
      <c r="W695" s="16" t="str">
        <f t="shared" si="127"/>
        <v>高级2</v>
      </c>
      <c r="X695" s="16">
        <f t="shared" si="124"/>
        <v>4</v>
      </c>
      <c r="Y695" s="16">
        <f t="shared" si="125"/>
        <v>28</v>
      </c>
      <c r="Z695" s="19">
        <f t="shared" si="128"/>
        <v>1.4000000000000001</v>
      </c>
      <c r="AA695" s="16" t="str">
        <f t="shared" si="129"/>
        <v>DefExt</v>
      </c>
      <c r="AB695" s="29">
        <f t="shared" si="130"/>
        <v>108</v>
      </c>
      <c r="AC695" s="16" t="str">
        <f t="shared" si="131"/>
        <v>HPExt</v>
      </c>
      <c r="AD695" s="29">
        <f t="shared" si="132"/>
        <v>766</v>
      </c>
    </row>
    <row r="696" spans="21:30" ht="16.5" x14ac:dyDescent="0.2">
      <c r="U696" s="15">
        <v>659</v>
      </c>
      <c r="V696" s="16">
        <f t="shared" si="126"/>
        <v>22</v>
      </c>
      <c r="W696" s="16" t="str">
        <f t="shared" si="127"/>
        <v>高级2</v>
      </c>
      <c r="X696" s="16">
        <f t="shared" si="124"/>
        <v>4</v>
      </c>
      <c r="Y696" s="16">
        <f t="shared" si="125"/>
        <v>29</v>
      </c>
      <c r="Z696" s="19">
        <f t="shared" si="128"/>
        <v>1.4500000000000002</v>
      </c>
      <c r="AA696" s="16" t="str">
        <f t="shared" si="129"/>
        <v>DefExt</v>
      </c>
      <c r="AB696" s="29">
        <f t="shared" si="130"/>
        <v>112</v>
      </c>
      <c r="AC696" s="16" t="str">
        <f t="shared" si="131"/>
        <v>HPExt</v>
      </c>
      <c r="AD696" s="29">
        <f t="shared" si="132"/>
        <v>793</v>
      </c>
    </row>
    <row r="697" spans="21:30" ht="16.5" x14ac:dyDescent="0.2">
      <c r="U697" s="15">
        <v>660</v>
      </c>
      <c r="V697" s="16">
        <f t="shared" si="126"/>
        <v>22</v>
      </c>
      <c r="W697" s="16" t="str">
        <f t="shared" si="127"/>
        <v>高级2</v>
      </c>
      <c r="X697" s="16">
        <f t="shared" si="124"/>
        <v>4</v>
      </c>
      <c r="Y697" s="16">
        <f t="shared" si="125"/>
        <v>30</v>
      </c>
      <c r="Z697" s="19">
        <f t="shared" si="128"/>
        <v>1.5</v>
      </c>
      <c r="AA697" s="16" t="str">
        <f t="shared" si="129"/>
        <v>DefExt</v>
      </c>
      <c r="AB697" s="29">
        <f t="shared" si="130"/>
        <v>115</v>
      </c>
      <c r="AC697" s="16" t="str">
        <f t="shared" si="131"/>
        <v>HPExt</v>
      </c>
      <c r="AD697" s="29">
        <f t="shared" si="132"/>
        <v>820</v>
      </c>
    </row>
    <row r="698" spans="21:30" ht="16.5" x14ac:dyDescent="0.2">
      <c r="U698" s="15">
        <v>661</v>
      </c>
      <c r="V698" s="16">
        <f t="shared" si="126"/>
        <v>23</v>
      </c>
      <c r="W698" s="16" t="str">
        <f t="shared" si="127"/>
        <v>高级2</v>
      </c>
      <c r="X698" s="16">
        <f t="shared" si="124"/>
        <v>5</v>
      </c>
      <c r="Y698" s="16">
        <f t="shared" si="125"/>
        <v>1</v>
      </c>
      <c r="Z698" s="19">
        <f t="shared" si="128"/>
        <v>0.05</v>
      </c>
      <c r="AA698" s="16" t="str">
        <f t="shared" si="129"/>
        <v>AtkExt</v>
      </c>
      <c r="AB698" s="29">
        <f t="shared" si="130"/>
        <v>16</v>
      </c>
      <c r="AC698" s="16" t="str">
        <f t="shared" si="131"/>
        <v>DefExt</v>
      </c>
      <c r="AD698" s="29">
        <f t="shared" si="132"/>
        <v>3</v>
      </c>
    </row>
    <row r="699" spans="21:30" ht="16.5" x14ac:dyDescent="0.2">
      <c r="U699" s="15">
        <v>662</v>
      </c>
      <c r="V699" s="16">
        <f t="shared" si="126"/>
        <v>23</v>
      </c>
      <c r="W699" s="16" t="str">
        <f t="shared" si="127"/>
        <v>高级2</v>
      </c>
      <c r="X699" s="16">
        <f t="shared" si="124"/>
        <v>5</v>
      </c>
      <c r="Y699" s="16">
        <f t="shared" si="125"/>
        <v>2</v>
      </c>
      <c r="Z699" s="19">
        <f t="shared" si="128"/>
        <v>0.1</v>
      </c>
      <c r="AA699" s="16" t="str">
        <f t="shared" si="129"/>
        <v>AtkExt</v>
      </c>
      <c r="AB699" s="29">
        <f t="shared" si="130"/>
        <v>31</v>
      </c>
      <c r="AC699" s="16" t="str">
        <f t="shared" si="131"/>
        <v>DefExt</v>
      </c>
      <c r="AD699" s="29">
        <f t="shared" si="132"/>
        <v>6</v>
      </c>
    </row>
    <row r="700" spans="21:30" ht="16.5" x14ac:dyDescent="0.2">
      <c r="U700" s="15">
        <v>663</v>
      </c>
      <c r="V700" s="16">
        <f t="shared" si="126"/>
        <v>23</v>
      </c>
      <c r="W700" s="16" t="str">
        <f t="shared" si="127"/>
        <v>高级2</v>
      </c>
      <c r="X700" s="16">
        <f t="shared" si="124"/>
        <v>5</v>
      </c>
      <c r="Y700" s="16">
        <f t="shared" si="125"/>
        <v>3</v>
      </c>
      <c r="Z700" s="19">
        <f t="shared" si="128"/>
        <v>0.15000000000000002</v>
      </c>
      <c r="AA700" s="16" t="str">
        <f t="shared" si="129"/>
        <v>AtkExt</v>
      </c>
      <c r="AB700" s="29">
        <f t="shared" si="130"/>
        <v>47</v>
      </c>
      <c r="AC700" s="16" t="str">
        <f t="shared" si="131"/>
        <v>DefExt</v>
      </c>
      <c r="AD700" s="29">
        <f t="shared" si="132"/>
        <v>9</v>
      </c>
    </row>
    <row r="701" spans="21:30" ht="16.5" x14ac:dyDescent="0.2">
      <c r="U701" s="15">
        <v>664</v>
      </c>
      <c r="V701" s="16">
        <f t="shared" si="126"/>
        <v>23</v>
      </c>
      <c r="W701" s="16" t="str">
        <f t="shared" si="127"/>
        <v>高级2</v>
      </c>
      <c r="X701" s="16">
        <f t="shared" si="124"/>
        <v>5</v>
      </c>
      <c r="Y701" s="16">
        <f t="shared" si="125"/>
        <v>4</v>
      </c>
      <c r="Z701" s="19">
        <f t="shared" si="128"/>
        <v>0.2</v>
      </c>
      <c r="AA701" s="16" t="str">
        <f t="shared" si="129"/>
        <v>AtkExt</v>
      </c>
      <c r="AB701" s="29">
        <f t="shared" si="130"/>
        <v>62</v>
      </c>
      <c r="AC701" s="16" t="str">
        <f t="shared" si="131"/>
        <v>DefExt</v>
      </c>
      <c r="AD701" s="29">
        <f t="shared" si="132"/>
        <v>12</v>
      </c>
    </row>
    <row r="702" spans="21:30" ht="16.5" x14ac:dyDescent="0.2">
      <c r="U702" s="15">
        <v>665</v>
      </c>
      <c r="V702" s="16">
        <f t="shared" si="126"/>
        <v>23</v>
      </c>
      <c r="W702" s="16" t="str">
        <f t="shared" si="127"/>
        <v>高级2</v>
      </c>
      <c r="X702" s="16">
        <f t="shared" si="124"/>
        <v>5</v>
      </c>
      <c r="Y702" s="16">
        <f t="shared" si="125"/>
        <v>5</v>
      </c>
      <c r="Z702" s="19">
        <f t="shared" si="128"/>
        <v>0.25</v>
      </c>
      <c r="AA702" s="16" t="str">
        <f t="shared" si="129"/>
        <v>AtkExt</v>
      </c>
      <c r="AB702" s="29">
        <f t="shared" si="130"/>
        <v>78</v>
      </c>
      <c r="AC702" s="16" t="str">
        <f t="shared" si="131"/>
        <v>DefExt</v>
      </c>
      <c r="AD702" s="29">
        <f t="shared" si="132"/>
        <v>14</v>
      </c>
    </row>
    <row r="703" spans="21:30" ht="16.5" x14ac:dyDescent="0.2">
      <c r="U703" s="15">
        <v>666</v>
      </c>
      <c r="V703" s="16">
        <f t="shared" si="126"/>
        <v>23</v>
      </c>
      <c r="W703" s="16" t="str">
        <f t="shared" si="127"/>
        <v>高级2</v>
      </c>
      <c r="X703" s="16">
        <f t="shared" si="124"/>
        <v>5</v>
      </c>
      <c r="Y703" s="16">
        <f t="shared" si="125"/>
        <v>6</v>
      </c>
      <c r="Z703" s="19">
        <f t="shared" si="128"/>
        <v>0.30000000000000004</v>
      </c>
      <c r="AA703" s="16" t="str">
        <f t="shared" si="129"/>
        <v>AtkExt</v>
      </c>
      <c r="AB703" s="29">
        <f t="shared" si="130"/>
        <v>93</v>
      </c>
      <c r="AC703" s="16" t="str">
        <f t="shared" si="131"/>
        <v>DefExt</v>
      </c>
      <c r="AD703" s="29">
        <f t="shared" si="132"/>
        <v>17</v>
      </c>
    </row>
    <row r="704" spans="21:30" ht="16.5" x14ac:dyDescent="0.2">
      <c r="U704" s="15">
        <v>667</v>
      </c>
      <c r="V704" s="16">
        <f t="shared" si="126"/>
        <v>23</v>
      </c>
      <c r="W704" s="16" t="str">
        <f t="shared" si="127"/>
        <v>高级2</v>
      </c>
      <c r="X704" s="16">
        <f t="shared" si="124"/>
        <v>5</v>
      </c>
      <c r="Y704" s="16">
        <f t="shared" si="125"/>
        <v>7</v>
      </c>
      <c r="Z704" s="19">
        <f t="shared" si="128"/>
        <v>0.35000000000000003</v>
      </c>
      <c r="AA704" s="16" t="str">
        <f t="shared" si="129"/>
        <v>AtkExt</v>
      </c>
      <c r="AB704" s="29">
        <f t="shared" si="130"/>
        <v>109</v>
      </c>
      <c r="AC704" s="16" t="str">
        <f t="shared" si="131"/>
        <v>DefExt</v>
      </c>
      <c r="AD704" s="29">
        <f t="shared" si="132"/>
        <v>20</v>
      </c>
    </row>
    <row r="705" spans="21:30" ht="16.5" x14ac:dyDescent="0.2">
      <c r="U705" s="15">
        <v>668</v>
      </c>
      <c r="V705" s="16">
        <f t="shared" si="126"/>
        <v>23</v>
      </c>
      <c r="W705" s="16" t="str">
        <f t="shared" si="127"/>
        <v>高级2</v>
      </c>
      <c r="X705" s="16">
        <f t="shared" si="124"/>
        <v>5</v>
      </c>
      <c r="Y705" s="16">
        <f t="shared" si="125"/>
        <v>8</v>
      </c>
      <c r="Z705" s="19">
        <f t="shared" si="128"/>
        <v>0.4</v>
      </c>
      <c r="AA705" s="16" t="str">
        <f t="shared" si="129"/>
        <v>AtkExt</v>
      </c>
      <c r="AB705" s="29">
        <f t="shared" si="130"/>
        <v>124</v>
      </c>
      <c r="AC705" s="16" t="str">
        <f t="shared" si="131"/>
        <v>DefExt</v>
      </c>
      <c r="AD705" s="29">
        <f t="shared" si="132"/>
        <v>23</v>
      </c>
    </row>
    <row r="706" spans="21:30" ht="16.5" x14ac:dyDescent="0.2">
      <c r="U706" s="15">
        <v>669</v>
      </c>
      <c r="V706" s="16">
        <f t="shared" si="126"/>
        <v>23</v>
      </c>
      <c r="W706" s="16" t="str">
        <f t="shared" si="127"/>
        <v>高级2</v>
      </c>
      <c r="X706" s="16">
        <f t="shared" si="124"/>
        <v>5</v>
      </c>
      <c r="Y706" s="16">
        <f t="shared" si="125"/>
        <v>9</v>
      </c>
      <c r="Z706" s="19">
        <f t="shared" si="128"/>
        <v>0.45</v>
      </c>
      <c r="AA706" s="16" t="str">
        <f t="shared" si="129"/>
        <v>AtkExt</v>
      </c>
      <c r="AB706" s="29">
        <f t="shared" si="130"/>
        <v>140</v>
      </c>
      <c r="AC706" s="16" t="str">
        <f t="shared" si="131"/>
        <v>DefExt</v>
      </c>
      <c r="AD706" s="29">
        <f t="shared" si="132"/>
        <v>26</v>
      </c>
    </row>
    <row r="707" spans="21:30" ht="16.5" x14ac:dyDescent="0.2">
      <c r="U707" s="15">
        <v>670</v>
      </c>
      <c r="V707" s="16">
        <f t="shared" si="126"/>
        <v>23</v>
      </c>
      <c r="W707" s="16" t="str">
        <f t="shared" si="127"/>
        <v>高级2</v>
      </c>
      <c r="X707" s="16">
        <f t="shared" si="124"/>
        <v>5</v>
      </c>
      <c r="Y707" s="16">
        <f t="shared" si="125"/>
        <v>10</v>
      </c>
      <c r="Z707" s="19">
        <f t="shared" si="128"/>
        <v>0.5</v>
      </c>
      <c r="AA707" s="16" t="str">
        <f t="shared" si="129"/>
        <v>AtkExt</v>
      </c>
      <c r="AB707" s="29">
        <f t="shared" si="130"/>
        <v>155</v>
      </c>
      <c r="AC707" s="16" t="str">
        <f t="shared" si="131"/>
        <v>DefExt</v>
      </c>
      <c r="AD707" s="29">
        <f t="shared" si="132"/>
        <v>29</v>
      </c>
    </row>
    <row r="708" spans="21:30" ht="16.5" x14ac:dyDescent="0.2">
      <c r="U708" s="15">
        <v>671</v>
      </c>
      <c r="V708" s="16">
        <f t="shared" si="126"/>
        <v>23</v>
      </c>
      <c r="W708" s="16" t="str">
        <f t="shared" si="127"/>
        <v>高级2</v>
      </c>
      <c r="X708" s="16">
        <f t="shared" si="124"/>
        <v>5</v>
      </c>
      <c r="Y708" s="16">
        <f t="shared" si="125"/>
        <v>11</v>
      </c>
      <c r="Z708" s="19">
        <f t="shared" si="128"/>
        <v>0.55000000000000004</v>
      </c>
      <c r="AA708" s="16" t="str">
        <f t="shared" si="129"/>
        <v>AtkExt</v>
      </c>
      <c r="AB708" s="29">
        <f t="shared" si="130"/>
        <v>171</v>
      </c>
      <c r="AC708" s="16" t="str">
        <f t="shared" si="131"/>
        <v>DefExt</v>
      </c>
      <c r="AD708" s="29">
        <f t="shared" si="132"/>
        <v>32</v>
      </c>
    </row>
    <row r="709" spans="21:30" ht="16.5" x14ac:dyDescent="0.2">
      <c r="U709" s="15">
        <v>672</v>
      </c>
      <c r="V709" s="16">
        <f t="shared" si="126"/>
        <v>23</v>
      </c>
      <c r="W709" s="16" t="str">
        <f t="shared" si="127"/>
        <v>高级2</v>
      </c>
      <c r="X709" s="16">
        <f t="shared" si="124"/>
        <v>5</v>
      </c>
      <c r="Y709" s="16">
        <f t="shared" si="125"/>
        <v>12</v>
      </c>
      <c r="Z709" s="19">
        <f t="shared" si="128"/>
        <v>0.60000000000000009</v>
      </c>
      <c r="AA709" s="16" t="str">
        <f t="shared" si="129"/>
        <v>AtkExt</v>
      </c>
      <c r="AB709" s="29">
        <f t="shared" si="130"/>
        <v>186</v>
      </c>
      <c r="AC709" s="16" t="str">
        <f t="shared" si="131"/>
        <v>DefExt</v>
      </c>
      <c r="AD709" s="29">
        <f t="shared" si="132"/>
        <v>35</v>
      </c>
    </row>
    <row r="710" spans="21:30" ht="16.5" x14ac:dyDescent="0.2">
      <c r="U710" s="15">
        <v>673</v>
      </c>
      <c r="V710" s="16">
        <f t="shared" si="126"/>
        <v>23</v>
      </c>
      <c r="W710" s="16" t="str">
        <f t="shared" si="127"/>
        <v>高级2</v>
      </c>
      <c r="X710" s="16">
        <f t="shared" si="124"/>
        <v>5</v>
      </c>
      <c r="Y710" s="16">
        <f t="shared" si="125"/>
        <v>13</v>
      </c>
      <c r="Z710" s="19">
        <f t="shared" si="128"/>
        <v>0.65</v>
      </c>
      <c r="AA710" s="16" t="str">
        <f t="shared" si="129"/>
        <v>AtkExt</v>
      </c>
      <c r="AB710" s="29">
        <f t="shared" si="130"/>
        <v>202</v>
      </c>
      <c r="AC710" s="16" t="str">
        <f t="shared" si="131"/>
        <v>DefExt</v>
      </c>
      <c r="AD710" s="29">
        <f t="shared" si="132"/>
        <v>37</v>
      </c>
    </row>
    <row r="711" spans="21:30" ht="16.5" x14ac:dyDescent="0.2">
      <c r="U711" s="15">
        <v>674</v>
      </c>
      <c r="V711" s="16">
        <f t="shared" si="126"/>
        <v>23</v>
      </c>
      <c r="W711" s="16" t="str">
        <f t="shared" si="127"/>
        <v>高级2</v>
      </c>
      <c r="X711" s="16">
        <f t="shared" si="124"/>
        <v>5</v>
      </c>
      <c r="Y711" s="16">
        <f t="shared" si="125"/>
        <v>14</v>
      </c>
      <c r="Z711" s="19">
        <f t="shared" si="128"/>
        <v>0.70000000000000007</v>
      </c>
      <c r="AA711" s="16" t="str">
        <f t="shared" si="129"/>
        <v>AtkExt</v>
      </c>
      <c r="AB711" s="29">
        <f t="shared" si="130"/>
        <v>217</v>
      </c>
      <c r="AC711" s="16" t="str">
        <f t="shared" si="131"/>
        <v>DefExt</v>
      </c>
      <c r="AD711" s="29">
        <f t="shared" si="132"/>
        <v>40</v>
      </c>
    </row>
    <row r="712" spans="21:30" ht="16.5" x14ac:dyDescent="0.2">
      <c r="U712" s="15">
        <v>675</v>
      </c>
      <c r="V712" s="16">
        <f t="shared" si="126"/>
        <v>23</v>
      </c>
      <c r="W712" s="16" t="str">
        <f t="shared" si="127"/>
        <v>高级2</v>
      </c>
      <c r="X712" s="16">
        <f t="shared" si="124"/>
        <v>5</v>
      </c>
      <c r="Y712" s="16">
        <f t="shared" si="125"/>
        <v>15</v>
      </c>
      <c r="Z712" s="19">
        <f t="shared" si="128"/>
        <v>0.75</v>
      </c>
      <c r="AA712" s="16" t="str">
        <f t="shared" si="129"/>
        <v>AtkExt</v>
      </c>
      <c r="AB712" s="29">
        <f t="shared" si="130"/>
        <v>233</v>
      </c>
      <c r="AC712" s="16" t="str">
        <f t="shared" si="131"/>
        <v>DefExt</v>
      </c>
      <c r="AD712" s="29">
        <f t="shared" si="132"/>
        <v>43</v>
      </c>
    </row>
    <row r="713" spans="21:30" ht="16.5" x14ac:dyDescent="0.2">
      <c r="U713" s="15">
        <v>676</v>
      </c>
      <c r="V713" s="16">
        <f t="shared" si="126"/>
        <v>23</v>
      </c>
      <c r="W713" s="16" t="str">
        <f t="shared" si="127"/>
        <v>高级2</v>
      </c>
      <c r="X713" s="16">
        <f t="shared" si="124"/>
        <v>5</v>
      </c>
      <c r="Y713" s="16">
        <f t="shared" si="125"/>
        <v>16</v>
      </c>
      <c r="Z713" s="19">
        <f t="shared" si="128"/>
        <v>0.8</v>
      </c>
      <c r="AA713" s="16" t="str">
        <f t="shared" si="129"/>
        <v>AtkExt</v>
      </c>
      <c r="AB713" s="29">
        <f t="shared" si="130"/>
        <v>248</v>
      </c>
      <c r="AC713" s="16" t="str">
        <f t="shared" si="131"/>
        <v>DefExt</v>
      </c>
      <c r="AD713" s="29">
        <f t="shared" si="132"/>
        <v>46</v>
      </c>
    </row>
    <row r="714" spans="21:30" ht="16.5" x14ac:dyDescent="0.2">
      <c r="U714" s="15">
        <v>677</v>
      </c>
      <c r="V714" s="16">
        <f t="shared" si="126"/>
        <v>23</v>
      </c>
      <c r="W714" s="16" t="str">
        <f t="shared" si="127"/>
        <v>高级2</v>
      </c>
      <c r="X714" s="16">
        <f t="shared" si="124"/>
        <v>5</v>
      </c>
      <c r="Y714" s="16">
        <f t="shared" si="125"/>
        <v>17</v>
      </c>
      <c r="Z714" s="19">
        <f t="shared" si="128"/>
        <v>0.85000000000000009</v>
      </c>
      <c r="AA714" s="16" t="str">
        <f t="shared" si="129"/>
        <v>AtkExt</v>
      </c>
      <c r="AB714" s="29">
        <f t="shared" si="130"/>
        <v>264</v>
      </c>
      <c r="AC714" s="16" t="str">
        <f t="shared" si="131"/>
        <v>DefExt</v>
      </c>
      <c r="AD714" s="29">
        <f t="shared" si="132"/>
        <v>49</v>
      </c>
    </row>
    <row r="715" spans="21:30" ht="16.5" x14ac:dyDescent="0.2">
      <c r="U715" s="15">
        <v>678</v>
      </c>
      <c r="V715" s="16">
        <f t="shared" si="126"/>
        <v>23</v>
      </c>
      <c r="W715" s="16" t="str">
        <f t="shared" si="127"/>
        <v>高级2</v>
      </c>
      <c r="X715" s="16">
        <f t="shared" si="124"/>
        <v>5</v>
      </c>
      <c r="Y715" s="16">
        <f t="shared" si="125"/>
        <v>18</v>
      </c>
      <c r="Z715" s="19">
        <f t="shared" si="128"/>
        <v>0.9</v>
      </c>
      <c r="AA715" s="16" t="str">
        <f t="shared" si="129"/>
        <v>AtkExt</v>
      </c>
      <c r="AB715" s="29">
        <f t="shared" si="130"/>
        <v>279</v>
      </c>
      <c r="AC715" s="16" t="str">
        <f t="shared" si="131"/>
        <v>DefExt</v>
      </c>
      <c r="AD715" s="29">
        <f t="shared" si="132"/>
        <v>52</v>
      </c>
    </row>
    <row r="716" spans="21:30" ht="16.5" x14ac:dyDescent="0.2">
      <c r="U716" s="15">
        <v>679</v>
      </c>
      <c r="V716" s="16">
        <f t="shared" si="126"/>
        <v>23</v>
      </c>
      <c r="W716" s="16" t="str">
        <f t="shared" si="127"/>
        <v>高级2</v>
      </c>
      <c r="X716" s="16">
        <f t="shared" si="124"/>
        <v>5</v>
      </c>
      <c r="Y716" s="16">
        <f t="shared" si="125"/>
        <v>19</v>
      </c>
      <c r="Z716" s="19">
        <f t="shared" si="128"/>
        <v>0.95000000000000007</v>
      </c>
      <c r="AA716" s="16" t="str">
        <f t="shared" si="129"/>
        <v>AtkExt</v>
      </c>
      <c r="AB716" s="29">
        <f t="shared" si="130"/>
        <v>295</v>
      </c>
      <c r="AC716" s="16" t="str">
        <f t="shared" si="131"/>
        <v>DefExt</v>
      </c>
      <c r="AD716" s="29">
        <f t="shared" si="132"/>
        <v>55</v>
      </c>
    </row>
    <row r="717" spans="21:30" ht="16.5" x14ac:dyDescent="0.2">
      <c r="U717" s="15">
        <v>680</v>
      </c>
      <c r="V717" s="16">
        <f t="shared" si="126"/>
        <v>23</v>
      </c>
      <c r="W717" s="16" t="str">
        <f t="shared" si="127"/>
        <v>高级2</v>
      </c>
      <c r="X717" s="16">
        <f t="shared" si="124"/>
        <v>5</v>
      </c>
      <c r="Y717" s="16">
        <f t="shared" si="125"/>
        <v>20</v>
      </c>
      <c r="Z717" s="19">
        <f t="shared" si="128"/>
        <v>1</v>
      </c>
      <c r="AA717" s="16" t="str">
        <f t="shared" si="129"/>
        <v>AtkExt</v>
      </c>
      <c r="AB717" s="29">
        <f t="shared" si="130"/>
        <v>310</v>
      </c>
      <c r="AC717" s="16" t="str">
        <f t="shared" si="131"/>
        <v>DefExt</v>
      </c>
      <c r="AD717" s="29">
        <f t="shared" si="132"/>
        <v>58</v>
      </c>
    </row>
    <row r="718" spans="21:30" ht="16.5" x14ac:dyDescent="0.2">
      <c r="U718" s="15">
        <v>681</v>
      </c>
      <c r="V718" s="16">
        <f t="shared" si="126"/>
        <v>23</v>
      </c>
      <c r="W718" s="16" t="str">
        <f t="shared" si="127"/>
        <v>高级2</v>
      </c>
      <c r="X718" s="16">
        <f t="shared" si="124"/>
        <v>5</v>
      </c>
      <c r="Y718" s="16">
        <f t="shared" si="125"/>
        <v>21</v>
      </c>
      <c r="Z718" s="19">
        <f t="shared" si="128"/>
        <v>1.05</v>
      </c>
      <c r="AA718" s="16" t="str">
        <f t="shared" si="129"/>
        <v>AtkExt</v>
      </c>
      <c r="AB718" s="29">
        <f t="shared" si="130"/>
        <v>326</v>
      </c>
      <c r="AC718" s="16" t="str">
        <f t="shared" si="131"/>
        <v>DefExt</v>
      </c>
      <c r="AD718" s="29">
        <f t="shared" si="132"/>
        <v>61</v>
      </c>
    </row>
    <row r="719" spans="21:30" ht="16.5" x14ac:dyDescent="0.2">
      <c r="U719" s="15">
        <v>682</v>
      </c>
      <c r="V719" s="16">
        <f t="shared" si="126"/>
        <v>23</v>
      </c>
      <c r="W719" s="16" t="str">
        <f t="shared" si="127"/>
        <v>高级2</v>
      </c>
      <c r="X719" s="16">
        <f t="shared" si="124"/>
        <v>5</v>
      </c>
      <c r="Y719" s="16">
        <f t="shared" si="125"/>
        <v>22</v>
      </c>
      <c r="Z719" s="19">
        <f t="shared" si="128"/>
        <v>1.1000000000000001</v>
      </c>
      <c r="AA719" s="16" t="str">
        <f t="shared" si="129"/>
        <v>AtkExt</v>
      </c>
      <c r="AB719" s="29">
        <f t="shared" si="130"/>
        <v>341</v>
      </c>
      <c r="AC719" s="16" t="str">
        <f t="shared" si="131"/>
        <v>DefExt</v>
      </c>
      <c r="AD719" s="29">
        <f t="shared" si="132"/>
        <v>63</v>
      </c>
    </row>
    <row r="720" spans="21:30" ht="16.5" x14ac:dyDescent="0.2">
      <c r="U720" s="15">
        <v>683</v>
      </c>
      <c r="V720" s="16">
        <f t="shared" si="126"/>
        <v>23</v>
      </c>
      <c r="W720" s="16" t="str">
        <f t="shared" si="127"/>
        <v>高级2</v>
      </c>
      <c r="X720" s="16">
        <f t="shared" si="124"/>
        <v>5</v>
      </c>
      <c r="Y720" s="16">
        <f t="shared" si="125"/>
        <v>23</v>
      </c>
      <c r="Z720" s="19">
        <f t="shared" si="128"/>
        <v>1.1500000000000001</v>
      </c>
      <c r="AA720" s="16" t="str">
        <f t="shared" si="129"/>
        <v>AtkExt</v>
      </c>
      <c r="AB720" s="29">
        <f t="shared" si="130"/>
        <v>357</v>
      </c>
      <c r="AC720" s="16" t="str">
        <f t="shared" si="131"/>
        <v>DefExt</v>
      </c>
      <c r="AD720" s="29">
        <f t="shared" si="132"/>
        <v>66</v>
      </c>
    </row>
    <row r="721" spans="21:30" ht="16.5" x14ac:dyDescent="0.2">
      <c r="U721" s="15">
        <v>684</v>
      </c>
      <c r="V721" s="16">
        <f t="shared" si="126"/>
        <v>23</v>
      </c>
      <c r="W721" s="16" t="str">
        <f t="shared" si="127"/>
        <v>高级2</v>
      </c>
      <c r="X721" s="16">
        <f t="shared" si="124"/>
        <v>5</v>
      </c>
      <c r="Y721" s="16">
        <f t="shared" si="125"/>
        <v>24</v>
      </c>
      <c r="Z721" s="19">
        <f t="shared" si="128"/>
        <v>1.2000000000000002</v>
      </c>
      <c r="AA721" s="16" t="str">
        <f t="shared" si="129"/>
        <v>AtkExt</v>
      </c>
      <c r="AB721" s="29">
        <f t="shared" si="130"/>
        <v>372</v>
      </c>
      <c r="AC721" s="16" t="str">
        <f t="shared" si="131"/>
        <v>DefExt</v>
      </c>
      <c r="AD721" s="29">
        <f t="shared" si="132"/>
        <v>69</v>
      </c>
    </row>
    <row r="722" spans="21:30" ht="16.5" x14ac:dyDescent="0.2">
      <c r="U722" s="15">
        <v>685</v>
      </c>
      <c r="V722" s="16">
        <f t="shared" si="126"/>
        <v>23</v>
      </c>
      <c r="W722" s="16" t="str">
        <f t="shared" si="127"/>
        <v>高级2</v>
      </c>
      <c r="X722" s="16">
        <f t="shared" si="124"/>
        <v>5</v>
      </c>
      <c r="Y722" s="16">
        <f t="shared" si="125"/>
        <v>25</v>
      </c>
      <c r="Z722" s="19">
        <f t="shared" si="128"/>
        <v>1.25</v>
      </c>
      <c r="AA722" s="16" t="str">
        <f t="shared" si="129"/>
        <v>AtkExt</v>
      </c>
      <c r="AB722" s="29">
        <f t="shared" si="130"/>
        <v>388</v>
      </c>
      <c r="AC722" s="16" t="str">
        <f t="shared" si="131"/>
        <v>DefExt</v>
      </c>
      <c r="AD722" s="29">
        <f t="shared" si="132"/>
        <v>72</v>
      </c>
    </row>
    <row r="723" spans="21:30" ht="16.5" x14ac:dyDescent="0.2">
      <c r="U723" s="15">
        <v>686</v>
      </c>
      <c r="V723" s="16">
        <f t="shared" si="126"/>
        <v>23</v>
      </c>
      <c r="W723" s="16" t="str">
        <f t="shared" si="127"/>
        <v>高级2</v>
      </c>
      <c r="X723" s="16">
        <f t="shared" si="124"/>
        <v>5</v>
      </c>
      <c r="Y723" s="16">
        <f t="shared" si="125"/>
        <v>26</v>
      </c>
      <c r="Z723" s="19">
        <f t="shared" si="128"/>
        <v>1.3</v>
      </c>
      <c r="AA723" s="16" t="str">
        <f t="shared" si="129"/>
        <v>AtkExt</v>
      </c>
      <c r="AB723" s="29">
        <f t="shared" si="130"/>
        <v>403</v>
      </c>
      <c r="AC723" s="16" t="str">
        <f t="shared" si="131"/>
        <v>DefExt</v>
      </c>
      <c r="AD723" s="29">
        <f t="shared" si="132"/>
        <v>75</v>
      </c>
    </row>
    <row r="724" spans="21:30" ht="16.5" x14ac:dyDescent="0.2">
      <c r="U724" s="15">
        <v>687</v>
      </c>
      <c r="V724" s="16">
        <f t="shared" si="126"/>
        <v>23</v>
      </c>
      <c r="W724" s="16" t="str">
        <f t="shared" si="127"/>
        <v>高级2</v>
      </c>
      <c r="X724" s="16">
        <f t="shared" si="124"/>
        <v>5</v>
      </c>
      <c r="Y724" s="16">
        <f t="shared" si="125"/>
        <v>27</v>
      </c>
      <c r="Z724" s="19">
        <f t="shared" si="128"/>
        <v>1.35</v>
      </c>
      <c r="AA724" s="16" t="str">
        <f t="shared" si="129"/>
        <v>AtkExt</v>
      </c>
      <c r="AB724" s="29">
        <f t="shared" si="130"/>
        <v>419</v>
      </c>
      <c r="AC724" s="16" t="str">
        <f t="shared" si="131"/>
        <v>DefExt</v>
      </c>
      <c r="AD724" s="29">
        <f t="shared" si="132"/>
        <v>78</v>
      </c>
    </row>
    <row r="725" spans="21:30" ht="16.5" x14ac:dyDescent="0.2">
      <c r="U725" s="15">
        <v>688</v>
      </c>
      <c r="V725" s="16">
        <f t="shared" si="126"/>
        <v>23</v>
      </c>
      <c r="W725" s="16" t="str">
        <f t="shared" si="127"/>
        <v>高级2</v>
      </c>
      <c r="X725" s="16">
        <f t="shared" si="124"/>
        <v>5</v>
      </c>
      <c r="Y725" s="16">
        <f t="shared" si="125"/>
        <v>28</v>
      </c>
      <c r="Z725" s="19">
        <f t="shared" si="128"/>
        <v>1.4000000000000001</v>
      </c>
      <c r="AA725" s="16" t="str">
        <f t="shared" si="129"/>
        <v>AtkExt</v>
      </c>
      <c r="AB725" s="29">
        <f t="shared" si="130"/>
        <v>434</v>
      </c>
      <c r="AC725" s="16" t="str">
        <f t="shared" si="131"/>
        <v>DefExt</v>
      </c>
      <c r="AD725" s="29">
        <f t="shared" si="132"/>
        <v>81</v>
      </c>
    </row>
    <row r="726" spans="21:30" ht="16.5" x14ac:dyDescent="0.2">
      <c r="U726" s="15">
        <v>689</v>
      </c>
      <c r="V726" s="16">
        <f t="shared" si="126"/>
        <v>23</v>
      </c>
      <c r="W726" s="16" t="str">
        <f t="shared" si="127"/>
        <v>高级2</v>
      </c>
      <c r="X726" s="16">
        <f t="shared" si="124"/>
        <v>5</v>
      </c>
      <c r="Y726" s="16">
        <f t="shared" si="125"/>
        <v>29</v>
      </c>
      <c r="Z726" s="19">
        <f t="shared" si="128"/>
        <v>1.4500000000000002</v>
      </c>
      <c r="AA726" s="16" t="str">
        <f t="shared" si="129"/>
        <v>AtkExt</v>
      </c>
      <c r="AB726" s="29">
        <f t="shared" si="130"/>
        <v>450</v>
      </c>
      <c r="AC726" s="16" t="str">
        <f t="shared" si="131"/>
        <v>DefExt</v>
      </c>
      <c r="AD726" s="29">
        <f t="shared" si="132"/>
        <v>84</v>
      </c>
    </row>
    <row r="727" spans="21:30" ht="16.5" x14ac:dyDescent="0.2">
      <c r="U727" s="15">
        <v>690</v>
      </c>
      <c r="V727" s="16">
        <f t="shared" si="126"/>
        <v>23</v>
      </c>
      <c r="W727" s="16" t="str">
        <f t="shared" si="127"/>
        <v>高级2</v>
      </c>
      <c r="X727" s="16">
        <f t="shared" si="124"/>
        <v>5</v>
      </c>
      <c r="Y727" s="16">
        <f t="shared" si="125"/>
        <v>30</v>
      </c>
      <c r="Z727" s="19">
        <f t="shared" si="128"/>
        <v>1.5</v>
      </c>
      <c r="AA727" s="16" t="str">
        <f t="shared" si="129"/>
        <v>AtkExt</v>
      </c>
      <c r="AB727" s="29">
        <f t="shared" si="130"/>
        <v>465</v>
      </c>
      <c r="AC727" s="16" t="str">
        <f t="shared" si="131"/>
        <v>DefExt</v>
      </c>
      <c r="AD727" s="29">
        <f t="shared" si="132"/>
        <v>87</v>
      </c>
    </row>
    <row r="728" spans="21:30" ht="16.5" x14ac:dyDescent="0.2">
      <c r="U728" s="15">
        <v>691</v>
      </c>
      <c r="V728" s="16">
        <f t="shared" si="126"/>
        <v>24</v>
      </c>
      <c r="W728" s="16" t="str">
        <f t="shared" si="127"/>
        <v>高级2</v>
      </c>
      <c r="X728" s="16">
        <f t="shared" si="124"/>
        <v>6</v>
      </c>
      <c r="Y728" s="16">
        <f t="shared" si="125"/>
        <v>1</v>
      </c>
      <c r="Z728" s="19">
        <f t="shared" si="128"/>
        <v>0.05</v>
      </c>
      <c r="AA728" s="16" t="str">
        <f t="shared" si="129"/>
        <v>AtkExt</v>
      </c>
      <c r="AB728" s="29">
        <f t="shared" si="130"/>
        <v>16</v>
      </c>
      <c r="AC728" s="16" t="str">
        <f t="shared" si="131"/>
        <v>HPExt</v>
      </c>
      <c r="AD728" s="29">
        <f t="shared" si="132"/>
        <v>21</v>
      </c>
    </row>
    <row r="729" spans="21:30" ht="16.5" x14ac:dyDescent="0.2">
      <c r="U729" s="15">
        <v>692</v>
      </c>
      <c r="V729" s="16">
        <f t="shared" si="126"/>
        <v>24</v>
      </c>
      <c r="W729" s="16" t="str">
        <f t="shared" si="127"/>
        <v>高级2</v>
      </c>
      <c r="X729" s="16">
        <f t="shared" si="124"/>
        <v>6</v>
      </c>
      <c r="Y729" s="16">
        <f t="shared" si="125"/>
        <v>2</v>
      </c>
      <c r="Z729" s="19">
        <f t="shared" si="128"/>
        <v>0.1</v>
      </c>
      <c r="AA729" s="16" t="str">
        <f t="shared" si="129"/>
        <v>AtkExt</v>
      </c>
      <c r="AB729" s="29">
        <f t="shared" si="130"/>
        <v>31</v>
      </c>
      <c r="AC729" s="16" t="str">
        <f t="shared" si="131"/>
        <v>HPExt</v>
      </c>
      <c r="AD729" s="29">
        <f t="shared" si="132"/>
        <v>41</v>
      </c>
    </row>
    <row r="730" spans="21:30" ht="16.5" x14ac:dyDescent="0.2">
      <c r="U730" s="15">
        <v>693</v>
      </c>
      <c r="V730" s="16">
        <f t="shared" si="126"/>
        <v>24</v>
      </c>
      <c r="W730" s="16" t="str">
        <f t="shared" si="127"/>
        <v>高级2</v>
      </c>
      <c r="X730" s="16">
        <f t="shared" si="124"/>
        <v>6</v>
      </c>
      <c r="Y730" s="16">
        <f t="shared" si="125"/>
        <v>3</v>
      </c>
      <c r="Z730" s="19">
        <f t="shared" si="128"/>
        <v>0.15000000000000002</v>
      </c>
      <c r="AA730" s="16" t="str">
        <f t="shared" si="129"/>
        <v>AtkExt</v>
      </c>
      <c r="AB730" s="29">
        <f t="shared" si="130"/>
        <v>47</v>
      </c>
      <c r="AC730" s="16" t="str">
        <f t="shared" si="131"/>
        <v>HPExt</v>
      </c>
      <c r="AD730" s="29">
        <f t="shared" si="132"/>
        <v>62</v>
      </c>
    </row>
    <row r="731" spans="21:30" ht="16.5" x14ac:dyDescent="0.2">
      <c r="U731" s="15">
        <v>694</v>
      </c>
      <c r="V731" s="16">
        <f t="shared" si="126"/>
        <v>24</v>
      </c>
      <c r="W731" s="16" t="str">
        <f t="shared" si="127"/>
        <v>高级2</v>
      </c>
      <c r="X731" s="16">
        <f t="shared" si="124"/>
        <v>6</v>
      </c>
      <c r="Y731" s="16">
        <f t="shared" si="125"/>
        <v>4</v>
      </c>
      <c r="Z731" s="19">
        <f t="shared" si="128"/>
        <v>0.2</v>
      </c>
      <c r="AA731" s="16" t="str">
        <f t="shared" si="129"/>
        <v>AtkExt</v>
      </c>
      <c r="AB731" s="29">
        <f t="shared" si="130"/>
        <v>62</v>
      </c>
      <c r="AC731" s="16" t="str">
        <f t="shared" si="131"/>
        <v>HPExt</v>
      </c>
      <c r="AD731" s="29">
        <f t="shared" si="132"/>
        <v>82</v>
      </c>
    </row>
    <row r="732" spans="21:30" ht="16.5" x14ac:dyDescent="0.2">
      <c r="U732" s="15">
        <v>695</v>
      </c>
      <c r="V732" s="16">
        <f t="shared" si="126"/>
        <v>24</v>
      </c>
      <c r="W732" s="16" t="str">
        <f t="shared" si="127"/>
        <v>高级2</v>
      </c>
      <c r="X732" s="16">
        <f t="shared" si="124"/>
        <v>6</v>
      </c>
      <c r="Y732" s="16">
        <f t="shared" si="125"/>
        <v>5</v>
      </c>
      <c r="Z732" s="19">
        <f t="shared" si="128"/>
        <v>0.25</v>
      </c>
      <c r="AA732" s="16" t="str">
        <f t="shared" si="129"/>
        <v>AtkExt</v>
      </c>
      <c r="AB732" s="29">
        <f t="shared" si="130"/>
        <v>78</v>
      </c>
      <c r="AC732" s="16" t="str">
        <f t="shared" si="131"/>
        <v>HPExt</v>
      </c>
      <c r="AD732" s="29">
        <f t="shared" si="132"/>
        <v>103</v>
      </c>
    </row>
    <row r="733" spans="21:30" ht="16.5" x14ac:dyDescent="0.2">
      <c r="U733" s="15">
        <v>696</v>
      </c>
      <c r="V733" s="16">
        <f t="shared" si="126"/>
        <v>24</v>
      </c>
      <c r="W733" s="16" t="str">
        <f t="shared" si="127"/>
        <v>高级2</v>
      </c>
      <c r="X733" s="16">
        <f t="shared" si="124"/>
        <v>6</v>
      </c>
      <c r="Y733" s="16">
        <f t="shared" si="125"/>
        <v>6</v>
      </c>
      <c r="Z733" s="19">
        <f t="shared" si="128"/>
        <v>0.30000000000000004</v>
      </c>
      <c r="AA733" s="16" t="str">
        <f t="shared" si="129"/>
        <v>AtkExt</v>
      </c>
      <c r="AB733" s="29">
        <f t="shared" si="130"/>
        <v>93</v>
      </c>
      <c r="AC733" s="16" t="str">
        <f t="shared" si="131"/>
        <v>HPExt</v>
      </c>
      <c r="AD733" s="29">
        <f t="shared" si="132"/>
        <v>123</v>
      </c>
    </row>
    <row r="734" spans="21:30" ht="16.5" x14ac:dyDescent="0.2">
      <c r="U734" s="15">
        <v>697</v>
      </c>
      <c r="V734" s="16">
        <f t="shared" si="126"/>
        <v>24</v>
      </c>
      <c r="W734" s="16" t="str">
        <f t="shared" si="127"/>
        <v>高级2</v>
      </c>
      <c r="X734" s="16">
        <f t="shared" si="124"/>
        <v>6</v>
      </c>
      <c r="Y734" s="16">
        <f t="shared" si="125"/>
        <v>7</v>
      </c>
      <c r="Z734" s="19">
        <f t="shared" si="128"/>
        <v>0.35000000000000003</v>
      </c>
      <c r="AA734" s="16" t="str">
        <f t="shared" si="129"/>
        <v>AtkExt</v>
      </c>
      <c r="AB734" s="29">
        <f t="shared" si="130"/>
        <v>109</v>
      </c>
      <c r="AC734" s="16" t="str">
        <f t="shared" si="131"/>
        <v>HPExt</v>
      </c>
      <c r="AD734" s="29">
        <f t="shared" si="132"/>
        <v>144</v>
      </c>
    </row>
    <row r="735" spans="21:30" ht="16.5" x14ac:dyDescent="0.2">
      <c r="U735" s="15">
        <v>698</v>
      </c>
      <c r="V735" s="16">
        <f t="shared" si="126"/>
        <v>24</v>
      </c>
      <c r="W735" s="16" t="str">
        <f t="shared" si="127"/>
        <v>高级2</v>
      </c>
      <c r="X735" s="16">
        <f t="shared" si="124"/>
        <v>6</v>
      </c>
      <c r="Y735" s="16">
        <f t="shared" si="125"/>
        <v>8</v>
      </c>
      <c r="Z735" s="19">
        <f t="shared" si="128"/>
        <v>0.4</v>
      </c>
      <c r="AA735" s="16" t="str">
        <f t="shared" si="129"/>
        <v>AtkExt</v>
      </c>
      <c r="AB735" s="29">
        <f t="shared" si="130"/>
        <v>124</v>
      </c>
      <c r="AC735" s="16" t="str">
        <f t="shared" si="131"/>
        <v>HPExt</v>
      </c>
      <c r="AD735" s="29">
        <f t="shared" si="132"/>
        <v>164</v>
      </c>
    </row>
    <row r="736" spans="21:30" ht="16.5" x14ac:dyDescent="0.2">
      <c r="U736" s="15">
        <v>699</v>
      </c>
      <c r="V736" s="16">
        <f t="shared" si="126"/>
        <v>24</v>
      </c>
      <c r="W736" s="16" t="str">
        <f t="shared" si="127"/>
        <v>高级2</v>
      </c>
      <c r="X736" s="16">
        <f t="shared" si="124"/>
        <v>6</v>
      </c>
      <c r="Y736" s="16">
        <f t="shared" si="125"/>
        <v>9</v>
      </c>
      <c r="Z736" s="19">
        <f t="shared" si="128"/>
        <v>0.45</v>
      </c>
      <c r="AA736" s="16" t="str">
        <f t="shared" si="129"/>
        <v>AtkExt</v>
      </c>
      <c r="AB736" s="29">
        <f t="shared" si="130"/>
        <v>140</v>
      </c>
      <c r="AC736" s="16" t="str">
        <f t="shared" si="131"/>
        <v>HPExt</v>
      </c>
      <c r="AD736" s="29">
        <f t="shared" si="132"/>
        <v>185</v>
      </c>
    </row>
    <row r="737" spans="21:30" ht="16.5" x14ac:dyDescent="0.2">
      <c r="U737" s="15">
        <v>700</v>
      </c>
      <c r="V737" s="16">
        <f t="shared" si="126"/>
        <v>24</v>
      </c>
      <c r="W737" s="16" t="str">
        <f t="shared" si="127"/>
        <v>高级2</v>
      </c>
      <c r="X737" s="16">
        <f t="shared" si="124"/>
        <v>6</v>
      </c>
      <c r="Y737" s="16">
        <f t="shared" si="125"/>
        <v>10</v>
      </c>
      <c r="Z737" s="19">
        <f t="shared" si="128"/>
        <v>0.5</v>
      </c>
      <c r="AA737" s="16" t="str">
        <f t="shared" si="129"/>
        <v>AtkExt</v>
      </c>
      <c r="AB737" s="29">
        <f t="shared" si="130"/>
        <v>155</v>
      </c>
      <c r="AC737" s="16" t="str">
        <f t="shared" si="131"/>
        <v>HPExt</v>
      </c>
      <c r="AD737" s="29">
        <f t="shared" si="132"/>
        <v>205</v>
      </c>
    </row>
    <row r="738" spans="21:30" ht="16.5" x14ac:dyDescent="0.2">
      <c r="U738" s="15">
        <v>701</v>
      </c>
      <c r="V738" s="16">
        <f t="shared" si="126"/>
        <v>24</v>
      </c>
      <c r="W738" s="16" t="str">
        <f t="shared" si="127"/>
        <v>高级2</v>
      </c>
      <c r="X738" s="16">
        <f t="shared" si="124"/>
        <v>6</v>
      </c>
      <c r="Y738" s="16">
        <f t="shared" si="125"/>
        <v>11</v>
      </c>
      <c r="Z738" s="19">
        <f t="shared" si="128"/>
        <v>0.55000000000000004</v>
      </c>
      <c r="AA738" s="16" t="str">
        <f t="shared" si="129"/>
        <v>AtkExt</v>
      </c>
      <c r="AB738" s="29">
        <f t="shared" si="130"/>
        <v>171</v>
      </c>
      <c r="AC738" s="16" t="str">
        <f t="shared" si="131"/>
        <v>HPExt</v>
      </c>
      <c r="AD738" s="29">
        <f t="shared" si="132"/>
        <v>226</v>
      </c>
    </row>
    <row r="739" spans="21:30" ht="16.5" x14ac:dyDescent="0.2">
      <c r="U739" s="15">
        <v>702</v>
      </c>
      <c r="V739" s="16">
        <f t="shared" si="126"/>
        <v>24</v>
      </c>
      <c r="W739" s="16" t="str">
        <f t="shared" si="127"/>
        <v>高级2</v>
      </c>
      <c r="X739" s="16">
        <f t="shared" si="124"/>
        <v>6</v>
      </c>
      <c r="Y739" s="16">
        <f t="shared" si="125"/>
        <v>12</v>
      </c>
      <c r="Z739" s="19">
        <f t="shared" si="128"/>
        <v>0.60000000000000009</v>
      </c>
      <c r="AA739" s="16" t="str">
        <f t="shared" si="129"/>
        <v>AtkExt</v>
      </c>
      <c r="AB739" s="29">
        <f t="shared" si="130"/>
        <v>186</v>
      </c>
      <c r="AC739" s="16" t="str">
        <f t="shared" si="131"/>
        <v>HPExt</v>
      </c>
      <c r="AD739" s="29">
        <f t="shared" si="132"/>
        <v>246</v>
      </c>
    </row>
    <row r="740" spans="21:30" ht="16.5" x14ac:dyDescent="0.2">
      <c r="U740" s="15">
        <v>703</v>
      </c>
      <c r="V740" s="16">
        <f t="shared" si="126"/>
        <v>24</v>
      </c>
      <c r="W740" s="16" t="str">
        <f t="shared" si="127"/>
        <v>高级2</v>
      </c>
      <c r="X740" s="16">
        <f t="shared" si="124"/>
        <v>6</v>
      </c>
      <c r="Y740" s="16">
        <f t="shared" si="125"/>
        <v>13</v>
      </c>
      <c r="Z740" s="19">
        <f t="shared" si="128"/>
        <v>0.65</v>
      </c>
      <c r="AA740" s="16" t="str">
        <f t="shared" si="129"/>
        <v>AtkExt</v>
      </c>
      <c r="AB740" s="29">
        <f t="shared" si="130"/>
        <v>202</v>
      </c>
      <c r="AC740" s="16" t="str">
        <f t="shared" si="131"/>
        <v>HPExt</v>
      </c>
      <c r="AD740" s="29">
        <f t="shared" si="132"/>
        <v>267</v>
      </c>
    </row>
    <row r="741" spans="21:30" ht="16.5" x14ac:dyDescent="0.2">
      <c r="U741" s="15">
        <v>704</v>
      </c>
      <c r="V741" s="16">
        <f t="shared" si="126"/>
        <v>24</v>
      </c>
      <c r="W741" s="16" t="str">
        <f t="shared" si="127"/>
        <v>高级2</v>
      </c>
      <c r="X741" s="16">
        <f t="shared" si="124"/>
        <v>6</v>
      </c>
      <c r="Y741" s="16">
        <f t="shared" si="125"/>
        <v>14</v>
      </c>
      <c r="Z741" s="19">
        <f t="shared" si="128"/>
        <v>0.70000000000000007</v>
      </c>
      <c r="AA741" s="16" t="str">
        <f t="shared" si="129"/>
        <v>AtkExt</v>
      </c>
      <c r="AB741" s="29">
        <f t="shared" si="130"/>
        <v>217</v>
      </c>
      <c r="AC741" s="16" t="str">
        <f t="shared" si="131"/>
        <v>HPExt</v>
      </c>
      <c r="AD741" s="29">
        <f t="shared" si="132"/>
        <v>287</v>
      </c>
    </row>
    <row r="742" spans="21:30" ht="16.5" x14ac:dyDescent="0.2">
      <c r="U742" s="15">
        <v>705</v>
      </c>
      <c r="V742" s="16">
        <f t="shared" si="126"/>
        <v>24</v>
      </c>
      <c r="W742" s="16" t="str">
        <f t="shared" si="127"/>
        <v>高级2</v>
      </c>
      <c r="X742" s="16">
        <f t="shared" ref="X742:X805" si="133">INDEX($V$4:$V$33,INT((U742-1)/30)+1)</f>
        <v>6</v>
      </c>
      <c r="Y742" s="16">
        <f t="shared" ref="Y742:Y805" si="134">MOD(U742-1,30)+1</f>
        <v>15</v>
      </c>
      <c r="Z742" s="19">
        <f t="shared" si="128"/>
        <v>0.75</v>
      </c>
      <c r="AA742" s="16" t="str">
        <f t="shared" si="129"/>
        <v>AtkExt</v>
      </c>
      <c r="AB742" s="29">
        <f t="shared" si="130"/>
        <v>233</v>
      </c>
      <c r="AC742" s="16" t="str">
        <f t="shared" si="131"/>
        <v>HPExt</v>
      </c>
      <c r="AD742" s="29">
        <f t="shared" si="132"/>
        <v>308</v>
      </c>
    </row>
    <row r="743" spans="21:30" ht="16.5" x14ac:dyDescent="0.2">
      <c r="U743" s="15">
        <v>706</v>
      </c>
      <c r="V743" s="16">
        <f t="shared" ref="V743:V806" si="135">INT((U743-1)/30)+1</f>
        <v>24</v>
      </c>
      <c r="W743" s="16" t="str">
        <f t="shared" ref="W743:W806" si="136">INDEX($U$4:$U$33,V743)</f>
        <v>高级2</v>
      </c>
      <c r="X743" s="16">
        <f t="shared" si="133"/>
        <v>6</v>
      </c>
      <c r="Y743" s="16">
        <f t="shared" si="134"/>
        <v>16</v>
      </c>
      <c r="Z743" s="19">
        <f t="shared" ref="Z743:Z806" si="137">Y743*5%</f>
        <v>0.8</v>
      </c>
      <c r="AA743" s="16" t="str">
        <f t="shared" ref="AA743:AA806" si="138">INDEX($Y$3:$AA$3,INDEX($AB$4:$AB$33,V743))</f>
        <v>AtkExt</v>
      </c>
      <c r="AB743" s="29">
        <f t="shared" ref="AB743:AB806" si="139">ROUND(INDEX($Y$4:$AA$33,$V743,MATCH(AA743,$Y$3:$AA$3,0))*INDEX($X$4:$X$33,V743)*$Z743*INDEX($E$11:$G$11,MATCH(AA743,$Y$3:$AA$3,0)),0)</f>
        <v>248</v>
      </c>
      <c r="AC743" s="16" t="str">
        <f t="shared" ref="AC743:AC806" si="140">INDEX($Y$3:$AA$3,INDEX($AC$4:$AC$33,V743))</f>
        <v>HPExt</v>
      </c>
      <c r="AD743" s="29">
        <f t="shared" ref="AD743:AD806" si="141">ROUND(INDEX($Y$4:$AA$33,$V743,MATCH(AC743,$Y$3:$AA$3,0))*INDEX($X$4:$X$33,X743)*$Z743*INDEX($E$11:$G$11,MATCH(AC743,$Y$3:$AA$3,0)),0)</f>
        <v>328</v>
      </c>
    </row>
    <row r="744" spans="21:30" ht="16.5" x14ac:dyDescent="0.2">
      <c r="U744" s="15">
        <v>707</v>
      </c>
      <c r="V744" s="16">
        <f t="shared" si="135"/>
        <v>24</v>
      </c>
      <c r="W744" s="16" t="str">
        <f t="shared" si="136"/>
        <v>高级2</v>
      </c>
      <c r="X744" s="16">
        <f t="shared" si="133"/>
        <v>6</v>
      </c>
      <c r="Y744" s="16">
        <f t="shared" si="134"/>
        <v>17</v>
      </c>
      <c r="Z744" s="19">
        <f t="shared" si="137"/>
        <v>0.85000000000000009</v>
      </c>
      <c r="AA744" s="16" t="str">
        <f t="shared" si="138"/>
        <v>AtkExt</v>
      </c>
      <c r="AB744" s="29">
        <f t="shared" si="139"/>
        <v>264</v>
      </c>
      <c r="AC744" s="16" t="str">
        <f t="shared" si="140"/>
        <v>HPExt</v>
      </c>
      <c r="AD744" s="29">
        <f t="shared" si="141"/>
        <v>349</v>
      </c>
    </row>
    <row r="745" spans="21:30" ht="16.5" x14ac:dyDescent="0.2">
      <c r="U745" s="15">
        <v>708</v>
      </c>
      <c r="V745" s="16">
        <f t="shared" si="135"/>
        <v>24</v>
      </c>
      <c r="W745" s="16" t="str">
        <f t="shared" si="136"/>
        <v>高级2</v>
      </c>
      <c r="X745" s="16">
        <f t="shared" si="133"/>
        <v>6</v>
      </c>
      <c r="Y745" s="16">
        <f t="shared" si="134"/>
        <v>18</v>
      </c>
      <c r="Z745" s="19">
        <f t="shared" si="137"/>
        <v>0.9</v>
      </c>
      <c r="AA745" s="16" t="str">
        <f t="shared" si="138"/>
        <v>AtkExt</v>
      </c>
      <c r="AB745" s="29">
        <f t="shared" si="139"/>
        <v>279</v>
      </c>
      <c r="AC745" s="16" t="str">
        <f t="shared" si="140"/>
        <v>HPExt</v>
      </c>
      <c r="AD745" s="29">
        <f t="shared" si="141"/>
        <v>369</v>
      </c>
    </row>
    <row r="746" spans="21:30" ht="16.5" x14ac:dyDescent="0.2">
      <c r="U746" s="15">
        <v>709</v>
      </c>
      <c r="V746" s="16">
        <f t="shared" si="135"/>
        <v>24</v>
      </c>
      <c r="W746" s="16" t="str">
        <f t="shared" si="136"/>
        <v>高级2</v>
      </c>
      <c r="X746" s="16">
        <f t="shared" si="133"/>
        <v>6</v>
      </c>
      <c r="Y746" s="16">
        <f t="shared" si="134"/>
        <v>19</v>
      </c>
      <c r="Z746" s="19">
        <f t="shared" si="137"/>
        <v>0.95000000000000007</v>
      </c>
      <c r="AA746" s="16" t="str">
        <f t="shared" si="138"/>
        <v>AtkExt</v>
      </c>
      <c r="AB746" s="29">
        <f t="shared" si="139"/>
        <v>295</v>
      </c>
      <c r="AC746" s="16" t="str">
        <f t="shared" si="140"/>
        <v>HPExt</v>
      </c>
      <c r="AD746" s="29">
        <f t="shared" si="141"/>
        <v>390</v>
      </c>
    </row>
    <row r="747" spans="21:30" ht="16.5" x14ac:dyDescent="0.2">
      <c r="U747" s="15">
        <v>710</v>
      </c>
      <c r="V747" s="16">
        <f t="shared" si="135"/>
        <v>24</v>
      </c>
      <c r="W747" s="16" t="str">
        <f t="shared" si="136"/>
        <v>高级2</v>
      </c>
      <c r="X747" s="16">
        <f t="shared" si="133"/>
        <v>6</v>
      </c>
      <c r="Y747" s="16">
        <f t="shared" si="134"/>
        <v>20</v>
      </c>
      <c r="Z747" s="19">
        <f t="shared" si="137"/>
        <v>1</v>
      </c>
      <c r="AA747" s="16" t="str">
        <f t="shared" si="138"/>
        <v>AtkExt</v>
      </c>
      <c r="AB747" s="29">
        <f t="shared" si="139"/>
        <v>310</v>
      </c>
      <c r="AC747" s="16" t="str">
        <f t="shared" si="140"/>
        <v>HPExt</v>
      </c>
      <c r="AD747" s="29">
        <f t="shared" si="141"/>
        <v>410</v>
      </c>
    </row>
    <row r="748" spans="21:30" ht="16.5" x14ac:dyDescent="0.2">
      <c r="U748" s="15">
        <v>711</v>
      </c>
      <c r="V748" s="16">
        <f t="shared" si="135"/>
        <v>24</v>
      </c>
      <c r="W748" s="16" t="str">
        <f t="shared" si="136"/>
        <v>高级2</v>
      </c>
      <c r="X748" s="16">
        <f t="shared" si="133"/>
        <v>6</v>
      </c>
      <c r="Y748" s="16">
        <f t="shared" si="134"/>
        <v>21</v>
      </c>
      <c r="Z748" s="19">
        <f t="shared" si="137"/>
        <v>1.05</v>
      </c>
      <c r="AA748" s="16" t="str">
        <f t="shared" si="138"/>
        <v>AtkExt</v>
      </c>
      <c r="AB748" s="29">
        <f t="shared" si="139"/>
        <v>326</v>
      </c>
      <c r="AC748" s="16" t="str">
        <f t="shared" si="140"/>
        <v>HPExt</v>
      </c>
      <c r="AD748" s="29">
        <f t="shared" si="141"/>
        <v>431</v>
      </c>
    </row>
    <row r="749" spans="21:30" ht="16.5" x14ac:dyDescent="0.2">
      <c r="U749" s="15">
        <v>712</v>
      </c>
      <c r="V749" s="16">
        <f t="shared" si="135"/>
        <v>24</v>
      </c>
      <c r="W749" s="16" t="str">
        <f t="shared" si="136"/>
        <v>高级2</v>
      </c>
      <c r="X749" s="16">
        <f t="shared" si="133"/>
        <v>6</v>
      </c>
      <c r="Y749" s="16">
        <f t="shared" si="134"/>
        <v>22</v>
      </c>
      <c r="Z749" s="19">
        <f t="shared" si="137"/>
        <v>1.1000000000000001</v>
      </c>
      <c r="AA749" s="16" t="str">
        <f t="shared" si="138"/>
        <v>AtkExt</v>
      </c>
      <c r="AB749" s="29">
        <f t="shared" si="139"/>
        <v>341</v>
      </c>
      <c r="AC749" s="16" t="str">
        <f t="shared" si="140"/>
        <v>HPExt</v>
      </c>
      <c r="AD749" s="29">
        <f t="shared" si="141"/>
        <v>451</v>
      </c>
    </row>
    <row r="750" spans="21:30" ht="16.5" x14ac:dyDescent="0.2">
      <c r="U750" s="15">
        <v>713</v>
      </c>
      <c r="V750" s="16">
        <f t="shared" si="135"/>
        <v>24</v>
      </c>
      <c r="W750" s="16" t="str">
        <f t="shared" si="136"/>
        <v>高级2</v>
      </c>
      <c r="X750" s="16">
        <f t="shared" si="133"/>
        <v>6</v>
      </c>
      <c r="Y750" s="16">
        <f t="shared" si="134"/>
        <v>23</v>
      </c>
      <c r="Z750" s="19">
        <f t="shared" si="137"/>
        <v>1.1500000000000001</v>
      </c>
      <c r="AA750" s="16" t="str">
        <f t="shared" si="138"/>
        <v>AtkExt</v>
      </c>
      <c r="AB750" s="29">
        <f t="shared" si="139"/>
        <v>357</v>
      </c>
      <c r="AC750" s="16" t="str">
        <f t="shared" si="140"/>
        <v>HPExt</v>
      </c>
      <c r="AD750" s="29">
        <f t="shared" si="141"/>
        <v>472</v>
      </c>
    </row>
    <row r="751" spans="21:30" ht="16.5" x14ac:dyDescent="0.2">
      <c r="U751" s="15">
        <v>714</v>
      </c>
      <c r="V751" s="16">
        <f t="shared" si="135"/>
        <v>24</v>
      </c>
      <c r="W751" s="16" t="str">
        <f t="shared" si="136"/>
        <v>高级2</v>
      </c>
      <c r="X751" s="16">
        <f t="shared" si="133"/>
        <v>6</v>
      </c>
      <c r="Y751" s="16">
        <f t="shared" si="134"/>
        <v>24</v>
      </c>
      <c r="Z751" s="19">
        <f t="shared" si="137"/>
        <v>1.2000000000000002</v>
      </c>
      <c r="AA751" s="16" t="str">
        <f t="shared" si="138"/>
        <v>AtkExt</v>
      </c>
      <c r="AB751" s="29">
        <f t="shared" si="139"/>
        <v>372</v>
      </c>
      <c r="AC751" s="16" t="str">
        <f t="shared" si="140"/>
        <v>HPExt</v>
      </c>
      <c r="AD751" s="29">
        <f t="shared" si="141"/>
        <v>492</v>
      </c>
    </row>
    <row r="752" spans="21:30" ht="16.5" x14ac:dyDescent="0.2">
      <c r="U752" s="15">
        <v>715</v>
      </c>
      <c r="V752" s="16">
        <f t="shared" si="135"/>
        <v>24</v>
      </c>
      <c r="W752" s="16" t="str">
        <f t="shared" si="136"/>
        <v>高级2</v>
      </c>
      <c r="X752" s="16">
        <f t="shared" si="133"/>
        <v>6</v>
      </c>
      <c r="Y752" s="16">
        <f t="shared" si="134"/>
        <v>25</v>
      </c>
      <c r="Z752" s="19">
        <f t="shared" si="137"/>
        <v>1.25</v>
      </c>
      <c r="AA752" s="16" t="str">
        <f t="shared" si="138"/>
        <v>AtkExt</v>
      </c>
      <c r="AB752" s="29">
        <f t="shared" si="139"/>
        <v>388</v>
      </c>
      <c r="AC752" s="16" t="str">
        <f t="shared" si="140"/>
        <v>HPExt</v>
      </c>
      <c r="AD752" s="29">
        <f t="shared" si="141"/>
        <v>513</v>
      </c>
    </row>
    <row r="753" spans="21:30" ht="16.5" x14ac:dyDescent="0.2">
      <c r="U753" s="15">
        <v>716</v>
      </c>
      <c r="V753" s="16">
        <f t="shared" si="135"/>
        <v>24</v>
      </c>
      <c r="W753" s="16" t="str">
        <f t="shared" si="136"/>
        <v>高级2</v>
      </c>
      <c r="X753" s="16">
        <f t="shared" si="133"/>
        <v>6</v>
      </c>
      <c r="Y753" s="16">
        <f t="shared" si="134"/>
        <v>26</v>
      </c>
      <c r="Z753" s="19">
        <f t="shared" si="137"/>
        <v>1.3</v>
      </c>
      <c r="AA753" s="16" t="str">
        <f t="shared" si="138"/>
        <v>AtkExt</v>
      </c>
      <c r="AB753" s="29">
        <f t="shared" si="139"/>
        <v>403</v>
      </c>
      <c r="AC753" s="16" t="str">
        <f t="shared" si="140"/>
        <v>HPExt</v>
      </c>
      <c r="AD753" s="29">
        <f t="shared" si="141"/>
        <v>533</v>
      </c>
    </row>
    <row r="754" spans="21:30" ht="16.5" x14ac:dyDescent="0.2">
      <c r="U754" s="15">
        <v>717</v>
      </c>
      <c r="V754" s="16">
        <f t="shared" si="135"/>
        <v>24</v>
      </c>
      <c r="W754" s="16" t="str">
        <f t="shared" si="136"/>
        <v>高级2</v>
      </c>
      <c r="X754" s="16">
        <f t="shared" si="133"/>
        <v>6</v>
      </c>
      <c r="Y754" s="16">
        <f t="shared" si="134"/>
        <v>27</v>
      </c>
      <c r="Z754" s="19">
        <f t="shared" si="137"/>
        <v>1.35</v>
      </c>
      <c r="AA754" s="16" t="str">
        <f t="shared" si="138"/>
        <v>AtkExt</v>
      </c>
      <c r="AB754" s="29">
        <f t="shared" si="139"/>
        <v>419</v>
      </c>
      <c r="AC754" s="16" t="str">
        <f t="shared" si="140"/>
        <v>HPExt</v>
      </c>
      <c r="AD754" s="29">
        <f t="shared" si="141"/>
        <v>554</v>
      </c>
    </row>
    <row r="755" spans="21:30" ht="16.5" x14ac:dyDescent="0.2">
      <c r="U755" s="15">
        <v>718</v>
      </c>
      <c r="V755" s="16">
        <f t="shared" si="135"/>
        <v>24</v>
      </c>
      <c r="W755" s="16" t="str">
        <f t="shared" si="136"/>
        <v>高级2</v>
      </c>
      <c r="X755" s="16">
        <f t="shared" si="133"/>
        <v>6</v>
      </c>
      <c r="Y755" s="16">
        <f t="shared" si="134"/>
        <v>28</v>
      </c>
      <c r="Z755" s="19">
        <f t="shared" si="137"/>
        <v>1.4000000000000001</v>
      </c>
      <c r="AA755" s="16" t="str">
        <f t="shared" si="138"/>
        <v>AtkExt</v>
      </c>
      <c r="AB755" s="29">
        <f t="shared" si="139"/>
        <v>434</v>
      </c>
      <c r="AC755" s="16" t="str">
        <f t="shared" si="140"/>
        <v>HPExt</v>
      </c>
      <c r="AD755" s="29">
        <f t="shared" si="141"/>
        <v>574</v>
      </c>
    </row>
    <row r="756" spans="21:30" ht="16.5" x14ac:dyDescent="0.2">
      <c r="U756" s="15">
        <v>719</v>
      </c>
      <c r="V756" s="16">
        <f t="shared" si="135"/>
        <v>24</v>
      </c>
      <c r="W756" s="16" t="str">
        <f t="shared" si="136"/>
        <v>高级2</v>
      </c>
      <c r="X756" s="16">
        <f t="shared" si="133"/>
        <v>6</v>
      </c>
      <c r="Y756" s="16">
        <f t="shared" si="134"/>
        <v>29</v>
      </c>
      <c r="Z756" s="19">
        <f t="shared" si="137"/>
        <v>1.4500000000000002</v>
      </c>
      <c r="AA756" s="16" t="str">
        <f t="shared" si="138"/>
        <v>AtkExt</v>
      </c>
      <c r="AB756" s="29">
        <f t="shared" si="139"/>
        <v>450</v>
      </c>
      <c r="AC756" s="16" t="str">
        <f t="shared" si="140"/>
        <v>HPExt</v>
      </c>
      <c r="AD756" s="29">
        <f t="shared" si="141"/>
        <v>595</v>
      </c>
    </row>
    <row r="757" spans="21:30" ht="16.5" x14ac:dyDescent="0.2">
      <c r="U757" s="15">
        <v>720</v>
      </c>
      <c r="V757" s="16">
        <f t="shared" si="135"/>
        <v>24</v>
      </c>
      <c r="W757" s="16" t="str">
        <f t="shared" si="136"/>
        <v>高级2</v>
      </c>
      <c r="X757" s="16">
        <f t="shared" si="133"/>
        <v>6</v>
      </c>
      <c r="Y757" s="16">
        <f t="shared" si="134"/>
        <v>30</v>
      </c>
      <c r="Z757" s="19">
        <f t="shared" si="137"/>
        <v>1.5</v>
      </c>
      <c r="AA757" s="16" t="str">
        <f t="shared" si="138"/>
        <v>AtkExt</v>
      </c>
      <c r="AB757" s="29">
        <f t="shared" si="139"/>
        <v>465</v>
      </c>
      <c r="AC757" s="16" t="str">
        <f t="shared" si="140"/>
        <v>HPExt</v>
      </c>
      <c r="AD757" s="29">
        <f t="shared" si="141"/>
        <v>615</v>
      </c>
    </row>
    <row r="758" spans="21:30" ht="16.5" x14ac:dyDescent="0.2">
      <c r="U758" s="15">
        <v>721</v>
      </c>
      <c r="V758" s="16">
        <f t="shared" si="135"/>
        <v>25</v>
      </c>
      <c r="W758" s="16" t="str">
        <f t="shared" si="136"/>
        <v>高级3</v>
      </c>
      <c r="X758" s="16">
        <f t="shared" si="133"/>
        <v>1</v>
      </c>
      <c r="Y758" s="16">
        <f t="shared" si="134"/>
        <v>1</v>
      </c>
      <c r="Z758" s="19">
        <f t="shared" si="137"/>
        <v>0.05</v>
      </c>
      <c r="AA758" s="16" t="str">
        <f t="shared" si="138"/>
        <v>AtkExt</v>
      </c>
      <c r="AB758" s="29">
        <f t="shared" si="139"/>
        <v>8</v>
      </c>
      <c r="AC758" s="16" t="str">
        <f t="shared" si="140"/>
        <v>DefExt</v>
      </c>
      <c r="AD758" s="29">
        <f t="shared" si="141"/>
        <v>4</v>
      </c>
    </row>
    <row r="759" spans="21:30" ht="16.5" x14ac:dyDescent="0.2">
      <c r="U759" s="15">
        <v>722</v>
      </c>
      <c r="V759" s="16">
        <f t="shared" si="135"/>
        <v>25</v>
      </c>
      <c r="W759" s="16" t="str">
        <f t="shared" si="136"/>
        <v>高级3</v>
      </c>
      <c r="X759" s="16">
        <f t="shared" si="133"/>
        <v>1</v>
      </c>
      <c r="Y759" s="16">
        <f t="shared" si="134"/>
        <v>2</v>
      </c>
      <c r="Z759" s="19">
        <f t="shared" si="137"/>
        <v>0.1</v>
      </c>
      <c r="AA759" s="16" t="str">
        <f t="shared" si="138"/>
        <v>AtkExt</v>
      </c>
      <c r="AB759" s="29">
        <f t="shared" si="139"/>
        <v>16</v>
      </c>
      <c r="AC759" s="16" t="str">
        <f t="shared" si="140"/>
        <v>DefExt</v>
      </c>
      <c r="AD759" s="29">
        <f t="shared" si="141"/>
        <v>8</v>
      </c>
    </row>
    <row r="760" spans="21:30" ht="16.5" x14ac:dyDescent="0.2">
      <c r="U760" s="15">
        <v>723</v>
      </c>
      <c r="V760" s="16">
        <f t="shared" si="135"/>
        <v>25</v>
      </c>
      <c r="W760" s="16" t="str">
        <f t="shared" si="136"/>
        <v>高级3</v>
      </c>
      <c r="X760" s="16">
        <f t="shared" si="133"/>
        <v>1</v>
      </c>
      <c r="Y760" s="16">
        <f t="shared" si="134"/>
        <v>3</v>
      </c>
      <c r="Z760" s="19">
        <f t="shared" si="137"/>
        <v>0.15000000000000002</v>
      </c>
      <c r="AA760" s="16" t="str">
        <f t="shared" si="138"/>
        <v>AtkExt</v>
      </c>
      <c r="AB760" s="29">
        <f t="shared" si="139"/>
        <v>23</v>
      </c>
      <c r="AC760" s="16" t="str">
        <f t="shared" si="140"/>
        <v>DefExt</v>
      </c>
      <c r="AD760" s="29">
        <f t="shared" si="141"/>
        <v>12</v>
      </c>
    </row>
    <row r="761" spans="21:30" ht="16.5" x14ac:dyDescent="0.2">
      <c r="U761" s="15">
        <v>724</v>
      </c>
      <c r="V761" s="16">
        <f t="shared" si="135"/>
        <v>25</v>
      </c>
      <c r="W761" s="16" t="str">
        <f t="shared" si="136"/>
        <v>高级3</v>
      </c>
      <c r="X761" s="16">
        <f t="shared" si="133"/>
        <v>1</v>
      </c>
      <c r="Y761" s="16">
        <f t="shared" si="134"/>
        <v>4</v>
      </c>
      <c r="Z761" s="19">
        <f t="shared" si="137"/>
        <v>0.2</v>
      </c>
      <c r="AA761" s="16" t="str">
        <f t="shared" si="138"/>
        <v>AtkExt</v>
      </c>
      <c r="AB761" s="29">
        <f t="shared" si="139"/>
        <v>31</v>
      </c>
      <c r="AC761" s="16" t="str">
        <f t="shared" si="140"/>
        <v>DefExt</v>
      </c>
      <c r="AD761" s="29">
        <f t="shared" si="141"/>
        <v>15</v>
      </c>
    </row>
    <row r="762" spans="21:30" ht="16.5" x14ac:dyDescent="0.2">
      <c r="U762" s="15">
        <v>725</v>
      </c>
      <c r="V762" s="16">
        <f t="shared" si="135"/>
        <v>25</v>
      </c>
      <c r="W762" s="16" t="str">
        <f t="shared" si="136"/>
        <v>高级3</v>
      </c>
      <c r="X762" s="16">
        <f t="shared" si="133"/>
        <v>1</v>
      </c>
      <c r="Y762" s="16">
        <f t="shared" si="134"/>
        <v>5</v>
      </c>
      <c r="Z762" s="19">
        <f t="shared" si="137"/>
        <v>0.25</v>
      </c>
      <c r="AA762" s="16" t="str">
        <f t="shared" si="138"/>
        <v>AtkExt</v>
      </c>
      <c r="AB762" s="29">
        <f t="shared" si="139"/>
        <v>39</v>
      </c>
      <c r="AC762" s="16" t="str">
        <f t="shared" si="140"/>
        <v>DefExt</v>
      </c>
      <c r="AD762" s="29">
        <f t="shared" si="141"/>
        <v>19</v>
      </c>
    </row>
    <row r="763" spans="21:30" ht="16.5" x14ac:dyDescent="0.2">
      <c r="U763" s="15">
        <v>726</v>
      </c>
      <c r="V763" s="16">
        <f t="shared" si="135"/>
        <v>25</v>
      </c>
      <c r="W763" s="16" t="str">
        <f t="shared" si="136"/>
        <v>高级3</v>
      </c>
      <c r="X763" s="16">
        <f t="shared" si="133"/>
        <v>1</v>
      </c>
      <c r="Y763" s="16">
        <f t="shared" si="134"/>
        <v>6</v>
      </c>
      <c r="Z763" s="19">
        <f t="shared" si="137"/>
        <v>0.30000000000000004</v>
      </c>
      <c r="AA763" s="16" t="str">
        <f t="shared" si="138"/>
        <v>AtkExt</v>
      </c>
      <c r="AB763" s="29">
        <f t="shared" si="139"/>
        <v>47</v>
      </c>
      <c r="AC763" s="16" t="str">
        <f t="shared" si="140"/>
        <v>DefExt</v>
      </c>
      <c r="AD763" s="29">
        <f t="shared" si="141"/>
        <v>23</v>
      </c>
    </row>
    <row r="764" spans="21:30" ht="16.5" x14ac:dyDescent="0.2">
      <c r="U764" s="15">
        <v>727</v>
      </c>
      <c r="V764" s="16">
        <f t="shared" si="135"/>
        <v>25</v>
      </c>
      <c r="W764" s="16" t="str">
        <f t="shared" si="136"/>
        <v>高级3</v>
      </c>
      <c r="X764" s="16">
        <f t="shared" si="133"/>
        <v>1</v>
      </c>
      <c r="Y764" s="16">
        <f t="shared" si="134"/>
        <v>7</v>
      </c>
      <c r="Z764" s="19">
        <f t="shared" si="137"/>
        <v>0.35000000000000003</v>
      </c>
      <c r="AA764" s="16" t="str">
        <f t="shared" si="138"/>
        <v>AtkExt</v>
      </c>
      <c r="AB764" s="29">
        <f t="shared" si="139"/>
        <v>54</v>
      </c>
      <c r="AC764" s="16" t="str">
        <f t="shared" si="140"/>
        <v>DefExt</v>
      </c>
      <c r="AD764" s="29">
        <f t="shared" si="141"/>
        <v>27</v>
      </c>
    </row>
    <row r="765" spans="21:30" ht="16.5" x14ac:dyDescent="0.2">
      <c r="U765" s="15">
        <v>728</v>
      </c>
      <c r="V765" s="16">
        <f t="shared" si="135"/>
        <v>25</v>
      </c>
      <c r="W765" s="16" t="str">
        <f t="shared" si="136"/>
        <v>高级3</v>
      </c>
      <c r="X765" s="16">
        <f t="shared" si="133"/>
        <v>1</v>
      </c>
      <c r="Y765" s="16">
        <f t="shared" si="134"/>
        <v>8</v>
      </c>
      <c r="Z765" s="19">
        <f t="shared" si="137"/>
        <v>0.4</v>
      </c>
      <c r="AA765" s="16" t="str">
        <f t="shared" si="138"/>
        <v>AtkExt</v>
      </c>
      <c r="AB765" s="29">
        <f t="shared" si="139"/>
        <v>62</v>
      </c>
      <c r="AC765" s="16" t="str">
        <f t="shared" si="140"/>
        <v>DefExt</v>
      </c>
      <c r="AD765" s="29">
        <f t="shared" si="141"/>
        <v>31</v>
      </c>
    </row>
    <row r="766" spans="21:30" ht="16.5" x14ac:dyDescent="0.2">
      <c r="U766" s="15">
        <v>729</v>
      </c>
      <c r="V766" s="16">
        <f t="shared" si="135"/>
        <v>25</v>
      </c>
      <c r="W766" s="16" t="str">
        <f t="shared" si="136"/>
        <v>高级3</v>
      </c>
      <c r="X766" s="16">
        <f t="shared" si="133"/>
        <v>1</v>
      </c>
      <c r="Y766" s="16">
        <f t="shared" si="134"/>
        <v>9</v>
      </c>
      <c r="Z766" s="19">
        <f t="shared" si="137"/>
        <v>0.45</v>
      </c>
      <c r="AA766" s="16" t="str">
        <f t="shared" si="138"/>
        <v>AtkExt</v>
      </c>
      <c r="AB766" s="29">
        <f t="shared" si="139"/>
        <v>70</v>
      </c>
      <c r="AC766" s="16" t="str">
        <f t="shared" si="140"/>
        <v>DefExt</v>
      </c>
      <c r="AD766" s="29">
        <f t="shared" si="141"/>
        <v>35</v>
      </c>
    </row>
    <row r="767" spans="21:30" ht="16.5" x14ac:dyDescent="0.2">
      <c r="U767" s="15">
        <v>730</v>
      </c>
      <c r="V767" s="16">
        <f t="shared" si="135"/>
        <v>25</v>
      </c>
      <c r="W767" s="16" t="str">
        <f t="shared" si="136"/>
        <v>高级3</v>
      </c>
      <c r="X767" s="16">
        <f t="shared" si="133"/>
        <v>1</v>
      </c>
      <c r="Y767" s="16">
        <f t="shared" si="134"/>
        <v>10</v>
      </c>
      <c r="Z767" s="19">
        <f t="shared" si="137"/>
        <v>0.5</v>
      </c>
      <c r="AA767" s="16" t="str">
        <f t="shared" si="138"/>
        <v>AtkExt</v>
      </c>
      <c r="AB767" s="29">
        <f t="shared" si="139"/>
        <v>78</v>
      </c>
      <c r="AC767" s="16" t="str">
        <f t="shared" si="140"/>
        <v>DefExt</v>
      </c>
      <c r="AD767" s="29">
        <f t="shared" si="141"/>
        <v>38</v>
      </c>
    </row>
    <row r="768" spans="21:30" ht="16.5" x14ac:dyDescent="0.2">
      <c r="U768" s="15">
        <v>731</v>
      </c>
      <c r="V768" s="16">
        <f t="shared" si="135"/>
        <v>25</v>
      </c>
      <c r="W768" s="16" t="str">
        <f t="shared" si="136"/>
        <v>高级3</v>
      </c>
      <c r="X768" s="16">
        <f t="shared" si="133"/>
        <v>1</v>
      </c>
      <c r="Y768" s="16">
        <f t="shared" si="134"/>
        <v>11</v>
      </c>
      <c r="Z768" s="19">
        <f t="shared" si="137"/>
        <v>0.55000000000000004</v>
      </c>
      <c r="AA768" s="16" t="str">
        <f t="shared" si="138"/>
        <v>AtkExt</v>
      </c>
      <c r="AB768" s="29">
        <f t="shared" si="139"/>
        <v>85</v>
      </c>
      <c r="AC768" s="16" t="str">
        <f t="shared" si="140"/>
        <v>DefExt</v>
      </c>
      <c r="AD768" s="29">
        <f t="shared" si="141"/>
        <v>42</v>
      </c>
    </row>
    <row r="769" spans="21:30" ht="16.5" x14ac:dyDescent="0.2">
      <c r="U769" s="15">
        <v>732</v>
      </c>
      <c r="V769" s="16">
        <f t="shared" si="135"/>
        <v>25</v>
      </c>
      <c r="W769" s="16" t="str">
        <f t="shared" si="136"/>
        <v>高级3</v>
      </c>
      <c r="X769" s="16">
        <f t="shared" si="133"/>
        <v>1</v>
      </c>
      <c r="Y769" s="16">
        <f t="shared" si="134"/>
        <v>12</v>
      </c>
      <c r="Z769" s="19">
        <f t="shared" si="137"/>
        <v>0.60000000000000009</v>
      </c>
      <c r="AA769" s="16" t="str">
        <f t="shared" si="138"/>
        <v>AtkExt</v>
      </c>
      <c r="AB769" s="29">
        <f t="shared" si="139"/>
        <v>93</v>
      </c>
      <c r="AC769" s="16" t="str">
        <f t="shared" si="140"/>
        <v>DefExt</v>
      </c>
      <c r="AD769" s="29">
        <f t="shared" si="141"/>
        <v>46</v>
      </c>
    </row>
    <row r="770" spans="21:30" ht="16.5" x14ac:dyDescent="0.2">
      <c r="U770" s="15">
        <v>733</v>
      </c>
      <c r="V770" s="16">
        <f t="shared" si="135"/>
        <v>25</v>
      </c>
      <c r="W770" s="16" t="str">
        <f t="shared" si="136"/>
        <v>高级3</v>
      </c>
      <c r="X770" s="16">
        <f t="shared" si="133"/>
        <v>1</v>
      </c>
      <c r="Y770" s="16">
        <f t="shared" si="134"/>
        <v>13</v>
      </c>
      <c r="Z770" s="19">
        <f t="shared" si="137"/>
        <v>0.65</v>
      </c>
      <c r="AA770" s="16" t="str">
        <f t="shared" si="138"/>
        <v>AtkExt</v>
      </c>
      <c r="AB770" s="29">
        <f t="shared" si="139"/>
        <v>101</v>
      </c>
      <c r="AC770" s="16" t="str">
        <f t="shared" si="140"/>
        <v>DefExt</v>
      </c>
      <c r="AD770" s="29">
        <f t="shared" si="141"/>
        <v>50</v>
      </c>
    </row>
    <row r="771" spans="21:30" ht="16.5" x14ac:dyDescent="0.2">
      <c r="U771" s="15">
        <v>734</v>
      </c>
      <c r="V771" s="16">
        <f t="shared" si="135"/>
        <v>25</v>
      </c>
      <c r="W771" s="16" t="str">
        <f t="shared" si="136"/>
        <v>高级3</v>
      </c>
      <c r="X771" s="16">
        <f t="shared" si="133"/>
        <v>1</v>
      </c>
      <c r="Y771" s="16">
        <f t="shared" si="134"/>
        <v>14</v>
      </c>
      <c r="Z771" s="19">
        <f t="shared" si="137"/>
        <v>0.70000000000000007</v>
      </c>
      <c r="AA771" s="16" t="str">
        <f t="shared" si="138"/>
        <v>AtkExt</v>
      </c>
      <c r="AB771" s="29">
        <f t="shared" si="139"/>
        <v>109</v>
      </c>
      <c r="AC771" s="16" t="str">
        <f t="shared" si="140"/>
        <v>DefExt</v>
      </c>
      <c r="AD771" s="29">
        <f t="shared" si="141"/>
        <v>54</v>
      </c>
    </row>
    <row r="772" spans="21:30" ht="16.5" x14ac:dyDescent="0.2">
      <c r="U772" s="15">
        <v>735</v>
      </c>
      <c r="V772" s="16">
        <f t="shared" si="135"/>
        <v>25</v>
      </c>
      <c r="W772" s="16" t="str">
        <f t="shared" si="136"/>
        <v>高级3</v>
      </c>
      <c r="X772" s="16">
        <f t="shared" si="133"/>
        <v>1</v>
      </c>
      <c r="Y772" s="16">
        <f t="shared" si="134"/>
        <v>15</v>
      </c>
      <c r="Z772" s="19">
        <f t="shared" si="137"/>
        <v>0.75</v>
      </c>
      <c r="AA772" s="16" t="str">
        <f t="shared" si="138"/>
        <v>AtkExt</v>
      </c>
      <c r="AB772" s="29">
        <f t="shared" si="139"/>
        <v>116</v>
      </c>
      <c r="AC772" s="16" t="str">
        <f t="shared" si="140"/>
        <v>DefExt</v>
      </c>
      <c r="AD772" s="29">
        <f t="shared" si="141"/>
        <v>58</v>
      </c>
    </row>
    <row r="773" spans="21:30" ht="16.5" x14ac:dyDescent="0.2">
      <c r="U773" s="15">
        <v>736</v>
      </c>
      <c r="V773" s="16">
        <f t="shared" si="135"/>
        <v>25</v>
      </c>
      <c r="W773" s="16" t="str">
        <f t="shared" si="136"/>
        <v>高级3</v>
      </c>
      <c r="X773" s="16">
        <f t="shared" si="133"/>
        <v>1</v>
      </c>
      <c r="Y773" s="16">
        <f t="shared" si="134"/>
        <v>16</v>
      </c>
      <c r="Z773" s="19">
        <f t="shared" si="137"/>
        <v>0.8</v>
      </c>
      <c r="AA773" s="16" t="str">
        <f t="shared" si="138"/>
        <v>AtkExt</v>
      </c>
      <c r="AB773" s="29">
        <f t="shared" si="139"/>
        <v>124</v>
      </c>
      <c r="AC773" s="16" t="str">
        <f t="shared" si="140"/>
        <v>DefExt</v>
      </c>
      <c r="AD773" s="29">
        <f t="shared" si="141"/>
        <v>62</v>
      </c>
    </row>
    <row r="774" spans="21:30" ht="16.5" x14ac:dyDescent="0.2">
      <c r="U774" s="15">
        <v>737</v>
      </c>
      <c r="V774" s="16">
        <f t="shared" si="135"/>
        <v>25</v>
      </c>
      <c r="W774" s="16" t="str">
        <f t="shared" si="136"/>
        <v>高级3</v>
      </c>
      <c r="X774" s="16">
        <f t="shared" si="133"/>
        <v>1</v>
      </c>
      <c r="Y774" s="16">
        <f t="shared" si="134"/>
        <v>17</v>
      </c>
      <c r="Z774" s="19">
        <f t="shared" si="137"/>
        <v>0.85000000000000009</v>
      </c>
      <c r="AA774" s="16" t="str">
        <f t="shared" si="138"/>
        <v>AtkExt</v>
      </c>
      <c r="AB774" s="29">
        <f t="shared" si="139"/>
        <v>132</v>
      </c>
      <c r="AC774" s="16" t="str">
        <f t="shared" si="140"/>
        <v>DefExt</v>
      </c>
      <c r="AD774" s="29">
        <f t="shared" si="141"/>
        <v>65</v>
      </c>
    </row>
    <row r="775" spans="21:30" ht="16.5" x14ac:dyDescent="0.2">
      <c r="U775" s="15">
        <v>738</v>
      </c>
      <c r="V775" s="16">
        <f t="shared" si="135"/>
        <v>25</v>
      </c>
      <c r="W775" s="16" t="str">
        <f t="shared" si="136"/>
        <v>高级3</v>
      </c>
      <c r="X775" s="16">
        <f t="shared" si="133"/>
        <v>1</v>
      </c>
      <c r="Y775" s="16">
        <f t="shared" si="134"/>
        <v>18</v>
      </c>
      <c r="Z775" s="19">
        <f t="shared" si="137"/>
        <v>0.9</v>
      </c>
      <c r="AA775" s="16" t="str">
        <f t="shared" si="138"/>
        <v>AtkExt</v>
      </c>
      <c r="AB775" s="29">
        <f t="shared" si="139"/>
        <v>140</v>
      </c>
      <c r="AC775" s="16" t="str">
        <f t="shared" si="140"/>
        <v>DefExt</v>
      </c>
      <c r="AD775" s="29">
        <f t="shared" si="141"/>
        <v>69</v>
      </c>
    </row>
    <row r="776" spans="21:30" ht="16.5" x14ac:dyDescent="0.2">
      <c r="U776" s="15">
        <v>739</v>
      </c>
      <c r="V776" s="16">
        <f t="shared" si="135"/>
        <v>25</v>
      </c>
      <c r="W776" s="16" t="str">
        <f t="shared" si="136"/>
        <v>高级3</v>
      </c>
      <c r="X776" s="16">
        <f t="shared" si="133"/>
        <v>1</v>
      </c>
      <c r="Y776" s="16">
        <f t="shared" si="134"/>
        <v>19</v>
      </c>
      <c r="Z776" s="19">
        <f t="shared" si="137"/>
        <v>0.95000000000000007</v>
      </c>
      <c r="AA776" s="16" t="str">
        <f t="shared" si="138"/>
        <v>AtkExt</v>
      </c>
      <c r="AB776" s="29">
        <f t="shared" si="139"/>
        <v>147</v>
      </c>
      <c r="AC776" s="16" t="str">
        <f t="shared" si="140"/>
        <v>DefExt</v>
      </c>
      <c r="AD776" s="29">
        <f t="shared" si="141"/>
        <v>73</v>
      </c>
    </row>
    <row r="777" spans="21:30" ht="16.5" x14ac:dyDescent="0.2">
      <c r="U777" s="15">
        <v>740</v>
      </c>
      <c r="V777" s="16">
        <f t="shared" si="135"/>
        <v>25</v>
      </c>
      <c r="W777" s="16" t="str">
        <f t="shared" si="136"/>
        <v>高级3</v>
      </c>
      <c r="X777" s="16">
        <f t="shared" si="133"/>
        <v>1</v>
      </c>
      <c r="Y777" s="16">
        <f t="shared" si="134"/>
        <v>20</v>
      </c>
      <c r="Z777" s="19">
        <f t="shared" si="137"/>
        <v>1</v>
      </c>
      <c r="AA777" s="16" t="str">
        <f t="shared" si="138"/>
        <v>AtkExt</v>
      </c>
      <c r="AB777" s="29">
        <f t="shared" si="139"/>
        <v>155</v>
      </c>
      <c r="AC777" s="16" t="str">
        <f t="shared" si="140"/>
        <v>DefExt</v>
      </c>
      <c r="AD777" s="29">
        <f t="shared" si="141"/>
        <v>77</v>
      </c>
    </row>
    <row r="778" spans="21:30" ht="16.5" x14ac:dyDescent="0.2">
      <c r="U778" s="15">
        <v>741</v>
      </c>
      <c r="V778" s="16">
        <f t="shared" si="135"/>
        <v>25</v>
      </c>
      <c r="W778" s="16" t="str">
        <f t="shared" si="136"/>
        <v>高级3</v>
      </c>
      <c r="X778" s="16">
        <f t="shared" si="133"/>
        <v>1</v>
      </c>
      <c r="Y778" s="16">
        <f t="shared" si="134"/>
        <v>21</v>
      </c>
      <c r="Z778" s="19">
        <f t="shared" si="137"/>
        <v>1.05</v>
      </c>
      <c r="AA778" s="16" t="str">
        <f t="shared" si="138"/>
        <v>AtkExt</v>
      </c>
      <c r="AB778" s="29">
        <f t="shared" si="139"/>
        <v>163</v>
      </c>
      <c r="AC778" s="16" t="str">
        <f t="shared" si="140"/>
        <v>DefExt</v>
      </c>
      <c r="AD778" s="29">
        <f t="shared" si="141"/>
        <v>81</v>
      </c>
    </row>
    <row r="779" spans="21:30" ht="16.5" x14ac:dyDescent="0.2">
      <c r="U779" s="15">
        <v>742</v>
      </c>
      <c r="V779" s="16">
        <f t="shared" si="135"/>
        <v>25</v>
      </c>
      <c r="W779" s="16" t="str">
        <f t="shared" si="136"/>
        <v>高级3</v>
      </c>
      <c r="X779" s="16">
        <f t="shared" si="133"/>
        <v>1</v>
      </c>
      <c r="Y779" s="16">
        <f t="shared" si="134"/>
        <v>22</v>
      </c>
      <c r="Z779" s="19">
        <f t="shared" si="137"/>
        <v>1.1000000000000001</v>
      </c>
      <c r="AA779" s="16" t="str">
        <f t="shared" si="138"/>
        <v>AtkExt</v>
      </c>
      <c r="AB779" s="29">
        <f t="shared" si="139"/>
        <v>171</v>
      </c>
      <c r="AC779" s="16" t="str">
        <f t="shared" si="140"/>
        <v>DefExt</v>
      </c>
      <c r="AD779" s="29">
        <f t="shared" si="141"/>
        <v>85</v>
      </c>
    </row>
    <row r="780" spans="21:30" ht="16.5" x14ac:dyDescent="0.2">
      <c r="U780" s="15">
        <v>743</v>
      </c>
      <c r="V780" s="16">
        <f t="shared" si="135"/>
        <v>25</v>
      </c>
      <c r="W780" s="16" t="str">
        <f t="shared" si="136"/>
        <v>高级3</v>
      </c>
      <c r="X780" s="16">
        <f t="shared" si="133"/>
        <v>1</v>
      </c>
      <c r="Y780" s="16">
        <f t="shared" si="134"/>
        <v>23</v>
      </c>
      <c r="Z780" s="19">
        <f t="shared" si="137"/>
        <v>1.1500000000000001</v>
      </c>
      <c r="AA780" s="16" t="str">
        <f t="shared" si="138"/>
        <v>AtkExt</v>
      </c>
      <c r="AB780" s="29">
        <f t="shared" si="139"/>
        <v>178</v>
      </c>
      <c r="AC780" s="16" t="str">
        <f t="shared" si="140"/>
        <v>DefExt</v>
      </c>
      <c r="AD780" s="29">
        <f t="shared" si="141"/>
        <v>88</v>
      </c>
    </row>
    <row r="781" spans="21:30" ht="16.5" x14ac:dyDescent="0.2">
      <c r="U781" s="15">
        <v>744</v>
      </c>
      <c r="V781" s="16">
        <f t="shared" si="135"/>
        <v>25</v>
      </c>
      <c r="W781" s="16" t="str">
        <f t="shared" si="136"/>
        <v>高级3</v>
      </c>
      <c r="X781" s="16">
        <f t="shared" si="133"/>
        <v>1</v>
      </c>
      <c r="Y781" s="16">
        <f t="shared" si="134"/>
        <v>24</v>
      </c>
      <c r="Z781" s="19">
        <f t="shared" si="137"/>
        <v>1.2000000000000002</v>
      </c>
      <c r="AA781" s="16" t="str">
        <f t="shared" si="138"/>
        <v>AtkExt</v>
      </c>
      <c r="AB781" s="29">
        <f t="shared" si="139"/>
        <v>186</v>
      </c>
      <c r="AC781" s="16" t="str">
        <f t="shared" si="140"/>
        <v>DefExt</v>
      </c>
      <c r="AD781" s="29">
        <f t="shared" si="141"/>
        <v>92</v>
      </c>
    </row>
    <row r="782" spans="21:30" ht="16.5" x14ac:dyDescent="0.2">
      <c r="U782" s="15">
        <v>745</v>
      </c>
      <c r="V782" s="16">
        <f t="shared" si="135"/>
        <v>25</v>
      </c>
      <c r="W782" s="16" t="str">
        <f t="shared" si="136"/>
        <v>高级3</v>
      </c>
      <c r="X782" s="16">
        <f t="shared" si="133"/>
        <v>1</v>
      </c>
      <c r="Y782" s="16">
        <f t="shared" si="134"/>
        <v>25</v>
      </c>
      <c r="Z782" s="19">
        <f t="shared" si="137"/>
        <v>1.25</v>
      </c>
      <c r="AA782" s="16" t="str">
        <f t="shared" si="138"/>
        <v>AtkExt</v>
      </c>
      <c r="AB782" s="29">
        <f t="shared" si="139"/>
        <v>194</v>
      </c>
      <c r="AC782" s="16" t="str">
        <f t="shared" si="140"/>
        <v>DefExt</v>
      </c>
      <c r="AD782" s="29">
        <f t="shared" si="141"/>
        <v>96</v>
      </c>
    </row>
    <row r="783" spans="21:30" ht="16.5" x14ac:dyDescent="0.2">
      <c r="U783" s="15">
        <v>746</v>
      </c>
      <c r="V783" s="16">
        <f t="shared" si="135"/>
        <v>25</v>
      </c>
      <c r="W783" s="16" t="str">
        <f t="shared" si="136"/>
        <v>高级3</v>
      </c>
      <c r="X783" s="16">
        <f t="shared" si="133"/>
        <v>1</v>
      </c>
      <c r="Y783" s="16">
        <f t="shared" si="134"/>
        <v>26</v>
      </c>
      <c r="Z783" s="19">
        <f t="shared" si="137"/>
        <v>1.3</v>
      </c>
      <c r="AA783" s="16" t="str">
        <f t="shared" si="138"/>
        <v>AtkExt</v>
      </c>
      <c r="AB783" s="29">
        <f t="shared" si="139"/>
        <v>202</v>
      </c>
      <c r="AC783" s="16" t="str">
        <f t="shared" si="140"/>
        <v>DefExt</v>
      </c>
      <c r="AD783" s="29">
        <f t="shared" si="141"/>
        <v>100</v>
      </c>
    </row>
    <row r="784" spans="21:30" ht="16.5" x14ac:dyDescent="0.2">
      <c r="U784" s="15">
        <v>747</v>
      </c>
      <c r="V784" s="16">
        <f t="shared" si="135"/>
        <v>25</v>
      </c>
      <c r="W784" s="16" t="str">
        <f t="shared" si="136"/>
        <v>高级3</v>
      </c>
      <c r="X784" s="16">
        <f t="shared" si="133"/>
        <v>1</v>
      </c>
      <c r="Y784" s="16">
        <f t="shared" si="134"/>
        <v>27</v>
      </c>
      <c r="Z784" s="19">
        <f t="shared" si="137"/>
        <v>1.35</v>
      </c>
      <c r="AA784" s="16" t="str">
        <f t="shared" si="138"/>
        <v>AtkExt</v>
      </c>
      <c r="AB784" s="29">
        <f t="shared" si="139"/>
        <v>209</v>
      </c>
      <c r="AC784" s="16" t="str">
        <f t="shared" si="140"/>
        <v>DefExt</v>
      </c>
      <c r="AD784" s="29">
        <f t="shared" si="141"/>
        <v>104</v>
      </c>
    </row>
    <row r="785" spans="21:30" ht="16.5" x14ac:dyDescent="0.2">
      <c r="U785" s="15">
        <v>748</v>
      </c>
      <c r="V785" s="16">
        <f t="shared" si="135"/>
        <v>25</v>
      </c>
      <c r="W785" s="16" t="str">
        <f t="shared" si="136"/>
        <v>高级3</v>
      </c>
      <c r="X785" s="16">
        <f t="shared" si="133"/>
        <v>1</v>
      </c>
      <c r="Y785" s="16">
        <f t="shared" si="134"/>
        <v>28</v>
      </c>
      <c r="Z785" s="19">
        <f t="shared" si="137"/>
        <v>1.4000000000000001</v>
      </c>
      <c r="AA785" s="16" t="str">
        <f t="shared" si="138"/>
        <v>AtkExt</v>
      </c>
      <c r="AB785" s="29">
        <f t="shared" si="139"/>
        <v>217</v>
      </c>
      <c r="AC785" s="16" t="str">
        <f t="shared" si="140"/>
        <v>DefExt</v>
      </c>
      <c r="AD785" s="29">
        <f t="shared" si="141"/>
        <v>108</v>
      </c>
    </row>
    <row r="786" spans="21:30" ht="16.5" x14ac:dyDescent="0.2">
      <c r="U786" s="15">
        <v>749</v>
      </c>
      <c r="V786" s="16">
        <f t="shared" si="135"/>
        <v>25</v>
      </c>
      <c r="W786" s="16" t="str">
        <f t="shared" si="136"/>
        <v>高级3</v>
      </c>
      <c r="X786" s="16">
        <f t="shared" si="133"/>
        <v>1</v>
      </c>
      <c r="Y786" s="16">
        <f t="shared" si="134"/>
        <v>29</v>
      </c>
      <c r="Z786" s="19">
        <f t="shared" si="137"/>
        <v>1.4500000000000002</v>
      </c>
      <c r="AA786" s="16" t="str">
        <f t="shared" si="138"/>
        <v>AtkExt</v>
      </c>
      <c r="AB786" s="29">
        <f t="shared" si="139"/>
        <v>225</v>
      </c>
      <c r="AC786" s="16" t="str">
        <f t="shared" si="140"/>
        <v>DefExt</v>
      </c>
      <c r="AD786" s="29">
        <f t="shared" si="141"/>
        <v>112</v>
      </c>
    </row>
    <row r="787" spans="21:30" ht="16.5" x14ac:dyDescent="0.2">
      <c r="U787" s="15">
        <v>750</v>
      </c>
      <c r="V787" s="16">
        <f t="shared" si="135"/>
        <v>25</v>
      </c>
      <c r="W787" s="16" t="str">
        <f t="shared" si="136"/>
        <v>高级3</v>
      </c>
      <c r="X787" s="16">
        <f t="shared" si="133"/>
        <v>1</v>
      </c>
      <c r="Y787" s="16">
        <f t="shared" si="134"/>
        <v>30</v>
      </c>
      <c r="Z787" s="19">
        <f t="shared" si="137"/>
        <v>1.5</v>
      </c>
      <c r="AA787" s="16" t="str">
        <f t="shared" si="138"/>
        <v>AtkExt</v>
      </c>
      <c r="AB787" s="29">
        <f t="shared" si="139"/>
        <v>233</v>
      </c>
      <c r="AC787" s="16" t="str">
        <f t="shared" si="140"/>
        <v>DefExt</v>
      </c>
      <c r="AD787" s="29">
        <f t="shared" si="141"/>
        <v>115</v>
      </c>
    </row>
    <row r="788" spans="21:30" ht="16.5" x14ac:dyDescent="0.2">
      <c r="U788" s="15">
        <v>751</v>
      </c>
      <c r="V788" s="16">
        <f t="shared" si="135"/>
        <v>26</v>
      </c>
      <c r="W788" s="16" t="str">
        <f t="shared" si="136"/>
        <v>高级3</v>
      </c>
      <c r="X788" s="16">
        <f t="shared" si="133"/>
        <v>2</v>
      </c>
      <c r="Y788" s="16">
        <f t="shared" si="134"/>
        <v>1</v>
      </c>
      <c r="Z788" s="19">
        <f t="shared" si="137"/>
        <v>0.05</v>
      </c>
      <c r="AA788" s="16" t="str">
        <f t="shared" si="138"/>
        <v>DefExt</v>
      </c>
      <c r="AB788" s="29">
        <f t="shared" si="139"/>
        <v>8</v>
      </c>
      <c r="AC788" s="16" t="str">
        <f t="shared" si="140"/>
        <v>HPExt</v>
      </c>
      <c r="AD788" s="29">
        <f t="shared" si="141"/>
        <v>14</v>
      </c>
    </row>
    <row r="789" spans="21:30" ht="16.5" x14ac:dyDescent="0.2">
      <c r="U789" s="15">
        <v>752</v>
      </c>
      <c r="V789" s="16">
        <f t="shared" si="135"/>
        <v>26</v>
      </c>
      <c r="W789" s="16" t="str">
        <f t="shared" si="136"/>
        <v>高级3</v>
      </c>
      <c r="X789" s="16">
        <f t="shared" si="133"/>
        <v>2</v>
      </c>
      <c r="Y789" s="16">
        <f t="shared" si="134"/>
        <v>2</v>
      </c>
      <c r="Z789" s="19">
        <f t="shared" si="137"/>
        <v>0.1</v>
      </c>
      <c r="AA789" s="16" t="str">
        <f t="shared" si="138"/>
        <v>DefExt</v>
      </c>
      <c r="AB789" s="29">
        <f t="shared" si="139"/>
        <v>15</v>
      </c>
      <c r="AC789" s="16" t="str">
        <f t="shared" si="140"/>
        <v>HPExt</v>
      </c>
      <c r="AD789" s="29">
        <f t="shared" si="141"/>
        <v>27</v>
      </c>
    </row>
    <row r="790" spans="21:30" ht="16.5" x14ac:dyDescent="0.2">
      <c r="U790" s="15">
        <v>753</v>
      </c>
      <c r="V790" s="16">
        <f t="shared" si="135"/>
        <v>26</v>
      </c>
      <c r="W790" s="16" t="str">
        <f t="shared" si="136"/>
        <v>高级3</v>
      </c>
      <c r="X790" s="16">
        <f t="shared" si="133"/>
        <v>2</v>
      </c>
      <c r="Y790" s="16">
        <f t="shared" si="134"/>
        <v>3</v>
      </c>
      <c r="Z790" s="19">
        <f t="shared" si="137"/>
        <v>0.15000000000000002</v>
      </c>
      <c r="AA790" s="16" t="str">
        <f t="shared" si="138"/>
        <v>DefExt</v>
      </c>
      <c r="AB790" s="29">
        <f t="shared" si="139"/>
        <v>23</v>
      </c>
      <c r="AC790" s="16" t="str">
        <f t="shared" si="140"/>
        <v>HPExt</v>
      </c>
      <c r="AD790" s="29">
        <f t="shared" si="141"/>
        <v>41</v>
      </c>
    </row>
    <row r="791" spans="21:30" ht="16.5" x14ac:dyDescent="0.2">
      <c r="U791" s="15">
        <v>754</v>
      </c>
      <c r="V791" s="16">
        <f t="shared" si="135"/>
        <v>26</v>
      </c>
      <c r="W791" s="16" t="str">
        <f t="shared" si="136"/>
        <v>高级3</v>
      </c>
      <c r="X791" s="16">
        <f t="shared" si="133"/>
        <v>2</v>
      </c>
      <c r="Y791" s="16">
        <f t="shared" si="134"/>
        <v>4</v>
      </c>
      <c r="Z791" s="19">
        <f t="shared" si="137"/>
        <v>0.2</v>
      </c>
      <c r="AA791" s="16" t="str">
        <f t="shared" si="138"/>
        <v>DefExt</v>
      </c>
      <c r="AB791" s="29">
        <f t="shared" si="139"/>
        <v>31</v>
      </c>
      <c r="AC791" s="16" t="str">
        <f t="shared" si="140"/>
        <v>HPExt</v>
      </c>
      <c r="AD791" s="29">
        <f t="shared" si="141"/>
        <v>55</v>
      </c>
    </row>
    <row r="792" spans="21:30" ht="16.5" x14ac:dyDescent="0.2">
      <c r="U792" s="15">
        <v>755</v>
      </c>
      <c r="V792" s="16">
        <f t="shared" si="135"/>
        <v>26</v>
      </c>
      <c r="W792" s="16" t="str">
        <f t="shared" si="136"/>
        <v>高级3</v>
      </c>
      <c r="X792" s="16">
        <f t="shared" si="133"/>
        <v>2</v>
      </c>
      <c r="Y792" s="16">
        <f t="shared" si="134"/>
        <v>5</v>
      </c>
      <c r="Z792" s="19">
        <f t="shared" si="137"/>
        <v>0.25</v>
      </c>
      <c r="AA792" s="16" t="str">
        <f t="shared" si="138"/>
        <v>DefExt</v>
      </c>
      <c r="AB792" s="29">
        <f t="shared" si="139"/>
        <v>38</v>
      </c>
      <c r="AC792" s="16" t="str">
        <f t="shared" si="140"/>
        <v>HPExt</v>
      </c>
      <c r="AD792" s="29">
        <f t="shared" si="141"/>
        <v>68</v>
      </c>
    </row>
    <row r="793" spans="21:30" ht="16.5" x14ac:dyDescent="0.2">
      <c r="U793" s="15">
        <v>756</v>
      </c>
      <c r="V793" s="16">
        <f t="shared" si="135"/>
        <v>26</v>
      </c>
      <c r="W793" s="16" t="str">
        <f t="shared" si="136"/>
        <v>高级3</v>
      </c>
      <c r="X793" s="16">
        <f t="shared" si="133"/>
        <v>2</v>
      </c>
      <c r="Y793" s="16">
        <f t="shared" si="134"/>
        <v>6</v>
      </c>
      <c r="Z793" s="19">
        <f t="shared" si="137"/>
        <v>0.30000000000000004</v>
      </c>
      <c r="AA793" s="16" t="str">
        <f t="shared" si="138"/>
        <v>DefExt</v>
      </c>
      <c r="AB793" s="29">
        <f t="shared" si="139"/>
        <v>46</v>
      </c>
      <c r="AC793" s="16" t="str">
        <f t="shared" si="140"/>
        <v>HPExt</v>
      </c>
      <c r="AD793" s="29">
        <f t="shared" si="141"/>
        <v>82</v>
      </c>
    </row>
    <row r="794" spans="21:30" ht="16.5" x14ac:dyDescent="0.2">
      <c r="U794" s="15">
        <v>757</v>
      </c>
      <c r="V794" s="16">
        <f t="shared" si="135"/>
        <v>26</v>
      </c>
      <c r="W794" s="16" t="str">
        <f t="shared" si="136"/>
        <v>高级3</v>
      </c>
      <c r="X794" s="16">
        <f t="shared" si="133"/>
        <v>2</v>
      </c>
      <c r="Y794" s="16">
        <f t="shared" si="134"/>
        <v>7</v>
      </c>
      <c r="Z794" s="19">
        <f t="shared" si="137"/>
        <v>0.35000000000000003</v>
      </c>
      <c r="AA794" s="16" t="str">
        <f t="shared" si="138"/>
        <v>DefExt</v>
      </c>
      <c r="AB794" s="29">
        <f t="shared" si="139"/>
        <v>54</v>
      </c>
      <c r="AC794" s="16" t="str">
        <f t="shared" si="140"/>
        <v>HPExt</v>
      </c>
      <c r="AD794" s="29">
        <f t="shared" si="141"/>
        <v>96</v>
      </c>
    </row>
    <row r="795" spans="21:30" ht="16.5" x14ac:dyDescent="0.2">
      <c r="U795" s="15">
        <v>758</v>
      </c>
      <c r="V795" s="16">
        <f t="shared" si="135"/>
        <v>26</v>
      </c>
      <c r="W795" s="16" t="str">
        <f t="shared" si="136"/>
        <v>高级3</v>
      </c>
      <c r="X795" s="16">
        <f t="shared" si="133"/>
        <v>2</v>
      </c>
      <c r="Y795" s="16">
        <f t="shared" si="134"/>
        <v>8</v>
      </c>
      <c r="Z795" s="19">
        <f t="shared" si="137"/>
        <v>0.4</v>
      </c>
      <c r="AA795" s="16" t="str">
        <f t="shared" si="138"/>
        <v>DefExt</v>
      </c>
      <c r="AB795" s="29">
        <f t="shared" si="139"/>
        <v>62</v>
      </c>
      <c r="AC795" s="16" t="str">
        <f t="shared" si="140"/>
        <v>HPExt</v>
      </c>
      <c r="AD795" s="29">
        <f t="shared" si="141"/>
        <v>109</v>
      </c>
    </row>
    <row r="796" spans="21:30" ht="16.5" x14ac:dyDescent="0.2">
      <c r="U796" s="15">
        <v>759</v>
      </c>
      <c r="V796" s="16">
        <f t="shared" si="135"/>
        <v>26</v>
      </c>
      <c r="W796" s="16" t="str">
        <f t="shared" si="136"/>
        <v>高级3</v>
      </c>
      <c r="X796" s="16">
        <f t="shared" si="133"/>
        <v>2</v>
      </c>
      <c r="Y796" s="16">
        <f t="shared" si="134"/>
        <v>9</v>
      </c>
      <c r="Z796" s="19">
        <f t="shared" si="137"/>
        <v>0.45</v>
      </c>
      <c r="AA796" s="16" t="str">
        <f t="shared" si="138"/>
        <v>DefExt</v>
      </c>
      <c r="AB796" s="29">
        <f t="shared" si="139"/>
        <v>69</v>
      </c>
      <c r="AC796" s="16" t="str">
        <f t="shared" si="140"/>
        <v>HPExt</v>
      </c>
      <c r="AD796" s="29">
        <f t="shared" si="141"/>
        <v>123</v>
      </c>
    </row>
    <row r="797" spans="21:30" ht="16.5" x14ac:dyDescent="0.2">
      <c r="U797" s="15">
        <v>760</v>
      </c>
      <c r="V797" s="16">
        <f t="shared" si="135"/>
        <v>26</v>
      </c>
      <c r="W797" s="16" t="str">
        <f t="shared" si="136"/>
        <v>高级3</v>
      </c>
      <c r="X797" s="16">
        <f t="shared" si="133"/>
        <v>2</v>
      </c>
      <c r="Y797" s="16">
        <f t="shared" si="134"/>
        <v>10</v>
      </c>
      <c r="Z797" s="19">
        <f t="shared" si="137"/>
        <v>0.5</v>
      </c>
      <c r="AA797" s="16" t="str">
        <f t="shared" si="138"/>
        <v>DefExt</v>
      </c>
      <c r="AB797" s="29">
        <f t="shared" si="139"/>
        <v>77</v>
      </c>
      <c r="AC797" s="16" t="str">
        <f t="shared" si="140"/>
        <v>HPExt</v>
      </c>
      <c r="AD797" s="29">
        <f t="shared" si="141"/>
        <v>137</v>
      </c>
    </row>
    <row r="798" spans="21:30" ht="16.5" x14ac:dyDescent="0.2">
      <c r="U798" s="15">
        <v>761</v>
      </c>
      <c r="V798" s="16">
        <f t="shared" si="135"/>
        <v>26</v>
      </c>
      <c r="W798" s="16" t="str">
        <f t="shared" si="136"/>
        <v>高级3</v>
      </c>
      <c r="X798" s="16">
        <f t="shared" si="133"/>
        <v>2</v>
      </c>
      <c r="Y798" s="16">
        <f t="shared" si="134"/>
        <v>11</v>
      </c>
      <c r="Z798" s="19">
        <f t="shared" si="137"/>
        <v>0.55000000000000004</v>
      </c>
      <c r="AA798" s="16" t="str">
        <f t="shared" si="138"/>
        <v>DefExt</v>
      </c>
      <c r="AB798" s="29">
        <f t="shared" si="139"/>
        <v>85</v>
      </c>
      <c r="AC798" s="16" t="str">
        <f t="shared" si="140"/>
        <v>HPExt</v>
      </c>
      <c r="AD798" s="29">
        <f t="shared" si="141"/>
        <v>150</v>
      </c>
    </row>
    <row r="799" spans="21:30" ht="16.5" x14ac:dyDescent="0.2">
      <c r="U799" s="15">
        <v>762</v>
      </c>
      <c r="V799" s="16">
        <f t="shared" si="135"/>
        <v>26</v>
      </c>
      <c r="W799" s="16" t="str">
        <f t="shared" si="136"/>
        <v>高级3</v>
      </c>
      <c r="X799" s="16">
        <f t="shared" si="133"/>
        <v>2</v>
      </c>
      <c r="Y799" s="16">
        <f t="shared" si="134"/>
        <v>12</v>
      </c>
      <c r="Z799" s="19">
        <f t="shared" si="137"/>
        <v>0.60000000000000009</v>
      </c>
      <c r="AA799" s="16" t="str">
        <f t="shared" si="138"/>
        <v>DefExt</v>
      </c>
      <c r="AB799" s="29">
        <f t="shared" si="139"/>
        <v>92</v>
      </c>
      <c r="AC799" s="16" t="str">
        <f t="shared" si="140"/>
        <v>HPExt</v>
      </c>
      <c r="AD799" s="29">
        <f t="shared" si="141"/>
        <v>164</v>
      </c>
    </row>
    <row r="800" spans="21:30" ht="16.5" x14ac:dyDescent="0.2">
      <c r="U800" s="15">
        <v>763</v>
      </c>
      <c r="V800" s="16">
        <f t="shared" si="135"/>
        <v>26</v>
      </c>
      <c r="W800" s="16" t="str">
        <f t="shared" si="136"/>
        <v>高级3</v>
      </c>
      <c r="X800" s="16">
        <f t="shared" si="133"/>
        <v>2</v>
      </c>
      <c r="Y800" s="16">
        <f t="shared" si="134"/>
        <v>13</v>
      </c>
      <c r="Z800" s="19">
        <f t="shared" si="137"/>
        <v>0.65</v>
      </c>
      <c r="AA800" s="16" t="str">
        <f t="shared" si="138"/>
        <v>DefExt</v>
      </c>
      <c r="AB800" s="29">
        <f t="shared" si="139"/>
        <v>100</v>
      </c>
      <c r="AC800" s="16" t="str">
        <f t="shared" si="140"/>
        <v>HPExt</v>
      </c>
      <c r="AD800" s="29">
        <f t="shared" si="141"/>
        <v>178</v>
      </c>
    </row>
    <row r="801" spans="21:30" ht="16.5" x14ac:dyDescent="0.2">
      <c r="U801" s="15">
        <v>764</v>
      </c>
      <c r="V801" s="16">
        <f t="shared" si="135"/>
        <v>26</v>
      </c>
      <c r="W801" s="16" t="str">
        <f t="shared" si="136"/>
        <v>高级3</v>
      </c>
      <c r="X801" s="16">
        <f t="shared" si="133"/>
        <v>2</v>
      </c>
      <c r="Y801" s="16">
        <f t="shared" si="134"/>
        <v>14</v>
      </c>
      <c r="Z801" s="19">
        <f t="shared" si="137"/>
        <v>0.70000000000000007</v>
      </c>
      <c r="AA801" s="16" t="str">
        <f t="shared" si="138"/>
        <v>DefExt</v>
      </c>
      <c r="AB801" s="29">
        <f t="shared" si="139"/>
        <v>108</v>
      </c>
      <c r="AC801" s="16" t="str">
        <f t="shared" si="140"/>
        <v>HPExt</v>
      </c>
      <c r="AD801" s="29">
        <f t="shared" si="141"/>
        <v>191</v>
      </c>
    </row>
    <row r="802" spans="21:30" ht="16.5" x14ac:dyDescent="0.2">
      <c r="U802" s="15">
        <v>765</v>
      </c>
      <c r="V802" s="16">
        <f t="shared" si="135"/>
        <v>26</v>
      </c>
      <c r="W802" s="16" t="str">
        <f t="shared" si="136"/>
        <v>高级3</v>
      </c>
      <c r="X802" s="16">
        <f t="shared" si="133"/>
        <v>2</v>
      </c>
      <c r="Y802" s="16">
        <f t="shared" si="134"/>
        <v>15</v>
      </c>
      <c r="Z802" s="19">
        <f t="shared" si="137"/>
        <v>0.75</v>
      </c>
      <c r="AA802" s="16" t="str">
        <f t="shared" si="138"/>
        <v>DefExt</v>
      </c>
      <c r="AB802" s="29">
        <f t="shared" si="139"/>
        <v>115</v>
      </c>
      <c r="AC802" s="16" t="str">
        <f t="shared" si="140"/>
        <v>HPExt</v>
      </c>
      <c r="AD802" s="29">
        <f t="shared" si="141"/>
        <v>205</v>
      </c>
    </row>
    <row r="803" spans="21:30" ht="16.5" x14ac:dyDescent="0.2">
      <c r="U803" s="15">
        <v>766</v>
      </c>
      <c r="V803" s="16">
        <f t="shared" si="135"/>
        <v>26</v>
      </c>
      <c r="W803" s="16" t="str">
        <f t="shared" si="136"/>
        <v>高级3</v>
      </c>
      <c r="X803" s="16">
        <f t="shared" si="133"/>
        <v>2</v>
      </c>
      <c r="Y803" s="16">
        <f t="shared" si="134"/>
        <v>16</v>
      </c>
      <c r="Z803" s="19">
        <f t="shared" si="137"/>
        <v>0.8</v>
      </c>
      <c r="AA803" s="16" t="str">
        <f t="shared" si="138"/>
        <v>DefExt</v>
      </c>
      <c r="AB803" s="29">
        <f t="shared" si="139"/>
        <v>123</v>
      </c>
      <c r="AC803" s="16" t="str">
        <f t="shared" si="140"/>
        <v>HPExt</v>
      </c>
      <c r="AD803" s="29">
        <f t="shared" si="141"/>
        <v>219</v>
      </c>
    </row>
    <row r="804" spans="21:30" ht="16.5" x14ac:dyDescent="0.2">
      <c r="U804" s="15">
        <v>767</v>
      </c>
      <c r="V804" s="16">
        <f t="shared" si="135"/>
        <v>26</v>
      </c>
      <c r="W804" s="16" t="str">
        <f t="shared" si="136"/>
        <v>高级3</v>
      </c>
      <c r="X804" s="16">
        <f t="shared" si="133"/>
        <v>2</v>
      </c>
      <c r="Y804" s="16">
        <f t="shared" si="134"/>
        <v>17</v>
      </c>
      <c r="Z804" s="19">
        <f t="shared" si="137"/>
        <v>0.85000000000000009</v>
      </c>
      <c r="AA804" s="16" t="str">
        <f t="shared" si="138"/>
        <v>DefExt</v>
      </c>
      <c r="AB804" s="29">
        <f t="shared" si="139"/>
        <v>131</v>
      </c>
      <c r="AC804" s="16" t="str">
        <f t="shared" si="140"/>
        <v>HPExt</v>
      </c>
      <c r="AD804" s="29">
        <f t="shared" si="141"/>
        <v>232</v>
      </c>
    </row>
    <row r="805" spans="21:30" ht="16.5" x14ac:dyDescent="0.2">
      <c r="U805" s="15">
        <v>768</v>
      </c>
      <c r="V805" s="16">
        <f t="shared" si="135"/>
        <v>26</v>
      </c>
      <c r="W805" s="16" t="str">
        <f t="shared" si="136"/>
        <v>高级3</v>
      </c>
      <c r="X805" s="16">
        <f t="shared" si="133"/>
        <v>2</v>
      </c>
      <c r="Y805" s="16">
        <f t="shared" si="134"/>
        <v>18</v>
      </c>
      <c r="Z805" s="19">
        <f t="shared" si="137"/>
        <v>0.9</v>
      </c>
      <c r="AA805" s="16" t="str">
        <f t="shared" si="138"/>
        <v>DefExt</v>
      </c>
      <c r="AB805" s="29">
        <f t="shared" si="139"/>
        <v>138</v>
      </c>
      <c r="AC805" s="16" t="str">
        <f t="shared" si="140"/>
        <v>HPExt</v>
      </c>
      <c r="AD805" s="29">
        <f t="shared" si="141"/>
        <v>246</v>
      </c>
    </row>
    <row r="806" spans="21:30" ht="16.5" x14ac:dyDescent="0.2">
      <c r="U806" s="15">
        <v>769</v>
      </c>
      <c r="V806" s="16">
        <f t="shared" si="135"/>
        <v>26</v>
      </c>
      <c r="W806" s="16" t="str">
        <f t="shared" si="136"/>
        <v>高级3</v>
      </c>
      <c r="X806" s="16">
        <f t="shared" ref="X806:X869" si="142">INDEX($V$4:$V$33,INT((U806-1)/30)+1)</f>
        <v>2</v>
      </c>
      <c r="Y806" s="16">
        <f t="shared" ref="Y806:Y869" si="143">MOD(U806-1,30)+1</f>
        <v>19</v>
      </c>
      <c r="Z806" s="19">
        <f t="shared" si="137"/>
        <v>0.95000000000000007</v>
      </c>
      <c r="AA806" s="16" t="str">
        <f t="shared" si="138"/>
        <v>DefExt</v>
      </c>
      <c r="AB806" s="29">
        <f t="shared" si="139"/>
        <v>146</v>
      </c>
      <c r="AC806" s="16" t="str">
        <f t="shared" si="140"/>
        <v>HPExt</v>
      </c>
      <c r="AD806" s="29">
        <f t="shared" si="141"/>
        <v>260</v>
      </c>
    </row>
    <row r="807" spans="21:30" ht="16.5" x14ac:dyDescent="0.2">
      <c r="U807" s="15">
        <v>770</v>
      </c>
      <c r="V807" s="16">
        <f t="shared" ref="V807:V870" si="144">INT((U807-1)/30)+1</f>
        <v>26</v>
      </c>
      <c r="W807" s="16" t="str">
        <f t="shared" ref="W807:W870" si="145">INDEX($U$4:$U$33,V807)</f>
        <v>高级3</v>
      </c>
      <c r="X807" s="16">
        <f t="shared" si="142"/>
        <v>2</v>
      </c>
      <c r="Y807" s="16">
        <f t="shared" si="143"/>
        <v>20</v>
      </c>
      <c r="Z807" s="19">
        <f t="shared" ref="Z807:Z870" si="146">Y807*5%</f>
        <v>1</v>
      </c>
      <c r="AA807" s="16" t="str">
        <f t="shared" ref="AA807:AA870" si="147">INDEX($Y$3:$AA$3,INDEX($AB$4:$AB$33,V807))</f>
        <v>DefExt</v>
      </c>
      <c r="AB807" s="29">
        <f t="shared" ref="AB807:AB870" si="148">ROUND(INDEX($Y$4:$AA$33,$V807,MATCH(AA807,$Y$3:$AA$3,0))*INDEX($X$4:$X$33,V807)*$Z807*INDEX($E$11:$G$11,MATCH(AA807,$Y$3:$AA$3,0)),0)</f>
        <v>154</v>
      </c>
      <c r="AC807" s="16" t="str">
        <f t="shared" ref="AC807:AC870" si="149">INDEX($Y$3:$AA$3,INDEX($AC$4:$AC$33,V807))</f>
        <v>HPExt</v>
      </c>
      <c r="AD807" s="29">
        <f t="shared" ref="AD807:AD870" si="150">ROUND(INDEX($Y$4:$AA$33,$V807,MATCH(AC807,$Y$3:$AA$3,0))*INDEX($X$4:$X$33,X807)*$Z807*INDEX($E$11:$G$11,MATCH(AC807,$Y$3:$AA$3,0)),0)</f>
        <v>273</v>
      </c>
    </row>
    <row r="808" spans="21:30" ht="16.5" x14ac:dyDescent="0.2">
      <c r="U808" s="15">
        <v>771</v>
      </c>
      <c r="V808" s="16">
        <f t="shared" si="144"/>
        <v>26</v>
      </c>
      <c r="W808" s="16" t="str">
        <f t="shared" si="145"/>
        <v>高级3</v>
      </c>
      <c r="X808" s="16">
        <f t="shared" si="142"/>
        <v>2</v>
      </c>
      <c r="Y808" s="16">
        <f t="shared" si="143"/>
        <v>21</v>
      </c>
      <c r="Z808" s="19">
        <f t="shared" si="146"/>
        <v>1.05</v>
      </c>
      <c r="AA808" s="16" t="str">
        <f t="shared" si="147"/>
        <v>DefExt</v>
      </c>
      <c r="AB808" s="29">
        <f t="shared" si="148"/>
        <v>162</v>
      </c>
      <c r="AC808" s="16" t="str">
        <f t="shared" si="149"/>
        <v>HPExt</v>
      </c>
      <c r="AD808" s="29">
        <f t="shared" si="150"/>
        <v>287</v>
      </c>
    </row>
    <row r="809" spans="21:30" ht="16.5" x14ac:dyDescent="0.2">
      <c r="U809" s="15">
        <v>772</v>
      </c>
      <c r="V809" s="16">
        <f t="shared" si="144"/>
        <v>26</v>
      </c>
      <c r="W809" s="16" t="str">
        <f t="shared" si="145"/>
        <v>高级3</v>
      </c>
      <c r="X809" s="16">
        <f t="shared" si="142"/>
        <v>2</v>
      </c>
      <c r="Y809" s="16">
        <f t="shared" si="143"/>
        <v>22</v>
      </c>
      <c r="Z809" s="19">
        <f t="shared" si="146"/>
        <v>1.1000000000000001</v>
      </c>
      <c r="AA809" s="16" t="str">
        <f t="shared" si="147"/>
        <v>DefExt</v>
      </c>
      <c r="AB809" s="29">
        <f t="shared" si="148"/>
        <v>169</v>
      </c>
      <c r="AC809" s="16" t="str">
        <f t="shared" si="149"/>
        <v>HPExt</v>
      </c>
      <c r="AD809" s="29">
        <f t="shared" si="150"/>
        <v>301</v>
      </c>
    </row>
    <row r="810" spans="21:30" ht="16.5" x14ac:dyDescent="0.2">
      <c r="U810" s="15">
        <v>773</v>
      </c>
      <c r="V810" s="16">
        <f t="shared" si="144"/>
        <v>26</v>
      </c>
      <c r="W810" s="16" t="str">
        <f t="shared" si="145"/>
        <v>高级3</v>
      </c>
      <c r="X810" s="16">
        <f t="shared" si="142"/>
        <v>2</v>
      </c>
      <c r="Y810" s="16">
        <f t="shared" si="143"/>
        <v>23</v>
      </c>
      <c r="Z810" s="19">
        <f t="shared" si="146"/>
        <v>1.1500000000000001</v>
      </c>
      <c r="AA810" s="16" t="str">
        <f t="shared" si="147"/>
        <v>DefExt</v>
      </c>
      <c r="AB810" s="29">
        <f t="shared" si="148"/>
        <v>177</v>
      </c>
      <c r="AC810" s="16" t="str">
        <f t="shared" si="149"/>
        <v>HPExt</v>
      </c>
      <c r="AD810" s="29">
        <f t="shared" si="150"/>
        <v>314</v>
      </c>
    </row>
    <row r="811" spans="21:30" ht="16.5" x14ac:dyDescent="0.2">
      <c r="U811" s="15">
        <v>774</v>
      </c>
      <c r="V811" s="16">
        <f t="shared" si="144"/>
        <v>26</v>
      </c>
      <c r="W811" s="16" t="str">
        <f t="shared" si="145"/>
        <v>高级3</v>
      </c>
      <c r="X811" s="16">
        <f t="shared" si="142"/>
        <v>2</v>
      </c>
      <c r="Y811" s="16">
        <f t="shared" si="143"/>
        <v>24</v>
      </c>
      <c r="Z811" s="19">
        <f t="shared" si="146"/>
        <v>1.2000000000000002</v>
      </c>
      <c r="AA811" s="16" t="str">
        <f t="shared" si="147"/>
        <v>DefExt</v>
      </c>
      <c r="AB811" s="29">
        <f t="shared" si="148"/>
        <v>185</v>
      </c>
      <c r="AC811" s="16" t="str">
        <f t="shared" si="149"/>
        <v>HPExt</v>
      </c>
      <c r="AD811" s="29">
        <f t="shared" si="150"/>
        <v>328</v>
      </c>
    </row>
    <row r="812" spans="21:30" ht="16.5" x14ac:dyDescent="0.2">
      <c r="U812" s="15">
        <v>775</v>
      </c>
      <c r="V812" s="16">
        <f t="shared" si="144"/>
        <v>26</v>
      </c>
      <c r="W812" s="16" t="str">
        <f t="shared" si="145"/>
        <v>高级3</v>
      </c>
      <c r="X812" s="16">
        <f t="shared" si="142"/>
        <v>2</v>
      </c>
      <c r="Y812" s="16">
        <f t="shared" si="143"/>
        <v>25</v>
      </c>
      <c r="Z812" s="19">
        <f t="shared" si="146"/>
        <v>1.25</v>
      </c>
      <c r="AA812" s="16" t="str">
        <f t="shared" si="147"/>
        <v>DefExt</v>
      </c>
      <c r="AB812" s="29">
        <f t="shared" si="148"/>
        <v>192</v>
      </c>
      <c r="AC812" s="16" t="str">
        <f t="shared" si="149"/>
        <v>HPExt</v>
      </c>
      <c r="AD812" s="29">
        <f t="shared" si="150"/>
        <v>342</v>
      </c>
    </row>
    <row r="813" spans="21:30" ht="16.5" x14ac:dyDescent="0.2">
      <c r="U813" s="15">
        <v>776</v>
      </c>
      <c r="V813" s="16">
        <f t="shared" si="144"/>
        <v>26</v>
      </c>
      <c r="W813" s="16" t="str">
        <f t="shared" si="145"/>
        <v>高级3</v>
      </c>
      <c r="X813" s="16">
        <f t="shared" si="142"/>
        <v>2</v>
      </c>
      <c r="Y813" s="16">
        <f t="shared" si="143"/>
        <v>26</v>
      </c>
      <c r="Z813" s="19">
        <f t="shared" si="146"/>
        <v>1.3</v>
      </c>
      <c r="AA813" s="16" t="str">
        <f t="shared" si="147"/>
        <v>DefExt</v>
      </c>
      <c r="AB813" s="29">
        <f t="shared" si="148"/>
        <v>200</v>
      </c>
      <c r="AC813" s="16" t="str">
        <f t="shared" si="149"/>
        <v>HPExt</v>
      </c>
      <c r="AD813" s="29">
        <f t="shared" si="150"/>
        <v>356</v>
      </c>
    </row>
    <row r="814" spans="21:30" ht="16.5" x14ac:dyDescent="0.2">
      <c r="U814" s="15">
        <v>777</v>
      </c>
      <c r="V814" s="16">
        <f t="shared" si="144"/>
        <v>26</v>
      </c>
      <c r="W814" s="16" t="str">
        <f t="shared" si="145"/>
        <v>高级3</v>
      </c>
      <c r="X814" s="16">
        <f t="shared" si="142"/>
        <v>2</v>
      </c>
      <c r="Y814" s="16">
        <f t="shared" si="143"/>
        <v>27</v>
      </c>
      <c r="Z814" s="19">
        <f t="shared" si="146"/>
        <v>1.35</v>
      </c>
      <c r="AA814" s="16" t="str">
        <f t="shared" si="147"/>
        <v>DefExt</v>
      </c>
      <c r="AB814" s="29">
        <f t="shared" si="148"/>
        <v>208</v>
      </c>
      <c r="AC814" s="16" t="str">
        <f t="shared" si="149"/>
        <v>HPExt</v>
      </c>
      <c r="AD814" s="29">
        <f t="shared" si="150"/>
        <v>369</v>
      </c>
    </row>
    <row r="815" spans="21:30" ht="16.5" x14ac:dyDescent="0.2">
      <c r="U815" s="15">
        <v>778</v>
      </c>
      <c r="V815" s="16">
        <f t="shared" si="144"/>
        <v>26</v>
      </c>
      <c r="W815" s="16" t="str">
        <f t="shared" si="145"/>
        <v>高级3</v>
      </c>
      <c r="X815" s="16">
        <f t="shared" si="142"/>
        <v>2</v>
      </c>
      <c r="Y815" s="16">
        <f t="shared" si="143"/>
        <v>28</v>
      </c>
      <c r="Z815" s="19">
        <f t="shared" si="146"/>
        <v>1.4000000000000001</v>
      </c>
      <c r="AA815" s="16" t="str">
        <f t="shared" si="147"/>
        <v>DefExt</v>
      </c>
      <c r="AB815" s="29">
        <f t="shared" si="148"/>
        <v>215</v>
      </c>
      <c r="AC815" s="16" t="str">
        <f t="shared" si="149"/>
        <v>HPExt</v>
      </c>
      <c r="AD815" s="29">
        <f t="shared" si="150"/>
        <v>383</v>
      </c>
    </row>
    <row r="816" spans="21:30" ht="16.5" x14ac:dyDescent="0.2">
      <c r="U816" s="15">
        <v>779</v>
      </c>
      <c r="V816" s="16">
        <f t="shared" si="144"/>
        <v>26</v>
      </c>
      <c r="W816" s="16" t="str">
        <f t="shared" si="145"/>
        <v>高级3</v>
      </c>
      <c r="X816" s="16">
        <f t="shared" si="142"/>
        <v>2</v>
      </c>
      <c r="Y816" s="16">
        <f t="shared" si="143"/>
        <v>29</v>
      </c>
      <c r="Z816" s="19">
        <f t="shared" si="146"/>
        <v>1.4500000000000002</v>
      </c>
      <c r="AA816" s="16" t="str">
        <f t="shared" si="147"/>
        <v>DefExt</v>
      </c>
      <c r="AB816" s="29">
        <f t="shared" si="148"/>
        <v>223</v>
      </c>
      <c r="AC816" s="16" t="str">
        <f t="shared" si="149"/>
        <v>HPExt</v>
      </c>
      <c r="AD816" s="29">
        <f t="shared" si="150"/>
        <v>397</v>
      </c>
    </row>
    <row r="817" spans="21:30" ht="16.5" x14ac:dyDescent="0.2">
      <c r="U817" s="15">
        <v>780</v>
      </c>
      <c r="V817" s="16">
        <f t="shared" si="144"/>
        <v>26</v>
      </c>
      <c r="W817" s="16" t="str">
        <f t="shared" si="145"/>
        <v>高级3</v>
      </c>
      <c r="X817" s="16">
        <f t="shared" si="142"/>
        <v>2</v>
      </c>
      <c r="Y817" s="16">
        <f t="shared" si="143"/>
        <v>30</v>
      </c>
      <c r="Z817" s="19">
        <f t="shared" si="146"/>
        <v>1.5</v>
      </c>
      <c r="AA817" s="16" t="str">
        <f t="shared" si="147"/>
        <v>DefExt</v>
      </c>
      <c r="AB817" s="29">
        <f t="shared" si="148"/>
        <v>231</v>
      </c>
      <c r="AC817" s="16" t="str">
        <f t="shared" si="149"/>
        <v>HPExt</v>
      </c>
      <c r="AD817" s="29">
        <f t="shared" si="150"/>
        <v>410</v>
      </c>
    </row>
    <row r="818" spans="21:30" ht="16.5" x14ac:dyDescent="0.2">
      <c r="U818" s="15">
        <v>781</v>
      </c>
      <c r="V818" s="16">
        <f t="shared" si="144"/>
        <v>27</v>
      </c>
      <c r="W818" s="16" t="str">
        <f t="shared" si="145"/>
        <v>高级3</v>
      </c>
      <c r="X818" s="16">
        <f t="shared" si="142"/>
        <v>3</v>
      </c>
      <c r="Y818" s="16">
        <f t="shared" si="143"/>
        <v>1</v>
      </c>
      <c r="Z818" s="19">
        <f t="shared" si="146"/>
        <v>0.05</v>
      </c>
      <c r="AA818" s="16" t="str">
        <f t="shared" si="147"/>
        <v>AtkExt</v>
      </c>
      <c r="AB818" s="29">
        <f t="shared" si="148"/>
        <v>8</v>
      </c>
      <c r="AC818" s="16" t="str">
        <f t="shared" si="149"/>
        <v>HPExt</v>
      </c>
      <c r="AD818" s="29">
        <f t="shared" si="150"/>
        <v>27</v>
      </c>
    </row>
    <row r="819" spans="21:30" ht="16.5" x14ac:dyDescent="0.2">
      <c r="U819" s="15">
        <v>782</v>
      </c>
      <c r="V819" s="16">
        <f t="shared" si="144"/>
        <v>27</v>
      </c>
      <c r="W819" s="16" t="str">
        <f t="shared" si="145"/>
        <v>高级3</v>
      </c>
      <c r="X819" s="16">
        <f t="shared" si="142"/>
        <v>3</v>
      </c>
      <c r="Y819" s="16">
        <f t="shared" si="143"/>
        <v>2</v>
      </c>
      <c r="Z819" s="19">
        <f t="shared" si="146"/>
        <v>0.1</v>
      </c>
      <c r="AA819" s="16" t="str">
        <f t="shared" si="147"/>
        <v>AtkExt</v>
      </c>
      <c r="AB819" s="29">
        <f t="shared" si="148"/>
        <v>16</v>
      </c>
      <c r="AC819" s="16" t="str">
        <f t="shared" si="149"/>
        <v>HPExt</v>
      </c>
      <c r="AD819" s="29">
        <f t="shared" si="150"/>
        <v>55</v>
      </c>
    </row>
    <row r="820" spans="21:30" ht="16.5" x14ac:dyDescent="0.2">
      <c r="U820" s="15">
        <v>783</v>
      </c>
      <c r="V820" s="16">
        <f t="shared" si="144"/>
        <v>27</v>
      </c>
      <c r="W820" s="16" t="str">
        <f t="shared" si="145"/>
        <v>高级3</v>
      </c>
      <c r="X820" s="16">
        <f t="shared" si="142"/>
        <v>3</v>
      </c>
      <c r="Y820" s="16">
        <f t="shared" si="143"/>
        <v>3</v>
      </c>
      <c r="Z820" s="19">
        <f t="shared" si="146"/>
        <v>0.15000000000000002</v>
      </c>
      <c r="AA820" s="16" t="str">
        <f t="shared" si="147"/>
        <v>AtkExt</v>
      </c>
      <c r="AB820" s="29">
        <f t="shared" si="148"/>
        <v>23</v>
      </c>
      <c r="AC820" s="16" t="str">
        <f t="shared" si="149"/>
        <v>HPExt</v>
      </c>
      <c r="AD820" s="29">
        <f t="shared" si="150"/>
        <v>82</v>
      </c>
    </row>
    <row r="821" spans="21:30" ht="16.5" x14ac:dyDescent="0.2">
      <c r="U821" s="15">
        <v>784</v>
      </c>
      <c r="V821" s="16">
        <f t="shared" si="144"/>
        <v>27</v>
      </c>
      <c r="W821" s="16" t="str">
        <f t="shared" si="145"/>
        <v>高级3</v>
      </c>
      <c r="X821" s="16">
        <f t="shared" si="142"/>
        <v>3</v>
      </c>
      <c r="Y821" s="16">
        <f t="shared" si="143"/>
        <v>4</v>
      </c>
      <c r="Z821" s="19">
        <f t="shared" si="146"/>
        <v>0.2</v>
      </c>
      <c r="AA821" s="16" t="str">
        <f t="shared" si="147"/>
        <v>AtkExt</v>
      </c>
      <c r="AB821" s="29">
        <f t="shared" si="148"/>
        <v>31</v>
      </c>
      <c r="AC821" s="16" t="str">
        <f t="shared" si="149"/>
        <v>HPExt</v>
      </c>
      <c r="AD821" s="29">
        <f t="shared" si="150"/>
        <v>109</v>
      </c>
    </row>
    <row r="822" spans="21:30" ht="16.5" x14ac:dyDescent="0.2">
      <c r="U822" s="15">
        <v>785</v>
      </c>
      <c r="V822" s="16">
        <f t="shared" si="144"/>
        <v>27</v>
      </c>
      <c r="W822" s="16" t="str">
        <f t="shared" si="145"/>
        <v>高级3</v>
      </c>
      <c r="X822" s="16">
        <f t="shared" si="142"/>
        <v>3</v>
      </c>
      <c r="Y822" s="16">
        <f t="shared" si="143"/>
        <v>5</v>
      </c>
      <c r="Z822" s="19">
        <f t="shared" si="146"/>
        <v>0.25</v>
      </c>
      <c r="AA822" s="16" t="str">
        <f t="shared" si="147"/>
        <v>AtkExt</v>
      </c>
      <c r="AB822" s="29">
        <f t="shared" si="148"/>
        <v>39</v>
      </c>
      <c r="AC822" s="16" t="str">
        <f t="shared" si="149"/>
        <v>HPExt</v>
      </c>
      <c r="AD822" s="29">
        <f t="shared" si="150"/>
        <v>137</v>
      </c>
    </row>
    <row r="823" spans="21:30" ht="16.5" x14ac:dyDescent="0.2">
      <c r="U823" s="15">
        <v>786</v>
      </c>
      <c r="V823" s="16">
        <f t="shared" si="144"/>
        <v>27</v>
      </c>
      <c r="W823" s="16" t="str">
        <f t="shared" si="145"/>
        <v>高级3</v>
      </c>
      <c r="X823" s="16">
        <f t="shared" si="142"/>
        <v>3</v>
      </c>
      <c r="Y823" s="16">
        <f t="shared" si="143"/>
        <v>6</v>
      </c>
      <c r="Z823" s="19">
        <f t="shared" si="146"/>
        <v>0.30000000000000004</v>
      </c>
      <c r="AA823" s="16" t="str">
        <f t="shared" si="147"/>
        <v>AtkExt</v>
      </c>
      <c r="AB823" s="29">
        <f t="shared" si="148"/>
        <v>47</v>
      </c>
      <c r="AC823" s="16" t="str">
        <f t="shared" si="149"/>
        <v>HPExt</v>
      </c>
      <c r="AD823" s="29">
        <f t="shared" si="150"/>
        <v>164</v>
      </c>
    </row>
    <row r="824" spans="21:30" ht="16.5" x14ac:dyDescent="0.2">
      <c r="U824" s="15">
        <v>787</v>
      </c>
      <c r="V824" s="16">
        <f t="shared" si="144"/>
        <v>27</v>
      </c>
      <c r="W824" s="16" t="str">
        <f t="shared" si="145"/>
        <v>高级3</v>
      </c>
      <c r="X824" s="16">
        <f t="shared" si="142"/>
        <v>3</v>
      </c>
      <c r="Y824" s="16">
        <f t="shared" si="143"/>
        <v>7</v>
      </c>
      <c r="Z824" s="19">
        <f t="shared" si="146"/>
        <v>0.35000000000000003</v>
      </c>
      <c r="AA824" s="16" t="str">
        <f t="shared" si="147"/>
        <v>AtkExt</v>
      </c>
      <c r="AB824" s="29">
        <f t="shared" si="148"/>
        <v>54</v>
      </c>
      <c r="AC824" s="16" t="str">
        <f t="shared" si="149"/>
        <v>HPExt</v>
      </c>
      <c r="AD824" s="29">
        <f t="shared" si="150"/>
        <v>191</v>
      </c>
    </row>
    <row r="825" spans="21:30" ht="16.5" x14ac:dyDescent="0.2">
      <c r="U825" s="15">
        <v>788</v>
      </c>
      <c r="V825" s="16">
        <f t="shared" si="144"/>
        <v>27</v>
      </c>
      <c r="W825" s="16" t="str">
        <f t="shared" si="145"/>
        <v>高级3</v>
      </c>
      <c r="X825" s="16">
        <f t="shared" si="142"/>
        <v>3</v>
      </c>
      <c r="Y825" s="16">
        <f t="shared" si="143"/>
        <v>8</v>
      </c>
      <c r="Z825" s="19">
        <f t="shared" si="146"/>
        <v>0.4</v>
      </c>
      <c r="AA825" s="16" t="str">
        <f t="shared" si="147"/>
        <v>AtkExt</v>
      </c>
      <c r="AB825" s="29">
        <f t="shared" si="148"/>
        <v>62</v>
      </c>
      <c r="AC825" s="16" t="str">
        <f t="shared" si="149"/>
        <v>HPExt</v>
      </c>
      <c r="AD825" s="29">
        <f t="shared" si="150"/>
        <v>219</v>
      </c>
    </row>
    <row r="826" spans="21:30" ht="16.5" x14ac:dyDescent="0.2">
      <c r="U826" s="15">
        <v>789</v>
      </c>
      <c r="V826" s="16">
        <f t="shared" si="144"/>
        <v>27</v>
      </c>
      <c r="W826" s="16" t="str">
        <f t="shared" si="145"/>
        <v>高级3</v>
      </c>
      <c r="X826" s="16">
        <f t="shared" si="142"/>
        <v>3</v>
      </c>
      <c r="Y826" s="16">
        <f t="shared" si="143"/>
        <v>9</v>
      </c>
      <c r="Z826" s="19">
        <f t="shared" si="146"/>
        <v>0.45</v>
      </c>
      <c r="AA826" s="16" t="str">
        <f t="shared" si="147"/>
        <v>AtkExt</v>
      </c>
      <c r="AB826" s="29">
        <f t="shared" si="148"/>
        <v>70</v>
      </c>
      <c r="AC826" s="16" t="str">
        <f t="shared" si="149"/>
        <v>HPExt</v>
      </c>
      <c r="AD826" s="29">
        <f t="shared" si="150"/>
        <v>246</v>
      </c>
    </row>
    <row r="827" spans="21:30" ht="16.5" x14ac:dyDescent="0.2">
      <c r="U827" s="15">
        <v>790</v>
      </c>
      <c r="V827" s="16">
        <f t="shared" si="144"/>
        <v>27</v>
      </c>
      <c r="W827" s="16" t="str">
        <f t="shared" si="145"/>
        <v>高级3</v>
      </c>
      <c r="X827" s="16">
        <f t="shared" si="142"/>
        <v>3</v>
      </c>
      <c r="Y827" s="16">
        <f t="shared" si="143"/>
        <v>10</v>
      </c>
      <c r="Z827" s="19">
        <f t="shared" si="146"/>
        <v>0.5</v>
      </c>
      <c r="AA827" s="16" t="str">
        <f t="shared" si="147"/>
        <v>AtkExt</v>
      </c>
      <c r="AB827" s="29">
        <f t="shared" si="148"/>
        <v>78</v>
      </c>
      <c r="AC827" s="16" t="str">
        <f t="shared" si="149"/>
        <v>HPExt</v>
      </c>
      <c r="AD827" s="29">
        <f t="shared" si="150"/>
        <v>273</v>
      </c>
    </row>
    <row r="828" spans="21:30" ht="16.5" x14ac:dyDescent="0.2">
      <c r="U828" s="15">
        <v>791</v>
      </c>
      <c r="V828" s="16">
        <f t="shared" si="144"/>
        <v>27</v>
      </c>
      <c r="W828" s="16" t="str">
        <f t="shared" si="145"/>
        <v>高级3</v>
      </c>
      <c r="X828" s="16">
        <f t="shared" si="142"/>
        <v>3</v>
      </c>
      <c r="Y828" s="16">
        <f t="shared" si="143"/>
        <v>11</v>
      </c>
      <c r="Z828" s="19">
        <f t="shared" si="146"/>
        <v>0.55000000000000004</v>
      </c>
      <c r="AA828" s="16" t="str">
        <f t="shared" si="147"/>
        <v>AtkExt</v>
      </c>
      <c r="AB828" s="29">
        <f t="shared" si="148"/>
        <v>85</v>
      </c>
      <c r="AC828" s="16" t="str">
        <f t="shared" si="149"/>
        <v>HPExt</v>
      </c>
      <c r="AD828" s="29">
        <f t="shared" si="150"/>
        <v>301</v>
      </c>
    </row>
    <row r="829" spans="21:30" ht="16.5" x14ac:dyDescent="0.2">
      <c r="U829" s="15">
        <v>792</v>
      </c>
      <c r="V829" s="16">
        <f t="shared" si="144"/>
        <v>27</v>
      </c>
      <c r="W829" s="16" t="str">
        <f t="shared" si="145"/>
        <v>高级3</v>
      </c>
      <c r="X829" s="16">
        <f t="shared" si="142"/>
        <v>3</v>
      </c>
      <c r="Y829" s="16">
        <f t="shared" si="143"/>
        <v>12</v>
      </c>
      <c r="Z829" s="19">
        <f t="shared" si="146"/>
        <v>0.60000000000000009</v>
      </c>
      <c r="AA829" s="16" t="str">
        <f t="shared" si="147"/>
        <v>AtkExt</v>
      </c>
      <c r="AB829" s="29">
        <f t="shared" si="148"/>
        <v>93</v>
      </c>
      <c r="AC829" s="16" t="str">
        <f t="shared" si="149"/>
        <v>HPExt</v>
      </c>
      <c r="AD829" s="29">
        <f t="shared" si="150"/>
        <v>328</v>
      </c>
    </row>
    <row r="830" spans="21:30" ht="16.5" x14ac:dyDescent="0.2">
      <c r="U830" s="15">
        <v>793</v>
      </c>
      <c r="V830" s="16">
        <f t="shared" si="144"/>
        <v>27</v>
      </c>
      <c r="W830" s="16" t="str">
        <f t="shared" si="145"/>
        <v>高级3</v>
      </c>
      <c r="X830" s="16">
        <f t="shared" si="142"/>
        <v>3</v>
      </c>
      <c r="Y830" s="16">
        <f t="shared" si="143"/>
        <v>13</v>
      </c>
      <c r="Z830" s="19">
        <f t="shared" si="146"/>
        <v>0.65</v>
      </c>
      <c r="AA830" s="16" t="str">
        <f t="shared" si="147"/>
        <v>AtkExt</v>
      </c>
      <c r="AB830" s="29">
        <f t="shared" si="148"/>
        <v>101</v>
      </c>
      <c r="AC830" s="16" t="str">
        <f t="shared" si="149"/>
        <v>HPExt</v>
      </c>
      <c r="AD830" s="29">
        <f t="shared" si="150"/>
        <v>356</v>
      </c>
    </row>
    <row r="831" spans="21:30" ht="16.5" x14ac:dyDescent="0.2">
      <c r="U831" s="15">
        <v>794</v>
      </c>
      <c r="V831" s="16">
        <f t="shared" si="144"/>
        <v>27</v>
      </c>
      <c r="W831" s="16" t="str">
        <f t="shared" si="145"/>
        <v>高级3</v>
      </c>
      <c r="X831" s="16">
        <f t="shared" si="142"/>
        <v>3</v>
      </c>
      <c r="Y831" s="16">
        <f t="shared" si="143"/>
        <v>14</v>
      </c>
      <c r="Z831" s="19">
        <f t="shared" si="146"/>
        <v>0.70000000000000007</v>
      </c>
      <c r="AA831" s="16" t="str">
        <f t="shared" si="147"/>
        <v>AtkExt</v>
      </c>
      <c r="AB831" s="29">
        <f t="shared" si="148"/>
        <v>109</v>
      </c>
      <c r="AC831" s="16" t="str">
        <f t="shared" si="149"/>
        <v>HPExt</v>
      </c>
      <c r="AD831" s="29">
        <f t="shared" si="150"/>
        <v>383</v>
      </c>
    </row>
    <row r="832" spans="21:30" ht="16.5" x14ac:dyDescent="0.2">
      <c r="U832" s="15">
        <v>795</v>
      </c>
      <c r="V832" s="16">
        <f t="shared" si="144"/>
        <v>27</v>
      </c>
      <c r="W832" s="16" t="str">
        <f t="shared" si="145"/>
        <v>高级3</v>
      </c>
      <c r="X832" s="16">
        <f t="shared" si="142"/>
        <v>3</v>
      </c>
      <c r="Y832" s="16">
        <f t="shared" si="143"/>
        <v>15</v>
      </c>
      <c r="Z832" s="19">
        <f t="shared" si="146"/>
        <v>0.75</v>
      </c>
      <c r="AA832" s="16" t="str">
        <f t="shared" si="147"/>
        <v>AtkExt</v>
      </c>
      <c r="AB832" s="29">
        <f t="shared" si="148"/>
        <v>116</v>
      </c>
      <c r="AC832" s="16" t="str">
        <f t="shared" si="149"/>
        <v>HPExt</v>
      </c>
      <c r="AD832" s="29">
        <f t="shared" si="150"/>
        <v>410</v>
      </c>
    </row>
    <row r="833" spans="21:30" ht="16.5" x14ac:dyDescent="0.2">
      <c r="U833" s="15">
        <v>796</v>
      </c>
      <c r="V833" s="16">
        <f t="shared" si="144"/>
        <v>27</v>
      </c>
      <c r="W833" s="16" t="str">
        <f t="shared" si="145"/>
        <v>高级3</v>
      </c>
      <c r="X833" s="16">
        <f t="shared" si="142"/>
        <v>3</v>
      </c>
      <c r="Y833" s="16">
        <f t="shared" si="143"/>
        <v>16</v>
      </c>
      <c r="Z833" s="19">
        <f t="shared" si="146"/>
        <v>0.8</v>
      </c>
      <c r="AA833" s="16" t="str">
        <f t="shared" si="147"/>
        <v>AtkExt</v>
      </c>
      <c r="AB833" s="29">
        <f t="shared" si="148"/>
        <v>124</v>
      </c>
      <c r="AC833" s="16" t="str">
        <f t="shared" si="149"/>
        <v>HPExt</v>
      </c>
      <c r="AD833" s="29">
        <f t="shared" si="150"/>
        <v>438</v>
      </c>
    </row>
    <row r="834" spans="21:30" ht="16.5" x14ac:dyDescent="0.2">
      <c r="U834" s="15">
        <v>797</v>
      </c>
      <c r="V834" s="16">
        <f t="shared" si="144"/>
        <v>27</v>
      </c>
      <c r="W834" s="16" t="str">
        <f t="shared" si="145"/>
        <v>高级3</v>
      </c>
      <c r="X834" s="16">
        <f t="shared" si="142"/>
        <v>3</v>
      </c>
      <c r="Y834" s="16">
        <f t="shared" si="143"/>
        <v>17</v>
      </c>
      <c r="Z834" s="19">
        <f t="shared" si="146"/>
        <v>0.85000000000000009</v>
      </c>
      <c r="AA834" s="16" t="str">
        <f t="shared" si="147"/>
        <v>AtkExt</v>
      </c>
      <c r="AB834" s="29">
        <f t="shared" si="148"/>
        <v>132</v>
      </c>
      <c r="AC834" s="16" t="str">
        <f t="shared" si="149"/>
        <v>HPExt</v>
      </c>
      <c r="AD834" s="29">
        <f t="shared" si="150"/>
        <v>465</v>
      </c>
    </row>
    <row r="835" spans="21:30" ht="16.5" x14ac:dyDescent="0.2">
      <c r="U835" s="15">
        <v>798</v>
      </c>
      <c r="V835" s="16">
        <f t="shared" si="144"/>
        <v>27</v>
      </c>
      <c r="W835" s="16" t="str">
        <f t="shared" si="145"/>
        <v>高级3</v>
      </c>
      <c r="X835" s="16">
        <f t="shared" si="142"/>
        <v>3</v>
      </c>
      <c r="Y835" s="16">
        <f t="shared" si="143"/>
        <v>18</v>
      </c>
      <c r="Z835" s="19">
        <f t="shared" si="146"/>
        <v>0.9</v>
      </c>
      <c r="AA835" s="16" t="str">
        <f t="shared" si="147"/>
        <v>AtkExt</v>
      </c>
      <c r="AB835" s="29">
        <f t="shared" si="148"/>
        <v>140</v>
      </c>
      <c r="AC835" s="16" t="str">
        <f t="shared" si="149"/>
        <v>HPExt</v>
      </c>
      <c r="AD835" s="29">
        <f t="shared" si="150"/>
        <v>492</v>
      </c>
    </row>
    <row r="836" spans="21:30" ht="16.5" x14ac:dyDescent="0.2">
      <c r="U836" s="15">
        <v>799</v>
      </c>
      <c r="V836" s="16">
        <f t="shared" si="144"/>
        <v>27</v>
      </c>
      <c r="W836" s="16" t="str">
        <f t="shared" si="145"/>
        <v>高级3</v>
      </c>
      <c r="X836" s="16">
        <f t="shared" si="142"/>
        <v>3</v>
      </c>
      <c r="Y836" s="16">
        <f t="shared" si="143"/>
        <v>19</v>
      </c>
      <c r="Z836" s="19">
        <f t="shared" si="146"/>
        <v>0.95000000000000007</v>
      </c>
      <c r="AA836" s="16" t="str">
        <f t="shared" si="147"/>
        <v>AtkExt</v>
      </c>
      <c r="AB836" s="29">
        <f t="shared" si="148"/>
        <v>147</v>
      </c>
      <c r="AC836" s="16" t="str">
        <f t="shared" si="149"/>
        <v>HPExt</v>
      </c>
      <c r="AD836" s="29">
        <f t="shared" si="150"/>
        <v>520</v>
      </c>
    </row>
    <row r="837" spans="21:30" ht="16.5" x14ac:dyDescent="0.2">
      <c r="U837" s="15">
        <v>800</v>
      </c>
      <c r="V837" s="16">
        <f t="shared" si="144"/>
        <v>27</v>
      </c>
      <c r="W837" s="16" t="str">
        <f t="shared" si="145"/>
        <v>高级3</v>
      </c>
      <c r="X837" s="16">
        <f t="shared" si="142"/>
        <v>3</v>
      </c>
      <c r="Y837" s="16">
        <f t="shared" si="143"/>
        <v>20</v>
      </c>
      <c r="Z837" s="19">
        <f t="shared" si="146"/>
        <v>1</v>
      </c>
      <c r="AA837" s="16" t="str">
        <f t="shared" si="147"/>
        <v>AtkExt</v>
      </c>
      <c r="AB837" s="29">
        <f t="shared" si="148"/>
        <v>155</v>
      </c>
      <c r="AC837" s="16" t="str">
        <f t="shared" si="149"/>
        <v>HPExt</v>
      </c>
      <c r="AD837" s="29">
        <f t="shared" si="150"/>
        <v>547</v>
      </c>
    </row>
    <row r="838" spans="21:30" ht="16.5" x14ac:dyDescent="0.2">
      <c r="U838" s="15">
        <v>801</v>
      </c>
      <c r="V838" s="16">
        <f t="shared" si="144"/>
        <v>27</v>
      </c>
      <c r="W838" s="16" t="str">
        <f t="shared" si="145"/>
        <v>高级3</v>
      </c>
      <c r="X838" s="16">
        <f t="shared" si="142"/>
        <v>3</v>
      </c>
      <c r="Y838" s="16">
        <f t="shared" si="143"/>
        <v>21</v>
      </c>
      <c r="Z838" s="19">
        <f t="shared" si="146"/>
        <v>1.05</v>
      </c>
      <c r="AA838" s="16" t="str">
        <f t="shared" si="147"/>
        <v>AtkExt</v>
      </c>
      <c r="AB838" s="29">
        <f t="shared" si="148"/>
        <v>163</v>
      </c>
      <c r="AC838" s="16" t="str">
        <f t="shared" si="149"/>
        <v>HPExt</v>
      </c>
      <c r="AD838" s="29">
        <f t="shared" si="150"/>
        <v>574</v>
      </c>
    </row>
    <row r="839" spans="21:30" ht="16.5" x14ac:dyDescent="0.2">
      <c r="U839" s="15">
        <v>802</v>
      </c>
      <c r="V839" s="16">
        <f t="shared" si="144"/>
        <v>27</v>
      </c>
      <c r="W839" s="16" t="str">
        <f t="shared" si="145"/>
        <v>高级3</v>
      </c>
      <c r="X839" s="16">
        <f t="shared" si="142"/>
        <v>3</v>
      </c>
      <c r="Y839" s="16">
        <f t="shared" si="143"/>
        <v>22</v>
      </c>
      <c r="Z839" s="19">
        <f t="shared" si="146"/>
        <v>1.1000000000000001</v>
      </c>
      <c r="AA839" s="16" t="str">
        <f t="shared" si="147"/>
        <v>AtkExt</v>
      </c>
      <c r="AB839" s="29">
        <f t="shared" si="148"/>
        <v>171</v>
      </c>
      <c r="AC839" s="16" t="str">
        <f t="shared" si="149"/>
        <v>HPExt</v>
      </c>
      <c r="AD839" s="29">
        <f t="shared" si="150"/>
        <v>602</v>
      </c>
    </row>
    <row r="840" spans="21:30" ht="16.5" x14ac:dyDescent="0.2">
      <c r="U840" s="15">
        <v>803</v>
      </c>
      <c r="V840" s="16">
        <f t="shared" si="144"/>
        <v>27</v>
      </c>
      <c r="W840" s="16" t="str">
        <f t="shared" si="145"/>
        <v>高级3</v>
      </c>
      <c r="X840" s="16">
        <f t="shared" si="142"/>
        <v>3</v>
      </c>
      <c r="Y840" s="16">
        <f t="shared" si="143"/>
        <v>23</v>
      </c>
      <c r="Z840" s="19">
        <f t="shared" si="146"/>
        <v>1.1500000000000001</v>
      </c>
      <c r="AA840" s="16" t="str">
        <f t="shared" si="147"/>
        <v>AtkExt</v>
      </c>
      <c r="AB840" s="29">
        <f t="shared" si="148"/>
        <v>178</v>
      </c>
      <c r="AC840" s="16" t="str">
        <f t="shared" si="149"/>
        <v>HPExt</v>
      </c>
      <c r="AD840" s="29">
        <f t="shared" si="150"/>
        <v>629</v>
      </c>
    </row>
    <row r="841" spans="21:30" ht="16.5" x14ac:dyDescent="0.2">
      <c r="U841" s="15">
        <v>804</v>
      </c>
      <c r="V841" s="16">
        <f t="shared" si="144"/>
        <v>27</v>
      </c>
      <c r="W841" s="16" t="str">
        <f t="shared" si="145"/>
        <v>高级3</v>
      </c>
      <c r="X841" s="16">
        <f t="shared" si="142"/>
        <v>3</v>
      </c>
      <c r="Y841" s="16">
        <f t="shared" si="143"/>
        <v>24</v>
      </c>
      <c r="Z841" s="19">
        <f t="shared" si="146"/>
        <v>1.2000000000000002</v>
      </c>
      <c r="AA841" s="16" t="str">
        <f t="shared" si="147"/>
        <v>AtkExt</v>
      </c>
      <c r="AB841" s="29">
        <f t="shared" si="148"/>
        <v>186</v>
      </c>
      <c r="AC841" s="16" t="str">
        <f t="shared" si="149"/>
        <v>HPExt</v>
      </c>
      <c r="AD841" s="29">
        <f t="shared" si="150"/>
        <v>656</v>
      </c>
    </row>
    <row r="842" spans="21:30" ht="16.5" x14ac:dyDescent="0.2">
      <c r="U842" s="15">
        <v>805</v>
      </c>
      <c r="V842" s="16">
        <f t="shared" si="144"/>
        <v>27</v>
      </c>
      <c r="W842" s="16" t="str">
        <f t="shared" si="145"/>
        <v>高级3</v>
      </c>
      <c r="X842" s="16">
        <f t="shared" si="142"/>
        <v>3</v>
      </c>
      <c r="Y842" s="16">
        <f t="shared" si="143"/>
        <v>25</v>
      </c>
      <c r="Z842" s="19">
        <f t="shared" si="146"/>
        <v>1.25</v>
      </c>
      <c r="AA842" s="16" t="str">
        <f t="shared" si="147"/>
        <v>AtkExt</v>
      </c>
      <c r="AB842" s="29">
        <f t="shared" si="148"/>
        <v>194</v>
      </c>
      <c r="AC842" s="16" t="str">
        <f t="shared" si="149"/>
        <v>HPExt</v>
      </c>
      <c r="AD842" s="29">
        <f t="shared" si="150"/>
        <v>684</v>
      </c>
    </row>
    <row r="843" spans="21:30" ht="16.5" x14ac:dyDescent="0.2">
      <c r="U843" s="15">
        <v>806</v>
      </c>
      <c r="V843" s="16">
        <f t="shared" si="144"/>
        <v>27</v>
      </c>
      <c r="W843" s="16" t="str">
        <f t="shared" si="145"/>
        <v>高级3</v>
      </c>
      <c r="X843" s="16">
        <f t="shared" si="142"/>
        <v>3</v>
      </c>
      <c r="Y843" s="16">
        <f t="shared" si="143"/>
        <v>26</v>
      </c>
      <c r="Z843" s="19">
        <f t="shared" si="146"/>
        <v>1.3</v>
      </c>
      <c r="AA843" s="16" t="str">
        <f t="shared" si="147"/>
        <v>AtkExt</v>
      </c>
      <c r="AB843" s="29">
        <f t="shared" si="148"/>
        <v>202</v>
      </c>
      <c r="AC843" s="16" t="str">
        <f t="shared" si="149"/>
        <v>HPExt</v>
      </c>
      <c r="AD843" s="29">
        <f t="shared" si="150"/>
        <v>711</v>
      </c>
    </row>
    <row r="844" spans="21:30" ht="16.5" x14ac:dyDescent="0.2">
      <c r="U844" s="15">
        <v>807</v>
      </c>
      <c r="V844" s="16">
        <f t="shared" si="144"/>
        <v>27</v>
      </c>
      <c r="W844" s="16" t="str">
        <f t="shared" si="145"/>
        <v>高级3</v>
      </c>
      <c r="X844" s="16">
        <f t="shared" si="142"/>
        <v>3</v>
      </c>
      <c r="Y844" s="16">
        <f t="shared" si="143"/>
        <v>27</v>
      </c>
      <c r="Z844" s="19">
        <f t="shared" si="146"/>
        <v>1.35</v>
      </c>
      <c r="AA844" s="16" t="str">
        <f t="shared" si="147"/>
        <v>AtkExt</v>
      </c>
      <c r="AB844" s="29">
        <f t="shared" si="148"/>
        <v>209</v>
      </c>
      <c r="AC844" s="16" t="str">
        <f t="shared" si="149"/>
        <v>HPExt</v>
      </c>
      <c r="AD844" s="29">
        <f t="shared" si="150"/>
        <v>738</v>
      </c>
    </row>
    <row r="845" spans="21:30" ht="16.5" x14ac:dyDescent="0.2">
      <c r="U845" s="15">
        <v>808</v>
      </c>
      <c r="V845" s="16">
        <f t="shared" si="144"/>
        <v>27</v>
      </c>
      <c r="W845" s="16" t="str">
        <f t="shared" si="145"/>
        <v>高级3</v>
      </c>
      <c r="X845" s="16">
        <f t="shared" si="142"/>
        <v>3</v>
      </c>
      <c r="Y845" s="16">
        <f t="shared" si="143"/>
        <v>28</v>
      </c>
      <c r="Z845" s="19">
        <f t="shared" si="146"/>
        <v>1.4000000000000001</v>
      </c>
      <c r="AA845" s="16" t="str">
        <f t="shared" si="147"/>
        <v>AtkExt</v>
      </c>
      <c r="AB845" s="29">
        <f t="shared" si="148"/>
        <v>217</v>
      </c>
      <c r="AC845" s="16" t="str">
        <f t="shared" si="149"/>
        <v>HPExt</v>
      </c>
      <c r="AD845" s="29">
        <f t="shared" si="150"/>
        <v>766</v>
      </c>
    </row>
    <row r="846" spans="21:30" ht="16.5" x14ac:dyDescent="0.2">
      <c r="U846" s="15">
        <v>809</v>
      </c>
      <c r="V846" s="16">
        <f t="shared" si="144"/>
        <v>27</v>
      </c>
      <c r="W846" s="16" t="str">
        <f t="shared" si="145"/>
        <v>高级3</v>
      </c>
      <c r="X846" s="16">
        <f t="shared" si="142"/>
        <v>3</v>
      </c>
      <c r="Y846" s="16">
        <f t="shared" si="143"/>
        <v>29</v>
      </c>
      <c r="Z846" s="19">
        <f t="shared" si="146"/>
        <v>1.4500000000000002</v>
      </c>
      <c r="AA846" s="16" t="str">
        <f t="shared" si="147"/>
        <v>AtkExt</v>
      </c>
      <c r="AB846" s="29">
        <f t="shared" si="148"/>
        <v>225</v>
      </c>
      <c r="AC846" s="16" t="str">
        <f t="shared" si="149"/>
        <v>HPExt</v>
      </c>
      <c r="AD846" s="29">
        <f t="shared" si="150"/>
        <v>793</v>
      </c>
    </row>
    <row r="847" spans="21:30" ht="16.5" x14ac:dyDescent="0.2">
      <c r="U847" s="15">
        <v>810</v>
      </c>
      <c r="V847" s="16">
        <f t="shared" si="144"/>
        <v>27</v>
      </c>
      <c r="W847" s="16" t="str">
        <f t="shared" si="145"/>
        <v>高级3</v>
      </c>
      <c r="X847" s="16">
        <f t="shared" si="142"/>
        <v>3</v>
      </c>
      <c r="Y847" s="16">
        <f t="shared" si="143"/>
        <v>30</v>
      </c>
      <c r="Z847" s="19">
        <f t="shared" si="146"/>
        <v>1.5</v>
      </c>
      <c r="AA847" s="16" t="str">
        <f t="shared" si="147"/>
        <v>AtkExt</v>
      </c>
      <c r="AB847" s="29">
        <f t="shared" si="148"/>
        <v>233</v>
      </c>
      <c r="AC847" s="16" t="str">
        <f t="shared" si="149"/>
        <v>HPExt</v>
      </c>
      <c r="AD847" s="29">
        <f t="shared" si="150"/>
        <v>820</v>
      </c>
    </row>
    <row r="848" spans="21:30" ht="16.5" x14ac:dyDescent="0.2">
      <c r="U848" s="15">
        <v>811</v>
      </c>
      <c r="V848" s="16">
        <f t="shared" si="144"/>
        <v>28</v>
      </c>
      <c r="W848" s="16" t="str">
        <f t="shared" si="145"/>
        <v>高级3</v>
      </c>
      <c r="X848" s="16">
        <f t="shared" si="142"/>
        <v>4</v>
      </c>
      <c r="Y848" s="16">
        <f t="shared" si="143"/>
        <v>1</v>
      </c>
      <c r="Z848" s="19">
        <f t="shared" si="146"/>
        <v>0.05</v>
      </c>
      <c r="AA848" s="16" t="str">
        <f t="shared" si="147"/>
        <v>DefExt</v>
      </c>
      <c r="AB848" s="29">
        <f t="shared" si="148"/>
        <v>4</v>
      </c>
      <c r="AC848" s="16" t="str">
        <f t="shared" si="149"/>
        <v>HPExt</v>
      </c>
      <c r="AD848" s="29">
        <f t="shared" si="150"/>
        <v>27</v>
      </c>
    </row>
    <row r="849" spans="21:30" ht="16.5" x14ac:dyDescent="0.2">
      <c r="U849" s="15">
        <v>812</v>
      </c>
      <c r="V849" s="16">
        <f t="shared" si="144"/>
        <v>28</v>
      </c>
      <c r="W849" s="16" t="str">
        <f t="shared" si="145"/>
        <v>高级3</v>
      </c>
      <c r="X849" s="16">
        <f t="shared" si="142"/>
        <v>4</v>
      </c>
      <c r="Y849" s="16">
        <f t="shared" si="143"/>
        <v>2</v>
      </c>
      <c r="Z849" s="19">
        <f t="shared" si="146"/>
        <v>0.1</v>
      </c>
      <c r="AA849" s="16" t="str">
        <f t="shared" si="147"/>
        <v>DefExt</v>
      </c>
      <c r="AB849" s="29">
        <f t="shared" si="148"/>
        <v>8</v>
      </c>
      <c r="AC849" s="16" t="str">
        <f t="shared" si="149"/>
        <v>HPExt</v>
      </c>
      <c r="AD849" s="29">
        <f t="shared" si="150"/>
        <v>55</v>
      </c>
    </row>
    <row r="850" spans="21:30" ht="16.5" x14ac:dyDescent="0.2">
      <c r="U850" s="15">
        <v>813</v>
      </c>
      <c r="V850" s="16">
        <f t="shared" si="144"/>
        <v>28</v>
      </c>
      <c r="W850" s="16" t="str">
        <f t="shared" si="145"/>
        <v>高级3</v>
      </c>
      <c r="X850" s="16">
        <f t="shared" si="142"/>
        <v>4</v>
      </c>
      <c r="Y850" s="16">
        <f t="shared" si="143"/>
        <v>3</v>
      </c>
      <c r="Z850" s="19">
        <f t="shared" si="146"/>
        <v>0.15000000000000002</v>
      </c>
      <c r="AA850" s="16" t="str">
        <f t="shared" si="147"/>
        <v>DefExt</v>
      </c>
      <c r="AB850" s="29">
        <f t="shared" si="148"/>
        <v>12</v>
      </c>
      <c r="AC850" s="16" t="str">
        <f t="shared" si="149"/>
        <v>HPExt</v>
      </c>
      <c r="AD850" s="29">
        <f t="shared" si="150"/>
        <v>82</v>
      </c>
    </row>
    <row r="851" spans="21:30" ht="16.5" x14ac:dyDescent="0.2">
      <c r="U851" s="15">
        <v>814</v>
      </c>
      <c r="V851" s="16">
        <f t="shared" si="144"/>
        <v>28</v>
      </c>
      <c r="W851" s="16" t="str">
        <f t="shared" si="145"/>
        <v>高级3</v>
      </c>
      <c r="X851" s="16">
        <f t="shared" si="142"/>
        <v>4</v>
      </c>
      <c r="Y851" s="16">
        <f t="shared" si="143"/>
        <v>4</v>
      </c>
      <c r="Z851" s="19">
        <f t="shared" si="146"/>
        <v>0.2</v>
      </c>
      <c r="AA851" s="16" t="str">
        <f t="shared" si="147"/>
        <v>DefExt</v>
      </c>
      <c r="AB851" s="29">
        <f t="shared" si="148"/>
        <v>15</v>
      </c>
      <c r="AC851" s="16" t="str">
        <f t="shared" si="149"/>
        <v>HPExt</v>
      </c>
      <c r="AD851" s="29">
        <f t="shared" si="150"/>
        <v>109</v>
      </c>
    </row>
    <row r="852" spans="21:30" ht="16.5" x14ac:dyDescent="0.2">
      <c r="U852" s="15">
        <v>815</v>
      </c>
      <c r="V852" s="16">
        <f t="shared" si="144"/>
        <v>28</v>
      </c>
      <c r="W852" s="16" t="str">
        <f t="shared" si="145"/>
        <v>高级3</v>
      </c>
      <c r="X852" s="16">
        <f t="shared" si="142"/>
        <v>4</v>
      </c>
      <c r="Y852" s="16">
        <f t="shared" si="143"/>
        <v>5</v>
      </c>
      <c r="Z852" s="19">
        <f t="shared" si="146"/>
        <v>0.25</v>
      </c>
      <c r="AA852" s="16" t="str">
        <f t="shared" si="147"/>
        <v>DefExt</v>
      </c>
      <c r="AB852" s="29">
        <f t="shared" si="148"/>
        <v>19</v>
      </c>
      <c r="AC852" s="16" t="str">
        <f t="shared" si="149"/>
        <v>HPExt</v>
      </c>
      <c r="AD852" s="29">
        <f t="shared" si="150"/>
        <v>137</v>
      </c>
    </row>
    <row r="853" spans="21:30" ht="16.5" x14ac:dyDescent="0.2">
      <c r="U853" s="15">
        <v>816</v>
      </c>
      <c r="V853" s="16">
        <f t="shared" si="144"/>
        <v>28</v>
      </c>
      <c r="W853" s="16" t="str">
        <f t="shared" si="145"/>
        <v>高级3</v>
      </c>
      <c r="X853" s="16">
        <f t="shared" si="142"/>
        <v>4</v>
      </c>
      <c r="Y853" s="16">
        <f t="shared" si="143"/>
        <v>6</v>
      </c>
      <c r="Z853" s="19">
        <f t="shared" si="146"/>
        <v>0.30000000000000004</v>
      </c>
      <c r="AA853" s="16" t="str">
        <f t="shared" si="147"/>
        <v>DefExt</v>
      </c>
      <c r="AB853" s="29">
        <f t="shared" si="148"/>
        <v>23</v>
      </c>
      <c r="AC853" s="16" t="str">
        <f t="shared" si="149"/>
        <v>HPExt</v>
      </c>
      <c r="AD853" s="29">
        <f t="shared" si="150"/>
        <v>164</v>
      </c>
    </row>
    <row r="854" spans="21:30" ht="16.5" x14ac:dyDescent="0.2">
      <c r="U854" s="15">
        <v>817</v>
      </c>
      <c r="V854" s="16">
        <f t="shared" si="144"/>
        <v>28</v>
      </c>
      <c r="W854" s="16" t="str">
        <f t="shared" si="145"/>
        <v>高级3</v>
      </c>
      <c r="X854" s="16">
        <f t="shared" si="142"/>
        <v>4</v>
      </c>
      <c r="Y854" s="16">
        <f t="shared" si="143"/>
        <v>7</v>
      </c>
      <c r="Z854" s="19">
        <f t="shared" si="146"/>
        <v>0.35000000000000003</v>
      </c>
      <c r="AA854" s="16" t="str">
        <f t="shared" si="147"/>
        <v>DefExt</v>
      </c>
      <c r="AB854" s="29">
        <f t="shared" si="148"/>
        <v>27</v>
      </c>
      <c r="AC854" s="16" t="str">
        <f t="shared" si="149"/>
        <v>HPExt</v>
      </c>
      <c r="AD854" s="29">
        <f t="shared" si="150"/>
        <v>191</v>
      </c>
    </row>
    <row r="855" spans="21:30" ht="16.5" x14ac:dyDescent="0.2">
      <c r="U855" s="15">
        <v>818</v>
      </c>
      <c r="V855" s="16">
        <f t="shared" si="144"/>
        <v>28</v>
      </c>
      <c r="W855" s="16" t="str">
        <f t="shared" si="145"/>
        <v>高级3</v>
      </c>
      <c r="X855" s="16">
        <f t="shared" si="142"/>
        <v>4</v>
      </c>
      <c r="Y855" s="16">
        <f t="shared" si="143"/>
        <v>8</v>
      </c>
      <c r="Z855" s="19">
        <f t="shared" si="146"/>
        <v>0.4</v>
      </c>
      <c r="AA855" s="16" t="str">
        <f t="shared" si="147"/>
        <v>DefExt</v>
      </c>
      <c r="AB855" s="29">
        <f t="shared" si="148"/>
        <v>31</v>
      </c>
      <c r="AC855" s="16" t="str">
        <f t="shared" si="149"/>
        <v>HPExt</v>
      </c>
      <c r="AD855" s="29">
        <f t="shared" si="150"/>
        <v>219</v>
      </c>
    </row>
    <row r="856" spans="21:30" ht="16.5" x14ac:dyDescent="0.2">
      <c r="U856" s="15">
        <v>819</v>
      </c>
      <c r="V856" s="16">
        <f t="shared" si="144"/>
        <v>28</v>
      </c>
      <c r="W856" s="16" t="str">
        <f t="shared" si="145"/>
        <v>高级3</v>
      </c>
      <c r="X856" s="16">
        <f t="shared" si="142"/>
        <v>4</v>
      </c>
      <c r="Y856" s="16">
        <f t="shared" si="143"/>
        <v>9</v>
      </c>
      <c r="Z856" s="19">
        <f t="shared" si="146"/>
        <v>0.45</v>
      </c>
      <c r="AA856" s="16" t="str">
        <f t="shared" si="147"/>
        <v>DefExt</v>
      </c>
      <c r="AB856" s="29">
        <f t="shared" si="148"/>
        <v>35</v>
      </c>
      <c r="AC856" s="16" t="str">
        <f t="shared" si="149"/>
        <v>HPExt</v>
      </c>
      <c r="AD856" s="29">
        <f t="shared" si="150"/>
        <v>246</v>
      </c>
    </row>
    <row r="857" spans="21:30" ht="16.5" x14ac:dyDescent="0.2">
      <c r="U857" s="15">
        <v>820</v>
      </c>
      <c r="V857" s="16">
        <f t="shared" si="144"/>
        <v>28</v>
      </c>
      <c r="W857" s="16" t="str">
        <f t="shared" si="145"/>
        <v>高级3</v>
      </c>
      <c r="X857" s="16">
        <f t="shared" si="142"/>
        <v>4</v>
      </c>
      <c r="Y857" s="16">
        <f t="shared" si="143"/>
        <v>10</v>
      </c>
      <c r="Z857" s="19">
        <f t="shared" si="146"/>
        <v>0.5</v>
      </c>
      <c r="AA857" s="16" t="str">
        <f t="shared" si="147"/>
        <v>DefExt</v>
      </c>
      <c r="AB857" s="29">
        <f t="shared" si="148"/>
        <v>38</v>
      </c>
      <c r="AC857" s="16" t="str">
        <f t="shared" si="149"/>
        <v>HPExt</v>
      </c>
      <c r="AD857" s="29">
        <f t="shared" si="150"/>
        <v>273</v>
      </c>
    </row>
    <row r="858" spans="21:30" ht="16.5" x14ac:dyDescent="0.2">
      <c r="U858" s="15">
        <v>821</v>
      </c>
      <c r="V858" s="16">
        <f t="shared" si="144"/>
        <v>28</v>
      </c>
      <c r="W858" s="16" t="str">
        <f t="shared" si="145"/>
        <v>高级3</v>
      </c>
      <c r="X858" s="16">
        <f t="shared" si="142"/>
        <v>4</v>
      </c>
      <c r="Y858" s="16">
        <f t="shared" si="143"/>
        <v>11</v>
      </c>
      <c r="Z858" s="19">
        <f t="shared" si="146"/>
        <v>0.55000000000000004</v>
      </c>
      <c r="AA858" s="16" t="str">
        <f t="shared" si="147"/>
        <v>DefExt</v>
      </c>
      <c r="AB858" s="29">
        <f t="shared" si="148"/>
        <v>42</v>
      </c>
      <c r="AC858" s="16" t="str">
        <f t="shared" si="149"/>
        <v>HPExt</v>
      </c>
      <c r="AD858" s="29">
        <f t="shared" si="150"/>
        <v>301</v>
      </c>
    </row>
    <row r="859" spans="21:30" ht="16.5" x14ac:dyDescent="0.2">
      <c r="U859" s="15">
        <v>822</v>
      </c>
      <c r="V859" s="16">
        <f t="shared" si="144"/>
        <v>28</v>
      </c>
      <c r="W859" s="16" t="str">
        <f t="shared" si="145"/>
        <v>高级3</v>
      </c>
      <c r="X859" s="16">
        <f t="shared" si="142"/>
        <v>4</v>
      </c>
      <c r="Y859" s="16">
        <f t="shared" si="143"/>
        <v>12</v>
      </c>
      <c r="Z859" s="19">
        <f t="shared" si="146"/>
        <v>0.60000000000000009</v>
      </c>
      <c r="AA859" s="16" t="str">
        <f t="shared" si="147"/>
        <v>DefExt</v>
      </c>
      <c r="AB859" s="29">
        <f t="shared" si="148"/>
        <v>46</v>
      </c>
      <c r="AC859" s="16" t="str">
        <f t="shared" si="149"/>
        <v>HPExt</v>
      </c>
      <c r="AD859" s="29">
        <f t="shared" si="150"/>
        <v>328</v>
      </c>
    </row>
    <row r="860" spans="21:30" ht="16.5" x14ac:dyDescent="0.2">
      <c r="U860" s="15">
        <v>823</v>
      </c>
      <c r="V860" s="16">
        <f t="shared" si="144"/>
        <v>28</v>
      </c>
      <c r="W860" s="16" t="str">
        <f t="shared" si="145"/>
        <v>高级3</v>
      </c>
      <c r="X860" s="16">
        <f t="shared" si="142"/>
        <v>4</v>
      </c>
      <c r="Y860" s="16">
        <f t="shared" si="143"/>
        <v>13</v>
      </c>
      <c r="Z860" s="19">
        <f t="shared" si="146"/>
        <v>0.65</v>
      </c>
      <c r="AA860" s="16" t="str">
        <f t="shared" si="147"/>
        <v>DefExt</v>
      </c>
      <c r="AB860" s="29">
        <f t="shared" si="148"/>
        <v>50</v>
      </c>
      <c r="AC860" s="16" t="str">
        <f t="shared" si="149"/>
        <v>HPExt</v>
      </c>
      <c r="AD860" s="29">
        <f t="shared" si="150"/>
        <v>356</v>
      </c>
    </row>
    <row r="861" spans="21:30" ht="16.5" x14ac:dyDescent="0.2">
      <c r="U861" s="15">
        <v>824</v>
      </c>
      <c r="V861" s="16">
        <f t="shared" si="144"/>
        <v>28</v>
      </c>
      <c r="W861" s="16" t="str">
        <f t="shared" si="145"/>
        <v>高级3</v>
      </c>
      <c r="X861" s="16">
        <f t="shared" si="142"/>
        <v>4</v>
      </c>
      <c r="Y861" s="16">
        <f t="shared" si="143"/>
        <v>14</v>
      </c>
      <c r="Z861" s="19">
        <f t="shared" si="146"/>
        <v>0.70000000000000007</v>
      </c>
      <c r="AA861" s="16" t="str">
        <f t="shared" si="147"/>
        <v>DefExt</v>
      </c>
      <c r="AB861" s="29">
        <f t="shared" si="148"/>
        <v>54</v>
      </c>
      <c r="AC861" s="16" t="str">
        <f t="shared" si="149"/>
        <v>HPExt</v>
      </c>
      <c r="AD861" s="29">
        <f t="shared" si="150"/>
        <v>383</v>
      </c>
    </row>
    <row r="862" spans="21:30" ht="16.5" x14ac:dyDescent="0.2">
      <c r="U862" s="15">
        <v>825</v>
      </c>
      <c r="V862" s="16">
        <f t="shared" si="144"/>
        <v>28</v>
      </c>
      <c r="W862" s="16" t="str">
        <f t="shared" si="145"/>
        <v>高级3</v>
      </c>
      <c r="X862" s="16">
        <f t="shared" si="142"/>
        <v>4</v>
      </c>
      <c r="Y862" s="16">
        <f t="shared" si="143"/>
        <v>15</v>
      </c>
      <c r="Z862" s="19">
        <f t="shared" si="146"/>
        <v>0.75</v>
      </c>
      <c r="AA862" s="16" t="str">
        <f t="shared" si="147"/>
        <v>DefExt</v>
      </c>
      <c r="AB862" s="29">
        <f t="shared" si="148"/>
        <v>58</v>
      </c>
      <c r="AC862" s="16" t="str">
        <f t="shared" si="149"/>
        <v>HPExt</v>
      </c>
      <c r="AD862" s="29">
        <f t="shared" si="150"/>
        <v>410</v>
      </c>
    </row>
    <row r="863" spans="21:30" ht="16.5" x14ac:dyDescent="0.2">
      <c r="U863" s="15">
        <v>826</v>
      </c>
      <c r="V863" s="16">
        <f t="shared" si="144"/>
        <v>28</v>
      </c>
      <c r="W863" s="16" t="str">
        <f t="shared" si="145"/>
        <v>高级3</v>
      </c>
      <c r="X863" s="16">
        <f t="shared" si="142"/>
        <v>4</v>
      </c>
      <c r="Y863" s="16">
        <f t="shared" si="143"/>
        <v>16</v>
      </c>
      <c r="Z863" s="19">
        <f t="shared" si="146"/>
        <v>0.8</v>
      </c>
      <c r="AA863" s="16" t="str">
        <f t="shared" si="147"/>
        <v>DefExt</v>
      </c>
      <c r="AB863" s="29">
        <f t="shared" si="148"/>
        <v>62</v>
      </c>
      <c r="AC863" s="16" t="str">
        <f t="shared" si="149"/>
        <v>HPExt</v>
      </c>
      <c r="AD863" s="29">
        <f t="shared" si="150"/>
        <v>438</v>
      </c>
    </row>
    <row r="864" spans="21:30" ht="16.5" x14ac:dyDescent="0.2">
      <c r="U864" s="15">
        <v>827</v>
      </c>
      <c r="V864" s="16">
        <f t="shared" si="144"/>
        <v>28</v>
      </c>
      <c r="W864" s="16" t="str">
        <f t="shared" si="145"/>
        <v>高级3</v>
      </c>
      <c r="X864" s="16">
        <f t="shared" si="142"/>
        <v>4</v>
      </c>
      <c r="Y864" s="16">
        <f t="shared" si="143"/>
        <v>17</v>
      </c>
      <c r="Z864" s="19">
        <f t="shared" si="146"/>
        <v>0.85000000000000009</v>
      </c>
      <c r="AA864" s="16" t="str">
        <f t="shared" si="147"/>
        <v>DefExt</v>
      </c>
      <c r="AB864" s="29">
        <f t="shared" si="148"/>
        <v>65</v>
      </c>
      <c r="AC864" s="16" t="str">
        <f t="shared" si="149"/>
        <v>HPExt</v>
      </c>
      <c r="AD864" s="29">
        <f t="shared" si="150"/>
        <v>465</v>
      </c>
    </row>
    <row r="865" spans="21:30" ht="16.5" x14ac:dyDescent="0.2">
      <c r="U865" s="15">
        <v>828</v>
      </c>
      <c r="V865" s="16">
        <f t="shared" si="144"/>
        <v>28</v>
      </c>
      <c r="W865" s="16" t="str">
        <f t="shared" si="145"/>
        <v>高级3</v>
      </c>
      <c r="X865" s="16">
        <f t="shared" si="142"/>
        <v>4</v>
      </c>
      <c r="Y865" s="16">
        <f t="shared" si="143"/>
        <v>18</v>
      </c>
      <c r="Z865" s="19">
        <f t="shared" si="146"/>
        <v>0.9</v>
      </c>
      <c r="AA865" s="16" t="str">
        <f t="shared" si="147"/>
        <v>DefExt</v>
      </c>
      <c r="AB865" s="29">
        <f t="shared" si="148"/>
        <v>69</v>
      </c>
      <c r="AC865" s="16" t="str">
        <f t="shared" si="149"/>
        <v>HPExt</v>
      </c>
      <c r="AD865" s="29">
        <f t="shared" si="150"/>
        <v>492</v>
      </c>
    </row>
    <row r="866" spans="21:30" ht="16.5" x14ac:dyDescent="0.2">
      <c r="U866" s="15">
        <v>829</v>
      </c>
      <c r="V866" s="16">
        <f t="shared" si="144"/>
        <v>28</v>
      </c>
      <c r="W866" s="16" t="str">
        <f t="shared" si="145"/>
        <v>高级3</v>
      </c>
      <c r="X866" s="16">
        <f t="shared" si="142"/>
        <v>4</v>
      </c>
      <c r="Y866" s="16">
        <f t="shared" si="143"/>
        <v>19</v>
      </c>
      <c r="Z866" s="19">
        <f t="shared" si="146"/>
        <v>0.95000000000000007</v>
      </c>
      <c r="AA866" s="16" t="str">
        <f t="shared" si="147"/>
        <v>DefExt</v>
      </c>
      <c r="AB866" s="29">
        <f t="shared" si="148"/>
        <v>73</v>
      </c>
      <c r="AC866" s="16" t="str">
        <f t="shared" si="149"/>
        <v>HPExt</v>
      </c>
      <c r="AD866" s="29">
        <f t="shared" si="150"/>
        <v>520</v>
      </c>
    </row>
    <row r="867" spans="21:30" ht="16.5" x14ac:dyDescent="0.2">
      <c r="U867" s="15">
        <v>830</v>
      </c>
      <c r="V867" s="16">
        <f t="shared" si="144"/>
        <v>28</v>
      </c>
      <c r="W867" s="16" t="str">
        <f t="shared" si="145"/>
        <v>高级3</v>
      </c>
      <c r="X867" s="16">
        <f t="shared" si="142"/>
        <v>4</v>
      </c>
      <c r="Y867" s="16">
        <f t="shared" si="143"/>
        <v>20</v>
      </c>
      <c r="Z867" s="19">
        <f t="shared" si="146"/>
        <v>1</v>
      </c>
      <c r="AA867" s="16" t="str">
        <f t="shared" si="147"/>
        <v>DefExt</v>
      </c>
      <c r="AB867" s="29">
        <f t="shared" si="148"/>
        <v>77</v>
      </c>
      <c r="AC867" s="16" t="str">
        <f t="shared" si="149"/>
        <v>HPExt</v>
      </c>
      <c r="AD867" s="29">
        <f t="shared" si="150"/>
        <v>547</v>
      </c>
    </row>
    <row r="868" spans="21:30" ht="16.5" x14ac:dyDescent="0.2">
      <c r="U868" s="15">
        <v>831</v>
      </c>
      <c r="V868" s="16">
        <f t="shared" si="144"/>
        <v>28</v>
      </c>
      <c r="W868" s="16" t="str">
        <f t="shared" si="145"/>
        <v>高级3</v>
      </c>
      <c r="X868" s="16">
        <f t="shared" si="142"/>
        <v>4</v>
      </c>
      <c r="Y868" s="16">
        <f t="shared" si="143"/>
        <v>21</v>
      </c>
      <c r="Z868" s="19">
        <f t="shared" si="146"/>
        <v>1.05</v>
      </c>
      <c r="AA868" s="16" t="str">
        <f t="shared" si="147"/>
        <v>DefExt</v>
      </c>
      <c r="AB868" s="29">
        <f t="shared" si="148"/>
        <v>81</v>
      </c>
      <c r="AC868" s="16" t="str">
        <f t="shared" si="149"/>
        <v>HPExt</v>
      </c>
      <c r="AD868" s="29">
        <f t="shared" si="150"/>
        <v>574</v>
      </c>
    </row>
    <row r="869" spans="21:30" ht="16.5" x14ac:dyDescent="0.2">
      <c r="U869" s="15">
        <v>832</v>
      </c>
      <c r="V869" s="16">
        <f t="shared" si="144"/>
        <v>28</v>
      </c>
      <c r="W869" s="16" t="str">
        <f t="shared" si="145"/>
        <v>高级3</v>
      </c>
      <c r="X869" s="16">
        <f t="shared" si="142"/>
        <v>4</v>
      </c>
      <c r="Y869" s="16">
        <f t="shared" si="143"/>
        <v>22</v>
      </c>
      <c r="Z869" s="19">
        <f t="shared" si="146"/>
        <v>1.1000000000000001</v>
      </c>
      <c r="AA869" s="16" t="str">
        <f t="shared" si="147"/>
        <v>DefExt</v>
      </c>
      <c r="AB869" s="29">
        <f t="shared" si="148"/>
        <v>85</v>
      </c>
      <c r="AC869" s="16" t="str">
        <f t="shared" si="149"/>
        <v>HPExt</v>
      </c>
      <c r="AD869" s="29">
        <f t="shared" si="150"/>
        <v>602</v>
      </c>
    </row>
    <row r="870" spans="21:30" ht="16.5" x14ac:dyDescent="0.2">
      <c r="U870" s="15">
        <v>833</v>
      </c>
      <c r="V870" s="16">
        <f t="shared" si="144"/>
        <v>28</v>
      </c>
      <c r="W870" s="16" t="str">
        <f t="shared" si="145"/>
        <v>高级3</v>
      </c>
      <c r="X870" s="16">
        <f t="shared" ref="X870:X937" si="151">INDEX($V$4:$V$33,INT((U870-1)/30)+1)</f>
        <v>4</v>
      </c>
      <c r="Y870" s="16">
        <f t="shared" ref="Y870:Y937" si="152">MOD(U870-1,30)+1</f>
        <v>23</v>
      </c>
      <c r="Z870" s="19">
        <f t="shared" si="146"/>
        <v>1.1500000000000001</v>
      </c>
      <c r="AA870" s="16" t="str">
        <f t="shared" si="147"/>
        <v>DefExt</v>
      </c>
      <c r="AB870" s="29">
        <f t="shared" si="148"/>
        <v>88</v>
      </c>
      <c r="AC870" s="16" t="str">
        <f t="shared" si="149"/>
        <v>HPExt</v>
      </c>
      <c r="AD870" s="29">
        <f t="shared" si="150"/>
        <v>629</v>
      </c>
    </row>
    <row r="871" spans="21:30" ht="16.5" x14ac:dyDescent="0.2">
      <c r="U871" s="15">
        <v>834</v>
      </c>
      <c r="V871" s="16">
        <f t="shared" ref="V871:V934" si="153">INT((U871-1)/30)+1</f>
        <v>28</v>
      </c>
      <c r="W871" s="16" t="str">
        <f t="shared" ref="W871:W934" si="154">INDEX($U$4:$U$33,V871)</f>
        <v>高级3</v>
      </c>
      <c r="X871" s="16">
        <f t="shared" si="151"/>
        <v>4</v>
      </c>
      <c r="Y871" s="16">
        <f t="shared" si="152"/>
        <v>24</v>
      </c>
      <c r="Z871" s="19">
        <f t="shared" ref="Z871:Z934" si="155">Y871*5%</f>
        <v>1.2000000000000002</v>
      </c>
      <c r="AA871" s="16" t="str">
        <f t="shared" ref="AA871:AA934" si="156">INDEX($Y$3:$AA$3,INDEX($AB$4:$AB$33,V871))</f>
        <v>DefExt</v>
      </c>
      <c r="AB871" s="29">
        <f t="shared" ref="AB871:AB934" si="157">ROUND(INDEX($Y$4:$AA$33,$V871,MATCH(AA871,$Y$3:$AA$3,0))*INDEX($X$4:$X$33,V871)*$Z871*INDEX($E$11:$G$11,MATCH(AA871,$Y$3:$AA$3,0)),0)</f>
        <v>92</v>
      </c>
      <c r="AC871" s="16" t="str">
        <f t="shared" ref="AC871:AC934" si="158">INDEX($Y$3:$AA$3,INDEX($AC$4:$AC$33,V871))</f>
        <v>HPExt</v>
      </c>
      <c r="AD871" s="29">
        <f t="shared" ref="AD871:AD934" si="159">ROUND(INDEX($Y$4:$AA$33,$V871,MATCH(AC871,$Y$3:$AA$3,0))*INDEX($X$4:$X$33,X871)*$Z871*INDEX($E$11:$G$11,MATCH(AC871,$Y$3:$AA$3,0)),0)</f>
        <v>656</v>
      </c>
    </row>
    <row r="872" spans="21:30" ht="16.5" x14ac:dyDescent="0.2">
      <c r="U872" s="15">
        <v>835</v>
      </c>
      <c r="V872" s="16">
        <f t="shared" si="153"/>
        <v>28</v>
      </c>
      <c r="W872" s="16" t="str">
        <f t="shared" si="154"/>
        <v>高级3</v>
      </c>
      <c r="X872" s="16">
        <f t="shared" si="151"/>
        <v>4</v>
      </c>
      <c r="Y872" s="16">
        <f t="shared" si="152"/>
        <v>25</v>
      </c>
      <c r="Z872" s="19">
        <f t="shared" si="155"/>
        <v>1.25</v>
      </c>
      <c r="AA872" s="16" t="str">
        <f t="shared" si="156"/>
        <v>DefExt</v>
      </c>
      <c r="AB872" s="29">
        <f t="shared" si="157"/>
        <v>96</v>
      </c>
      <c r="AC872" s="16" t="str">
        <f t="shared" si="158"/>
        <v>HPExt</v>
      </c>
      <c r="AD872" s="29">
        <f t="shared" si="159"/>
        <v>684</v>
      </c>
    </row>
    <row r="873" spans="21:30" ht="16.5" x14ac:dyDescent="0.2">
      <c r="U873" s="15">
        <v>836</v>
      </c>
      <c r="V873" s="16">
        <f t="shared" si="153"/>
        <v>28</v>
      </c>
      <c r="W873" s="16" t="str">
        <f t="shared" si="154"/>
        <v>高级3</v>
      </c>
      <c r="X873" s="16">
        <f t="shared" si="151"/>
        <v>4</v>
      </c>
      <c r="Y873" s="16">
        <f t="shared" si="152"/>
        <v>26</v>
      </c>
      <c r="Z873" s="19">
        <f t="shared" si="155"/>
        <v>1.3</v>
      </c>
      <c r="AA873" s="16" t="str">
        <f t="shared" si="156"/>
        <v>DefExt</v>
      </c>
      <c r="AB873" s="29">
        <f t="shared" si="157"/>
        <v>100</v>
      </c>
      <c r="AC873" s="16" t="str">
        <f t="shared" si="158"/>
        <v>HPExt</v>
      </c>
      <c r="AD873" s="29">
        <f t="shared" si="159"/>
        <v>711</v>
      </c>
    </row>
    <row r="874" spans="21:30" ht="16.5" x14ac:dyDescent="0.2">
      <c r="U874" s="15">
        <v>837</v>
      </c>
      <c r="V874" s="16">
        <f t="shared" si="153"/>
        <v>28</v>
      </c>
      <c r="W874" s="16" t="str">
        <f t="shared" si="154"/>
        <v>高级3</v>
      </c>
      <c r="X874" s="16">
        <f t="shared" si="151"/>
        <v>4</v>
      </c>
      <c r="Y874" s="16">
        <f t="shared" si="152"/>
        <v>27</v>
      </c>
      <c r="Z874" s="19">
        <f t="shared" si="155"/>
        <v>1.35</v>
      </c>
      <c r="AA874" s="16" t="str">
        <f t="shared" si="156"/>
        <v>DefExt</v>
      </c>
      <c r="AB874" s="29">
        <f t="shared" si="157"/>
        <v>104</v>
      </c>
      <c r="AC874" s="16" t="str">
        <f t="shared" si="158"/>
        <v>HPExt</v>
      </c>
      <c r="AD874" s="29">
        <f t="shared" si="159"/>
        <v>738</v>
      </c>
    </row>
    <row r="875" spans="21:30" ht="16.5" x14ac:dyDescent="0.2">
      <c r="U875" s="15">
        <v>838</v>
      </c>
      <c r="V875" s="16">
        <f t="shared" si="153"/>
        <v>28</v>
      </c>
      <c r="W875" s="16" t="str">
        <f t="shared" si="154"/>
        <v>高级3</v>
      </c>
      <c r="X875" s="16">
        <f t="shared" si="151"/>
        <v>4</v>
      </c>
      <c r="Y875" s="16">
        <f t="shared" si="152"/>
        <v>28</v>
      </c>
      <c r="Z875" s="19">
        <f t="shared" si="155"/>
        <v>1.4000000000000001</v>
      </c>
      <c r="AA875" s="16" t="str">
        <f t="shared" si="156"/>
        <v>DefExt</v>
      </c>
      <c r="AB875" s="29">
        <f t="shared" si="157"/>
        <v>108</v>
      </c>
      <c r="AC875" s="16" t="str">
        <f t="shared" si="158"/>
        <v>HPExt</v>
      </c>
      <c r="AD875" s="29">
        <f t="shared" si="159"/>
        <v>766</v>
      </c>
    </row>
    <row r="876" spans="21:30" ht="16.5" x14ac:dyDescent="0.2">
      <c r="U876" s="15">
        <v>839</v>
      </c>
      <c r="V876" s="16">
        <f t="shared" si="153"/>
        <v>28</v>
      </c>
      <c r="W876" s="16" t="str">
        <f t="shared" si="154"/>
        <v>高级3</v>
      </c>
      <c r="X876" s="16">
        <f t="shared" si="151"/>
        <v>4</v>
      </c>
      <c r="Y876" s="16">
        <f t="shared" si="152"/>
        <v>29</v>
      </c>
      <c r="Z876" s="19">
        <f t="shared" si="155"/>
        <v>1.4500000000000002</v>
      </c>
      <c r="AA876" s="16" t="str">
        <f t="shared" si="156"/>
        <v>DefExt</v>
      </c>
      <c r="AB876" s="29">
        <f t="shared" si="157"/>
        <v>112</v>
      </c>
      <c r="AC876" s="16" t="str">
        <f t="shared" si="158"/>
        <v>HPExt</v>
      </c>
      <c r="AD876" s="29">
        <f t="shared" si="159"/>
        <v>793</v>
      </c>
    </row>
    <row r="877" spans="21:30" ht="16.5" x14ac:dyDescent="0.2">
      <c r="U877" s="15">
        <v>840</v>
      </c>
      <c r="V877" s="16">
        <f t="shared" si="153"/>
        <v>28</v>
      </c>
      <c r="W877" s="16" t="str">
        <f t="shared" si="154"/>
        <v>高级3</v>
      </c>
      <c r="X877" s="16">
        <f t="shared" si="151"/>
        <v>4</v>
      </c>
      <c r="Y877" s="16">
        <f t="shared" si="152"/>
        <v>30</v>
      </c>
      <c r="Z877" s="19">
        <f t="shared" si="155"/>
        <v>1.5</v>
      </c>
      <c r="AA877" s="16" t="str">
        <f t="shared" si="156"/>
        <v>DefExt</v>
      </c>
      <c r="AB877" s="29">
        <f t="shared" si="157"/>
        <v>115</v>
      </c>
      <c r="AC877" s="16" t="str">
        <f t="shared" si="158"/>
        <v>HPExt</v>
      </c>
      <c r="AD877" s="29">
        <f t="shared" si="159"/>
        <v>820</v>
      </c>
    </row>
    <row r="878" spans="21:30" ht="16.5" x14ac:dyDescent="0.2">
      <c r="U878" s="15">
        <v>841</v>
      </c>
      <c r="V878" s="16">
        <f t="shared" si="153"/>
        <v>29</v>
      </c>
      <c r="W878" s="16" t="str">
        <f t="shared" si="154"/>
        <v>高级3</v>
      </c>
      <c r="X878" s="16">
        <f t="shared" si="151"/>
        <v>5</v>
      </c>
      <c r="Y878" s="16">
        <f t="shared" si="152"/>
        <v>1</v>
      </c>
      <c r="Z878" s="19">
        <f t="shared" si="155"/>
        <v>0.05</v>
      </c>
      <c r="AA878" s="16" t="str">
        <f t="shared" si="156"/>
        <v>AtkExt</v>
      </c>
      <c r="AB878" s="29">
        <f t="shared" si="157"/>
        <v>16</v>
      </c>
      <c r="AC878" s="16" t="str">
        <f t="shared" si="158"/>
        <v>DefExt</v>
      </c>
      <c r="AD878" s="29">
        <f t="shared" si="159"/>
        <v>3</v>
      </c>
    </row>
    <row r="879" spans="21:30" ht="16.5" x14ac:dyDescent="0.2">
      <c r="U879" s="15">
        <v>842</v>
      </c>
      <c r="V879" s="16">
        <f t="shared" si="153"/>
        <v>29</v>
      </c>
      <c r="W879" s="16" t="str">
        <f t="shared" si="154"/>
        <v>高级3</v>
      </c>
      <c r="X879" s="16">
        <f t="shared" si="151"/>
        <v>5</v>
      </c>
      <c r="Y879" s="16">
        <f t="shared" si="152"/>
        <v>2</v>
      </c>
      <c r="Z879" s="19">
        <f t="shared" si="155"/>
        <v>0.1</v>
      </c>
      <c r="AA879" s="16" t="str">
        <f t="shared" si="156"/>
        <v>AtkExt</v>
      </c>
      <c r="AB879" s="29">
        <f t="shared" si="157"/>
        <v>31</v>
      </c>
      <c r="AC879" s="16" t="str">
        <f t="shared" si="158"/>
        <v>DefExt</v>
      </c>
      <c r="AD879" s="29">
        <f t="shared" si="159"/>
        <v>6</v>
      </c>
    </row>
    <row r="880" spans="21:30" ht="16.5" x14ac:dyDescent="0.2">
      <c r="U880" s="15">
        <v>843</v>
      </c>
      <c r="V880" s="16">
        <f t="shared" si="153"/>
        <v>29</v>
      </c>
      <c r="W880" s="16" t="str">
        <f t="shared" si="154"/>
        <v>高级3</v>
      </c>
      <c r="X880" s="16">
        <f t="shared" si="151"/>
        <v>5</v>
      </c>
      <c r="Y880" s="16">
        <f t="shared" si="152"/>
        <v>3</v>
      </c>
      <c r="Z880" s="19">
        <f t="shared" si="155"/>
        <v>0.15000000000000002</v>
      </c>
      <c r="AA880" s="16" t="str">
        <f t="shared" si="156"/>
        <v>AtkExt</v>
      </c>
      <c r="AB880" s="29">
        <f t="shared" si="157"/>
        <v>47</v>
      </c>
      <c r="AC880" s="16" t="str">
        <f t="shared" si="158"/>
        <v>DefExt</v>
      </c>
      <c r="AD880" s="29">
        <f t="shared" si="159"/>
        <v>9</v>
      </c>
    </row>
    <row r="881" spans="21:30" ht="16.5" x14ac:dyDescent="0.2">
      <c r="U881" s="15">
        <v>844</v>
      </c>
      <c r="V881" s="16">
        <f t="shared" si="153"/>
        <v>29</v>
      </c>
      <c r="W881" s="16" t="str">
        <f t="shared" si="154"/>
        <v>高级3</v>
      </c>
      <c r="X881" s="16">
        <f t="shared" si="151"/>
        <v>5</v>
      </c>
      <c r="Y881" s="16">
        <f t="shared" si="152"/>
        <v>4</v>
      </c>
      <c r="Z881" s="19">
        <f t="shared" si="155"/>
        <v>0.2</v>
      </c>
      <c r="AA881" s="16" t="str">
        <f t="shared" si="156"/>
        <v>AtkExt</v>
      </c>
      <c r="AB881" s="29">
        <f t="shared" si="157"/>
        <v>62</v>
      </c>
      <c r="AC881" s="16" t="str">
        <f t="shared" si="158"/>
        <v>DefExt</v>
      </c>
      <c r="AD881" s="29">
        <f t="shared" si="159"/>
        <v>12</v>
      </c>
    </row>
    <row r="882" spans="21:30" ht="16.5" x14ac:dyDescent="0.2">
      <c r="U882" s="15">
        <v>845</v>
      </c>
      <c r="V882" s="16">
        <f t="shared" si="153"/>
        <v>29</v>
      </c>
      <c r="W882" s="16" t="str">
        <f t="shared" si="154"/>
        <v>高级3</v>
      </c>
      <c r="X882" s="16">
        <f t="shared" si="151"/>
        <v>5</v>
      </c>
      <c r="Y882" s="16">
        <f t="shared" si="152"/>
        <v>5</v>
      </c>
      <c r="Z882" s="19">
        <f t="shared" si="155"/>
        <v>0.25</v>
      </c>
      <c r="AA882" s="16" t="str">
        <f t="shared" si="156"/>
        <v>AtkExt</v>
      </c>
      <c r="AB882" s="29">
        <f t="shared" si="157"/>
        <v>78</v>
      </c>
      <c r="AC882" s="16" t="str">
        <f t="shared" si="158"/>
        <v>DefExt</v>
      </c>
      <c r="AD882" s="29">
        <f t="shared" si="159"/>
        <v>14</v>
      </c>
    </row>
    <row r="883" spans="21:30" ht="16.5" x14ac:dyDescent="0.2">
      <c r="U883" s="15">
        <v>846</v>
      </c>
      <c r="V883" s="16">
        <f t="shared" si="153"/>
        <v>29</v>
      </c>
      <c r="W883" s="16" t="str">
        <f t="shared" si="154"/>
        <v>高级3</v>
      </c>
      <c r="X883" s="16">
        <f t="shared" si="151"/>
        <v>5</v>
      </c>
      <c r="Y883" s="16">
        <f t="shared" si="152"/>
        <v>6</v>
      </c>
      <c r="Z883" s="19">
        <f t="shared" si="155"/>
        <v>0.30000000000000004</v>
      </c>
      <c r="AA883" s="16" t="str">
        <f t="shared" si="156"/>
        <v>AtkExt</v>
      </c>
      <c r="AB883" s="29">
        <f t="shared" si="157"/>
        <v>93</v>
      </c>
      <c r="AC883" s="16" t="str">
        <f t="shared" si="158"/>
        <v>DefExt</v>
      </c>
      <c r="AD883" s="29">
        <f t="shared" si="159"/>
        <v>17</v>
      </c>
    </row>
    <row r="884" spans="21:30" ht="16.5" x14ac:dyDescent="0.2">
      <c r="U884" s="15">
        <v>847</v>
      </c>
      <c r="V884" s="16">
        <f t="shared" si="153"/>
        <v>29</v>
      </c>
      <c r="W884" s="16" t="str">
        <f t="shared" si="154"/>
        <v>高级3</v>
      </c>
      <c r="X884" s="16">
        <f t="shared" si="151"/>
        <v>5</v>
      </c>
      <c r="Y884" s="16">
        <f t="shared" si="152"/>
        <v>7</v>
      </c>
      <c r="Z884" s="19">
        <f t="shared" si="155"/>
        <v>0.35000000000000003</v>
      </c>
      <c r="AA884" s="16" t="str">
        <f t="shared" si="156"/>
        <v>AtkExt</v>
      </c>
      <c r="AB884" s="29">
        <f t="shared" si="157"/>
        <v>109</v>
      </c>
      <c r="AC884" s="16" t="str">
        <f t="shared" si="158"/>
        <v>DefExt</v>
      </c>
      <c r="AD884" s="29">
        <f t="shared" si="159"/>
        <v>20</v>
      </c>
    </row>
    <row r="885" spans="21:30" ht="16.5" x14ac:dyDescent="0.2">
      <c r="U885" s="15">
        <v>848</v>
      </c>
      <c r="V885" s="16">
        <f t="shared" si="153"/>
        <v>29</v>
      </c>
      <c r="W885" s="16" t="str">
        <f t="shared" si="154"/>
        <v>高级3</v>
      </c>
      <c r="X885" s="16">
        <f t="shared" si="151"/>
        <v>5</v>
      </c>
      <c r="Y885" s="16">
        <f t="shared" si="152"/>
        <v>8</v>
      </c>
      <c r="Z885" s="19">
        <f t="shared" si="155"/>
        <v>0.4</v>
      </c>
      <c r="AA885" s="16" t="str">
        <f t="shared" si="156"/>
        <v>AtkExt</v>
      </c>
      <c r="AB885" s="29">
        <f t="shared" si="157"/>
        <v>124</v>
      </c>
      <c r="AC885" s="16" t="str">
        <f t="shared" si="158"/>
        <v>DefExt</v>
      </c>
      <c r="AD885" s="29">
        <f t="shared" si="159"/>
        <v>23</v>
      </c>
    </row>
    <row r="886" spans="21:30" ht="16.5" x14ac:dyDescent="0.2">
      <c r="U886" s="15">
        <v>849</v>
      </c>
      <c r="V886" s="16">
        <f t="shared" si="153"/>
        <v>29</v>
      </c>
      <c r="W886" s="16" t="str">
        <f t="shared" si="154"/>
        <v>高级3</v>
      </c>
      <c r="X886" s="16">
        <f t="shared" si="151"/>
        <v>5</v>
      </c>
      <c r="Y886" s="16">
        <f t="shared" si="152"/>
        <v>9</v>
      </c>
      <c r="Z886" s="19">
        <f t="shared" si="155"/>
        <v>0.45</v>
      </c>
      <c r="AA886" s="16" t="str">
        <f t="shared" si="156"/>
        <v>AtkExt</v>
      </c>
      <c r="AB886" s="29">
        <f t="shared" si="157"/>
        <v>140</v>
      </c>
      <c r="AC886" s="16" t="str">
        <f t="shared" si="158"/>
        <v>DefExt</v>
      </c>
      <c r="AD886" s="29">
        <f t="shared" si="159"/>
        <v>26</v>
      </c>
    </row>
    <row r="887" spans="21:30" ht="16.5" x14ac:dyDescent="0.2">
      <c r="U887" s="15">
        <v>850</v>
      </c>
      <c r="V887" s="16">
        <f t="shared" si="153"/>
        <v>29</v>
      </c>
      <c r="W887" s="16" t="str">
        <f t="shared" si="154"/>
        <v>高级3</v>
      </c>
      <c r="X887" s="16">
        <f t="shared" si="151"/>
        <v>5</v>
      </c>
      <c r="Y887" s="16">
        <f t="shared" si="152"/>
        <v>10</v>
      </c>
      <c r="Z887" s="19">
        <f t="shared" si="155"/>
        <v>0.5</v>
      </c>
      <c r="AA887" s="16" t="str">
        <f t="shared" si="156"/>
        <v>AtkExt</v>
      </c>
      <c r="AB887" s="29">
        <f t="shared" si="157"/>
        <v>155</v>
      </c>
      <c r="AC887" s="16" t="str">
        <f t="shared" si="158"/>
        <v>DefExt</v>
      </c>
      <c r="AD887" s="29">
        <f t="shared" si="159"/>
        <v>29</v>
      </c>
    </row>
    <row r="888" spans="21:30" ht="16.5" x14ac:dyDescent="0.2">
      <c r="U888" s="15">
        <v>851</v>
      </c>
      <c r="V888" s="16">
        <f t="shared" si="153"/>
        <v>29</v>
      </c>
      <c r="W888" s="16" t="str">
        <f t="shared" si="154"/>
        <v>高级3</v>
      </c>
      <c r="X888" s="16">
        <f t="shared" si="151"/>
        <v>5</v>
      </c>
      <c r="Y888" s="16">
        <f t="shared" si="152"/>
        <v>11</v>
      </c>
      <c r="Z888" s="19">
        <f t="shared" si="155"/>
        <v>0.55000000000000004</v>
      </c>
      <c r="AA888" s="16" t="str">
        <f t="shared" si="156"/>
        <v>AtkExt</v>
      </c>
      <c r="AB888" s="29">
        <f t="shared" si="157"/>
        <v>171</v>
      </c>
      <c r="AC888" s="16" t="str">
        <f t="shared" si="158"/>
        <v>DefExt</v>
      </c>
      <c r="AD888" s="29">
        <f t="shared" si="159"/>
        <v>32</v>
      </c>
    </row>
    <row r="889" spans="21:30" ht="16.5" x14ac:dyDescent="0.2">
      <c r="U889" s="15">
        <v>852</v>
      </c>
      <c r="V889" s="16">
        <f t="shared" si="153"/>
        <v>29</v>
      </c>
      <c r="W889" s="16" t="str">
        <f t="shared" si="154"/>
        <v>高级3</v>
      </c>
      <c r="X889" s="16">
        <f t="shared" si="151"/>
        <v>5</v>
      </c>
      <c r="Y889" s="16">
        <f t="shared" si="152"/>
        <v>12</v>
      </c>
      <c r="Z889" s="19">
        <f t="shared" si="155"/>
        <v>0.60000000000000009</v>
      </c>
      <c r="AA889" s="16" t="str">
        <f t="shared" si="156"/>
        <v>AtkExt</v>
      </c>
      <c r="AB889" s="29">
        <f t="shared" si="157"/>
        <v>186</v>
      </c>
      <c r="AC889" s="16" t="str">
        <f t="shared" si="158"/>
        <v>DefExt</v>
      </c>
      <c r="AD889" s="29">
        <f t="shared" si="159"/>
        <v>35</v>
      </c>
    </row>
    <row r="890" spans="21:30" ht="16.5" x14ac:dyDescent="0.2">
      <c r="U890" s="15">
        <v>853</v>
      </c>
      <c r="V890" s="16">
        <f t="shared" si="153"/>
        <v>29</v>
      </c>
      <c r="W890" s="16" t="str">
        <f t="shared" si="154"/>
        <v>高级3</v>
      </c>
      <c r="X890" s="16">
        <f t="shared" si="151"/>
        <v>5</v>
      </c>
      <c r="Y890" s="16">
        <f t="shared" si="152"/>
        <v>13</v>
      </c>
      <c r="Z890" s="19">
        <f t="shared" si="155"/>
        <v>0.65</v>
      </c>
      <c r="AA890" s="16" t="str">
        <f t="shared" si="156"/>
        <v>AtkExt</v>
      </c>
      <c r="AB890" s="29">
        <f t="shared" si="157"/>
        <v>202</v>
      </c>
      <c r="AC890" s="16" t="str">
        <f t="shared" si="158"/>
        <v>DefExt</v>
      </c>
      <c r="AD890" s="29">
        <f t="shared" si="159"/>
        <v>37</v>
      </c>
    </row>
    <row r="891" spans="21:30" ht="16.5" x14ac:dyDescent="0.2">
      <c r="U891" s="15">
        <v>854</v>
      </c>
      <c r="V891" s="16">
        <f t="shared" si="153"/>
        <v>29</v>
      </c>
      <c r="W891" s="16" t="str">
        <f t="shared" si="154"/>
        <v>高级3</v>
      </c>
      <c r="X891" s="16">
        <f t="shared" si="151"/>
        <v>5</v>
      </c>
      <c r="Y891" s="16">
        <f t="shared" si="152"/>
        <v>14</v>
      </c>
      <c r="Z891" s="19">
        <f t="shared" si="155"/>
        <v>0.70000000000000007</v>
      </c>
      <c r="AA891" s="16" t="str">
        <f t="shared" si="156"/>
        <v>AtkExt</v>
      </c>
      <c r="AB891" s="29">
        <f t="shared" si="157"/>
        <v>217</v>
      </c>
      <c r="AC891" s="16" t="str">
        <f t="shared" si="158"/>
        <v>DefExt</v>
      </c>
      <c r="AD891" s="29">
        <f t="shared" si="159"/>
        <v>40</v>
      </c>
    </row>
    <row r="892" spans="21:30" ht="16.5" x14ac:dyDescent="0.2">
      <c r="U892" s="15">
        <v>855</v>
      </c>
      <c r="V892" s="16">
        <f t="shared" si="153"/>
        <v>29</v>
      </c>
      <c r="W892" s="16" t="str">
        <f t="shared" si="154"/>
        <v>高级3</v>
      </c>
      <c r="X892" s="16">
        <f t="shared" si="151"/>
        <v>5</v>
      </c>
      <c r="Y892" s="16">
        <f t="shared" si="152"/>
        <v>15</v>
      </c>
      <c r="Z892" s="19">
        <f t="shared" si="155"/>
        <v>0.75</v>
      </c>
      <c r="AA892" s="16" t="str">
        <f t="shared" si="156"/>
        <v>AtkExt</v>
      </c>
      <c r="AB892" s="29">
        <f t="shared" si="157"/>
        <v>233</v>
      </c>
      <c r="AC892" s="16" t="str">
        <f t="shared" si="158"/>
        <v>DefExt</v>
      </c>
      <c r="AD892" s="29">
        <f t="shared" si="159"/>
        <v>43</v>
      </c>
    </row>
    <row r="893" spans="21:30" ht="16.5" x14ac:dyDescent="0.2">
      <c r="U893" s="15">
        <v>856</v>
      </c>
      <c r="V893" s="16">
        <f t="shared" si="153"/>
        <v>29</v>
      </c>
      <c r="W893" s="16" t="str">
        <f t="shared" si="154"/>
        <v>高级3</v>
      </c>
      <c r="X893" s="16">
        <f t="shared" si="151"/>
        <v>5</v>
      </c>
      <c r="Y893" s="16">
        <f t="shared" si="152"/>
        <v>16</v>
      </c>
      <c r="Z893" s="19">
        <f t="shared" si="155"/>
        <v>0.8</v>
      </c>
      <c r="AA893" s="16" t="str">
        <f t="shared" si="156"/>
        <v>AtkExt</v>
      </c>
      <c r="AB893" s="29">
        <f t="shared" si="157"/>
        <v>248</v>
      </c>
      <c r="AC893" s="16" t="str">
        <f t="shared" si="158"/>
        <v>DefExt</v>
      </c>
      <c r="AD893" s="29">
        <f t="shared" si="159"/>
        <v>46</v>
      </c>
    </row>
    <row r="894" spans="21:30" ht="16.5" x14ac:dyDescent="0.2">
      <c r="U894" s="15">
        <v>857</v>
      </c>
      <c r="V894" s="16">
        <f t="shared" si="153"/>
        <v>29</v>
      </c>
      <c r="W894" s="16" t="str">
        <f t="shared" si="154"/>
        <v>高级3</v>
      </c>
      <c r="X894" s="16">
        <f t="shared" si="151"/>
        <v>5</v>
      </c>
      <c r="Y894" s="16">
        <f t="shared" si="152"/>
        <v>17</v>
      </c>
      <c r="Z894" s="19">
        <f t="shared" si="155"/>
        <v>0.85000000000000009</v>
      </c>
      <c r="AA894" s="16" t="str">
        <f t="shared" si="156"/>
        <v>AtkExt</v>
      </c>
      <c r="AB894" s="29">
        <f t="shared" si="157"/>
        <v>264</v>
      </c>
      <c r="AC894" s="16" t="str">
        <f t="shared" si="158"/>
        <v>DefExt</v>
      </c>
      <c r="AD894" s="29">
        <f t="shared" si="159"/>
        <v>49</v>
      </c>
    </row>
    <row r="895" spans="21:30" ht="16.5" x14ac:dyDescent="0.2">
      <c r="U895" s="15">
        <v>858</v>
      </c>
      <c r="V895" s="16">
        <f t="shared" si="153"/>
        <v>29</v>
      </c>
      <c r="W895" s="16" t="str">
        <f t="shared" si="154"/>
        <v>高级3</v>
      </c>
      <c r="X895" s="16">
        <f t="shared" si="151"/>
        <v>5</v>
      </c>
      <c r="Y895" s="16">
        <f t="shared" si="152"/>
        <v>18</v>
      </c>
      <c r="Z895" s="19">
        <f t="shared" si="155"/>
        <v>0.9</v>
      </c>
      <c r="AA895" s="16" t="str">
        <f t="shared" si="156"/>
        <v>AtkExt</v>
      </c>
      <c r="AB895" s="29">
        <f t="shared" si="157"/>
        <v>279</v>
      </c>
      <c r="AC895" s="16" t="str">
        <f t="shared" si="158"/>
        <v>DefExt</v>
      </c>
      <c r="AD895" s="29">
        <f t="shared" si="159"/>
        <v>52</v>
      </c>
    </row>
    <row r="896" spans="21:30" ht="16.5" x14ac:dyDescent="0.2">
      <c r="U896" s="15">
        <v>859</v>
      </c>
      <c r="V896" s="16">
        <f t="shared" si="153"/>
        <v>29</v>
      </c>
      <c r="W896" s="16" t="str">
        <f t="shared" si="154"/>
        <v>高级3</v>
      </c>
      <c r="X896" s="16">
        <f t="shared" si="151"/>
        <v>5</v>
      </c>
      <c r="Y896" s="16">
        <f t="shared" si="152"/>
        <v>19</v>
      </c>
      <c r="Z896" s="19">
        <f t="shared" si="155"/>
        <v>0.95000000000000007</v>
      </c>
      <c r="AA896" s="16" t="str">
        <f t="shared" si="156"/>
        <v>AtkExt</v>
      </c>
      <c r="AB896" s="29">
        <f t="shared" si="157"/>
        <v>295</v>
      </c>
      <c r="AC896" s="16" t="str">
        <f t="shared" si="158"/>
        <v>DefExt</v>
      </c>
      <c r="AD896" s="29">
        <f t="shared" si="159"/>
        <v>55</v>
      </c>
    </row>
    <row r="897" spans="21:30" ht="16.5" x14ac:dyDescent="0.2">
      <c r="U897" s="15">
        <v>860</v>
      </c>
      <c r="V897" s="16">
        <f t="shared" si="153"/>
        <v>29</v>
      </c>
      <c r="W897" s="16" t="str">
        <f t="shared" si="154"/>
        <v>高级3</v>
      </c>
      <c r="X897" s="16">
        <f t="shared" si="151"/>
        <v>5</v>
      </c>
      <c r="Y897" s="16">
        <f t="shared" si="152"/>
        <v>20</v>
      </c>
      <c r="Z897" s="19">
        <f t="shared" si="155"/>
        <v>1</v>
      </c>
      <c r="AA897" s="16" t="str">
        <f t="shared" si="156"/>
        <v>AtkExt</v>
      </c>
      <c r="AB897" s="29">
        <f t="shared" si="157"/>
        <v>310</v>
      </c>
      <c r="AC897" s="16" t="str">
        <f t="shared" si="158"/>
        <v>DefExt</v>
      </c>
      <c r="AD897" s="29">
        <f t="shared" si="159"/>
        <v>58</v>
      </c>
    </row>
    <row r="898" spans="21:30" ht="16.5" x14ac:dyDescent="0.2">
      <c r="U898" s="15">
        <v>861</v>
      </c>
      <c r="V898" s="16">
        <f t="shared" si="153"/>
        <v>29</v>
      </c>
      <c r="W898" s="16" t="str">
        <f t="shared" si="154"/>
        <v>高级3</v>
      </c>
      <c r="X898" s="16">
        <f t="shared" si="151"/>
        <v>5</v>
      </c>
      <c r="Y898" s="16">
        <f t="shared" si="152"/>
        <v>21</v>
      </c>
      <c r="Z898" s="19">
        <f t="shared" si="155"/>
        <v>1.05</v>
      </c>
      <c r="AA898" s="16" t="str">
        <f t="shared" si="156"/>
        <v>AtkExt</v>
      </c>
      <c r="AB898" s="29">
        <f t="shared" si="157"/>
        <v>326</v>
      </c>
      <c r="AC898" s="16" t="str">
        <f t="shared" si="158"/>
        <v>DefExt</v>
      </c>
      <c r="AD898" s="29">
        <f t="shared" si="159"/>
        <v>61</v>
      </c>
    </row>
    <row r="899" spans="21:30" ht="16.5" x14ac:dyDescent="0.2">
      <c r="U899" s="15">
        <v>862</v>
      </c>
      <c r="V899" s="16">
        <f t="shared" si="153"/>
        <v>29</v>
      </c>
      <c r="W899" s="16" t="str">
        <f t="shared" si="154"/>
        <v>高级3</v>
      </c>
      <c r="X899" s="16">
        <f t="shared" si="151"/>
        <v>5</v>
      </c>
      <c r="Y899" s="16">
        <f t="shared" si="152"/>
        <v>22</v>
      </c>
      <c r="Z899" s="19">
        <f t="shared" si="155"/>
        <v>1.1000000000000001</v>
      </c>
      <c r="AA899" s="16" t="str">
        <f t="shared" si="156"/>
        <v>AtkExt</v>
      </c>
      <c r="AB899" s="29">
        <f t="shared" si="157"/>
        <v>341</v>
      </c>
      <c r="AC899" s="16" t="str">
        <f t="shared" si="158"/>
        <v>DefExt</v>
      </c>
      <c r="AD899" s="29">
        <f t="shared" si="159"/>
        <v>63</v>
      </c>
    </row>
    <row r="900" spans="21:30" ht="16.5" x14ac:dyDescent="0.2">
      <c r="U900" s="15">
        <v>863</v>
      </c>
      <c r="V900" s="16">
        <f t="shared" si="153"/>
        <v>29</v>
      </c>
      <c r="W900" s="16" t="str">
        <f t="shared" si="154"/>
        <v>高级3</v>
      </c>
      <c r="X900" s="16">
        <f t="shared" si="151"/>
        <v>5</v>
      </c>
      <c r="Y900" s="16">
        <f t="shared" si="152"/>
        <v>23</v>
      </c>
      <c r="Z900" s="19">
        <f t="shared" si="155"/>
        <v>1.1500000000000001</v>
      </c>
      <c r="AA900" s="16" t="str">
        <f t="shared" si="156"/>
        <v>AtkExt</v>
      </c>
      <c r="AB900" s="29">
        <f t="shared" si="157"/>
        <v>357</v>
      </c>
      <c r="AC900" s="16" t="str">
        <f t="shared" si="158"/>
        <v>DefExt</v>
      </c>
      <c r="AD900" s="29">
        <f t="shared" si="159"/>
        <v>66</v>
      </c>
    </row>
    <row r="901" spans="21:30" ht="16.5" x14ac:dyDescent="0.2">
      <c r="U901" s="15">
        <v>864</v>
      </c>
      <c r="V901" s="16">
        <f t="shared" si="153"/>
        <v>29</v>
      </c>
      <c r="W901" s="16" t="str">
        <f t="shared" si="154"/>
        <v>高级3</v>
      </c>
      <c r="X901" s="16">
        <f t="shared" si="151"/>
        <v>5</v>
      </c>
      <c r="Y901" s="16">
        <f t="shared" si="152"/>
        <v>24</v>
      </c>
      <c r="Z901" s="19">
        <f t="shared" si="155"/>
        <v>1.2000000000000002</v>
      </c>
      <c r="AA901" s="16" t="str">
        <f t="shared" si="156"/>
        <v>AtkExt</v>
      </c>
      <c r="AB901" s="29">
        <f t="shared" si="157"/>
        <v>372</v>
      </c>
      <c r="AC901" s="16" t="str">
        <f t="shared" si="158"/>
        <v>DefExt</v>
      </c>
      <c r="AD901" s="29">
        <f t="shared" si="159"/>
        <v>69</v>
      </c>
    </row>
    <row r="902" spans="21:30" ht="16.5" x14ac:dyDescent="0.2">
      <c r="U902" s="15">
        <v>865</v>
      </c>
      <c r="V902" s="16">
        <f t="shared" si="153"/>
        <v>29</v>
      </c>
      <c r="W902" s="16" t="str">
        <f t="shared" si="154"/>
        <v>高级3</v>
      </c>
      <c r="X902" s="16">
        <f t="shared" si="151"/>
        <v>5</v>
      </c>
      <c r="Y902" s="16">
        <f t="shared" si="152"/>
        <v>25</v>
      </c>
      <c r="Z902" s="19">
        <f t="shared" si="155"/>
        <v>1.25</v>
      </c>
      <c r="AA902" s="16" t="str">
        <f t="shared" si="156"/>
        <v>AtkExt</v>
      </c>
      <c r="AB902" s="29">
        <f t="shared" si="157"/>
        <v>388</v>
      </c>
      <c r="AC902" s="16" t="str">
        <f t="shared" si="158"/>
        <v>DefExt</v>
      </c>
      <c r="AD902" s="29">
        <f t="shared" si="159"/>
        <v>72</v>
      </c>
    </row>
    <row r="903" spans="21:30" ht="16.5" x14ac:dyDescent="0.2">
      <c r="U903" s="15">
        <v>866</v>
      </c>
      <c r="V903" s="16">
        <f t="shared" si="153"/>
        <v>29</v>
      </c>
      <c r="W903" s="16" t="str">
        <f t="shared" si="154"/>
        <v>高级3</v>
      </c>
      <c r="X903" s="16">
        <f t="shared" si="151"/>
        <v>5</v>
      </c>
      <c r="Y903" s="16">
        <f t="shared" si="152"/>
        <v>26</v>
      </c>
      <c r="Z903" s="19">
        <f t="shared" si="155"/>
        <v>1.3</v>
      </c>
      <c r="AA903" s="16" t="str">
        <f t="shared" si="156"/>
        <v>AtkExt</v>
      </c>
      <c r="AB903" s="29">
        <f t="shared" si="157"/>
        <v>403</v>
      </c>
      <c r="AC903" s="16" t="str">
        <f t="shared" si="158"/>
        <v>DefExt</v>
      </c>
      <c r="AD903" s="29">
        <f t="shared" si="159"/>
        <v>75</v>
      </c>
    </row>
    <row r="904" spans="21:30" ht="16.5" x14ac:dyDescent="0.2">
      <c r="U904" s="15">
        <v>867</v>
      </c>
      <c r="V904" s="16">
        <f t="shared" si="153"/>
        <v>29</v>
      </c>
      <c r="W904" s="16" t="str">
        <f t="shared" si="154"/>
        <v>高级3</v>
      </c>
      <c r="X904" s="16">
        <f t="shared" si="151"/>
        <v>5</v>
      </c>
      <c r="Y904" s="16">
        <f t="shared" si="152"/>
        <v>27</v>
      </c>
      <c r="Z904" s="19">
        <f t="shared" si="155"/>
        <v>1.35</v>
      </c>
      <c r="AA904" s="16" t="str">
        <f t="shared" si="156"/>
        <v>AtkExt</v>
      </c>
      <c r="AB904" s="29">
        <f t="shared" si="157"/>
        <v>419</v>
      </c>
      <c r="AC904" s="16" t="str">
        <f t="shared" si="158"/>
        <v>DefExt</v>
      </c>
      <c r="AD904" s="29">
        <f t="shared" si="159"/>
        <v>78</v>
      </c>
    </row>
    <row r="905" spans="21:30" ht="16.5" x14ac:dyDescent="0.2">
      <c r="U905" s="15">
        <v>868</v>
      </c>
      <c r="V905" s="16">
        <f t="shared" si="153"/>
        <v>29</v>
      </c>
      <c r="W905" s="16" t="str">
        <f t="shared" si="154"/>
        <v>高级3</v>
      </c>
      <c r="X905" s="16">
        <f t="shared" si="151"/>
        <v>5</v>
      </c>
      <c r="Y905" s="16">
        <f t="shared" si="152"/>
        <v>28</v>
      </c>
      <c r="Z905" s="19">
        <f t="shared" si="155"/>
        <v>1.4000000000000001</v>
      </c>
      <c r="AA905" s="16" t="str">
        <f t="shared" si="156"/>
        <v>AtkExt</v>
      </c>
      <c r="AB905" s="29">
        <f t="shared" si="157"/>
        <v>434</v>
      </c>
      <c r="AC905" s="16" t="str">
        <f t="shared" si="158"/>
        <v>DefExt</v>
      </c>
      <c r="AD905" s="29">
        <f t="shared" si="159"/>
        <v>81</v>
      </c>
    </row>
    <row r="906" spans="21:30" ht="16.5" x14ac:dyDescent="0.2">
      <c r="U906" s="15">
        <v>869</v>
      </c>
      <c r="V906" s="16">
        <f t="shared" si="153"/>
        <v>29</v>
      </c>
      <c r="W906" s="16" t="str">
        <f t="shared" si="154"/>
        <v>高级3</v>
      </c>
      <c r="X906" s="16">
        <f t="shared" si="151"/>
        <v>5</v>
      </c>
      <c r="Y906" s="16">
        <f t="shared" si="152"/>
        <v>29</v>
      </c>
      <c r="Z906" s="19">
        <f t="shared" si="155"/>
        <v>1.4500000000000002</v>
      </c>
      <c r="AA906" s="16" t="str">
        <f t="shared" si="156"/>
        <v>AtkExt</v>
      </c>
      <c r="AB906" s="29">
        <f t="shared" si="157"/>
        <v>450</v>
      </c>
      <c r="AC906" s="16" t="str">
        <f t="shared" si="158"/>
        <v>DefExt</v>
      </c>
      <c r="AD906" s="29">
        <f t="shared" si="159"/>
        <v>84</v>
      </c>
    </row>
    <row r="907" spans="21:30" ht="16.5" x14ac:dyDescent="0.2">
      <c r="U907" s="15">
        <v>870</v>
      </c>
      <c r="V907" s="16">
        <f t="shared" si="153"/>
        <v>29</v>
      </c>
      <c r="W907" s="16" t="str">
        <f t="shared" si="154"/>
        <v>高级3</v>
      </c>
      <c r="X907" s="16">
        <f t="shared" si="151"/>
        <v>5</v>
      </c>
      <c r="Y907" s="16">
        <f t="shared" si="152"/>
        <v>30</v>
      </c>
      <c r="Z907" s="19">
        <f t="shared" si="155"/>
        <v>1.5</v>
      </c>
      <c r="AA907" s="16" t="str">
        <f t="shared" si="156"/>
        <v>AtkExt</v>
      </c>
      <c r="AB907" s="29">
        <f t="shared" si="157"/>
        <v>465</v>
      </c>
      <c r="AC907" s="16" t="str">
        <f t="shared" si="158"/>
        <v>DefExt</v>
      </c>
      <c r="AD907" s="29">
        <f t="shared" si="159"/>
        <v>87</v>
      </c>
    </row>
    <row r="908" spans="21:30" ht="16.5" x14ac:dyDescent="0.2">
      <c r="U908" s="15">
        <v>871</v>
      </c>
      <c r="V908" s="16">
        <f t="shared" si="153"/>
        <v>30</v>
      </c>
      <c r="W908" s="16" t="str">
        <f t="shared" si="154"/>
        <v>高级3</v>
      </c>
      <c r="X908" s="16">
        <f t="shared" si="151"/>
        <v>6</v>
      </c>
      <c r="Y908" s="16">
        <f t="shared" si="152"/>
        <v>1</v>
      </c>
      <c r="Z908" s="19">
        <f t="shared" si="155"/>
        <v>0.05</v>
      </c>
      <c r="AA908" s="16" t="str">
        <f t="shared" si="156"/>
        <v>AtkExt</v>
      </c>
      <c r="AB908" s="29">
        <f t="shared" si="157"/>
        <v>16</v>
      </c>
      <c r="AC908" s="16" t="str">
        <f t="shared" si="158"/>
        <v>HPExt</v>
      </c>
      <c r="AD908" s="29">
        <f t="shared" si="159"/>
        <v>21</v>
      </c>
    </row>
    <row r="909" spans="21:30" ht="16.5" x14ac:dyDescent="0.2">
      <c r="U909" s="15">
        <v>872</v>
      </c>
      <c r="V909" s="16">
        <f t="shared" si="153"/>
        <v>30</v>
      </c>
      <c r="W909" s="16" t="str">
        <f t="shared" si="154"/>
        <v>高级3</v>
      </c>
      <c r="X909" s="16">
        <f t="shared" si="151"/>
        <v>6</v>
      </c>
      <c r="Y909" s="16">
        <f t="shared" si="152"/>
        <v>2</v>
      </c>
      <c r="Z909" s="19">
        <f t="shared" si="155"/>
        <v>0.1</v>
      </c>
      <c r="AA909" s="16" t="str">
        <f t="shared" si="156"/>
        <v>AtkExt</v>
      </c>
      <c r="AB909" s="29">
        <f t="shared" si="157"/>
        <v>31</v>
      </c>
      <c r="AC909" s="16" t="str">
        <f t="shared" si="158"/>
        <v>HPExt</v>
      </c>
      <c r="AD909" s="29">
        <f t="shared" si="159"/>
        <v>41</v>
      </c>
    </row>
    <row r="910" spans="21:30" ht="16.5" x14ac:dyDescent="0.2">
      <c r="U910" s="15">
        <v>873</v>
      </c>
      <c r="V910" s="16">
        <f t="shared" si="153"/>
        <v>30</v>
      </c>
      <c r="W910" s="16" t="str">
        <f t="shared" si="154"/>
        <v>高级3</v>
      </c>
      <c r="X910" s="16">
        <f t="shared" si="151"/>
        <v>6</v>
      </c>
      <c r="Y910" s="16">
        <f t="shared" si="152"/>
        <v>3</v>
      </c>
      <c r="Z910" s="19">
        <f t="shared" si="155"/>
        <v>0.15000000000000002</v>
      </c>
      <c r="AA910" s="16" t="str">
        <f t="shared" si="156"/>
        <v>AtkExt</v>
      </c>
      <c r="AB910" s="29">
        <f t="shared" si="157"/>
        <v>47</v>
      </c>
      <c r="AC910" s="16" t="str">
        <f t="shared" si="158"/>
        <v>HPExt</v>
      </c>
      <c r="AD910" s="29">
        <f t="shared" si="159"/>
        <v>62</v>
      </c>
    </row>
    <row r="911" spans="21:30" ht="16.5" x14ac:dyDescent="0.2">
      <c r="U911" s="15">
        <v>874</v>
      </c>
      <c r="V911" s="16">
        <f t="shared" si="153"/>
        <v>30</v>
      </c>
      <c r="W911" s="16" t="str">
        <f t="shared" si="154"/>
        <v>高级3</v>
      </c>
      <c r="X911" s="16">
        <f t="shared" si="151"/>
        <v>6</v>
      </c>
      <c r="Y911" s="16">
        <f t="shared" si="152"/>
        <v>4</v>
      </c>
      <c r="Z911" s="19">
        <f t="shared" si="155"/>
        <v>0.2</v>
      </c>
      <c r="AA911" s="16" t="str">
        <f t="shared" si="156"/>
        <v>AtkExt</v>
      </c>
      <c r="AB911" s="29">
        <f t="shared" si="157"/>
        <v>62</v>
      </c>
      <c r="AC911" s="16" t="str">
        <f t="shared" si="158"/>
        <v>HPExt</v>
      </c>
      <c r="AD911" s="29">
        <f t="shared" si="159"/>
        <v>82</v>
      </c>
    </row>
    <row r="912" spans="21:30" ht="16.5" x14ac:dyDescent="0.2">
      <c r="U912" s="15">
        <v>875</v>
      </c>
      <c r="V912" s="16">
        <f t="shared" si="153"/>
        <v>30</v>
      </c>
      <c r="W912" s="16" t="str">
        <f t="shared" si="154"/>
        <v>高级3</v>
      </c>
      <c r="X912" s="16">
        <f t="shared" si="151"/>
        <v>6</v>
      </c>
      <c r="Y912" s="16">
        <f t="shared" si="152"/>
        <v>5</v>
      </c>
      <c r="Z912" s="19">
        <f t="shared" si="155"/>
        <v>0.25</v>
      </c>
      <c r="AA912" s="16" t="str">
        <f t="shared" si="156"/>
        <v>AtkExt</v>
      </c>
      <c r="AB912" s="29">
        <f t="shared" si="157"/>
        <v>78</v>
      </c>
      <c r="AC912" s="16" t="str">
        <f t="shared" si="158"/>
        <v>HPExt</v>
      </c>
      <c r="AD912" s="29">
        <f t="shared" si="159"/>
        <v>103</v>
      </c>
    </row>
    <row r="913" spans="21:30" ht="16.5" x14ac:dyDescent="0.2">
      <c r="U913" s="15">
        <v>876</v>
      </c>
      <c r="V913" s="16">
        <f t="shared" si="153"/>
        <v>30</v>
      </c>
      <c r="W913" s="16" t="str">
        <f t="shared" si="154"/>
        <v>高级3</v>
      </c>
      <c r="X913" s="16">
        <f t="shared" si="151"/>
        <v>6</v>
      </c>
      <c r="Y913" s="16">
        <f t="shared" si="152"/>
        <v>6</v>
      </c>
      <c r="Z913" s="19">
        <f t="shared" si="155"/>
        <v>0.30000000000000004</v>
      </c>
      <c r="AA913" s="16" t="str">
        <f t="shared" si="156"/>
        <v>AtkExt</v>
      </c>
      <c r="AB913" s="29">
        <f t="shared" si="157"/>
        <v>93</v>
      </c>
      <c r="AC913" s="16" t="str">
        <f t="shared" si="158"/>
        <v>HPExt</v>
      </c>
      <c r="AD913" s="29">
        <f t="shared" si="159"/>
        <v>123</v>
      </c>
    </row>
    <row r="914" spans="21:30" ht="16.5" x14ac:dyDescent="0.2">
      <c r="U914" s="15">
        <v>877</v>
      </c>
      <c r="V914" s="16">
        <f t="shared" si="153"/>
        <v>30</v>
      </c>
      <c r="W914" s="16" t="str">
        <f t="shared" si="154"/>
        <v>高级3</v>
      </c>
      <c r="X914" s="16">
        <f t="shared" si="151"/>
        <v>6</v>
      </c>
      <c r="Y914" s="16">
        <f t="shared" si="152"/>
        <v>7</v>
      </c>
      <c r="Z914" s="19">
        <f t="shared" si="155"/>
        <v>0.35000000000000003</v>
      </c>
      <c r="AA914" s="16" t="str">
        <f t="shared" si="156"/>
        <v>AtkExt</v>
      </c>
      <c r="AB914" s="29">
        <f t="shared" si="157"/>
        <v>109</v>
      </c>
      <c r="AC914" s="16" t="str">
        <f t="shared" si="158"/>
        <v>HPExt</v>
      </c>
      <c r="AD914" s="29">
        <f t="shared" si="159"/>
        <v>144</v>
      </c>
    </row>
    <row r="915" spans="21:30" ht="16.5" x14ac:dyDescent="0.2">
      <c r="U915" s="15">
        <v>878</v>
      </c>
      <c r="V915" s="16">
        <f t="shared" si="153"/>
        <v>30</v>
      </c>
      <c r="W915" s="16" t="str">
        <f t="shared" si="154"/>
        <v>高级3</v>
      </c>
      <c r="X915" s="16">
        <f t="shared" si="151"/>
        <v>6</v>
      </c>
      <c r="Y915" s="16">
        <f t="shared" si="152"/>
        <v>8</v>
      </c>
      <c r="Z915" s="19">
        <f t="shared" si="155"/>
        <v>0.4</v>
      </c>
      <c r="AA915" s="16" t="str">
        <f t="shared" si="156"/>
        <v>AtkExt</v>
      </c>
      <c r="AB915" s="29">
        <f t="shared" si="157"/>
        <v>124</v>
      </c>
      <c r="AC915" s="16" t="str">
        <f t="shared" si="158"/>
        <v>HPExt</v>
      </c>
      <c r="AD915" s="29">
        <f t="shared" si="159"/>
        <v>164</v>
      </c>
    </row>
    <row r="916" spans="21:30" ht="16.5" x14ac:dyDescent="0.2">
      <c r="U916" s="15">
        <v>879</v>
      </c>
      <c r="V916" s="16">
        <f t="shared" si="153"/>
        <v>30</v>
      </c>
      <c r="W916" s="16" t="str">
        <f t="shared" si="154"/>
        <v>高级3</v>
      </c>
      <c r="X916" s="16">
        <f t="shared" si="151"/>
        <v>6</v>
      </c>
      <c r="Y916" s="16">
        <f t="shared" si="152"/>
        <v>9</v>
      </c>
      <c r="Z916" s="19">
        <f t="shared" si="155"/>
        <v>0.45</v>
      </c>
      <c r="AA916" s="16" t="str">
        <f t="shared" si="156"/>
        <v>AtkExt</v>
      </c>
      <c r="AB916" s="29">
        <f t="shared" si="157"/>
        <v>140</v>
      </c>
      <c r="AC916" s="16" t="str">
        <f t="shared" si="158"/>
        <v>HPExt</v>
      </c>
      <c r="AD916" s="29">
        <f t="shared" si="159"/>
        <v>185</v>
      </c>
    </row>
    <row r="917" spans="21:30" ht="16.5" x14ac:dyDescent="0.2">
      <c r="U917" s="15">
        <v>880</v>
      </c>
      <c r="V917" s="16">
        <f t="shared" si="153"/>
        <v>30</v>
      </c>
      <c r="W917" s="16" t="str">
        <f t="shared" si="154"/>
        <v>高级3</v>
      </c>
      <c r="X917" s="16">
        <f t="shared" si="151"/>
        <v>6</v>
      </c>
      <c r="Y917" s="16">
        <f t="shared" si="152"/>
        <v>10</v>
      </c>
      <c r="Z917" s="19">
        <f t="shared" si="155"/>
        <v>0.5</v>
      </c>
      <c r="AA917" s="16" t="str">
        <f t="shared" si="156"/>
        <v>AtkExt</v>
      </c>
      <c r="AB917" s="29">
        <f t="shared" si="157"/>
        <v>155</v>
      </c>
      <c r="AC917" s="16" t="str">
        <f t="shared" si="158"/>
        <v>HPExt</v>
      </c>
      <c r="AD917" s="29">
        <f t="shared" si="159"/>
        <v>205</v>
      </c>
    </row>
    <row r="918" spans="21:30" ht="16.5" x14ac:dyDescent="0.2">
      <c r="U918" s="15">
        <v>881</v>
      </c>
      <c r="V918" s="16">
        <f t="shared" si="153"/>
        <v>30</v>
      </c>
      <c r="W918" s="16" t="str">
        <f t="shared" si="154"/>
        <v>高级3</v>
      </c>
      <c r="X918" s="16">
        <f t="shared" si="151"/>
        <v>6</v>
      </c>
      <c r="Y918" s="16">
        <f t="shared" si="152"/>
        <v>11</v>
      </c>
      <c r="Z918" s="19">
        <f t="shared" si="155"/>
        <v>0.55000000000000004</v>
      </c>
      <c r="AA918" s="16" t="str">
        <f t="shared" si="156"/>
        <v>AtkExt</v>
      </c>
      <c r="AB918" s="29">
        <f t="shared" si="157"/>
        <v>171</v>
      </c>
      <c r="AC918" s="16" t="str">
        <f t="shared" si="158"/>
        <v>HPExt</v>
      </c>
      <c r="AD918" s="29">
        <f t="shared" si="159"/>
        <v>226</v>
      </c>
    </row>
    <row r="919" spans="21:30" ht="16.5" x14ac:dyDescent="0.2">
      <c r="U919" s="15">
        <v>882</v>
      </c>
      <c r="V919" s="16">
        <f t="shared" si="153"/>
        <v>30</v>
      </c>
      <c r="W919" s="16" t="str">
        <f t="shared" si="154"/>
        <v>高级3</v>
      </c>
      <c r="X919" s="16">
        <f t="shared" si="151"/>
        <v>6</v>
      </c>
      <c r="Y919" s="16">
        <f t="shared" si="152"/>
        <v>12</v>
      </c>
      <c r="Z919" s="19">
        <f t="shared" si="155"/>
        <v>0.60000000000000009</v>
      </c>
      <c r="AA919" s="16" t="str">
        <f t="shared" si="156"/>
        <v>AtkExt</v>
      </c>
      <c r="AB919" s="29">
        <f t="shared" si="157"/>
        <v>186</v>
      </c>
      <c r="AC919" s="16" t="str">
        <f t="shared" si="158"/>
        <v>HPExt</v>
      </c>
      <c r="AD919" s="29">
        <f t="shared" si="159"/>
        <v>246</v>
      </c>
    </row>
    <row r="920" spans="21:30" ht="16.5" x14ac:dyDescent="0.2">
      <c r="U920" s="15">
        <v>883</v>
      </c>
      <c r="V920" s="16">
        <f t="shared" si="153"/>
        <v>30</v>
      </c>
      <c r="W920" s="16" t="str">
        <f t="shared" si="154"/>
        <v>高级3</v>
      </c>
      <c r="X920" s="16">
        <f t="shared" si="151"/>
        <v>6</v>
      </c>
      <c r="Y920" s="16">
        <f t="shared" si="152"/>
        <v>13</v>
      </c>
      <c r="Z920" s="19">
        <f t="shared" si="155"/>
        <v>0.65</v>
      </c>
      <c r="AA920" s="16" t="str">
        <f t="shared" si="156"/>
        <v>AtkExt</v>
      </c>
      <c r="AB920" s="29">
        <f t="shared" si="157"/>
        <v>202</v>
      </c>
      <c r="AC920" s="16" t="str">
        <f t="shared" si="158"/>
        <v>HPExt</v>
      </c>
      <c r="AD920" s="29">
        <f t="shared" si="159"/>
        <v>267</v>
      </c>
    </row>
    <row r="921" spans="21:30" ht="16.5" x14ac:dyDescent="0.2">
      <c r="U921" s="15">
        <v>884</v>
      </c>
      <c r="V921" s="16">
        <f t="shared" si="153"/>
        <v>30</v>
      </c>
      <c r="W921" s="16" t="str">
        <f t="shared" si="154"/>
        <v>高级3</v>
      </c>
      <c r="X921" s="16">
        <f t="shared" si="151"/>
        <v>6</v>
      </c>
      <c r="Y921" s="16">
        <f t="shared" si="152"/>
        <v>14</v>
      </c>
      <c r="Z921" s="19">
        <f t="shared" si="155"/>
        <v>0.70000000000000007</v>
      </c>
      <c r="AA921" s="16" t="str">
        <f t="shared" si="156"/>
        <v>AtkExt</v>
      </c>
      <c r="AB921" s="29">
        <f t="shared" si="157"/>
        <v>217</v>
      </c>
      <c r="AC921" s="16" t="str">
        <f t="shared" si="158"/>
        <v>HPExt</v>
      </c>
      <c r="AD921" s="29">
        <f t="shared" si="159"/>
        <v>287</v>
      </c>
    </row>
    <row r="922" spans="21:30" ht="16.5" x14ac:dyDescent="0.2">
      <c r="U922" s="15">
        <v>885</v>
      </c>
      <c r="V922" s="16">
        <f t="shared" si="153"/>
        <v>30</v>
      </c>
      <c r="W922" s="16" t="str">
        <f t="shared" si="154"/>
        <v>高级3</v>
      </c>
      <c r="X922" s="16">
        <f t="shared" si="151"/>
        <v>6</v>
      </c>
      <c r="Y922" s="16">
        <f t="shared" si="152"/>
        <v>15</v>
      </c>
      <c r="Z922" s="19">
        <f t="shared" si="155"/>
        <v>0.75</v>
      </c>
      <c r="AA922" s="16" t="str">
        <f t="shared" si="156"/>
        <v>AtkExt</v>
      </c>
      <c r="AB922" s="29">
        <f t="shared" si="157"/>
        <v>233</v>
      </c>
      <c r="AC922" s="16" t="str">
        <f t="shared" si="158"/>
        <v>HPExt</v>
      </c>
      <c r="AD922" s="29">
        <f t="shared" si="159"/>
        <v>308</v>
      </c>
    </row>
    <row r="923" spans="21:30" ht="16.5" x14ac:dyDescent="0.2">
      <c r="U923" s="15">
        <v>886</v>
      </c>
      <c r="V923" s="16">
        <f t="shared" si="153"/>
        <v>30</v>
      </c>
      <c r="W923" s="16" t="str">
        <f t="shared" si="154"/>
        <v>高级3</v>
      </c>
      <c r="X923" s="16">
        <f t="shared" si="151"/>
        <v>6</v>
      </c>
      <c r="Y923" s="16">
        <f t="shared" si="152"/>
        <v>16</v>
      </c>
      <c r="Z923" s="19">
        <f t="shared" si="155"/>
        <v>0.8</v>
      </c>
      <c r="AA923" s="16" t="str">
        <f t="shared" si="156"/>
        <v>AtkExt</v>
      </c>
      <c r="AB923" s="29">
        <f t="shared" si="157"/>
        <v>248</v>
      </c>
      <c r="AC923" s="16" t="str">
        <f t="shared" si="158"/>
        <v>HPExt</v>
      </c>
      <c r="AD923" s="29">
        <f t="shared" si="159"/>
        <v>328</v>
      </c>
    </row>
    <row r="924" spans="21:30" ht="16.5" x14ac:dyDescent="0.2">
      <c r="U924" s="15">
        <v>887</v>
      </c>
      <c r="V924" s="16">
        <f t="shared" si="153"/>
        <v>30</v>
      </c>
      <c r="W924" s="16" t="str">
        <f t="shared" si="154"/>
        <v>高级3</v>
      </c>
      <c r="X924" s="16">
        <f t="shared" si="151"/>
        <v>6</v>
      </c>
      <c r="Y924" s="16">
        <f t="shared" si="152"/>
        <v>17</v>
      </c>
      <c r="Z924" s="19">
        <f t="shared" si="155"/>
        <v>0.85000000000000009</v>
      </c>
      <c r="AA924" s="16" t="str">
        <f t="shared" si="156"/>
        <v>AtkExt</v>
      </c>
      <c r="AB924" s="29">
        <f t="shared" si="157"/>
        <v>264</v>
      </c>
      <c r="AC924" s="16" t="str">
        <f t="shared" si="158"/>
        <v>HPExt</v>
      </c>
      <c r="AD924" s="29">
        <f t="shared" si="159"/>
        <v>349</v>
      </c>
    </row>
    <row r="925" spans="21:30" ht="16.5" x14ac:dyDescent="0.2">
      <c r="U925" s="15">
        <v>888</v>
      </c>
      <c r="V925" s="16">
        <f t="shared" si="153"/>
        <v>30</v>
      </c>
      <c r="W925" s="16" t="str">
        <f t="shared" si="154"/>
        <v>高级3</v>
      </c>
      <c r="X925" s="16">
        <f t="shared" si="151"/>
        <v>6</v>
      </c>
      <c r="Y925" s="16">
        <f t="shared" si="152"/>
        <v>18</v>
      </c>
      <c r="Z925" s="19">
        <f t="shared" si="155"/>
        <v>0.9</v>
      </c>
      <c r="AA925" s="16" t="str">
        <f t="shared" si="156"/>
        <v>AtkExt</v>
      </c>
      <c r="AB925" s="29">
        <f t="shared" si="157"/>
        <v>279</v>
      </c>
      <c r="AC925" s="16" t="str">
        <f t="shared" si="158"/>
        <v>HPExt</v>
      </c>
      <c r="AD925" s="29">
        <f t="shared" si="159"/>
        <v>369</v>
      </c>
    </row>
    <row r="926" spans="21:30" ht="16.5" x14ac:dyDescent="0.2">
      <c r="U926" s="15">
        <v>889</v>
      </c>
      <c r="V926" s="16">
        <f t="shared" si="153"/>
        <v>30</v>
      </c>
      <c r="W926" s="16" t="str">
        <f t="shared" si="154"/>
        <v>高级3</v>
      </c>
      <c r="X926" s="16">
        <f t="shared" si="151"/>
        <v>6</v>
      </c>
      <c r="Y926" s="16">
        <f t="shared" si="152"/>
        <v>19</v>
      </c>
      <c r="Z926" s="19">
        <f t="shared" si="155"/>
        <v>0.95000000000000007</v>
      </c>
      <c r="AA926" s="16" t="str">
        <f t="shared" si="156"/>
        <v>AtkExt</v>
      </c>
      <c r="AB926" s="29">
        <f t="shared" si="157"/>
        <v>295</v>
      </c>
      <c r="AC926" s="16" t="str">
        <f t="shared" si="158"/>
        <v>HPExt</v>
      </c>
      <c r="AD926" s="29">
        <f t="shared" si="159"/>
        <v>390</v>
      </c>
    </row>
    <row r="927" spans="21:30" ht="16.5" x14ac:dyDescent="0.2">
      <c r="U927" s="15">
        <v>890</v>
      </c>
      <c r="V927" s="16">
        <f t="shared" si="153"/>
        <v>30</v>
      </c>
      <c r="W927" s="16" t="str">
        <f t="shared" si="154"/>
        <v>高级3</v>
      </c>
      <c r="X927" s="16">
        <f t="shared" si="151"/>
        <v>6</v>
      </c>
      <c r="Y927" s="16">
        <f t="shared" si="152"/>
        <v>20</v>
      </c>
      <c r="Z927" s="19">
        <f t="shared" si="155"/>
        <v>1</v>
      </c>
      <c r="AA927" s="16" t="str">
        <f t="shared" si="156"/>
        <v>AtkExt</v>
      </c>
      <c r="AB927" s="29">
        <f t="shared" si="157"/>
        <v>310</v>
      </c>
      <c r="AC927" s="16" t="str">
        <f t="shared" si="158"/>
        <v>HPExt</v>
      </c>
      <c r="AD927" s="29">
        <f t="shared" si="159"/>
        <v>410</v>
      </c>
    </row>
    <row r="928" spans="21:30" ht="16.5" x14ac:dyDescent="0.2">
      <c r="U928" s="15">
        <v>891</v>
      </c>
      <c r="V928" s="16">
        <f t="shared" si="153"/>
        <v>30</v>
      </c>
      <c r="W928" s="16" t="str">
        <f t="shared" si="154"/>
        <v>高级3</v>
      </c>
      <c r="X928" s="16">
        <f t="shared" si="151"/>
        <v>6</v>
      </c>
      <c r="Y928" s="16">
        <f t="shared" si="152"/>
        <v>21</v>
      </c>
      <c r="Z928" s="19">
        <f t="shared" si="155"/>
        <v>1.05</v>
      </c>
      <c r="AA928" s="16" t="str">
        <f t="shared" si="156"/>
        <v>AtkExt</v>
      </c>
      <c r="AB928" s="29">
        <f t="shared" si="157"/>
        <v>326</v>
      </c>
      <c r="AC928" s="16" t="str">
        <f t="shared" si="158"/>
        <v>HPExt</v>
      </c>
      <c r="AD928" s="29">
        <f t="shared" si="159"/>
        <v>431</v>
      </c>
    </row>
    <row r="929" spans="21:30" ht="16.5" x14ac:dyDescent="0.2">
      <c r="U929" s="15">
        <v>892</v>
      </c>
      <c r="V929" s="16">
        <f t="shared" si="153"/>
        <v>30</v>
      </c>
      <c r="W929" s="16" t="str">
        <f t="shared" si="154"/>
        <v>高级3</v>
      </c>
      <c r="X929" s="16">
        <f t="shared" si="151"/>
        <v>6</v>
      </c>
      <c r="Y929" s="16">
        <f t="shared" si="152"/>
        <v>22</v>
      </c>
      <c r="Z929" s="19">
        <f t="shared" si="155"/>
        <v>1.1000000000000001</v>
      </c>
      <c r="AA929" s="16" t="str">
        <f t="shared" si="156"/>
        <v>AtkExt</v>
      </c>
      <c r="AB929" s="29">
        <f t="shared" si="157"/>
        <v>341</v>
      </c>
      <c r="AC929" s="16" t="str">
        <f t="shared" si="158"/>
        <v>HPExt</v>
      </c>
      <c r="AD929" s="29">
        <f t="shared" si="159"/>
        <v>451</v>
      </c>
    </row>
    <row r="930" spans="21:30" ht="16.5" x14ac:dyDescent="0.2">
      <c r="U930" s="15">
        <v>893</v>
      </c>
      <c r="V930" s="16">
        <f t="shared" si="153"/>
        <v>30</v>
      </c>
      <c r="W930" s="16" t="str">
        <f t="shared" si="154"/>
        <v>高级3</v>
      </c>
      <c r="X930" s="16">
        <f t="shared" si="151"/>
        <v>6</v>
      </c>
      <c r="Y930" s="16">
        <f t="shared" si="152"/>
        <v>23</v>
      </c>
      <c r="Z930" s="19">
        <f t="shared" si="155"/>
        <v>1.1500000000000001</v>
      </c>
      <c r="AA930" s="16" t="str">
        <f t="shared" si="156"/>
        <v>AtkExt</v>
      </c>
      <c r="AB930" s="29">
        <f t="shared" si="157"/>
        <v>357</v>
      </c>
      <c r="AC930" s="16" t="str">
        <f t="shared" si="158"/>
        <v>HPExt</v>
      </c>
      <c r="AD930" s="29">
        <f t="shared" si="159"/>
        <v>472</v>
      </c>
    </row>
    <row r="931" spans="21:30" ht="16.5" x14ac:dyDescent="0.2">
      <c r="U931" s="15">
        <v>894</v>
      </c>
      <c r="V931" s="16">
        <f t="shared" si="153"/>
        <v>30</v>
      </c>
      <c r="W931" s="16" t="str">
        <f t="shared" si="154"/>
        <v>高级3</v>
      </c>
      <c r="X931" s="16">
        <f t="shared" si="151"/>
        <v>6</v>
      </c>
      <c r="Y931" s="16">
        <f t="shared" si="152"/>
        <v>24</v>
      </c>
      <c r="Z931" s="19">
        <f t="shared" si="155"/>
        <v>1.2000000000000002</v>
      </c>
      <c r="AA931" s="16" t="str">
        <f t="shared" si="156"/>
        <v>AtkExt</v>
      </c>
      <c r="AB931" s="29">
        <f t="shared" si="157"/>
        <v>372</v>
      </c>
      <c r="AC931" s="16" t="str">
        <f t="shared" si="158"/>
        <v>HPExt</v>
      </c>
      <c r="AD931" s="29">
        <f t="shared" si="159"/>
        <v>492</v>
      </c>
    </row>
    <row r="932" spans="21:30" ht="16.5" x14ac:dyDescent="0.2">
      <c r="U932" s="15">
        <v>895</v>
      </c>
      <c r="V932" s="16">
        <f t="shared" si="153"/>
        <v>30</v>
      </c>
      <c r="W932" s="16" t="str">
        <f t="shared" si="154"/>
        <v>高级3</v>
      </c>
      <c r="X932" s="16">
        <f t="shared" si="151"/>
        <v>6</v>
      </c>
      <c r="Y932" s="16">
        <f t="shared" si="152"/>
        <v>25</v>
      </c>
      <c r="Z932" s="19">
        <f t="shared" si="155"/>
        <v>1.25</v>
      </c>
      <c r="AA932" s="16" t="str">
        <f t="shared" si="156"/>
        <v>AtkExt</v>
      </c>
      <c r="AB932" s="29">
        <f t="shared" si="157"/>
        <v>388</v>
      </c>
      <c r="AC932" s="16" t="str">
        <f t="shared" si="158"/>
        <v>HPExt</v>
      </c>
      <c r="AD932" s="29">
        <f t="shared" si="159"/>
        <v>513</v>
      </c>
    </row>
    <row r="933" spans="21:30" ht="16.5" x14ac:dyDescent="0.2">
      <c r="U933" s="15">
        <v>896</v>
      </c>
      <c r="V933" s="16">
        <f t="shared" si="153"/>
        <v>30</v>
      </c>
      <c r="W933" s="16" t="str">
        <f t="shared" si="154"/>
        <v>高级3</v>
      </c>
      <c r="X933" s="16">
        <f t="shared" si="151"/>
        <v>6</v>
      </c>
      <c r="Y933" s="16">
        <f t="shared" si="152"/>
        <v>26</v>
      </c>
      <c r="Z933" s="19">
        <f t="shared" si="155"/>
        <v>1.3</v>
      </c>
      <c r="AA933" s="16" t="str">
        <f t="shared" si="156"/>
        <v>AtkExt</v>
      </c>
      <c r="AB933" s="29">
        <f t="shared" si="157"/>
        <v>403</v>
      </c>
      <c r="AC933" s="16" t="str">
        <f t="shared" si="158"/>
        <v>HPExt</v>
      </c>
      <c r="AD933" s="29">
        <f t="shared" si="159"/>
        <v>533</v>
      </c>
    </row>
    <row r="934" spans="21:30" ht="16.5" x14ac:dyDescent="0.2">
      <c r="U934" s="15">
        <v>897</v>
      </c>
      <c r="V934" s="16">
        <f t="shared" si="153"/>
        <v>30</v>
      </c>
      <c r="W934" s="16" t="str">
        <f t="shared" si="154"/>
        <v>高级3</v>
      </c>
      <c r="X934" s="16">
        <f t="shared" si="151"/>
        <v>6</v>
      </c>
      <c r="Y934" s="16">
        <f t="shared" si="152"/>
        <v>27</v>
      </c>
      <c r="Z934" s="19">
        <f t="shared" si="155"/>
        <v>1.35</v>
      </c>
      <c r="AA934" s="16" t="str">
        <f t="shared" si="156"/>
        <v>AtkExt</v>
      </c>
      <c r="AB934" s="29">
        <f t="shared" si="157"/>
        <v>419</v>
      </c>
      <c r="AC934" s="16" t="str">
        <f t="shared" si="158"/>
        <v>HPExt</v>
      </c>
      <c r="AD934" s="29">
        <f t="shared" si="159"/>
        <v>554</v>
      </c>
    </row>
    <row r="935" spans="21:30" ht="16.5" x14ac:dyDescent="0.2">
      <c r="U935" s="15">
        <v>898</v>
      </c>
      <c r="V935" s="16">
        <f t="shared" ref="V935:V937" si="160">INT((U935-1)/30)+1</f>
        <v>30</v>
      </c>
      <c r="W935" s="16" t="str">
        <f t="shared" ref="W935:W937" si="161">INDEX($U$4:$U$33,V935)</f>
        <v>高级3</v>
      </c>
      <c r="X935" s="16">
        <f t="shared" si="151"/>
        <v>6</v>
      </c>
      <c r="Y935" s="16">
        <f t="shared" si="152"/>
        <v>28</v>
      </c>
      <c r="Z935" s="19">
        <f t="shared" ref="Z935:Z937" si="162">Y935*5%</f>
        <v>1.4000000000000001</v>
      </c>
      <c r="AA935" s="16" t="str">
        <f t="shared" ref="AA935:AA937" si="163">INDEX($Y$3:$AA$3,INDEX($AB$4:$AB$33,V935))</f>
        <v>AtkExt</v>
      </c>
      <c r="AB935" s="29">
        <f t="shared" ref="AB935:AB937" si="164">ROUND(INDEX($Y$4:$AA$33,$V935,MATCH(AA935,$Y$3:$AA$3,0))*INDEX($X$4:$X$33,V935)*$Z935*INDEX($E$11:$G$11,MATCH(AA935,$Y$3:$AA$3,0)),0)</f>
        <v>434</v>
      </c>
      <c r="AC935" s="16" t="str">
        <f t="shared" ref="AC935:AC937" si="165">INDEX($Y$3:$AA$3,INDEX($AC$4:$AC$33,V935))</f>
        <v>HPExt</v>
      </c>
      <c r="AD935" s="29">
        <f t="shared" ref="AD935:AD937" si="166">ROUND(INDEX($Y$4:$AA$33,$V935,MATCH(AC935,$Y$3:$AA$3,0))*INDEX($X$4:$X$33,X935)*$Z935*INDEX($E$11:$G$11,MATCH(AC935,$Y$3:$AA$3,0)),0)</f>
        <v>574</v>
      </c>
    </row>
    <row r="936" spans="21:30" ht="16.5" x14ac:dyDescent="0.2">
      <c r="U936" s="15">
        <v>899</v>
      </c>
      <c r="V936" s="16">
        <f t="shared" si="160"/>
        <v>30</v>
      </c>
      <c r="W936" s="16" t="str">
        <f t="shared" si="161"/>
        <v>高级3</v>
      </c>
      <c r="X936" s="16">
        <f t="shared" si="151"/>
        <v>6</v>
      </c>
      <c r="Y936" s="16">
        <f t="shared" si="152"/>
        <v>29</v>
      </c>
      <c r="Z936" s="19">
        <f t="shared" si="162"/>
        <v>1.4500000000000002</v>
      </c>
      <c r="AA936" s="16" t="str">
        <f t="shared" si="163"/>
        <v>AtkExt</v>
      </c>
      <c r="AB936" s="29">
        <f t="shared" si="164"/>
        <v>450</v>
      </c>
      <c r="AC936" s="16" t="str">
        <f t="shared" si="165"/>
        <v>HPExt</v>
      </c>
      <c r="AD936" s="29">
        <f t="shared" si="166"/>
        <v>595</v>
      </c>
    </row>
    <row r="937" spans="21:30" ht="16.5" x14ac:dyDescent="0.2">
      <c r="U937" s="15">
        <v>900</v>
      </c>
      <c r="V937" s="16">
        <f t="shared" si="160"/>
        <v>30</v>
      </c>
      <c r="W937" s="16" t="str">
        <f t="shared" si="161"/>
        <v>高级3</v>
      </c>
      <c r="X937" s="16">
        <f t="shared" si="151"/>
        <v>6</v>
      </c>
      <c r="Y937" s="16">
        <f t="shared" si="152"/>
        <v>30</v>
      </c>
      <c r="Z937" s="19">
        <f t="shared" si="162"/>
        <v>1.5</v>
      </c>
      <c r="AA937" s="16" t="str">
        <f t="shared" si="163"/>
        <v>AtkExt</v>
      </c>
      <c r="AB937" s="29">
        <f t="shared" si="164"/>
        <v>465</v>
      </c>
      <c r="AC937" s="16" t="str">
        <f t="shared" si="165"/>
        <v>HPExt</v>
      </c>
      <c r="AD937" s="29">
        <f t="shared" si="166"/>
        <v>615</v>
      </c>
    </row>
  </sheetData>
  <mergeCells count="7">
    <mergeCell ref="U2:AC2"/>
    <mergeCell ref="J14:O14"/>
    <mergeCell ref="J2:O2"/>
    <mergeCell ref="J25:S25"/>
    <mergeCell ref="A2:F2"/>
    <mergeCell ref="A14:F14"/>
    <mergeCell ref="A25:G2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0"/>
  <sheetViews>
    <sheetView tabSelected="1" topLeftCell="A7" workbookViewId="0">
      <selection activeCell="N6" sqref="N6"/>
    </sheetView>
  </sheetViews>
  <sheetFormatPr defaultRowHeight="14.25" x14ac:dyDescent="0.2"/>
  <cols>
    <col min="1" max="2" width="9.625" bestFit="1" customWidth="1"/>
    <col min="5" max="5" width="10" customWidth="1"/>
    <col min="6" max="6" width="12.25" customWidth="1"/>
    <col min="7" max="7" width="10.375" style="22" customWidth="1"/>
    <col min="8" max="8" width="11.375" style="22" customWidth="1"/>
    <col min="9" max="9" width="11.375" customWidth="1"/>
    <col min="10" max="10" width="13.375" style="22" customWidth="1"/>
    <col min="11" max="11" width="8.5" customWidth="1"/>
    <col min="12" max="12" width="8.5" style="22" customWidth="1"/>
    <col min="13" max="13" width="8.75" customWidth="1"/>
    <col min="14" max="14" width="42" customWidth="1"/>
    <col min="15" max="15" width="9.625" bestFit="1" customWidth="1"/>
    <col min="16" max="17" width="9.625" style="22" customWidth="1"/>
    <col min="18" max="18" width="11.375" style="22" customWidth="1"/>
    <col min="19" max="19" width="10.875" style="22" customWidth="1"/>
    <col min="20" max="20" width="12.875" style="22" customWidth="1"/>
    <col min="21" max="21" width="11.75" style="22" customWidth="1"/>
    <col min="22" max="22" width="10.375" style="22" customWidth="1"/>
    <col min="23" max="23" width="11" style="22" customWidth="1"/>
    <col min="24" max="24" width="9.625" style="22" customWidth="1"/>
    <col min="25" max="25" width="12" style="22" customWidth="1"/>
    <col min="26" max="26" width="12.125" customWidth="1"/>
    <col min="27" max="27" width="10.5" style="22" customWidth="1"/>
    <col min="28" max="28" width="9.875" style="22" customWidth="1"/>
    <col min="29" max="29" width="11" customWidth="1"/>
    <col min="30" max="30" width="12" bestFit="1" customWidth="1"/>
    <col min="31" max="31" width="10.625" style="22" customWidth="1"/>
    <col min="32" max="32" width="11.375" style="22" customWidth="1"/>
    <col min="33" max="34" width="12" customWidth="1"/>
    <col min="35" max="36" width="12.75" customWidth="1"/>
    <col min="37" max="37" width="14.125" customWidth="1"/>
    <col min="38" max="39" width="10.625" style="22" customWidth="1"/>
    <col min="40" max="40" width="13.25" customWidth="1"/>
    <col min="41" max="41" width="13.125" customWidth="1"/>
  </cols>
  <sheetData>
    <row r="2" spans="1:41" ht="20.25" x14ac:dyDescent="0.2">
      <c r="A2" s="122" t="s">
        <v>535</v>
      </c>
      <c r="B2" s="122"/>
      <c r="C2" s="122"/>
    </row>
    <row r="3" spans="1:41" ht="17.25" x14ac:dyDescent="0.2">
      <c r="A3" s="13" t="s">
        <v>536</v>
      </c>
      <c r="B3" s="13" t="s">
        <v>537</v>
      </c>
      <c r="C3" s="13" t="s">
        <v>538</v>
      </c>
    </row>
    <row r="4" spans="1:41" x14ac:dyDescent="0.2">
      <c r="A4" s="16">
        <f>新属性投放!T54</f>
        <v>4043</v>
      </c>
      <c r="B4" s="16">
        <f>新属性投放!U54</f>
        <v>1344</v>
      </c>
      <c r="C4" s="16">
        <f>新属性投放!V54</f>
        <v>6872</v>
      </c>
    </row>
    <row r="7" spans="1:41" x14ac:dyDescent="0.2">
      <c r="O7">
        <v>1</v>
      </c>
      <c r="P7" s="22">
        <v>1</v>
      </c>
      <c r="R7" s="22">
        <f>3/7</f>
        <v>0.42857142857142855</v>
      </c>
      <c r="S7" s="22">
        <f t="shared" ref="S7:W7" si="0">3/7</f>
        <v>0.42857142857142855</v>
      </c>
      <c r="T7" s="22">
        <f t="shared" si="0"/>
        <v>0.42857142857142855</v>
      </c>
      <c r="U7" s="22">
        <f t="shared" si="0"/>
        <v>0.42857142857142855</v>
      </c>
      <c r="V7" s="22">
        <f t="shared" si="0"/>
        <v>0.42857142857142855</v>
      </c>
      <c r="W7" s="22">
        <f t="shared" si="0"/>
        <v>0.42857142857142855</v>
      </c>
      <c r="X7" s="22">
        <f>4/7</f>
        <v>0.5714285714285714</v>
      </c>
      <c r="Y7" s="22">
        <f t="shared" ref="Y7:AC7" si="1">4/7</f>
        <v>0.5714285714285714</v>
      </c>
      <c r="Z7" s="22">
        <f t="shared" si="1"/>
        <v>0.5714285714285714</v>
      </c>
      <c r="AA7" s="22">
        <f t="shared" si="1"/>
        <v>0.5714285714285714</v>
      </c>
      <c r="AB7" s="22">
        <f t="shared" si="1"/>
        <v>0.5714285714285714</v>
      </c>
      <c r="AC7" s="22">
        <f t="shared" si="1"/>
        <v>0.5714285714285714</v>
      </c>
      <c r="AL7" s="22">
        <f>SUM(AL9:AL23)</f>
        <v>511</v>
      </c>
      <c r="AM7" s="22">
        <v>5000000</v>
      </c>
      <c r="AN7">
        <v>5000</v>
      </c>
    </row>
    <row r="8" spans="1:41" ht="17.25" x14ac:dyDescent="0.2">
      <c r="A8" s="13" t="s">
        <v>550</v>
      </c>
      <c r="B8" s="13" t="s">
        <v>551</v>
      </c>
      <c r="C8" s="13" t="s">
        <v>552</v>
      </c>
      <c r="D8" s="13" t="s">
        <v>536</v>
      </c>
      <c r="E8" s="13" t="s">
        <v>537</v>
      </c>
      <c r="F8" s="13" t="s">
        <v>538</v>
      </c>
      <c r="G8" s="13" t="s">
        <v>559</v>
      </c>
      <c r="H8" s="13"/>
      <c r="I8" s="13" t="s">
        <v>553</v>
      </c>
      <c r="J8" s="13"/>
      <c r="K8" s="13" t="s">
        <v>555</v>
      </c>
      <c r="L8" s="13"/>
      <c r="M8" s="13" t="s">
        <v>557</v>
      </c>
      <c r="N8" s="13" t="s">
        <v>587</v>
      </c>
      <c r="O8" s="13" t="s">
        <v>608</v>
      </c>
      <c r="P8" s="13" t="s">
        <v>609</v>
      </c>
      <c r="Q8" s="13" t="s">
        <v>610</v>
      </c>
      <c r="R8" s="13" t="s">
        <v>611</v>
      </c>
      <c r="S8" s="13" t="s">
        <v>612</v>
      </c>
      <c r="T8" s="13" t="s">
        <v>613</v>
      </c>
      <c r="U8" s="13" t="s">
        <v>614</v>
      </c>
      <c r="V8" s="13" t="s">
        <v>615</v>
      </c>
      <c r="W8" s="13" t="s">
        <v>616</v>
      </c>
      <c r="X8" s="13" t="s">
        <v>617</v>
      </c>
      <c r="Y8" s="13" t="s">
        <v>618</v>
      </c>
      <c r="Z8" s="13" t="s">
        <v>619</v>
      </c>
      <c r="AA8" s="13" t="s">
        <v>620</v>
      </c>
      <c r="AB8" s="13" t="s">
        <v>621</v>
      </c>
      <c r="AC8" s="13" t="s">
        <v>622</v>
      </c>
      <c r="AD8" s="13" t="s">
        <v>664</v>
      </c>
      <c r="AK8" s="13" t="s">
        <v>670</v>
      </c>
      <c r="AL8" s="13" t="s">
        <v>673</v>
      </c>
      <c r="AM8" s="13" t="s">
        <v>675</v>
      </c>
      <c r="AN8" s="13" t="s">
        <v>671</v>
      </c>
      <c r="AO8" s="13" t="s">
        <v>672</v>
      </c>
    </row>
    <row r="9" spans="1:41" ht="16.5" x14ac:dyDescent="0.2">
      <c r="A9" s="15">
        <v>1102001</v>
      </c>
      <c r="B9" s="15" t="s">
        <v>165</v>
      </c>
      <c r="C9" s="15">
        <v>1501001</v>
      </c>
      <c r="D9" s="16">
        <f>VLOOKUP(A9,职业属性倾向!$A$19:$J$39,8,FALSE)</f>
        <v>1.5</v>
      </c>
      <c r="E9" s="16">
        <f>VLOOKUP(A9,职业属性倾向!$A$19:$J$39,9,FALSE)</f>
        <v>0.75</v>
      </c>
      <c r="F9" s="16">
        <f>VLOOKUP(A9,职业属性倾向!$A$19:$J$39,10,FALSE)</f>
        <v>0.75</v>
      </c>
      <c r="G9" s="16">
        <f>VLOOKUP(A9,卡牌属性!$A$4:$E$39,5)</f>
        <v>1.25</v>
      </c>
      <c r="H9" s="15" t="s">
        <v>554</v>
      </c>
      <c r="I9" s="15">
        <f>INT(A$4*D9*$G9)</f>
        <v>7580</v>
      </c>
      <c r="J9" s="15" t="s">
        <v>556</v>
      </c>
      <c r="K9" s="15">
        <f>INT(A$4*E9*$G9)</f>
        <v>3790</v>
      </c>
      <c r="L9" s="15" t="s">
        <v>558</v>
      </c>
      <c r="M9" s="15">
        <f>INT(A$4*F9*$G9)</f>
        <v>3790</v>
      </c>
      <c r="N9" s="15" t="s">
        <v>585</v>
      </c>
      <c r="O9" s="15" t="s">
        <v>623</v>
      </c>
      <c r="P9" s="15" t="s">
        <v>624</v>
      </c>
      <c r="Q9" s="15"/>
      <c r="R9" s="15" t="s">
        <v>625</v>
      </c>
      <c r="S9" s="15" t="s">
        <v>626</v>
      </c>
      <c r="T9" s="15" t="s">
        <v>627</v>
      </c>
      <c r="U9" s="15" t="s">
        <v>628</v>
      </c>
      <c r="V9" s="15" t="s">
        <v>629</v>
      </c>
      <c r="W9" s="15" t="s">
        <v>630</v>
      </c>
      <c r="X9" s="15" t="s">
        <v>625</v>
      </c>
      <c r="Y9" s="15" t="s">
        <v>626</v>
      </c>
      <c r="Z9" s="15" t="s">
        <v>627</v>
      </c>
      <c r="AA9" s="15" t="s">
        <v>628</v>
      </c>
      <c r="AB9" s="15" t="s">
        <v>629</v>
      </c>
      <c r="AC9" s="15" t="s">
        <v>630</v>
      </c>
      <c r="AD9" s="15">
        <v>130300109</v>
      </c>
      <c r="AF9" s="17" t="s">
        <v>52</v>
      </c>
      <c r="AG9" s="15">
        <v>50</v>
      </c>
      <c r="AK9" s="15">
        <v>1</v>
      </c>
      <c r="AL9" s="15">
        <v>1</v>
      </c>
      <c r="AM9" s="15">
        <f>ROUND(AM$7*AL9/AL$7/500,0)*500</f>
        <v>10000</v>
      </c>
      <c r="AN9" s="15">
        <f>ROUND(AN$7*AL9/AL$7,0)</f>
        <v>10</v>
      </c>
      <c r="AO9" s="15"/>
    </row>
    <row r="10" spans="1:41" ht="16.5" x14ac:dyDescent="0.2">
      <c r="A10" s="15">
        <v>1102002</v>
      </c>
      <c r="B10" s="15" t="s">
        <v>166</v>
      </c>
      <c r="C10" s="15">
        <v>1501002</v>
      </c>
      <c r="D10" s="16">
        <f>VLOOKUP(A10,职业属性倾向!$A$19:$J$39,8,FALSE)</f>
        <v>0.5</v>
      </c>
      <c r="E10" s="16">
        <f>VLOOKUP(A10,职业属性倾向!$A$19:$J$39,9,FALSE)</f>
        <v>1.25</v>
      </c>
      <c r="F10" s="16">
        <f>VLOOKUP(A10,职业属性倾向!$A$19:$J$39,10,FALSE)</f>
        <v>1.25</v>
      </c>
      <c r="G10" s="16">
        <f>VLOOKUP(A10,卡牌属性!$A$4:$E$39,5)</f>
        <v>1.1000000000000001</v>
      </c>
      <c r="H10" s="15" t="s">
        <v>554</v>
      </c>
      <c r="I10" s="15">
        <f t="shared" ref="I10:I29" si="2">INT(A$4*D10*$G10)</f>
        <v>2223</v>
      </c>
      <c r="J10" s="15" t="s">
        <v>556</v>
      </c>
      <c r="K10" s="15">
        <f t="shared" ref="K10:K29" si="3">INT(A$4*E10*$G10)</f>
        <v>5559</v>
      </c>
      <c r="L10" s="15" t="s">
        <v>558</v>
      </c>
      <c r="M10" s="15">
        <f t="shared" ref="M10:M29" si="4">INT(A$4*F10*$G10)</f>
        <v>5559</v>
      </c>
      <c r="N10" s="15" t="s">
        <v>588</v>
      </c>
      <c r="O10" s="15" t="s">
        <v>623</v>
      </c>
      <c r="P10" s="15" t="s">
        <v>624</v>
      </c>
      <c r="Q10" s="15"/>
      <c r="R10" s="15" t="s">
        <v>631</v>
      </c>
      <c r="S10" s="15" t="s">
        <v>632</v>
      </c>
      <c r="T10" s="15" t="s">
        <v>633</v>
      </c>
      <c r="U10" s="15" t="s">
        <v>632</v>
      </c>
      <c r="V10" s="15" t="s">
        <v>628</v>
      </c>
      <c r="W10" s="15" t="s">
        <v>625</v>
      </c>
      <c r="X10" s="15" t="s">
        <v>631</v>
      </c>
      <c r="Y10" s="15" t="s">
        <v>632</v>
      </c>
      <c r="Z10" s="15" t="s">
        <v>633</v>
      </c>
      <c r="AA10" s="15" t="s">
        <v>632</v>
      </c>
      <c r="AB10" s="15" t="s">
        <v>628</v>
      </c>
      <c r="AC10" s="15" t="s">
        <v>625</v>
      </c>
      <c r="AD10" s="15">
        <v>130300209</v>
      </c>
      <c r="AF10" s="17" t="s">
        <v>55</v>
      </c>
      <c r="AG10" s="15">
        <v>25</v>
      </c>
      <c r="AK10" s="15">
        <v>2</v>
      </c>
      <c r="AL10" s="15">
        <v>2</v>
      </c>
      <c r="AM10" s="15">
        <f>ROUND(AM$7*AL10/AL$7/1000,0)*1000</f>
        <v>20000</v>
      </c>
      <c r="AN10" s="15">
        <f>ROUND(AN$7*AL10/AL$7,0)</f>
        <v>20</v>
      </c>
      <c r="AO10" s="15"/>
    </row>
    <row r="11" spans="1:41" ht="16.5" x14ac:dyDescent="0.2">
      <c r="A11" s="15">
        <v>1102003</v>
      </c>
      <c r="B11" s="15" t="s">
        <v>167</v>
      </c>
      <c r="C11" s="15">
        <v>1501003</v>
      </c>
      <c r="D11" s="16">
        <f>VLOOKUP(A11,职业属性倾向!$A$19:$J$39,8,FALSE)</f>
        <v>1.8</v>
      </c>
      <c r="E11" s="16">
        <f>VLOOKUP(A11,职业属性倾向!$A$19:$J$39,9,FALSE)</f>
        <v>0.7</v>
      </c>
      <c r="F11" s="16">
        <f>VLOOKUP(A11,职业属性倾向!$A$19:$J$39,10,FALSE)</f>
        <v>0.5</v>
      </c>
      <c r="G11" s="16">
        <f>VLOOKUP(A11,卡牌属性!$A$4:$E$39,5)</f>
        <v>1.1000000000000001</v>
      </c>
      <c r="H11" s="15" t="s">
        <v>554</v>
      </c>
      <c r="I11" s="15">
        <f t="shared" si="2"/>
        <v>8005</v>
      </c>
      <c r="J11" s="15" t="s">
        <v>556</v>
      </c>
      <c r="K11" s="15">
        <f t="shared" si="3"/>
        <v>3113</v>
      </c>
      <c r="L11" s="15" t="s">
        <v>558</v>
      </c>
      <c r="M11" s="15">
        <f t="shared" si="4"/>
        <v>2223</v>
      </c>
      <c r="N11" s="15" t="s">
        <v>589</v>
      </c>
      <c r="O11" s="15" t="s">
        <v>623</v>
      </c>
      <c r="P11" s="15" t="s">
        <v>624</v>
      </c>
      <c r="Q11" s="15"/>
      <c r="R11" s="15" t="s">
        <v>634</v>
      </c>
      <c r="S11" s="15" t="s">
        <v>632</v>
      </c>
      <c r="T11" s="15" t="s">
        <v>636</v>
      </c>
      <c r="U11" s="15" t="s">
        <v>637</v>
      </c>
      <c r="V11" s="15" t="s">
        <v>628</v>
      </c>
      <c r="W11" s="15" t="s">
        <v>638</v>
      </c>
      <c r="X11" s="15" t="s">
        <v>634</v>
      </c>
      <c r="Y11" s="15" t="s">
        <v>632</v>
      </c>
      <c r="Z11" s="15" t="s">
        <v>636</v>
      </c>
      <c r="AA11" s="15" t="s">
        <v>637</v>
      </c>
      <c r="AB11" s="15" t="s">
        <v>628</v>
      </c>
      <c r="AC11" s="15" t="s">
        <v>638</v>
      </c>
      <c r="AD11" s="15">
        <v>130300309</v>
      </c>
      <c r="AF11" s="17" t="s">
        <v>662</v>
      </c>
      <c r="AG11" s="15">
        <v>350</v>
      </c>
      <c r="AK11" s="15">
        <v>3</v>
      </c>
      <c r="AL11" s="15">
        <v>3</v>
      </c>
      <c r="AM11" s="15">
        <f>ROUND(AM$7*AL11/AL$7/5000,0)*5000</f>
        <v>30000</v>
      </c>
      <c r="AN11" s="15">
        <f>ROUND(AN$7*AL11/AL$7/5,0)*5</f>
        <v>30</v>
      </c>
      <c r="AO11" s="15">
        <v>5</v>
      </c>
    </row>
    <row r="12" spans="1:41" ht="16.5" x14ac:dyDescent="0.2">
      <c r="A12" s="15">
        <v>1102004</v>
      </c>
      <c r="B12" s="15" t="s">
        <v>168</v>
      </c>
      <c r="C12" s="15">
        <v>1501004</v>
      </c>
      <c r="D12" s="16">
        <f>VLOOKUP(A12,职业属性倾向!$A$19:$J$39,8,FALSE)</f>
        <v>2.2000000000000002</v>
      </c>
      <c r="E12" s="16">
        <f>VLOOKUP(A12,职业属性倾向!$A$19:$J$39,9,FALSE)</f>
        <v>0.3</v>
      </c>
      <c r="F12" s="16">
        <f>VLOOKUP(A12,职业属性倾向!$A$19:$J$39,10,FALSE)</f>
        <v>0.5</v>
      </c>
      <c r="G12" s="16">
        <f>VLOOKUP(A12,卡牌属性!$A$4:$E$39,5)</f>
        <v>1</v>
      </c>
      <c r="H12" s="15" t="s">
        <v>554</v>
      </c>
      <c r="I12" s="15">
        <f t="shared" si="2"/>
        <v>8894</v>
      </c>
      <c r="J12" s="15" t="s">
        <v>556</v>
      </c>
      <c r="K12" s="15">
        <f t="shared" si="3"/>
        <v>1212</v>
      </c>
      <c r="L12" s="15" t="s">
        <v>558</v>
      </c>
      <c r="M12" s="15">
        <f t="shared" si="4"/>
        <v>2021</v>
      </c>
      <c r="N12" s="15" t="s">
        <v>590</v>
      </c>
      <c r="O12" s="15" t="s">
        <v>623</v>
      </c>
      <c r="P12" s="15" t="s">
        <v>624</v>
      </c>
      <c r="Q12" s="15"/>
      <c r="R12" s="15" t="s">
        <v>632</v>
      </c>
      <c r="S12" s="15" t="s">
        <v>637</v>
      </c>
      <c r="T12" s="15" t="s">
        <v>632</v>
      </c>
      <c r="U12" s="15" t="s">
        <v>640</v>
      </c>
      <c r="V12" s="15" t="s">
        <v>641</v>
      </c>
      <c r="W12" s="15" t="s">
        <v>633</v>
      </c>
      <c r="X12" s="15" t="s">
        <v>632</v>
      </c>
      <c r="Y12" s="15" t="s">
        <v>637</v>
      </c>
      <c r="Z12" s="15" t="s">
        <v>632</v>
      </c>
      <c r="AA12" s="15" t="s">
        <v>640</v>
      </c>
      <c r="AB12" s="15" t="s">
        <v>641</v>
      </c>
      <c r="AC12" s="15" t="s">
        <v>633</v>
      </c>
      <c r="AD12" s="15">
        <v>130300409</v>
      </c>
      <c r="AF12" s="17" t="s">
        <v>61</v>
      </c>
      <c r="AG12" s="15">
        <v>0.35</v>
      </c>
      <c r="AK12" s="15">
        <v>4</v>
      </c>
      <c r="AL12" s="15">
        <v>5</v>
      </c>
      <c r="AM12" s="15">
        <f>ROUND(AM$7*AL12/AL$7/5000,0)*5000</f>
        <v>50000</v>
      </c>
      <c r="AN12" s="15">
        <f>ROUND(AN$7*AL12/AL$7/5,0)*5</f>
        <v>50</v>
      </c>
      <c r="AO12" s="15">
        <v>5</v>
      </c>
    </row>
    <row r="13" spans="1:41" ht="16.5" x14ac:dyDescent="0.2">
      <c r="A13" s="15">
        <v>1102005</v>
      </c>
      <c r="B13" s="15" t="s">
        <v>169</v>
      </c>
      <c r="C13" s="15">
        <v>1501005</v>
      </c>
      <c r="D13" s="16">
        <f>VLOOKUP(A13,职业属性倾向!$A$19:$J$39,8,FALSE)</f>
        <v>0.5</v>
      </c>
      <c r="E13" s="16">
        <f>VLOOKUP(A13,职业属性倾向!$A$19:$J$39,9,FALSE)</f>
        <v>1</v>
      </c>
      <c r="F13" s="16">
        <f>VLOOKUP(A13,职业属性倾向!$A$19:$J$39,10,FALSE)</f>
        <v>1.5</v>
      </c>
      <c r="G13" s="16">
        <f>VLOOKUP(A13,卡牌属性!$A$4:$E$39,5)</f>
        <v>1.1000000000000001</v>
      </c>
      <c r="H13" s="15" t="s">
        <v>554</v>
      </c>
      <c r="I13" s="15">
        <f t="shared" si="2"/>
        <v>2223</v>
      </c>
      <c r="J13" s="15" t="s">
        <v>556</v>
      </c>
      <c r="K13" s="15">
        <f t="shared" si="3"/>
        <v>4447</v>
      </c>
      <c r="L13" s="15" t="s">
        <v>558</v>
      </c>
      <c r="M13" s="15">
        <f t="shared" si="4"/>
        <v>6670</v>
      </c>
      <c r="N13" s="15" t="s">
        <v>591</v>
      </c>
      <c r="O13" s="15" t="s">
        <v>623</v>
      </c>
      <c r="P13" s="15" t="s">
        <v>624</v>
      </c>
      <c r="Q13" s="15"/>
      <c r="R13" s="15" t="s">
        <v>633</v>
      </c>
      <c r="S13" s="15" t="s">
        <v>642</v>
      </c>
      <c r="T13" s="15" t="s">
        <v>631</v>
      </c>
      <c r="U13" s="15" t="s">
        <v>628</v>
      </c>
      <c r="V13" s="15" t="s">
        <v>627</v>
      </c>
      <c r="W13" s="15" t="s">
        <v>642</v>
      </c>
      <c r="X13" s="15" t="s">
        <v>633</v>
      </c>
      <c r="Y13" s="15" t="s">
        <v>642</v>
      </c>
      <c r="Z13" s="15" t="s">
        <v>631</v>
      </c>
      <c r="AA13" s="15" t="s">
        <v>628</v>
      </c>
      <c r="AB13" s="15" t="s">
        <v>627</v>
      </c>
      <c r="AC13" s="15" t="s">
        <v>642</v>
      </c>
      <c r="AD13" s="15">
        <v>130300509</v>
      </c>
      <c r="AF13" s="17" t="s">
        <v>639</v>
      </c>
      <c r="AG13" s="15">
        <v>0.7</v>
      </c>
      <c r="AK13" s="15">
        <v>5</v>
      </c>
      <c r="AL13" s="15">
        <v>10</v>
      </c>
      <c r="AM13" s="15">
        <f>ROUND(AM$7*AL13/AL$7/5000,0)*5000</f>
        <v>100000</v>
      </c>
      <c r="AN13" s="15">
        <f>ROUND(AN$7*AL13/AL$7/50,0)*50</f>
        <v>100</v>
      </c>
      <c r="AO13" s="15">
        <v>10</v>
      </c>
    </row>
    <row r="14" spans="1:41" ht="16.5" x14ac:dyDescent="0.2">
      <c r="A14" s="15">
        <v>1102006</v>
      </c>
      <c r="B14" s="15" t="s">
        <v>170</v>
      </c>
      <c r="C14" s="15">
        <v>1501006</v>
      </c>
      <c r="D14" s="16">
        <f>VLOOKUP(A14,职业属性倾向!$A$19:$J$39,8,FALSE)</f>
        <v>1.5</v>
      </c>
      <c r="E14" s="16">
        <f>VLOOKUP(A14,职业属性倾向!$A$19:$J$39,9,FALSE)</f>
        <v>1</v>
      </c>
      <c r="F14" s="16">
        <f>VLOOKUP(A14,职业属性倾向!$A$19:$J$39,10,FALSE)</f>
        <v>0.5</v>
      </c>
      <c r="G14" s="16">
        <f>VLOOKUP(A14,卡牌属性!$A$4:$E$39,5)</f>
        <v>1.25</v>
      </c>
      <c r="H14" s="15" t="s">
        <v>554</v>
      </c>
      <c r="I14" s="15">
        <f t="shared" si="2"/>
        <v>7580</v>
      </c>
      <c r="J14" s="15" t="s">
        <v>556</v>
      </c>
      <c r="K14" s="15">
        <f t="shared" si="3"/>
        <v>5053</v>
      </c>
      <c r="L14" s="15" t="s">
        <v>558</v>
      </c>
      <c r="M14" s="15">
        <f t="shared" si="4"/>
        <v>2526</v>
      </c>
      <c r="N14" s="15" t="s">
        <v>592</v>
      </c>
      <c r="O14" s="15" t="s">
        <v>623</v>
      </c>
      <c r="P14" s="15" t="s">
        <v>624</v>
      </c>
      <c r="Q14" s="15"/>
      <c r="R14" s="15" t="s">
        <v>632</v>
      </c>
      <c r="S14" s="15" t="s">
        <v>637</v>
      </c>
      <c r="T14" s="15" t="s">
        <v>631</v>
      </c>
      <c r="U14" s="15" t="s">
        <v>640</v>
      </c>
      <c r="V14" s="15" t="s">
        <v>628</v>
      </c>
      <c r="W14" s="15" t="s">
        <v>637</v>
      </c>
      <c r="X14" s="15" t="s">
        <v>632</v>
      </c>
      <c r="Y14" s="15" t="s">
        <v>637</v>
      </c>
      <c r="Z14" s="15" t="s">
        <v>631</v>
      </c>
      <c r="AA14" s="15" t="s">
        <v>640</v>
      </c>
      <c r="AB14" s="15" t="s">
        <v>628</v>
      </c>
      <c r="AC14" s="15" t="s">
        <v>637</v>
      </c>
      <c r="AD14" s="15">
        <v>130300609</v>
      </c>
      <c r="AF14" s="17" t="s">
        <v>67</v>
      </c>
      <c r="AG14" s="15">
        <v>0.5</v>
      </c>
      <c r="AK14" s="15">
        <v>6</v>
      </c>
      <c r="AL14" s="15">
        <v>15</v>
      </c>
      <c r="AM14" s="15">
        <f>ROUND(AM$7*AL14/AL$7/10000,0)*10000</f>
        <v>150000</v>
      </c>
      <c r="AN14" s="15">
        <f t="shared" ref="AN14:AN23" si="5">ROUND(AN$7*AL14/AL$7/50,0)*50</f>
        <v>150</v>
      </c>
      <c r="AO14" s="15">
        <v>10</v>
      </c>
    </row>
    <row r="15" spans="1:41" ht="16.5" x14ac:dyDescent="0.2">
      <c r="A15" s="15">
        <v>1102007</v>
      </c>
      <c r="B15" s="15" t="s">
        <v>171</v>
      </c>
      <c r="C15" s="15">
        <v>1501007</v>
      </c>
      <c r="D15" s="16">
        <f>VLOOKUP(A15,职业属性倾向!$A$19:$J$39,8,FALSE)</f>
        <v>1.4</v>
      </c>
      <c r="E15" s="16">
        <f>VLOOKUP(A15,职业属性倾向!$A$19:$J$39,9,FALSE)</f>
        <v>0.8</v>
      </c>
      <c r="F15" s="16">
        <f>VLOOKUP(A15,职业属性倾向!$A$19:$J$39,10,FALSE)</f>
        <v>0.8</v>
      </c>
      <c r="G15" s="16">
        <f>VLOOKUP(A15,卡牌属性!$A$4:$E$39,5)</f>
        <v>1.1000000000000001</v>
      </c>
      <c r="H15" s="15" t="s">
        <v>554</v>
      </c>
      <c r="I15" s="15">
        <f t="shared" si="2"/>
        <v>6226</v>
      </c>
      <c r="J15" s="15" t="s">
        <v>556</v>
      </c>
      <c r="K15" s="15">
        <f t="shared" si="3"/>
        <v>3557</v>
      </c>
      <c r="L15" s="15" t="s">
        <v>558</v>
      </c>
      <c r="M15" s="15">
        <f t="shared" si="4"/>
        <v>3557</v>
      </c>
      <c r="N15" s="15" t="s">
        <v>593</v>
      </c>
      <c r="O15" s="15" t="s">
        <v>623</v>
      </c>
      <c r="P15" s="15" t="s">
        <v>624</v>
      </c>
      <c r="Q15" s="15"/>
      <c r="R15" s="15" t="s">
        <v>627</v>
      </c>
      <c r="S15" s="15" t="s">
        <v>643</v>
      </c>
      <c r="T15" s="15" t="s">
        <v>631</v>
      </c>
      <c r="U15" s="15" t="s">
        <v>644</v>
      </c>
      <c r="V15" s="15" t="s">
        <v>643</v>
      </c>
      <c r="W15" s="15" t="s">
        <v>650</v>
      </c>
      <c r="X15" s="15" t="s">
        <v>627</v>
      </c>
      <c r="Y15" s="15" t="s">
        <v>643</v>
      </c>
      <c r="Z15" s="15" t="s">
        <v>631</v>
      </c>
      <c r="AA15" s="15" t="s">
        <v>644</v>
      </c>
      <c r="AB15" s="15" t="s">
        <v>643</v>
      </c>
      <c r="AC15" s="15" t="s">
        <v>628</v>
      </c>
      <c r="AD15" s="15">
        <v>130300709</v>
      </c>
      <c r="AF15" s="17" t="s">
        <v>663</v>
      </c>
      <c r="AG15" s="15">
        <v>0.5</v>
      </c>
      <c r="AK15" s="15">
        <v>7</v>
      </c>
      <c r="AL15" s="15">
        <v>20</v>
      </c>
      <c r="AM15" s="15">
        <f>ROUND(AM$7*AL15/AL$7/10000,0)*10000</f>
        <v>200000</v>
      </c>
      <c r="AN15" s="15">
        <f t="shared" si="5"/>
        <v>200</v>
      </c>
      <c r="AO15" s="15">
        <v>10</v>
      </c>
    </row>
    <row r="16" spans="1:41" ht="16.5" x14ac:dyDescent="0.2">
      <c r="A16" s="15">
        <v>1102008</v>
      </c>
      <c r="B16" s="15" t="s">
        <v>172</v>
      </c>
      <c r="C16" s="15">
        <v>1501008</v>
      </c>
      <c r="D16" s="16">
        <f>VLOOKUP(A16,职业属性倾向!$A$19:$J$39,8,FALSE)</f>
        <v>2</v>
      </c>
      <c r="E16" s="16">
        <f>VLOOKUP(A16,职业属性倾向!$A$19:$J$39,9,FALSE)</f>
        <v>0.5</v>
      </c>
      <c r="F16" s="16">
        <f>VLOOKUP(A16,职业属性倾向!$A$19:$J$39,10,FALSE)</f>
        <v>0.5</v>
      </c>
      <c r="G16" s="16">
        <f>VLOOKUP(A16,卡牌属性!$A$4:$E$39,5)</f>
        <v>1.25</v>
      </c>
      <c r="H16" s="15" t="s">
        <v>554</v>
      </c>
      <c r="I16" s="15">
        <f t="shared" si="2"/>
        <v>10107</v>
      </c>
      <c r="J16" s="15" t="s">
        <v>556</v>
      </c>
      <c r="K16" s="15">
        <f t="shared" si="3"/>
        <v>2526</v>
      </c>
      <c r="L16" s="15" t="s">
        <v>558</v>
      </c>
      <c r="M16" s="15">
        <f t="shared" si="4"/>
        <v>2526</v>
      </c>
      <c r="N16" s="15" t="s">
        <v>594</v>
      </c>
      <c r="O16" s="15" t="s">
        <v>623</v>
      </c>
      <c r="P16" s="15" t="s">
        <v>624</v>
      </c>
      <c r="Q16" s="15"/>
      <c r="R16" s="15" t="s">
        <v>632</v>
      </c>
      <c r="S16" s="15" t="s">
        <v>643</v>
      </c>
      <c r="T16" s="15" t="s">
        <v>631</v>
      </c>
      <c r="U16" s="15" t="s">
        <v>644</v>
      </c>
      <c r="V16" s="15" t="s">
        <v>643</v>
      </c>
      <c r="W16" s="15" t="s">
        <v>646</v>
      </c>
      <c r="X16" s="15" t="s">
        <v>627</v>
      </c>
      <c r="Y16" s="15" t="s">
        <v>643</v>
      </c>
      <c r="Z16" s="15" t="s">
        <v>631</v>
      </c>
      <c r="AA16" s="15" t="s">
        <v>644</v>
      </c>
      <c r="AB16" s="15" t="s">
        <v>643</v>
      </c>
      <c r="AC16" s="15" t="s">
        <v>646</v>
      </c>
      <c r="AD16" s="15">
        <v>130300809</v>
      </c>
      <c r="AF16" s="17" t="s">
        <v>73</v>
      </c>
      <c r="AG16" s="15">
        <v>0.35</v>
      </c>
      <c r="AK16" s="15">
        <v>8</v>
      </c>
      <c r="AL16" s="15">
        <v>25</v>
      </c>
      <c r="AM16" s="15">
        <f t="shared" ref="AM16:AM23" si="6">ROUND(AM$7*AL16/AL$7/50000,0)*50000</f>
        <v>250000</v>
      </c>
      <c r="AN16" s="15">
        <f t="shared" si="5"/>
        <v>250</v>
      </c>
      <c r="AO16" s="15">
        <v>20</v>
      </c>
    </row>
    <row r="17" spans="1:41" ht="16.5" x14ac:dyDescent="0.2">
      <c r="A17" s="15">
        <v>1102009</v>
      </c>
      <c r="B17" s="15" t="s">
        <v>173</v>
      </c>
      <c r="C17" s="15">
        <v>1501009</v>
      </c>
      <c r="D17" s="16">
        <f>VLOOKUP(A17,职业属性倾向!$A$19:$J$39,8,FALSE)</f>
        <v>0.5</v>
      </c>
      <c r="E17" s="16">
        <f>VLOOKUP(A17,职业属性倾向!$A$19:$J$39,9,FALSE)</f>
        <v>1.5</v>
      </c>
      <c r="F17" s="16">
        <f>VLOOKUP(A17,职业属性倾向!$A$19:$J$39,10,FALSE)</f>
        <v>1</v>
      </c>
      <c r="G17" s="16">
        <f>VLOOKUP(A17,卡牌属性!$A$4:$E$39,5)</f>
        <v>1.25</v>
      </c>
      <c r="H17" s="15" t="s">
        <v>554</v>
      </c>
      <c r="I17" s="15">
        <f t="shared" si="2"/>
        <v>2526</v>
      </c>
      <c r="J17" s="15" t="s">
        <v>556</v>
      </c>
      <c r="K17" s="15">
        <f t="shared" si="3"/>
        <v>7580</v>
      </c>
      <c r="L17" s="15" t="s">
        <v>558</v>
      </c>
      <c r="M17" s="15">
        <f t="shared" si="4"/>
        <v>5053</v>
      </c>
      <c r="N17" s="15" t="s">
        <v>595</v>
      </c>
      <c r="O17" s="15" t="s">
        <v>623</v>
      </c>
      <c r="P17" s="15" t="s">
        <v>624</v>
      </c>
      <c r="Q17" s="15"/>
      <c r="R17" s="15" t="s">
        <v>647</v>
      </c>
      <c r="S17" s="15" t="s">
        <v>626</v>
      </c>
      <c r="T17" s="15" t="s">
        <v>648</v>
      </c>
      <c r="U17" s="15" t="s">
        <v>628</v>
      </c>
      <c r="V17" s="15" t="s">
        <v>649</v>
      </c>
      <c r="W17" s="15" t="s">
        <v>651</v>
      </c>
      <c r="X17" s="15" t="s">
        <v>647</v>
      </c>
      <c r="Y17" s="15" t="s">
        <v>626</v>
      </c>
      <c r="Z17" s="15" t="s">
        <v>648</v>
      </c>
      <c r="AA17" s="15" t="s">
        <v>628</v>
      </c>
      <c r="AB17" s="15" t="s">
        <v>649</v>
      </c>
      <c r="AC17" s="15" t="s">
        <v>651</v>
      </c>
      <c r="AD17" s="15">
        <v>130300909</v>
      </c>
      <c r="AF17" s="17" t="s">
        <v>76</v>
      </c>
      <c r="AG17" s="15">
        <v>0.35</v>
      </c>
      <c r="AK17" s="15">
        <v>9</v>
      </c>
      <c r="AL17" s="15">
        <v>30</v>
      </c>
      <c r="AM17" s="15">
        <f t="shared" si="6"/>
        <v>300000</v>
      </c>
      <c r="AN17" s="15">
        <f t="shared" si="5"/>
        <v>300</v>
      </c>
      <c r="AO17" s="15">
        <v>20</v>
      </c>
    </row>
    <row r="18" spans="1:41" ht="16.5" x14ac:dyDescent="0.2">
      <c r="A18" s="15">
        <v>1102010</v>
      </c>
      <c r="B18" s="15" t="s">
        <v>174</v>
      </c>
      <c r="C18" s="15">
        <v>1501010</v>
      </c>
      <c r="D18" s="16">
        <f>VLOOKUP(A18,职业属性倾向!$A$19:$J$39,8,FALSE)</f>
        <v>1.5</v>
      </c>
      <c r="E18" s="16">
        <f>VLOOKUP(A18,职业属性倾向!$A$19:$J$39,9,FALSE)</f>
        <v>0.75</v>
      </c>
      <c r="F18" s="16">
        <f>VLOOKUP(A18,职业属性倾向!$A$19:$J$39,10,FALSE)</f>
        <v>0.75</v>
      </c>
      <c r="G18" s="16">
        <f>VLOOKUP(A18,卡牌属性!$A$4:$E$39,5)</f>
        <v>1.25</v>
      </c>
      <c r="H18" s="15" t="s">
        <v>554</v>
      </c>
      <c r="I18" s="15">
        <f t="shared" si="2"/>
        <v>7580</v>
      </c>
      <c r="J18" s="15" t="s">
        <v>556</v>
      </c>
      <c r="K18" s="15">
        <f t="shared" si="3"/>
        <v>3790</v>
      </c>
      <c r="L18" s="15" t="s">
        <v>558</v>
      </c>
      <c r="M18" s="15">
        <f t="shared" si="4"/>
        <v>3790</v>
      </c>
      <c r="N18" s="15" t="s">
        <v>596</v>
      </c>
      <c r="O18" s="15" t="s">
        <v>623</v>
      </c>
      <c r="P18" s="15" t="s">
        <v>624</v>
      </c>
      <c r="Q18" s="15"/>
      <c r="R18" s="15" t="s">
        <v>632</v>
      </c>
      <c r="S18" s="15" t="s">
        <v>628</v>
      </c>
      <c r="T18" s="15" t="s">
        <v>652</v>
      </c>
      <c r="U18" s="15" t="s">
        <v>643</v>
      </c>
      <c r="V18" s="15" t="s">
        <v>653</v>
      </c>
      <c r="W18" s="15" t="s">
        <v>634</v>
      </c>
      <c r="X18" s="15" t="s">
        <v>632</v>
      </c>
      <c r="Y18" s="15" t="s">
        <v>628</v>
      </c>
      <c r="Z18" s="15" t="s">
        <v>652</v>
      </c>
      <c r="AA18" s="15" t="s">
        <v>643</v>
      </c>
      <c r="AB18" s="15" t="s">
        <v>653</v>
      </c>
      <c r="AC18" s="15" t="s">
        <v>634</v>
      </c>
      <c r="AD18" s="15">
        <v>130301009</v>
      </c>
      <c r="AF18" s="17" t="s">
        <v>79</v>
      </c>
      <c r="AG18" s="15">
        <v>0.35</v>
      </c>
      <c r="AK18" s="15">
        <v>10</v>
      </c>
      <c r="AL18" s="15">
        <v>40</v>
      </c>
      <c r="AM18" s="15">
        <f t="shared" si="6"/>
        <v>400000</v>
      </c>
      <c r="AN18" s="15">
        <f t="shared" si="5"/>
        <v>400</v>
      </c>
      <c r="AO18" s="15">
        <v>20</v>
      </c>
    </row>
    <row r="19" spans="1:41" ht="16.5" x14ac:dyDescent="0.2">
      <c r="A19" s="15">
        <v>1102011</v>
      </c>
      <c r="B19" s="15" t="s">
        <v>175</v>
      </c>
      <c r="C19" s="15">
        <v>1501011</v>
      </c>
      <c r="D19" s="16">
        <f>VLOOKUP(A19,职业属性倾向!$A$19:$J$39,8,FALSE)</f>
        <v>0.8</v>
      </c>
      <c r="E19" s="16">
        <f>VLOOKUP(A19,职业属性倾向!$A$19:$J$39,9,FALSE)</f>
        <v>0.5</v>
      </c>
      <c r="F19" s="16">
        <f>VLOOKUP(A19,职业属性倾向!$A$19:$J$39,10,FALSE)</f>
        <v>1.7</v>
      </c>
      <c r="G19" s="16">
        <f>VLOOKUP(A19,卡牌属性!$A$4:$E$39,5)</f>
        <v>1.25</v>
      </c>
      <c r="H19" s="15" t="s">
        <v>554</v>
      </c>
      <c r="I19" s="15">
        <f t="shared" si="2"/>
        <v>4043</v>
      </c>
      <c r="J19" s="15" t="s">
        <v>556</v>
      </c>
      <c r="K19" s="15">
        <f t="shared" si="3"/>
        <v>2526</v>
      </c>
      <c r="L19" s="15" t="s">
        <v>558</v>
      </c>
      <c r="M19" s="15">
        <f t="shared" si="4"/>
        <v>8591</v>
      </c>
      <c r="N19" s="15" t="s">
        <v>597</v>
      </c>
      <c r="O19" s="15" t="s">
        <v>623</v>
      </c>
      <c r="P19" s="15" t="s">
        <v>624</v>
      </c>
      <c r="Q19" s="15"/>
      <c r="R19" s="15" t="s">
        <v>653</v>
      </c>
      <c r="S19" s="15" t="s">
        <v>632</v>
      </c>
      <c r="T19" s="15" t="s">
        <v>653</v>
      </c>
      <c r="U19" s="15" t="s">
        <v>653</v>
      </c>
      <c r="V19" s="15" t="s">
        <v>628</v>
      </c>
      <c r="W19" s="15" t="s">
        <v>653</v>
      </c>
      <c r="X19" s="15" t="s">
        <v>653</v>
      </c>
      <c r="Y19" s="15" t="s">
        <v>632</v>
      </c>
      <c r="Z19" s="15" t="s">
        <v>653</v>
      </c>
      <c r="AA19" s="15" t="s">
        <v>653</v>
      </c>
      <c r="AB19" s="15" t="s">
        <v>628</v>
      </c>
      <c r="AC19" s="15" t="s">
        <v>653</v>
      </c>
      <c r="AD19" s="15">
        <v>130301109</v>
      </c>
      <c r="AF19" s="17" t="s">
        <v>536</v>
      </c>
      <c r="AG19" s="15">
        <v>100</v>
      </c>
      <c r="AK19" s="15">
        <v>11</v>
      </c>
      <c r="AL19" s="15">
        <v>50</v>
      </c>
      <c r="AM19" s="15">
        <f t="shared" si="6"/>
        <v>500000</v>
      </c>
      <c r="AN19" s="15">
        <f t="shared" si="5"/>
        <v>500</v>
      </c>
      <c r="AO19" s="15">
        <v>30</v>
      </c>
    </row>
    <row r="20" spans="1:41" ht="16.5" x14ac:dyDescent="0.2">
      <c r="A20" s="15">
        <v>1102012</v>
      </c>
      <c r="B20" s="15" t="s">
        <v>176</v>
      </c>
      <c r="C20" s="15">
        <v>1501012</v>
      </c>
      <c r="D20" s="16">
        <f>VLOOKUP(A20,职业属性倾向!$A$19:$J$39,8,FALSE)</f>
        <v>1</v>
      </c>
      <c r="E20" s="16">
        <f>VLOOKUP(A20,职业属性倾向!$A$19:$J$39,9,FALSE)</f>
        <v>1</v>
      </c>
      <c r="F20" s="16">
        <f>VLOOKUP(A20,职业属性倾向!$A$19:$J$39,10,FALSE)</f>
        <v>1</v>
      </c>
      <c r="G20" s="16">
        <f>VLOOKUP(A20,卡牌属性!$A$4:$E$39,5)</f>
        <v>1.25</v>
      </c>
      <c r="H20" s="15" t="s">
        <v>554</v>
      </c>
      <c r="I20" s="15">
        <f t="shared" si="2"/>
        <v>5053</v>
      </c>
      <c r="J20" s="15" t="s">
        <v>556</v>
      </c>
      <c r="K20" s="15">
        <f t="shared" si="3"/>
        <v>5053</v>
      </c>
      <c r="L20" s="15" t="s">
        <v>558</v>
      </c>
      <c r="M20" s="15">
        <f t="shared" si="4"/>
        <v>5053</v>
      </c>
      <c r="N20" s="15" t="s">
        <v>598</v>
      </c>
      <c r="O20" s="15" t="s">
        <v>623</v>
      </c>
      <c r="P20" s="15" t="s">
        <v>624</v>
      </c>
      <c r="Q20" s="15"/>
      <c r="R20" s="15" t="s">
        <v>632</v>
      </c>
      <c r="S20" s="15" t="s">
        <v>654</v>
      </c>
      <c r="T20" s="15" t="s">
        <v>642</v>
      </c>
      <c r="U20" s="15" t="s">
        <v>632</v>
      </c>
      <c r="V20" s="15" t="s">
        <v>637</v>
      </c>
      <c r="W20" s="15" t="s">
        <v>654</v>
      </c>
      <c r="X20" s="15" t="s">
        <v>632</v>
      </c>
      <c r="Y20" s="15" t="s">
        <v>654</v>
      </c>
      <c r="Z20" s="15" t="s">
        <v>642</v>
      </c>
      <c r="AA20" s="15" t="s">
        <v>632</v>
      </c>
      <c r="AB20" s="15" t="s">
        <v>637</v>
      </c>
      <c r="AC20" s="15" t="s">
        <v>654</v>
      </c>
      <c r="AD20" s="15">
        <v>130301209</v>
      </c>
      <c r="AF20" s="17" t="s">
        <v>537</v>
      </c>
      <c r="AG20" s="15">
        <v>50</v>
      </c>
      <c r="AK20" s="15">
        <v>12</v>
      </c>
      <c r="AL20" s="15">
        <v>60</v>
      </c>
      <c r="AM20" s="15">
        <f t="shared" si="6"/>
        <v>600000</v>
      </c>
      <c r="AN20" s="15">
        <f t="shared" si="5"/>
        <v>600</v>
      </c>
      <c r="AO20" s="15">
        <v>30</v>
      </c>
    </row>
    <row r="21" spans="1:41" ht="16.5" x14ac:dyDescent="0.2">
      <c r="A21" s="15">
        <v>1102013</v>
      </c>
      <c r="B21" s="15" t="s">
        <v>177</v>
      </c>
      <c r="C21" s="15">
        <v>1501013</v>
      </c>
      <c r="D21" s="16">
        <f>VLOOKUP(A21,职业属性倾向!$A$19:$J$39,8,FALSE)</f>
        <v>2</v>
      </c>
      <c r="E21" s="16">
        <f>VLOOKUP(A21,职业属性倾向!$A$19:$J$39,9,FALSE)</f>
        <v>0.5</v>
      </c>
      <c r="F21" s="16">
        <f>VLOOKUP(A21,职业属性倾向!$A$19:$J$39,10,FALSE)</f>
        <v>0.5</v>
      </c>
      <c r="G21" s="16">
        <f>VLOOKUP(A21,卡牌属性!$A$4:$E$39,5)</f>
        <v>1</v>
      </c>
      <c r="H21" s="15" t="s">
        <v>554</v>
      </c>
      <c r="I21" s="15">
        <f t="shared" si="2"/>
        <v>8086</v>
      </c>
      <c r="J21" s="15" t="s">
        <v>556</v>
      </c>
      <c r="K21" s="15">
        <f t="shared" si="3"/>
        <v>2021</v>
      </c>
      <c r="L21" s="15" t="s">
        <v>558</v>
      </c>
      <c r="M21" s="15">
        <f t="shared" si="4"/>
        <v>2021</v>
      </c>
      <c r="N21" s="15" t="s">
        <v>599</v>
      </c>
      <c r="O21" s="15" t="s">
        <v>623</v>
      </c>
      <c r="P21" s="15" t="s">
        <v>624</v>
      </c>
      <c r="Q21" s="15"/>
      <c r="R21" s="15" t="s">
        <v>632</v>
      </c>
      <c r="S21" s="15" t="s">
        <v>634</v>
      </c>
      <c r="T21" s="15" t="s">
        <v>626</v>
      </c>
      <c r="U21" s="15" t="s">
        <v>655</v>
      </c>
      <c r="V21" s="15" t="s">
        <v>628</v>
      </c>
      <c r="W21" s="15" t="s">
        <v>632</v>
      </c>
      <c r="X21" s="15" t="s">
        <v>632</v>
      </c>
      <c r="Y21" s="15" t="s">
        <v>634</v>
      </c>
      <c r="Z21" s="15" t="s">
        <v>626</v>
      </c>
      <c r="AA21" s="15" t="s">
        <v>655</v>
      </c>
      <c r="AB21" s="15" t="s">
        <v>628</v>
      </c>
      <c r="AC21" s="15" t="s">
        <v>632</v>
      </c>
      <c r="AD21" s="15">
        <v>130301309</v>
      </c>
      <c r="AF21" s="17" t="s">
        <v>538</v>
      </c>
      <c r="AG21" s="15">
        <v>700</v>
      </c>
      <c r="AK21" s="15">
        <v>13</v>
      </c>
      <c r="AL21" s="15">
        <v>70</v>
      </c>
      <c r="AM21" s="15">
        <f t="shared" si="6"/>
        <v>700000</v>
      </c>
      <c r="AN21" s="15">
        <f t="shared" si="5"/>
        <v>700</v>
      </c>
      <c r="AO21" s="15">
        <v>30</v>
      </c>
    </row>
    <row r="22" spans="1:41" ht="16.5" x14ac:dyDescent="0.2">
      <c r="A22" s="15">
        <v>1102014</v>
      </c>
      <c r="B22" s="15" t="s">
        <v>178</v>
      </c>
      <c r="C22" s="15">
        <v>1501014</v>
      </c>
      <c r="D22" s="16">
        <f>VLOOKUP(A22,职业属性倾向!$A$19:$J$39,8,FALSE)</f>
        <v>1.5</v>
      </c>
      <c r="E22" s="16">
        <f>VLOOKUP(A22,职业属性倾向!$A$19:$J$39,9,FALSE)</f>
        <v>1</v>
      </c>
      <c r="F22" s="16">
        <f>VLOOKUP(A22,职业属性倾向!$A$19:$J$39,10,FALSE)</f>
        <v>0.5</v>
      </c>
      <c r="G22" s="16">
        <f>VLOOKUP(A22,卡牌属性!$A$4:$E$39,5)</f>
        <v>1.1000000000000001</v>
      </c>
      <c r="H22" s="15" t="s">
        <v>554</v>
      </c>
      <c r="I22" s="15">
        <f t="shared" si="2"/>
        <v>6670</v>
      </c>
      <c r="J22" s="15" t="s">
        <v>556</v>
      </c>
      <c r="K22" s="15">
        <f t="shared" si="3"/>
        <v>4447</v>
      </c>
      <c r="L22" s="15" t="s">
        <v>558</v>
      </c>
      <c r="M22" s="15">
        <f t="shared" si="4"/>
        <v>2223</v>
      </c>
      <c r="N22" s="15" t="s">
        <v>600</v>
      </c>
      <c r="O22" s="15" t="s">
        <v>623</v>
      </c>
      <c r="P22" s="15" t="s">
        <v>624</v>
      </c>
      <c r="Q22" s="15"/>
      <c r="R22" s="15" t="s">
        <v>644</v>
      </c>
      <c r="S22" s="15" t="s">
        <v>633</v>
      </c>
      <c r="T22" s="15" t="s">
        <v>648</v>
      </c>
      <c r="U22" s="15" t="s">
        <v>655</v>
      </c>
      <c r="V22" s="15" t="s">
        <v>632</v>
      </c>
      <c r="W22" s="15" t="s">
        <v>634</v>
      </c>
      <c r="X22" s="15" t="s">
        <v>644</v>
      </c>
      <c r="Y22" s="15" t="s">
        <v>633</v>
      </c>
      <c r="Z22" s="15" t="s">
        <v>648</v>
      </c>
      <c r="AA22" s="15" t="s">
        <v>655</v>
      </c>
      <c r="AB22" s="15" t="s">
        <v>632</v>
      </c>
      <c r="AC22" s="15" t="s">
        <v>634</v>
      </c>
      <c r="AD22" s="15">
        <v>130301409</v>
      </c>
      <c r="AF22" s="17" t="s">
        <v>635</v>
      </c>
      <c r="AG22" s="15">
        <v>0.35</v>
      </c>
      <c r="AK22" s="15">
        <v>14</v>
      </c>
      <c r="AL22" s="15">
        <v>80</v>
      </c>
      <c r="AM22" s="15">
        <f t="shared" si="6"/>
        <v>800000</v>
      </c>
      <c r="AN22" s="15">
        <f t="shared" si="5"/>
        <v>800</v>
      </c>
      <c r="AO22" s="15">
        <v>50</v>
      </c>
    </row>
    <row r="23" spans="1:41" ht="16.5" x14ac:dyDescent="0.2">
      <c r="A23" s="15">
        <v>1102015</v>
      </c>
      <c r="B23" s="15" t="s">
        <v>179</v>
      </c>
      <c r="C23" s="15">
        <v>1501015</v>
      </c>
      <c r="D23" s="16">
        <f>VLOOKUP(A23,职业属性倾向!$A$19:$J$39,8,FALSE)</f>
        <v>1</v>
      </c>
      <c r="E23" s="16">
        <f>VLOOKUP(A23,职业属性倾向!$A$19:$J$39,9,FALSE)</f>
        <v>1</v>
      </c>
      <c r="F23" s="16">
        <f>VLOOKUP(A23,职业属性倾向!$A$19:$J$39,10,FALSE)</f>
        <v>1</v>
      </c>
      <c r="G23" s="16">
        <f>VLOOKUP(A23,卡牌属性!$A$4:$E$39,5)</f>
        <v>1</v>
      </c>
      <c r="H23" s="15" t="s">
        <v>554</v>
      </c>
      <c r="I23" s="15">
        <f t="shared" si="2"/>
        <v>4043</v>
      </c>
      <c r="J23" s="15" t="s">
        <v>556</v>
      </c>
      <c r="K23" s="15">
        <f t="shared" si="3"/>
        <v>4043</v>
      </c>
      <c r="L23" s="15" t="s">
        <v>558</v>
      </c>
      <c r="M23" s="15">
        <f t="shared" si="4"/>
        <v>4043</v>
      </c>
      <c r="N23" s="15" t="s">
        <v>601</v>
      </c>
      <c r="O23" s="15" t="s">
        <v>623</v>
      </c>
      <c r="P23" s="15" t="s">
        <v>624</v>
      </c>
      <c r="Q23" s="15"/>
      <c r="R23" s="15" t="s">
        <v>644</v>
      </c>
      <c r="S23" s="15" t="s">
        <v>633</v>
      </c>
      <c r="T23" s="15" t="s">
        <v>648</v>
      </c>
      <c r="U23" s="15" t="s">
        <v>649</v>
      </c>
      <c r="V23" s="15" t="s">
        <v>632</v>
      </c>
      <c r="W23" s="15" t="s">
        <v>628</v>
      </c>
      <c r="X23" s="15" t="s">
        <v>644</v>
      </c>
      <c r="Y23" s="15" t="s">
        <v>633</v>
      </c>
      <c r="Z23" s="15" t="s">
        <v>648</v>
      </c>
      <c r="AA23" s="15" t="s">
        <v>649</v>
      </c>
      <c r="AB23" s="15" t="s">
        <v>632</v>
      </c>
      <c r="AC23" s="15" t="s">
        <v>628</v>
      </c>
      <c r="AD23" s="15">
        <v>130301509</v>
      </c>
      <c r="AF23" s="17" t="s">
        <v>645</v>
      </c>
      <c r="AG23" s="15">
        <v>0.35</v>
      </c>
      <c r="AK23" s="15">
        <v>15</v>
      </c>
      <c r="AL23" s="15">
        <v>100</v>
      </c>
      <c r="AM23" s="15">
        <f t="shared" si="6"/>
        <v>1000000</v>
      </c>
      <c r="AN23" s="15">
        <f t="shared" si="5"/>
        <v>1000</v>
      </c>
      <c r="AO23" s="15">
        <v>60</v>
      </c>
    </row>
    <row r="24" spans="1:41" ht="16.5" x14ac:dyDescent="0.2">
      <c r="A24" s="15">
        <v>1102016</v>
      </c>
      <c r="B24" s="15" t="s">
        <v>180</v>
      </c>
      <c r="C24" s="15">
        <v>1501016</v>
      </c>
      <c r="D24" s="16">
        <f>VLOOKUP(A24,职业属性倾向!$A$19:$J$39,8,FALSE)</f>
        <v>0.5</v>
      </c>
      <c r="E24" s="16">
        <f>VLOOKUP(A24,职业属性倾向!$A$19:$J$39,9,FALSE)</f>
        <v>1.5</v>
      </c>
      <c r="F24" s="16">
        <f>VLOOKUP(A24,职业属性倾向!$A$19:$J$39,10,FALSE)</f>
        <v>1</v>
      </c>
      <c r="G24" s="16">
        <f>VLOOKUP(A24,卡牌属性!$A$4:$E$39,5)</f>
        <v>1.25</v>
      </c>
      <c r="H24" s="15" t="s">
        <v>554</v>
      </c>
      <c r="I24" s="15">
        <f t="shared" si="2"/>
        <v>2526</v>
      </c>
      <c r="J24" s="15" t="s">
        <v>556</v>
      </c>
      <c r="K24" s="15">
        <f t="shared" si="3"/>
        <v>7580</v>
      </c>
      <c r="L24" s="15" t="s">
        <v>558</v>
      </c>
      <c r="M24" s="15">
        <f t="shared" si="4"/>
        <v>5053</v>
      </c>
      <c r="N24" s="15" t="s">
        <v>602</v>
      </c>
      <c r="O24" s="15" t="s">
        <v>623</v>
      </c>
      <c r="P24" s="15" t="s">
        <v>624</v>
      </c>
      <c r="Q24" s="15"/>
      <c r="R24" s="15" t="s">
        <v>642</v>
      </c>
      <c r="S24" s="15" t="s">
        <v>632</v>
      </c>
      <c r="T24" s="15" t="s">
        <v>651</v>
      </c>
      <c r="U24" s="15" t="s">
        <v>656</v>
      </c>
      <c r="V24" s="15" t="s">
        <v>642</v>
      </c>
      <c r="W24" s="15" t="s">
        <v>657</v>
      </c>
      <c r="X24" s="15" t="s">
        <v>642</v>
      </c>
      <c r="Y24" s="15" t="s">
        <v>632</v>
      </c>
      <c r="Z24" s="15" t="s">
        <v>651</v>
      </c>
      <c r="AA24" s="15" t="s">
        <v>656</v>
      </c>
      <c r="AB24" s="15" t="s">
        <v>642</v>
      </c>
      <c r="AC24" s="15" t="s">
        <v>657</v>
      </c>
      <c r="AD24" s="15">
        <v>130301609</v>
      </c>
      <c r="AF24" s="17" t="s">
        <v>314</v>
      </c>
      <c r="AG24" s="15">
        <v>100</v>
      </c>
    </row>
    <row r="25" spans="1:41" ht="16.5" x14ac:dyDescent="0.2">
      <c r="A25" s="15">
        <v>1102017</v>
      </c>
      <c r="B25" s="15" t="s">
        <v>181</v>
      </c>
      <c r="C25" s="15">
        <v>1501017</v>
      </c>
      <c r="D25" s="16">
        <f>VLOOKUP(A25,职业属性倾向!$A$19:$J$39,8,FALSE)</f>
        <v>2</v>
      </c>
      <c r="E25" s="16">
        <f>VLOOKUP(A25,职业属性倾向!$A$19:$J$39,9,FALSE)</f>
        <v>0.5</v>
      </c>
      <c r="F25" s="16">
        <f>VLOOKUP(A25,职业属性倾向!$A$19:$J$39,10,FALSE)</f>
        <v>0.5</v>
      </c>
      <c r="G25" s="16">
        <f>VLOOKUP(A25,卡牌属性!$A$4:$E$39,5)</f>
        <v>1.1000000000000001</v>
      </c>
      <c r="H25" s="15" t="s">
        <v>554</v>
      </c>
      <c r="I25" s="15">
        <f t="shared" si="2"/>
        <v>8894</v>
      </c>
      <c r="J25" s="15" t="s">
        <v>556</v>
      </c>
      <c r="K25" s="15">
        <f t="shared" si="3"/>
        <v>2223</v>
      </c>
      <c r="L25" s="15" t="s">
        <v>558</v>
      </c>
      <c r="M25" s="15">
        <f t="shared" si="4"/>
        <v>2223</v>
      </c>
      <c r="N25" s="15" t="s">
        <v>603</v>
      </c>
      <c r="O25" s="15" t="s">
        <v>623</v>
      </c>
      <c r="P25" s="15" t="s">
        <v>624</v>
      </c>
      <c r="Q25" s="15"/>
      <c r="R25" s="15" t="s">
        <v>644</v>
      </c>
      <c r="S25" s="15" t="s">
        <v>637</v>
      </c>
      <c r="T25" s="15" t="s">
        <v>638</v>
      </c>
      <c r="U25" s="15" t="s">
        <v>658</v>
      </c>
      <c r="V25" s="15" t="s">
        <v>644</v>
      </c>
      <c r="W25" s="15" t="s">
        <v>655</v>
      </c>
      <c r="X25" s="15" t="s">
        <v>644</v>
      </c>
      <c r="Y25" s="15" t="s">
        <v>637</v>
      </c>
      <c r="Z25" s="15" t="s">
        <v>638</v>
      </c>
      <c r="AA25" s="15" t="s">
        <v>658</v>
      </c>
      <c r="AB25" s="15" t="s">
        <v>644</v>
      </c>
      <c r="AC25" s="15" t="s">
        <v>655</v>
      </c>
      <c r="AD25" s="15">
        <v>130301709</v>
      </c>
    </row>
    <row r="26" spans="1:41" ht="16.5" x14ac:dyDescent="0.2">
      <c r="A26" s="15">
        <v>1102018</v>
      </c>
      <c r="B26" s="15" t="s">
        <v>182</v>
      </c>
      <c r="C26" s="15">
        <v>1501018</v>
      </c>
      <c r="D26" s="16">
        <f>VLOOKUP(A26,职业属性倾向!$A$19:$J$39,8,FALSE)</f>
        <v>2</v>
      </c>
      <c r="E26" s="16">
        <f>VLOOKUP(A26,职业属性倾向!$A$19:$J$39,9,FALSE)</f>
        <v>0.5</v>
      </c>
      <c r="F26" s="16">
        <f>VLOOKUP(A26,职业属性倾向!$A$19:$J$39,10,FALSE)</f>
        <v>0.5</v>
      </c>
      <c r="G26" s="16">
        <f>VLOOKUP(A26,卡牌属性!$A$4:$E$39,5)</f>
        <v>1</v>
      </c>
      <c r="H26" s="15" t="s">
        <v>554</v>
      </c>
      <c r="I26" s="15">
        <f t="shared" si="2"/>
        <v>8086</v>
      </c>
      <c r="J26" s="15" t="s">
        <v>556</v>
      </c>
      <c r="K26" s="15">
        <f t="shared" si="3"/>
        <v>2021</v>
      </c>
      <c r="L26" s="15" t="s">
        <v>558</v>
      </c>
      <c r="M26" s="15">
        <f t="shared" si="4"/>
        <v>2021</v>
      </c>
      <c r="N26" s="15" t="s">
        <v>604</v>
      </c>
      <c r="O26" s="15" t="s">
        <v>623</v>
      </c>
      <c r="P26" s="15" t="s">
        <v>624</v>
      </c>
      <c r="Q26" s="15"/>
      <c r="R26" s="15" t="s">
        <v>637</v>
      </c>
      <c r="S26" s="15" t="s">
        <v>644</v>
      </c>
      <c r="T26" s="15" t="s">
        <v>651</v>
      </c>
      <c r="U26" s="15" t="s">
        <v>644</v>
      </c>
      <c r="V26" s="15" t="s">
        <v>658</v>
      </c>
      <c r="W26" s="15" t="s">
        <v>655</v>
      </c>
      <c r="X26" s="15" t="s">
        <v>637</v>
      </c>
      <c r="Y26" s="15" t="s">
        <v>644</v>
      </c>
      <c r="Z26" s="15" t="s">
        <v>651</v>
      </c>
      <c r="AA26" s="15" t="s">
        <v>644</v>
      </c>
      <c r="AB26" s="15" t="s">
        <v>658</v>
      </c>
      <c r="AC26" s="15" t="s">
        <v>655</v>
      </c>
      <c r="AD26" s="15">
        <v>130301809</v>
      </c>
    </row>
    <row r="27" spans="1:41" ht="16.5" x14ac:dyDescent="0.2">
      <c r="A27" s="15">
        <v>1102019</v>
      </c>
      <c r="B27" s="15" t="s">
        <v>183</v>
      </c>
      <c r="C27" s="15">
        <v>1501019</v>
      </c>
      <c r="D27" s="16">
        <f>VLOOKUP(A27,职业属性倾向!$A$19:$J$39,8,FALSE)</f>
        <v>0.8</v>
      </c>
      <c r="E27" s="16">
        <f>VLOOKUP(A27,职业属性倾向!$A$19:$J$39,9,FALSE)</f>
        <v>1.2</v>
      </c>
      <c r="F27" s="16">
        <f>VLOOKUP(A27,职业属性倾向!$A$19:$J$39,10,FALSE)</f>
        <v>1</v>
      </c>
      <c r="G27" s="16">
        <f>VLOOKUP(A27,卡牌属性!$A$4:$E$39,5)</f>
        <v>1</v>
      </c>
      <c r="H27" s="15" t="s">
        <v>554</v>
      </c>
      <c r="I27" s="15">
        <f t="shared" si="2"/>
        <v>3234</v>
      </c>
      <c r="J27" s="15" t="s">
        <v>556</v>
      </c>
      <c r="K27" s="15">
        <f t="shared" si="3"/>
        <v>4851</v>
      </c>
      <c r="L27" s="15" t="s">
        <v>558</v>
      </c>
      <c r="M27" s="15">
        <f t="shared" si="4"/>
        <v>4043</v>
      </c>
      <c r="N27" s="15" t="s">
        <v>605</v>
      </c>
      <c r="O27" s="15" t="s">
        <v>623</v>
      </c>
      <c r="P27" s="15" t="s">
        <v>624</v>
      </c>
      <c r="Q27" s="15"/>
      <c r="R27" s="15" t="s">
        <v>628</v>
      </c>
      <c r="S27" s="15" t="s">
        <v>644</v>
      </c>
      <c r="T27" s="15" t="s">
        <v>659</v>
      </c>
      <c r="U27" s="15" t="s">
        <v>628</v>
      </c>
      <c r="V27" s="15" t="s">
        <v>659</v>
      </c>
      <c r="W27" s="15" t="s">
        <v>660</v>
      </c>
      <c r="X27" s="15" t="s">
        <v>628</v>
      </c>
      <c r="Y27" s="15" t="s">
        <v>644</v>
      </c>
      <c r="Z27" s="15" t="s">
        <v>659</v>
      </c>
      <c r="AA27" s="15" t="s">
        <v>628</v>
      </c>
      <c r="AB27" s="15" t="s">
        <v>659</v>
      </c>
      <c r="AC27" s="15" t="s">
        <v>660</v>
      </c>
      <c r="AD27" s="15">
        <v>130301909</v>
      </c>
    </row>
    <row r="28" spans="1:41" ht="16.5" x14ac:dyDescent="0.2">
      <c r="A28" s="15">
        <v>1102020</v>
      </c>
      <c r="B28" s="15" t="s">
        <v>184</v>
      </c>
      <c r="C28" s="15">
        <v>1501020</v>
      </c>
      <c r="D28" s="16">
        <f>VLOOKUP(A28,职业属性倾向!$A$19:$J$39,8,FALSE)</f>
        <v>2</v>
      </c>
      <c r="E28" s="16">
        <f>VLOOKUP(A28,职业属性倾向!$A$19:$J$39,9,FALSE)</f>
        <v>0.5</v>
      </c>
      <c r="F28" s="16">
        <f>VLOOKUP(A28,职业属性倾向!$A$19:$J$39,10,FALSE)</f>
        <v>0.5</v>
      </c>
      <c r="G28" s="16">
        <f>VLOOKUP(A28,卡牌属性!$A$4:$E$39,5)</f>
        <v>1.1000000000000001</v>
      </c>
      <c r="H28" s="15" t="s">
        <v>554</v>
      </c>
      <c r="I28" s="15">
        <f t="shared" si="2"/>
        <v>8894</v>
      </c>
      <c r="J28" s="15" t="s">
        <v>556</v>
      </c>
      <c r="K28" s="15">
        <f t="shared" si="3"/>
        <v>2223</v>
      </c>
      <c r="L28" s="15" t="s">
        <v>558</v>
      </c>
      <c r="M28" s="15">
        <f t="shared" si="4"/>
        <v>2223</v>
      </c>
      <c r="N28" s="15" t="s">
        <v>606</v>
      </c>
      <c r="O28" s="15" t="s">
        <v>623</v>
      </c>
      <c r="P28" s="15" t="s">
        <v>624</v>
      </c>
      <c r="Q28" s="15"/>
      <c r="R28" s="15" t="s">
        <v>652</v>
      </c>
      <c r="S28" s="15" t="s">
        <v>637</v>
      </c>
      <c r="T28" s="15" t="s">
        <v>655</v>
      </c>
      <c r="U28" s="15" t="s">
        <v>661</v>
      </c>
      <c r="V28" s="15" t="s">
        <v>655</v>
      </c>
      <c r="W28" s="15" t="s">
        <v>652</v>
      </c>
      <c r="X28" s="15" t="s">
        <v>652</v>
      </c>
      <c r="Y28" s="15" t="s">
        <v>637</v>
      </c>
      <c r="Z28" s="15" t="s">
        <v>655</v>
      </c>
      <c r="AA28" s="15" t="s">
        <v>661</v>
      </c>
      <c r="AB28" s="15" t="s">
        <v>655</v>
      </c>
      <c r="AC28" s="15" t="s">
        <v>652</v>
      </c>
      <c r="AD28" s="15">
        <v>130302009</v>
      </c>
    </row>
    <row r="29" spans="1:41" ht="16.5" x14ac:dyDescent="0.2">
      <c r="A29" s="15">
        <v>1102021</v>
      </c>
      <c r="B29" s="15" t="s">
        <v>185</v>
      </c>
      <c r="C29" s="15">
        <v>1501021</v>
      </c>
      <c r="D29" s="16">
        <f>VLOOKUP(A29,职业属性倾向!$A$19:$J$39,8,FALSE)</f>
        <v>1.5</v>
      </c>
      <c r="E29" s="16">
        <f>VLOOKUP(A29,职业属性倾向!$A$19:$J$39,9,FALSE)</f>
        <v>0.75</v>
      </c>
      <c r="F29" s="16">
        <f>VLOOKUP(A29,职业属性倾向!$A$19:$J$39,10,FALSE)</f>
        <v>0.75</v>
      </c>
      <c r="G29" s="16">
        <f>VLOOKUP(A29,卡牌属性!$A$4:$E$39,5)</f>
        <v>1</v>
      </c>
      <c r="H29" s="15" t="s">
        <v>554</v>
      </c>
      <c r="I29" s="15">
        <f t="shared" si="2"/>
        <v>6064</v>
      </c>
      <c r="J29" s="15" t="s">
        <v>556</v>
      </c>
      <c r="K29" s="15">
        <f t="shared" si="3"/>
        <v>3032</v>
      </c>
      <c r="L29" s="15" t="s">
        <v>558</v>
      </c>
      <c r="M29" s="15">
        <f t="shared" si="4"/>
        <v>3032</v>
      </c>
      <c r="N29" s="15" t="s">
        <v>607</v>
      </c>
      <c r="O29" s="15" t="s">
        <v>623</v>
      </c>
      <c r="P29" s="15" t="s">
        <v>624</v>
      </c>
      <c r="Q29" s="15"/>
      <c r="R29" s="15" t="s">
        <v>652</v>
      </c>
      <c r="S29" s="15" t="s">
        <v>633</v>
      </c>
      <c r="T29" s="15" t="s">
        <v>627</v>
      </c>
      <c r="U29" s="15" t="s">
        <v>637</v>
      </c>
      <c r="V29" s="15" t="s">
        <v>642</v>
      </c>
      <c r="W29" s="15" t="s">
        <v>632</v>
      </c>
      <c r="X29" s="15" t="s">
        <v>652</v>
      </c>
      <c r="Y29" s="15" t="s">
        <v>633</v>
      </c>
      <c r="Z29" s="15" t="s">
        <v>627</v>
      </c>
      <c r="AA29" s="15" t="s">
        <v>637</v>
      </c>
      <c r="AB29" s="15" t="s">
        <v>642</v>
      </c>
      <c r="AC29" s="15" t="s">
        <v>632</v>
      </c>
      <c r="AD29" s="15">
        <v>130302109</v>
      </c>
    </row>
    <row r="30" spans="1:41" x14ac:dyDescent="0.2">
      <c r="AC30" s="22"/>
      <c r="AD30" s="22"/>
    </row>
    <row r="31" spans="1:41" x14ac:dyDescent="0.2">
      <c r="AC31" s="22"/>
      <c r="AD31" s="22"/>
    </row>
    <row r="32" spans="1:41" s="22" customFormat="1" x14ac:dyDescent="0.2"/>
    <row r="33" spans="1:37" s="22" customFormat="1" x14ac:dyDescent="0.2"/>
    <row r="34" spans="1:37" s="22" customFormat="1" ht="20.25" x14ac:dyDescent="0.2">
      <c r="A34" s="122" t="s">
        <v>583</v>
      </c>
      <c r="B34" s="122"/>
      <c r="C34" s="122"/>
      <c r="D34" s="122"/>
      <c r="E34" s="122"/>
      <c r="F34" s="122"/>
      <c r="G34" s="122"/>
      <c r="H34" s="122"/>
      <c r="I34" s="122"/>
      <c r="J34" s="122"/>
      <c r="M34"/>
      <c r="N34" s="22">
        <f>SUM(N36:N45)</f>
        <v>16</v>
      </c>
      <c r="O34"/>
      <c r="R34"/>
      <c r="S34"/>
      <c r="Y34" s="122" t="s">
        <v>582</v>
      </c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</row>
    <row r="35" spans="1:37" ht="17.25" x14ac:dyDescent="0.2">
      <c r="A35" s="13" t="s">
        <v>560</v>
      </c>
      <c r="B35" s="13" t="s">
        <v>561</v>
      </c>
      <c r="C35" s="13" t="s">
        <v>562</v>
      </c>
      <c r="D35" s="13" t="s">
        <v>563</v>
      </c>
      <c r="E35" s="13" t="s">
        <v>572</v>
      </c>
      <c r="F35" s="13" t="s">
        <v>573</v>
      </c>
      <c r="G35" s="13" t="s">
        <v>574</v>
      </c>
      <c r="H35" s="13" t="s">
        <v>575</v>
      </c>
      <c r="I35" s="13" t="s">
        <v>576</v>
      </c>
      <c r="J35" s="13" t="s">
        <v>577</v>
      </c>
      <c r="M35" s="13" t="s">
        <v>562</v>
      </c>
      <c r="N35" s="13" t="s">
        <v>568</v>
      </c>
      <c r="O35" s="13" t="s">
        <v>564</v>
      </c>
      <c r="P35" s="13" t="s">
        <v>565</v>
      </c>
      <c r="Q35" s="13" t="s">
        <v>566</v>
      </c>
      <c r="R35" s="13" t="s">
        <v>567</v>
      </c>
      <c r="S35" s="13" t="s">
        <v>578</v>
      </c>
      <c r="T35" s="13" t="s">
        <v>579</v>
      </c>
      <c r="U35" s="13" t="s">
        <v>580</v>
      </c>
      <c r="Y35" s="13" t="s">
        <v>560</v>
      </c>
      <c r="Z35" s="13" t="s">
        <v>561</v>
      </c>
      <c r="AA35" s="13" t="s">
        <v>551</v>
      </c>
      <c r="AB35" s="13" t="s">
        <v>562</v>
      </c>
      <c r="AC35" s="13" t="s">
        <v>584</v>
      </c>
      <c r="AD35" s="13" t="s">
        <v>666</v>
      </c>
      <c r="AE35" s="13" t="s">
        <v>667</v>
      </c>
      <c r="AF35" s="13" t="s">
        <v>665</v>
      </c>
      <c r="AG35" s="13" t="s">
        <v>668</v>
      </c>
      <c r="AH35" s="13" t="s">
        <v>676</v>
      </c>
      <c r="AI35" s="13" t="s">
        <v>669</v>
      </c>
      <c r="AJ35" s="13" t="s">
        <v>677</v>
      </c>
      <c r="AK35" s="13" t="s">
        <v>678</v>
      </c>
    </row>
    <row r="36" spans="1:37" ht="16.5" x14ac:dyDescent="0.2">
      <c r="A36" s="15">
        <v>1</v>
      </c>
      <c r="B36" s="15">
        <f>INDEX($C$9:$C$29,INT((A36-1)/10)+1)</f>
        <v>1501001</v>
      </c>
      <c r="C36" s="15">
        <f>MOD(A36-1,10)+1</f>
        <v>1</v>
      </c>
      <c r="D36" s="16">
        <f>INDEX(O$36:O$45,$C36)</f>
        <v>0.06</v>
      </c>
      <c r="E36" s="16" t="str">
        <f>INDEX(P$36:P$45,$C36)</f>
        <v>金币</v>
      </c>
      <c r="F36" s="16">
        <f>INDEX(Q$36:Q$45,$C36)</f>
        <v>1000</v>
      </c>
      <c r="G36" s="16" t="str">
        <f>INDEX(R$36:R$45,$C36)</f>
        <v>低级强化石</v>
      </c>
      <c r="H36" s="16">
        <f>INDEX(S$36:S$45,$C36)</f>
        <v>10</v>
      </c>
      <c r="I36" s="16"/>
      <c r="J36" s="16"/>
      <c r="M36" s="15">
        <v>1</v>
      </c>
      <c r="N36" s="15">
        <v>1</v>
      </c>
      <c r="O36" s="15">
        <f>ROUND(SUM(N$36:N36)/$N$34,2)</f>
        <v>0.06</v>
      </c>
      <c r="P36" s="15" t="s">
        <v>581</v>
      </c>
      <c r="Q36" s="15">
        <v>1000</v>
      </c>
      <c r="R36" s="15" t="s">
        <v>569</v>
      </c>
      <c r="S36" s="15">
        <v>10</v>
      </c>
      <c r="T36" s="15"/>
      <c r="U36" s="15"/>
      <c r="Y36" s="15">
        <v>1</v>
      </c>
      <c r="Z36" s="15">
        <f>INDEX($C$9:$C$29,INT((Y36-1)/15)+1)</f>
        <v>1501001</v>
      </c>
      <c r="AA36" s="16" t="str">
        <f>INDEX($B$9:$B$29,MATCH(Z36,$C$9:$C$29,0))</f>
        <v>关羽</v>
      </c>
      <c r="AB36" s="15">
        <f t="shared" ref="AB36:AB99" si="7">MOD(Y36-1,15)+1</f>
        <v>1</v>
      </c>
      <c r="AC36" s="16" t="str">
        <f>IF(MOD(AB36,15)=3,INDEX($AD$9:$AD$29,MATCH(Z36,$C$9:$C$29,0)),"")</f>
        <v/>
      </c>
      <c r="AD36" s="16" t="str">
        <f>IF(AC36="",INDEX($O$9:$AC$29,MATCH($Z$36,$C$9:$C$29,0),AB36),"")</f>
        <v>AtkExt</v>
      </c>
      <c r="AE36" s="16">
        <f>IF(AC36="",INDEX($AG$9:$AG$24,MATCH(AD36,$AF$9:$AF$24,0))*INDEX($O$7:$AC$7,AB36),"")</f>
        <v>100</v>
      </c>
      <c r="AF36" s="15" t="s">
        <v>675</v>
      </c>
      <c r="AG36" s="15"/>
      <c r="AH36" s="15" t="s">
        <v>674</v>
      </c>
      <c r="AI36" s="16">
        <f t="shared" ref="AI36:AI99" si="8">INDEX($AN$9:$AN$23,AB36)</f>
        <v>10</v>
      </c>
      <c r="AJ36" s="16" t="str">
        <f t="shared" ref="AJ36:AJ99" si="9">IF(AB36&gt;2,AA36&amp;"碎片","")</f>
        <v/>
      </c>
      <c r="AK36" s="15" t="str">
        <f t="shared" ref="AK36:AK99" si="10">IF(AB36&gt;2,INDEX($AO$9:$AO$23,AB36),"")</f>
        <v/>
      </c>
    </row>
    <row r="37" spans="1:37" ht="16.5" x14ac:dyDescent="0.2">
      <c r="A37" s="15">
        <v>2</v>
      </c>
      <c r="B37" s="15">
        <f t="shared" ref="B37:B100" si="11">INDEX($C$9:$C$29,INT((A37-1)/10)+1)</f>
        <v>1501001</v>
      </c>
      <c r="C37" s="15">
        <f t="shared" ref="C37:C100" si="12">MOD(A37-1,10)+1</f>
        <v>2</v>
      </c>
      <c r="D37" s="16">
        <f t="shared" ref="D37:D100" si="13">INDEX($O$36:$O$45,C37)</f>
        <v>0.13</v>
      </c>
      <c r="E37" s="16" t="str">
        <f t="shared" ref="E37:E100" si="14">INDEX(P$36:P$45,$C37)</f>
        <v>金币</v>
      </c>
      <c r="F37" s="16">
        <f t="shared" ref="F37:F100" si="15">INDEX(Q$36:Q$45,$C37)</f>
        <v>2000</v>
      </c>
      <c r="G37" s="16" t="str">
        <f t="shared" ref="G37:G100" si="16">INDEX(R$36:R$45,$C37)</f>
        <v>低级强化石</v>
      </c>
      <c r="H37" s="16">
        <f t="shared" ref="H37:H100" si="17">INDEX(S$36:S$45,$C37)</f>
        <v>15</v>
      </c>
      <c r="I37" s="16"/>
      <c r="J37" s="16"/>
      <c r="M37" s="15">
        <v>2</v>
      </c>
      <c r="N37" s="15">
        <v>1</v>
      </c>
      <c r="O37" s="15">
        <f>ROUND(SUM(N$36:N37)/$N$34,2)</f>
        <v>0.13</v>
      </c>
      <c r="P37" s="15" t="s">
        <v>581</v>
      </c>
      <c r="Q37" s="15">
        <v>2000</v>
      </c>
      <c r="R37" s="15" t="s">
        <v>569</v>
      </c>
      <c r="S37" s="15">
        <v>15</v>
      </c>
      <c r="T37" s="15"/>
      <c r="U37" s="15"/>
      <c r="Y37" s="15">
        <v>2</v>
      </c>
      <c r="Z37" s="15">
        <f t="shared" ref="Z37:Z100" si="18">INDEX($C$9:$C$29,INT((Y37-1)/15)+1)</f>
        <v>1501001</v>
      </c>
      <c r="AA37" s="16" t="str">
        <f t="shared" ref="AA37:AA100" si="19">INDEX($B$9:$B$29,MATCH(Z37,$C$9:$C$29,0))</f>
        <v>关羽</v>
      </c>
      <c r="AB37" s="15">
        <f t="shared" si="7"/>
        <v>2</v>
      </c>
      <c r="AC37" s="16" t="str">
        <f t="shared" ref="AC37:AC100" si="20">IF(MOD(AB37,15)=3,INDEX($AD$9:$AD$29,MATCH(Z37,$C$9:$C$29,0)),"")</f>
        <v/>
      </c>
      <c r="AD37" s="16" t="str">
        <f t="shared" ref="AD37:AD100" si="21">IF(AC37="",INDEX($O$9:$AC$29,MATCH($Z$36,$C$9:$C$29,0),AB37),"")</f>
        <v>HPExt</v>
      </c>
      <c r="AE37" s="16">
        <f t="shared" ref="AE37:AE100" si="22">IF(AC37="",INDEX($AG$9:$AG$24,MATCH(AD37,$AF$9:$AF$24,0))*INDEX($O$7:$AC$7,AB37),"")</f>
        <v>700</v>
      </c>
      <c r="AF37" s="15" t="s">
        <v>675</v>
      </c>
      <c r="AG37" s="15"/>
      <c r="AH37" s="15" t="s">
        <v>674</v>
      </c>
      <c r="AI37" s="16">
        <f t="shared" si="8"/>
        <v>20</v>
      </c>
      <c r="AJ37" s="16" t="str">
        <f t="shared" si="9"/>
        <v/>
      </c>
      <c r="AK37" s="15" t="str">
        <f t="shared" si="10"/>
        <v/>
      </c>
    </row>
    <row r="38" spans="1:37" ht="16.5" x14ac:dyDescent="0.2">
      <c r="A38" s="15">
        <v>3</v>
      </c>
      <c r="B38" s="15">
        <f t="shared" si="11"/>
        <v>1501001</v>
      </c>
      <c r="C38" s="15">
        <f t="shared" si="12"/>
        <v>3</v>
      </c>
      <c r="D38" s="16">
        <f t="shared" si="13"/>
        <v>0.19</v>
      </c>
      <c r="E38" s="16" t="str">
        <f t="shared" si="14"/>
        <v>金币</v>
      </c>
      <c r="F38" s="16">
        <f t="shared" si="15"/>
        <v>3000</v>
      </c>
      <c r="G38" s="16" t="str">
        <f t="shared" si="16"/>
        <v>低级强化石</v>
      </c>
      <c r="H38" s="16">
        <f t="shared" si="17"/>
        <v>20</v>
      </c>
      <c r="I38" s="16"/>
      <c r="J38" s="16"/>
      <c r="M38" s="15">
        <v>3</v>
      </c>
      <c r="N38" s="15">
        <v>1</v>
      </c>
      <c r="O38" s="15">
        <f>ROUND(SUM(N$36:N38)/$N$34,2)</f>
        <v>0.19</v>
      </c>
      <c r="P38" s="15" t="s">
        <v>581</v>
      </c>
      <c r="Q38" s="15">
        <v>3000</v>
      </c>
      <c r="R38" s="15" t="s">
        <v>569</v>
      </c>
      <c r="S38" s="15">
        <v>20</v>
      </c>
      <c r="T38" s="15"/>
      <c r="U38" s="15"/>
      <c r="Y38" s="15">
        <v>3</v>
      </c>
      <c r="Z38" s="15">
        <f t="shared" si="18"/>
        <v>1501001</v>
      </c>
      <c r="AA38" s="16" t="str">
        <f t="shared" si="19"/>
        <v>关羽</v>
      </c>
      <c r="AB38" s="15">
        <f t="shared" si="7"/>
        <v>3</v>
      </c>
      <c r="AC38" s="16">
        <f t="shared" si="20"/>
        <v>130300109</v>
      </c>
      <c r="AD38" s="16" t="str">
        <f t="shared" si="21"/>
        <v/>
      </c>
      <c r="AE38" s="16" t="str">
        <f t="shared" si="22"/>
        <v/>
      </c>
      <c r="AF38" s="15" t="s">
        <v>675</v>
      </c>
      <c r="AG38" s="15"/>
      <c r="AH38" s="15" t="s">
        <v>674</v>
      </c>
      <c r="AI38" s="16">
        <f t="shared" si="8"/>
        <v>30</v>
      </c>
      <c r="AJ38" s="16" t="str">
        <f t="shared" si="9"/>
        <v>关羽碎片</v>
      </c>
      <c r="AK38" s="15">
        <f t="shared" si="10"/>
        <v>5</v>
      </c>
    </row>
    <row r="39" spans="1:37" ht="16.5" x14ac:dyDescent="0.2">
      <c r="A39" s="15">
        <v>4</v>
      </c>
      <c r="B39" s="15">
        <f t="shared" si="11"/>
        <v>1501001</v>
      </c>
      <c r="C39" s="15">
        <f t="shared" si="12"/>
        <v>4</v>
      </c>
      <c r="D39" s="16">
        <f t="shared" si="13"/>
        <v>0.28000000000000003</v>
      </c>
      <c r="E39" s="16" t="str">
        <f t="shared" si="14"/>
        <v>金币</v>
      </c>
      <c r="F39" s="16">
        <f t="shared" si="15"/>
        <v>4000</v>
      </c>
      <c r="G39" s="16" t="str">
        <f t="shared" si="16"/>
        <v>低级强化石</v>
      </c>
      <c r="H39" s="16">
        <f t="shared" si="17"/>
        <v>20</v>
      </c>
      <c r="I39" s="16" t="str">
        <f t="shared" ref="I39:J45" si="23">INDEX(T$36:T$45,$C39)</f>
        <v>中级强化石</v>
      </c>
      <c r="J39" s="16">
        <f t="shared" si="23"/>
        <v>10</v>
      </c>
      <c r="M39" s="15">
        <v>4</v>
      </c>
      <c r="N39" s="15">
        <v>1.5</v>
      </c>
      <c r="O39" s="15">
        <f>ROUND(SUM(N$36:N39)/$N$34,2)</f>
        <v>0.28000000000000003</v>
      </c>
      <c r="P39" s="15" t="s">
        <v>581</v>
      </c>
      <c r="Q39" s="15">
        <v>4000</v>
      </c>
      <c r="R39" s="15" t="s">
        <v>569</v>
      </c>
      <c r="S39" s="15">
        <v>20</v>
      </c>
      <c r="T39" s="15" t="s">
        <v>570</v>
      </c>
      <c r="U39" s="15">
        <v>10</v>
      </c>
      <c r="Y39" s="15">
        <v>4</v>
      </c>
      <c r="Z39" s="15">
        <f t="shared" si="18"/>
        <v>1501001</v>
      </c>
      <c r="AA39" s="16" t="str">
        <f t="shared" si="19"/>
        <v>关羽</v>
      </c>
      <c r="AB39" s="15">
        <f t="shared" si="7"/>
        <v>4</v>
      </c>
      <c r="AC39" s="16" t="str">
        <f t="shared" si="20"/>
        <v/>
      </c>
      <c r="AD39" s="16" t="str">
        <f t="shared" si="21"/>
        <v>AtkRate</v>
      </c>
      <c r="AE39" s="16">
        <f t="shared" si="22"/>
        <v>0.15</v>
      </c>
      <c r="AF39" s="15" t="s">
        <v>675</v>
      </c>
      <c r="AG39" s="15"/>
      <c r="AH39" s="15" t="s">
        <v>674</v>
      </c>
      <c r="AI39" s="16">
        <f t="shared" si="8"/>
        <v>50</v>
      </c>
      <c r="AJ39" s="16" t="str">
        <f t="shared" si="9"/>
        <v>关羽碎片</v>
      </c>
      <c r="AK39" s="15">
        <f t="shared" si="10"/>
        <v>5</v>
      </c>
    </row>
    <row r="40" spans="1:37" ht="16.5" x14ac:dyDescent="0.2">
      <c r="A40" s="15">
        <v>5</v>
      </c>
      <c r="B40" s="15">
        <f t="shared" si="11"/>
        <v>1501001</v>
      </c>
      <c r="C40" s="15">
        <f t="shared" si="12"/>
        <v>5</v>
      </c>
      <c r="D40" s="16">
        <f t="shared" si="13"/>
        <v>0.38</v>
      </c>
      <c r="E40" s="16" t="str">
        <f t="shared" si="14"/>
        <v>金币</v>
      </c>
      <c r="F40" s="16">
        <f t="shared" si="15"/>
        <v>5000</v>
      </c>
      <c r="G40" s="16" t="str">
        <f t="shared" si="16"/>
        <v>低级强化石</v>
      </c>
      <c r="H40" s="16">
        <f t="shared" si="17"/>
        <v>20</v>
      </c>
      <c r="I40" s="16" t="str">
        <f t="shared" si="23"/>
        <v>中级强化石</v>
      </c>
      <c r="J40" s="16">
        <f t="shared" si="23"/>
        <v>15</v>
      </c>
      <c r="M40" s="15">
        <v>5</v>
      </c>
      <c r="N40" s="15">
        <v>1.5</v>
      </c>
      <c r="O40" s="15">
        <f>ROUND(SUM(N$36:N40)/$N$34,2)</f>
        <v>0.38</v>
      </c>
      <c r="P40" s="15" t="s">
        <v>581</v>
      </c>
      <c r="Q40" s="15">
        <v>5000</v>
      </c>
      <c r="R40" s="15" t="s">
        <v>569</v>
      </c>
      <c r="S40" s="15">
        <v>20</v>
      </c>
      <c r="T40" s="15" t="s">
        <v>570</v>
      </c>
      <c r="U40" s="15">
        <v>15</v>
      </c>
      <c r="Y40" s="15">
        <v>5</v>
      </c>
      <c r="Z40" s="15">
        <f t="shared" si="18"/>
        <v>1501001</v>
      </c>
      <c r="AA40" s="16" t="str">
        <f t="shared" si="19"/>
        <v>关羽</v>
      </c>
      <c r="AB40" s="15">
        <f t="shared" si="7"/>
        <v>5</v>
      </c>
      <c r="AC40" s="16" t="str">
        <f t="shared" si="20"/>
        <v/>
      </c>
      <c r="AD40" s="16" t="str">
        <f t="shared" si="21"/>
        <v>HPRate</v>
      </c>
      <c r="AE40" s="16">
        <f t="shared" si="22"/>
        <v>0.15</v>
      </c>
      <c r="AF40" s="15" t="s">
        <v>675</v>
      </c>
      <c r="AG40" s="15"/>
      <c r="AH40" s="15" t="s">
        <v>674</v>
      </c>
      <c r="AI40" s="16">
        <f t="shared" si="8"/>
        <v>100</v>
      </c>
      <c r="AJ40" s="16" t="str">
        <f t="shared" si="9"/>
        <v>关羽碎片</v>
      </c>
      <c r="AK40" s="15">
        <f t="shared" si="10"/>
        <v>10</v>
      </c>
    </row>
    <row r="41" spans="1:37" ht="16.5" x14ac:dyDescent="0.2">
      <c r="A41" s="15">
        <v>6</v>
      </c>
      <c r="B41" s="15">
        <f t="shared" si="11"/>
        <v>1501001</v>
      </c>
      <c r="C41" s="15">
        <f t="shared" si="12"/>
        <v>6</v>
      </c>
      <c r="D41" s="16">
        <f t="shared" si="13"/>
        <v>0.47</v>
      </c>
      <c r="E41" s="16" t="str">
        <f t="shared" si="14"/>
        <v>金币</v>
      </c>
      <c r="F41" s="16">
        <f t="shared" si="15"/>
        <v>6000</v>
      </c>
      <c r="G41" s="16" t="str">
        <f t="shared" si="16"/>
        <v>低级强化石</v>
      </c>
      <c r="H41" s="16">
        <f t="shared" si="17"/>
        <v>20</v>
      </c>
      <c r="I41" s="16" t="str">
        <f t="shared" si="23"/>
        <v>中级强化石</v>
      </c>
      <c r="J41" s="16">
        <f t="shared" si="23"/>
        <v>20</v>
      </c>
      <c r="M41" s="15">
        <v>6</v>
      </c>
      <c r="N41" s="15">
        <v>1.5</v>
      </c>
      <c r="O41" s="15">
        <f>ROUND(SUM(N$36:N41)/$N$34,2)</f>
        <v>0.47</v>
      </c>
      <c r="P41" s="15" t="s">
        <v>581</v>
      </c>
      <c r="Q41" s="15">
        <v>6000</v>
      </c>
      <c r="R41" s="15" t="s">
        <v>569</v>
      </c>
      <c r="S41" s="15">
        <v>20</v>
      </c>
      <c r="T41" s="15" t="s">
        <v>570</v>
      </c>
      <c r="U41" s="15">
        <v>20</v>
      </c>
      <c r="Y41" s="15">
        <v>6</v>
      </c>
      <c r="Z41" s="15">
        <f t="shared" si="18"/>
        <v>1501001</v>
      </c>
      <c r="AA41" s="16" t="str">
        <f t="shared" si="19"/>
        <v>关羽</v>
      </c>
      <c r="AB41" s="15">
        <f t="shared" si="7"/>
        <v>6</v>
      </c>
      <c r="AC41" s="16" t="str">
        <f t="shared" si="20"/>
        <v/>
      </c>
      <c r="AD41" s="16" t="str">
        <f t="shared" si="21"/>
        <v>AtkRate</v>
      </c>
      <c r="AE41" s="16">
        <f t="shared" si="22"/>
        <v>0.15</v>
      </c>
      <c r="AF41" s="15" t="s">
        <v>675</v>
      </c>
      <c r="AG41" s="15"/>
      <c r="AH41" s="15" t="s">
        <v>674</v>
      </c>
      <c r="AI41" s="16">
        <f t="shared" si="8"/>
        <v>150</v>
      </c>
      <c r="AJ41" s="16" t="str">
        <f t="shared" si="9"/>
        <v>关羽碎片</v>
      </c>
      <c r="AK41" s="15">
        <f t="shared" si="10"/>
        <v>10</v>
      </c>
    </row>
    <row r="42" spans="1:37" ht="16.5" x14ac:dyDescent="0.2">
      <c r="A42" s="15">
        <v>7</v>
      </c>
      <c r="B42" s="15">
        <f t="shared" si="11"/>
        <v>1501001</v>
      </c>
      <c r="C42" s="15">
        <f t="shared" si="12"/>
        <v>7</v>
      </c>
      <c r="D42" s="16">
        <f t="shared" si="13"/>
        <v>0.59</v>
      </c>
      <c r="E42" s="16" t="str">
        <f t="shared" si="14"/>
        <v>金币</v>
      </c>
      <c r="F42" s="16">
        <f t="shared" si="15"/>
        <v>7000</v>
      </c>
      <c r="G42" s="16" t="str">
        <f t="shared" si="16"/>
        <v>中级强化石</v>
      </c>
      <c r="H42" s="16">
        <f t="shared" si="17"/>
        <v>20</v>
      </c>
      <c r="I42" s="16" t="str">
        <f t="shared" si="23"/>
        <v>高级强化石</v>
      </c>
      <c r="J42" s="16">
        <f t="shared" si="23"/>
        <v>10</v>
      </c>
      <c r="M42" s="15">
        <v>7</v>
      </c>
      <c r="N42" s="15">
        <v>2</v>
      </c>
      <c r="O42" s="15">
        <f>ROUND(SUM(N$36:N42)/$N$34,2)</f>
        <v>0.59</v>
      </c>
      <c r="P42" s="15" t="s">
        <v>581</v>
      </c>
      <c r="Q42" s="15">
        <v>7000</v>
      </c>
      <c r="R42" s="15" t="s">
        <v>570</v>
      </c>
      <c r="S42" s="15">
        <v>20</v>
      </c>
      <c r="T42" s="15" t="s">
        <v>571</v>
      </c>
      <c r="U42" s="15">
        <v>10</v>
      </c>
      <c r="Y42" s="15">
        <v>7</v>
      </c>
      <c r="Z42" s="15">
        <f t="shared" si="18"/>
        <v>1501001</v>
      </c>
      <c r="AA42" s="16" t="str">
        <f t="shared" si="19"/>
        <v>关羽</v>
      </c>
      <c r="AB42" s="15">
        <f t="shared" si="7"/>
        <v>7</v>
      </c>
      <c r="AC42" s="16" t="str">
        <f t="shared" si="20"/>
        <v/>
      </c>
      <c r="AD42" s="16" t="str">
        <f t="shared" si="21"/>
        <v>DefRate</v>
      </c>
      <c r="AE42" s="16">
        <f t="shared" si="22"/>
        <v>0.15</v>
      </c>
      <c r="AF42" s="15" t="s">
        <v>675</v>
      </c>
      <c r="AG42" s="15"/>
      <c r="AH42" s="15" t="s">
        <v>674</v>
      </c>
      <c r="AI42" s="16">
        <f t="shared" si="8"/>
        <v>200</v>
      </c>
      <c r="AJ42" s="16" t="str">
        <f t="shared" si="9"/>
        <v>关羽碎片</v>
      </c>
      <c r="AK42" s="15">
        <f t="shared" si="10"/>
        <v>10</v>
      </c>
    </row>
    <row r="43" spans="1:37" ht="16.5" x14ac:dyDescent="0.2">
      <c r="A43" s="15">
        <v>8</v>
      </c>
      <c r="B43" s="15">
        <f t="shared" si="11"/>
        <v>1501001</v>
      </c>
      <c r="C43" s="15">
        <f t="shared" si="12"/>
        <v>8</v>
      </c>
      <c r="D43" s="16">
        <f t="shared" si="13"/>
        <v>0.72</v>
      </c>
      <c r="E43" s="16" t="str">
        <f t="shared" si="14"/>
        <v>金币</v>
      </c>
      <c r="F43" s="16">
        <f t="shared" si="15"/>
        <v>8000</v>
      </c>
      <c r="G43" s="16" t="str">
        <f t="shared" si="16"/>
        <v>中级强化石</v>
      </c>
      <c r="H43" s="16">
        <f t="shared" si="17"/>
        <v>20</v>
      </c>
      <c r="I43" s="16" t="str">
        <f t="shared" si="23"/>
        <v>高级强化石</v>
      </c>
      <c r="J43" s="16">
        <f t="shared" si="23"/>
        <v>15</v>
      </c>
      <c r="M43" s="15">
        <v>8</v>
      </c>
      <c r="N43" s="15">
        <v>2</v>
      </c>
      <c r="O43" s="15">
        <f>ROUND(SUM(N$36:N43)/$N$34,2)</f>
        <v>0.72</v>
      </c>
      <c r="P43" s="15" t="s">
        <v>581</v>
      </c>
      <c r="Q43" s="15">
        <v>8000</v>
      </c>
      <c r="R43" s="15" t="s">
        <v>570</v>
      </c>
      <c r="S43" s="15">
        <v>20</v>
      </c>
      <c r="T43" s="15" t="s">
        <v>571</v>
      </c>
      <c r="U43" s="15">
        <v>15</v>
      </c>
      <c r="Y43" s="15">
        <v>8</v>
      </c>
      <c r="Z43" s="15">
        <f t="shared" si="18"/>
        <v>1501001</v>
      </c>
      <c r="AA43" s="16" t="str">
        <f t="shared" si="19"/>
        <v>关羽</v>
      </c>
      <c r="AB43" s="15">
        <f t="shared" si="7"/>
        <v>8</v>
      </c>
      <c r="AC43" s="16" t="str">
        <f t="shared" si="20"/>
        <v/>
      </c>
      <c r="AD43" s="16" t="str">
        <f t="shared" si="21"/>
        <v>AtkRate</v>
      </c>
      <c r="AE43" s="16">
        <f t="shared" si="22"/>
        <v>0.15</v>
      </c>
      <c r="AF43" s="15" t="s">
        <v>675</v>
      </c>
      <c r="AG43" s="15"/>
      <c r="AH43" s="15" t="s">
        <v>674</v>
      </c>
      <c r="AI43" s="16">
        <f t="shared" si="8"/>
        <v>250</v>
      </c>
      <c r="AJ43" s="16" t="str">
        <f t="shared" si="9"/>
        <v>关羽碎片</v>
      </c>
      <c r="AK43" s="15">
        <f t="shared" si="10"/>
        <v>20</v>
      </c>
    </row>
    <row r="44" spans="1:37" ht="16.5" x14ac:dyDescent="0.2">
      <c r="A44" s="15">
        <v>9</v>
      </c>
      <c r="B44" s="15">
        <f t="shared" si="11"/>
        <v>1501001</v>
      </c>
      <c r="C44" s="15">
        <f t="shared" si="12"/>
        <v>9</v>
      </c>
      <c r="D44" s="16">
        <f t="shared" si="13"/>
        <v>0.84</v>
      </c>
      <c r="E44" s="16" t="str">
        <f t="shared" si="14"/>
        <v>金币</v>
      </c>
      <c r="F44" s="16">
        <f t="shared" si="15"/>
        <v>9000</v>
      </c>
      <c r="G44" s="16" t="str">
        <f t="shared" si="16"/>
        <v>中级强化石</v>
      </c>
      <c r="H44" s="16">
        <f t="shared" si="17"/>
        <v>20</v>
      </c>
      <c r="I44" s="16" t="str">
        <f t="shared" si="23"/>
        <v>高级强化石</v>
      </c>
      <c r="J44" s="16">
        <f t="shared" si="23"/>
        <v>20</v>
      </c>
      <c r="M44" s="15">
        <v>9</v>
      </c>
      <c r="N44" s="15">
        <v>2</v>
      </c>
      <c r="O44" s="15">
        <f>ROUND(SUM(N$36:N44)/$N$34,2)</f>
        <v>0.84</v>
      </c>
      <c r="P44" s="15" t="s">
        <v>581</v>
      </c>
      <c r="Q44" s="15">
        <v>9000</v>
      </c>
      <c r="R44" s="15" t="s">
        <v>570</v>
      </c>
      <c r="S44" s="15">
        <v>20</v>
      </c>
      <c r="T44" s="15" t="s">
        <v>571</v>
      </c>
      <c r="U44" s="15">
        <v>20</v>
      </c>
      <c r="Y44" s="15">
        <v>9</v>
      </c>
      <c r="Z44" s="15">
        <f t="shared" si="18"/>
        <v>1501001</v>
      </c>
      <c r="AA44" s="16" t="str">
        <f t="shared" si="19"/>
        <v>关羽</v>
      </c>
      <c r="AB44" s="15">
        <f t="shared" si="7"/>
        <v>9</v>
      </c>
      <c r="AC44" s="16" t="str">
        <f t="shared" si="20"/>
        <v/>
      </c>
      <c r="AD44" s="16" t="str">
        <f t="shared" si="21"/>
        <v>Crit</v>
      </c>
      <c r="AE44" s="16">
        <f t="shared" si="22"/>
        <v>0.15</v>
      </c>
      <c r="AF44" s="15" t="s">
        <v>675</v>
      </c>
      <c r="AG44" s="15"/>
      <c r="AH44" s="15" t="s">
        <v>674</v>
      </c>
      <c r="AI44" s="16">
        <f t="shared" si="8"/>
        <v>300</v>
      </c>
      <c r="AJ44" s="16" t="str">
        <f t="shared" si="9"/>
        <v>关羽碎片</v>
      </c>
      <c r="AK44" s="15">
        <f t="shared" si="10"/>
        <v>20</v>
      </c>
    </row>
    <row r="45" spans="1:37" ht="16.5" x14ac:dyDescent="0.2">
      <c r="A45" s="15">
        <v>10</v>
      </c>
      <c r="B45" s="15">
        <f t="shared" si="11"/>
        <v>1501001</v>
      </c>
      <c r="C45" s="15">
        <f t="shared" si="12"/>
        <v>10</v>
      </c>
      <c r="D45" s="16">
        <f t="shared" si="13"/>
        <v>1</v>
      </c>
      <c r="E45" s="16" t="str">
        <f t="shared" si="14"/>
        <v>金币</v>
      </c>
      <c r="F45" s="16">
        <f t="shared" si="15"/>
        <v>10000</v>
      </c>
      <c r="G45" s="16" t="str">
        <f t="shared" si="16"/>
        <v>中级强化石</v>
      </c>
      <c r="H45" s="16">
        <f t="shared" si="17"/>
        <v>20</v>
      </c>
      <c r="I45" s="16" t="str">
        <f t="shared" si="23"/>
        <v>高级强化石</v>
      </c>
      <c r="J45" s="16">
        <f t="shared" si="23"/>
        <v>25</v>
      </c>
      <c r="M45" s="15">
        <v>10</v>
      </c>
      <c r="N45" s="15">
        <v>2.5</v>
      </c>
      <c r="O45" s="15">
        <f>ROUND(SUM(N$36:N45)/$N$34,2)</f>
        <v>1</v>
      </c>
      <c r="P45" s="15" t="s">
        <v>581</v>
      </c>
      <c r="Q45" s="15">
        <v>10000</v>
      </c>
      <c r="R45" s="15" t="s">
        <v>570</v>
      </c>
      <c r="S45" s="15">
        <v>20</v>
      </c>
      <c r="T45" s="15" t="s">
        <v>571</v>
      </c>
      <c r="U45" s="15">
        <v>25</v>
      </c>
      <c r="Y45" s="15">
        <v>10</v>
      </c>
      <c r="Z45" s="15">
        <f t="shared" si="18"/>
        <v>1501001</v>
      </c>
      <c r="AA45" s="16" t="str">
        <f t="shared" si="19"/>
        <v>关羽</v>
      </c>
      <c r="AB45" s="15">
        <f t="shared" si="7"/>
        <v>10</v>
      </c>
      <c r="AC45" s="16" t="str">
        <f t="shared" si="20"/>
        <v/>
      </c>
      <c r="AD45" s="16" t="str">
        <f t="shared" si="21"/>
        <v>AtkRate</v>
      </c>
      <c r="AE45" s="16">
        <f t="shared" si="22"/>
        <v>0.19999999999999998</v>
      </c>
      <c r="AF45" s="15" t="s">
        <v>675</v>
      </c>
      <c r="AG45" s="15"/>
      <c r="AH45" s="15" t="s">
        <v>674</v>
      </c>
      <c r="AI45" s="16">
        <f t="shared" si="8"/>
        <v>400</v>
      </c>
      <c r="AJ45" s="16" t="str">
        <f t="shared" si="9"/>
        <v>关羽碎片</v>
      </c>
      <c r="AK45" s="15">
        <f t="shared" si="10"/>
        <v>20</v>
      </c>
    </row>
    <row r="46" spans="1:37" ht="16.5" x14ac:dyDescent="0.2">
      <c r="A46" s="15">
        <v>11</v>
      </c>
      <c r="B46" s="15">
        <f t="shared" si="11"/>
        <v>1501002</v>
      </c>
      <c r="C46" s="15">
        <f t="shared" si="12"/>
        <v>1</v>
      </c>
      <c r="D46" s="16">
        <f t="shared" si="13"/>
        <v>0.06</v>
      </c>
      <c r="E46" s="16" t="str">
        <f t="shared" si="14"/>
        <v>金币</v>
      </c>
      <c r="F46" s="16">
        <f t="shared" si="15"/>
        <v>1000</v>
      </c>
      <c r="G46" s="16" t="str">
        <f t="shared" si="16"/>
        <v>低级强化石</v>
      </c>
      <c r="H46" s="16">
        <f t="shared" si="17"/>
        <v>10</v>
      </c>
      <c r="I46" s="16"/>
      <c r="J46" s="16"/>
      <c r="Y46" s="15">
        <v>11</v>
      </c>
      <c r="Z46" s="15">
        <f t="shared" si="18"/>
        <v>1501001</v>
      </c>
      <c r="AA46" s="16" t="str">
        <f t="shared" si="19"/>
        <v>关羽</v>
      </c>
      <c r="AB46" s="15">
        <f t="shared" si="7"/>
        <v>11</v>
      </c>
      <c r="AC46" s="16" t="str">
        <f t="shared" si="20"/>
        <v/>
      </c>
      <c r="AD46" s="16" t="str">
        <f t="shared" si="21"/>
        <v>HPRate</v>
      </c>
      <c r="AE46" s="16">
        <f t="shared" si="22"/>
        <v>0.19999999999999998</v>
      </c>
      <c r="AF46" s="15" t="s">
        <v>675</v>
      </c>
      <c r="AG46" s="15"/>
      <c r="AH46" s="15" t="s">
        <v>674</v>
      </c>
      <c r="AI46" s="16">
        <f t="shared" si="8"/>
        <v>500</v>
      </c>
      <c r="AJ46" s="16" t="str">
        <f t="shared" si="9"/>
        <v>关羽碎片</v>
      </c>
      <c r="AK46" s="15">
        <f t="shared" si="10"/>
        <v>30</v>
      </c>
    </row>
    <row r="47" spans="1:37" ht="16.5" x14ac:dyDescent="0.2">
      <c r="A47" s="15">
        <v>12</v>
      </c>
      <c r="B47" s="15">
        <f t="shared" si="11"/>
        <v>1501002</v>
      </c>
      <c r="C47" s="15">
        <f t="shared" si="12"/>
        <v>2</v>
      </c>
      <c r="D47" s="16">
        <f t="shared" si="13"/>
        <v>0.13</v>
      </c>
      <c r="E47" s="16" t="str">
        <f t="shared" si="14"/>
        <v>金币</v>
      </c>
      <c r="F47" s="16">
        <f t="shared" si="15"/>
        <v>2000</v>
      </c>
      <c r="G47" s="16" t="str">
        <f t="shared" si="16"/>
        <v>低级强化石</v>
      </c>
      <c r="H47" s="16">
        <f t="shared" si="17"/>
        <v>15</v>
      </c>
      <c r="I47" s="16"/>
      <c r="J47" s="16"/>
      <c r="Y47" s="15">
        <v>12</v>
      </c>
      <c r="Z47" s="15">
        <f t="shared" si="18"/>
        <v>1501001</v>
      </c>
      <c r="AA47" s="16" t="str">
        <f t="shared" si="19"/>
        <v>关羽</v>
      </c>
      <c r="AB47" s="15">
        <f t="shared" si="7"/>
        <v>12</v>
      </c>
      <c r="AC47" s="16" t="str">
        <f t="shared" si="20"/>
        <v/>
      </c>
      <c r="AD47" s="16" t="str">
        <f t="shared" si="21"/>
        <v>AtkRate</v>
      </c>
      <c r="AE47" s="16">
        <f t="shared" si="22"/>
        <v>0.19999999999999998</v>
      </c>
      <c r="AF47" s="15" t="s">
        <v>675</v>
      </c>
      <c r="AG47" s="15"/>
      <c r="AH47" s="15" t="s">
        <v>674</v>
      </c>
      <c r="AI47" s="16">
        <f t="shared" si="8"/>
        <v>600</v>
      </c>
      <c r="AJ47" s="16" t="str">
        <f t="shared" si="9"/>
        <v>关羽碎片</v>
      </c>
      <c r="AK47" s="15">
        <f t="shared" si="10"/>
        <v>30</v>
      </c>
    </row>
    <row r="48" spans="1:37" ht="16.5" x14ac:dyDescent="0.2">
      <c r="A48" s="15">
        <v>13</v>
      </c>
      <c r="B48" s="15">
        <f t="shared" si="11"/>
        <v>1501002</v>
      </c>
      <c r="C48" s="15">
        <f t="shared" si="12"/>
        <v>3</v>
      </c>
      <c r="D48" s="16">
        <f t="shared" si="13"/>
        <v>0.19</v>
      </c>
      <c r="E48" s="16" t="str">
        <f t="shared" si="14"/>
        <v>金币</v>
      </c>
      <c r="F48" s="16">
        <f t="shared" si="15"/>
        <v>3000</v>
      </c>
      <c r="G48" s="16" t="str">
        <f t="shared" si="16"/>
        <v>低级强化石</v>
      </c>
      <c r="H48" s="16">
        <f t="shared" si="17"/>
        <v>20</v>
      </c>
      <c r="I48" s="16"/>
      <c r="J48" s="16"/>
      <c r="Y48" s="15">
        <v>13</v>
      </c>
      <c r="Z48" s="15">
        <f t="shared" si="18"/>
        <v>1501001</v>
      </c>
      <c r="AA48" s="16" t="str">
        <f t="shared" si="19"/>
        <v>关羽</v>
      </c>
      <c r="AB48" s="15">
        <f t="shared" si="7"/>
        <v>13</v>
      </c>
      <c r="AC48" s="16" t="str">
        <f t="shared" si="20"/>
        <v/>
      </c>
      <c r="AD48" s="16" t="str">
        <f t="shared" si="21"/>
        <v>DefRate</v>
      </c>
      <c r="AE48" s="16">
        <f t="shared" si="22"/>
        <v>0.19999999999999998</v>
      </c>
      <c r="AF48" s="15" t="s">
        <v>675</v>
      </c>
      <c r="AG48" s="15"/>
      <c r="AH48" s="15" t="s">
        <v>674</v>
      </c>
      <c r="AI48" s="16">
        <f t="shared" si="8"/>
        <v>700</v>
      </c>
      <c r="AJ48" s="16" t="str">
        <f t="shared" si="9"/>
        <v>关羽碎片</v>
      </c>
      <c r="AK48" s="15">
        <f t="shared" si="10"/>
        <v>30</v>
      </c>
    </row>
    <row r="49" spans="1:37" ht="16.5" x14ac:dyDescent="0.2">
      <c r="A49" s="15">
        <v>14</v>
      </c>
      <c r="B49" s="15">
        <f t="shared" si="11"/>
        <v>1501002</v>
      </c>
      <c r="C49" s="15">
        <f t="shared" si="12"/>
        <v>4</v>
      </c>
      <c r="D49" s="16">
        <f t="shared" si="13"/>
        <v>0.28000000000000003</v>
      </c>
      <c r="E49" s="16" t="str">
        <f t="shared" si="14"/>
        <v>金币</v>
      </c>
      <c r="F49" s="16">
        <f t="shared" si="15"/>
        <v>4000</v>
      </c>
      <c r="G49" s="16" t="str">
        <f t="shared" si="16"/>
        <v>低级强化石</v>
      </c>
      <c r="H49" s="16">
        <f t="shared" si="17"/>
        <v>20</v>
      </c>
      <c r="I49" s="16" t="str">
        <f t="shared" ref="I49:J55" si="24">INDEX(T$36:T$45,$C49)</f>
        <v>中级强化石</v>
      </c>
      <c r="J49" s="16">
        <f t="shared" si="24"/>
        <v>10</v>
      </c>
      <c r="Y49" s="15">
        <v>14</v>
      </c>
      <c r="Z49" s="15">
        <f t="shared" si="18"/>
        <v>1501001</v>
      </c>
      <c r="AA49" s="16" t="str">
        <f t="shared" si="19"/>
        <v>关羽</v>
      </c>
      <c r="AB49" s="15">
        <f t="shared" si="7"/>
        <v>14</v>
      </c>
      <c r="AC49" s="16" t="str">
        <f t="shared" si="20"/>
        <v/>
      </c>
      <c r="AD49" s="16" t="str">
        <f t="shared" si="21"/>
        <v>AtkRate</v>
      </c>
      <c r="AE49" s="16">
        <f t="shared" si="22"/>
        <v>0.19999999999999998</v>
      </c>
      <c r="AF49" s="15" t="s">
        <v>675</v>
      </c>
      <c r="AG49" s="15"/>
      <c r="AH49" s="15" t="s">
        <v>674</v>
      </c>
      <c r="AI49" s="16">
        <f t="shared" si="8"/>
        <v>800</v>
      </c>
      <c r="AJ49" s="16" t="str">
        <f t="shared" si="9"/>
        <v>关羽碎片</v>
      </c>
      <c r="AK49" s="15">
        <f t="shared" si="10"/>
        <v>50</v>
      </c>
    </row>
    <row r="50" spans="1:37" ht="16.5" x14ac:dyDescent="0.2">
      <c r="A50" s="15">
        <v>15</v>
      </c>
      <c r="B50" s="15">
        <f t="shared" si="11"/>
        <v>1501002</v>
      </c>
      <c r="C50" s="15">
        <f t="shared" si="12"/>
        <v>5</v>
      </c>
      <c r="D50" s="16">
        <f t="shared" si="13"/>
        <v>0.38</v>
      </c>
      <c r="E50" s="16" t="str">
        <f t="shared" si="14"/>
        <v>金币</v>
      </c>
      <c r="F50" s="16">
        <f t="shared" si="15"/>
        <v>5000</v>
      </c>
      <c r="G50" s="16" t="str">
        <f t="shared" si="16"/>
        <v>低级强化石</v>
      </c>
      <c r="H50" s="16">
        <f t="shared" si="17"/>
        <v>20</v>
      </c>
      <c r="I50" s="16" t="str">
        <f t="shared" si="24"/>
        <v>中级强化石</v>
      </c>
      <c r="J50" s="16">
        <f t="shared" si="24"/>
        <v>15</v>
      </c>
      <c r="Y50" s="15">
        <v>15</v>
      </c>
      <c r="Z50" s="15">
        <f t="shared" si="18"/>
        <v>1501001</v>
      </c>
      <c r="AA50" s="16" t="str">
        <f t="shared" si="19"/>
        <v>关羽</v>
      </c>
      <c r="AB50" s="15">
        <f t="shared" si="7"/>
        <v>15</v>
      </c>
      <c r="AC50" s="16" t="str">
        <f t="shared" si="20"/>
        <v/>
      </c>
      <c r="AD50" s="16" t="str">
        <f t="shared" si="21"/>
        <v>Crit</v>
      </c>
      <c r="AE50" s="16">
        <f t="shared" si="22"/>
        <v>0.19999999999999998</v>
      </c>
      <c r="AF50" s="15" t="s">
        <v>675</v>
      </c>
      <c r="AG50" s="15"/>
      <c r="AH50" s="15" t="s">
        <v>674</v>
      </c>
      <c r="AI50" s="16">
        <f t="shared" si="8"/>
        <v>1000</v>
      </c>
      <c r="AJ50" s="16" t="str">
        <f t="shared" si="9"/>
        <v>关羽碎片</v>
      </c>
      <c r="AK50" s="15">
        <f t="shared" si="10"/>
        <v>60</v>
      </c>
    </row>
    <row r="51" spans="1:37" ht="16.5" x14ac:dyDescent="0.2">
      <c r="A51" s="15">
        <v>16</v>
      </c>
      <c r="B51" s="15">
        <f t="shared" si="11"/>
        <v>1501002</v>
      </c>
      <c r="C51" s="15">
        <f t="shared" si="12"/>
        <v>6</v>
      </c>
      <c r="D51" s="16">
        <f t="shared" si="13"/>
        <v>0.47</v>
      </c>
      <c r="E51" s="16" t="str">
        <f t="shared" si="14"/>
        <v>金币</v>
      </c>
      <c r="F51" s="16">
        <f t="shared" si="15"/>
        <v>6000</v>
      </c>
      <c r="G51" s="16" t="str">
        <f t="shared" si="16"/>
        <v>低级强化石</v>
      </c>
      <c r="H51" s="16">
        <f t="shared" si="17"/>
        <v>20</v>
      </c>
      <c r="I51" s="16" t="str">
        <f t="shared" si="24"/>
        <v>中级强化石</v>
      </c>
      <c r="J51" s="16">
        <f t="shared" si="24"/>
        <v>20</v>
      </c>
      <c r="Y51" s="15">
        <v>16</v>
      </c>
      <c r="Z51" s="15">
        <f t="shared" si="18"/>
        <v>1501002</v>
      </c>
      <c r="AA51" s="16" t="str">
        <f t="shared" si="19"/>
        <v>许褚</v>
      </c>
      <c r="AB51" s="15">
        <f t="shared" si="7"/>
        <v>1</v>
      </c>
      <c r="AC51" s="16" t="str">
        <f t="shared" si="20"/>
        <v/>
      </c>
      <c r="AD51" s="16" t="str">
        <f t="shared" si="21"/>
        <v>AtkExt</v>
      </c>
      <c r="AE51" s="16">
        <f t="shared" si="22"/>
        <v>100</v>
      </c>
      <c r="AF51" s="15" t="s">
        <v>675</v>
      </c>
      <c r="AG51" s="15"/>
      <c r="AH51" s="15" t="s">
        <v>674</v>
      </c>
      <c r="AI51" s="16">
        <f t="shared" si="8"/>
        <v>10</v>
      </c>
      <c r="AJ51" s="16" t="str">
        <f t="shared" si="9"/>
        <v/>
      </c>
      <c r="AK51" s="15" t="str">
        <f t="shared" si="10"/>
        <v/>
      </c>
    </row>
    <row r="52" spans="1:37" ht="16.5" x14ac:dyDescent="0.2">
      <c r="A52" s="15">
        <v>17</v>
      </c>
      <c r="B52" s="15">
        <f t="shared" si="11"/>
        <v>1501002</v>
      </c>
      <c r="C52" s="15">
        <f t="shared" si="12"/>
        <v>7</v>
      </c>
      <c r="D52" s="16">
        <f t="shared" si="13"/>
        <v>0.59</v>
      </c>
      <c r="E52" s="16" t="str">
        <f t="shared" si="14"/>
        <v>金币</v>
      </c>
      <c r="F52" s="16">
        <f t="shared" si="15"/>
        <v>7000</v>
      </c>
      <c r="G52" s="16" t="str">
        <f t="shared" si="16"/>
        <v>中级强化石</v>
      </c>
      <c r="H52" s="16">
        <f t="shared" si="17"/>
        <v>20</v>
      </c>
      <c r="I52" s="16" t="str">
        <f t="shared" si="24"/>
        <v>高级强化石</v>
      </c>
      <c r="J52" s="16">
        <f t="shared" si="24"/>
        <v>10</v>
      </c>
      <c r="Y52" s="15">
        <v>17</v>
      </c>
      <c r="Z52" s="15">
        <f t="shared" si="18"/>
        <v>1501002</v>
      </c>
      <c r="AA52" s="16" t="str">
        <f t="shared" si="19"/>
        <v>许褚</v>
      </c>
      <c r="AB52" s="15">
        <f t="shared" si="7"/>
        <v>2</v>
      </c>
      <c r="AC52" s="16" t="str">
        <f t="shared" si="20"/>
        <v/>
      </c>
      <c r="AD52" s="16" t="str">
        <f t="shared" si="21"/>
        <v>HPExt</v>
      </c>
      <c r="AE52" s="16">
        <f t="shared" si="22"/>
        <v>700</v>
      </c>
      <c r="AF52" s="15" t="s">
        <v>675</v>
      </c>
      <c r="AG52" s="15"/>
      <c r="AH52" s="15" t="s">
        <v>674</v>
      </c>
      <c r="AI52" s="16">
        <f t="shared" si="8"/>
        <v>20</v>
      </c>
      <c r="AJ52" s="16" t="str">
        <f t="shared" si="9"/>
        <v/>
      </c>
      <c r="AK52" s="15" t="str">
        <f t="shared" si="10"/>
        <v/>
      </c>
    </row>
    <row r="53" spans="1:37" ht="16.5" x14ac:dyDescent="0.2">
      <c r="A53" s="15">
        <v>18</v>
      </c>
      <c r="B53" s="15">
        <f t="shared" si="11"/>
        <v>1501002</v>
      </c>
      <c r="C53" s="15">
        <f t="shared" si="12"/>
        <v>8</v>
      </c>
      <c r="D53" s="16">
        <f t="shared" si="13"/>
        <v>0.72</v>
      </c>
      <c r="E53" s="16" t="str">
        <f t="shared" si="14"/>
        <v>金币</v>
      </c>
      <c r="F53" s="16">
        <f t="shared" si="15"/>
        <v>8000</v>
      </c>
      <c r="G53" s="16" t="str">
        <f t="shared" si="16"/>
        <v>中级强化石</v>
      </c>
      <c r="H53" s="16">
        <f t="shared" si="17"/>
        <v>20</v>
      </c>
      <c r="I53" s="16" t="str">
        <f t="shared" si="24"/>
        <v>高级强化石</v>
      </c>
      <c r="J53" s="16">
        <f t="shared" si="24"/>
        <v>15</v>
      </c>
      <c r="Y53" s="15">
        <v>18</v>
      </c>
      <c r="Z53" s="15">
        <f t="shared" si="18"/>
        <v>1501002</v>
      </c>
      <c r="AA53" s="16" t="str">
        <f t="shared" si="19"/>
        <v>许褚</v>
      </c>
      <c r="AB53" s="15">
        <f t="shared" si="7"/>
        <v>3</v>
      </c>
      <c r="AC53" s="16">
        <f t="shared" si="20"/>
        <v>130300209</v>
      </c>
      <c r="AD53" s="16" t="str">
        <f t="shared" si="21"/>
        <v/>
      </c>
      <c r="AE53" s="16" t="str">
        <f t="shared" si="22"/>
        <v/>
      </c>
      <c r="AF53" s="15" t="s">
        <v>675</v>
      </c>
      <c r="AG53" s="15"/>
      <c r="AH53" s="15" t="s">
        <v>674</v>
      </c>
      <c r="AI53" s="16">
        <f t="shared" si="8"/>
        <v>30</v>
      </c>
      <c r="AJ53" s="16" t="str">
        <f t="shared" si="9"/>
        <v>许褚碎片</v>
      </c>
      <c r="AK53" s="15">
        <f t="shared" si="10"/>
        <v>5</v>
      </c>
    </row>
    <row r="54" spans="1:37" ht="16.5" x14ac:dyDescent="0.2">
      <c r="A54" s="15">
        <v>19</v>
      </c>
      <c r="B54" s="15">
        <f t="shared" si="11"/>
        <v>1501002</v>
      </c>
      <c r="C54" s="15">
        <f t="shared" si="12"/>
        <v>9</v>
      </c>
      <c r="D54" s="16">
        <f t="shared" si="13"/>
        <v>0.84</v>
      </c>
      <c r="E54" s="16" t="str">
        <f t="shared" si="14"/>
        <v>金币</v>
      </c>
      <c r="F54" s="16">
        <f t="shared" si="15"/>
        <v>9000</v>
      </c>
      <c r="G54" s="16" t="str">
        <f t="shared" si="16"/>
        <v>中级强化石</v>
      </c>
      <c r="H54" s="16">
        <f t="shared" si="17"/>
        <v>20</v>
      </c>
      <c r="I54" s="16" t="str">
        <f t="shared" si="24"/>
        <v>高级强化石</v>
      </c>
      <c r="J54" s="16">
        <f t="shared" si="24"/>
        <v>20</v>
      </c>
      <c r="Y54" s="15">
        <v>19</v>
      </c>
      <c r="Z54" s="15">
        <f t="shared" si="18"/>
        <v>1501002</v>
      </c>
      <c r="AA54" s="16" t="str">
        <f t="shared" si="19"/>
        <v>许褚</v>
      </c>
      <c r="AB54" s="15">
        <f t="shared" si="7"/>
        <v>4</v>
      </c>
      <c r="AC54" s="16" t="str">
        <f t="shared" si="20"/>
        <v/>
      </c>
      <c r="AD54" s="16" t="str">
        <f t="shared" si="21"/>
        <v>AtkRate</v>
      </c>
      <c r="AE54" s="16">
        <f t="shared" si="22"/>
        <v>0.15</v>
      </c>
      <c r="AF54" s="15" t="s">
        <v>675</v>
      </c>
      <c r="AG54" s="15"/>
      <c r="AH54" s="15" t="s">
        <v>674</v>
      </c>
      <c r="AI54" s="16">
        <f t="shared" si="8"/>
        <v>50</v>
      </c>
      <c r="AJ54" s="16" t="str">
        <f t="shared" si="9"/>
        <v>许褚碎片</v>
      </c>
      <c r="AK54" s="15">
        <f t="shared" si="10"/>
        <v>5</v>
      </c>
    </row>
    <row r="55" spans="1:37" ht="16.5" x14ac:dyDescent="0.2">
      <c r="A55" s="15">
        <v>20</v>
      </c>
      <c r="B55" s="15">
        <f t="shared" si="11"/>
        <v>1501002</v>
      </c>
      <c r="C55" s="15">
        <f t="shared" si="12"/>
        <v>10</v>
      </c>
      <c r="D55" s="16">
        <f t="shared" si="13"/>
        <v>1</v>
      </c>
      <c r="E55" s="16" t="str">
        <f t="shared" si="14"/>
        <v>金币</v>
      </c>
      <c r="F55" s="16">
        <f t="shared" si="15"/>
        <v>10000</v>
      </c>
      <c r="G55" s="16" t="str">
        <f t="shared" si="16"/>
        <v>中级强化石</v>
      </c>
      <c r="H55" s="16">
        <f t="shared" si="17"/>
        <v>20</v>
      </c>
      <c r="I55" s="16" t="str">
        <f t="shared" si="24"/>
        <v>高级强化石</v>
      </c>
      <c r="J55" s="16">
        <f t="shared" si="24"/>
        <v>25</v>
      </c>
      <c r="Y55" s="15">
        <v>20</v>
      </c>
      <c r="Z55" s="15">
        <f t="shared" si="18"/>
        <v>1501002</v>
      </c>
      <c r="AA55" s="16" t="str">
        <f t="shared" si="19"/>
        <v>许褚</v>
      </c>
      <c r="AB55" s="15">
        <f t="shared" si="7"/>
        <v>5</v>
      </c>
      <c r="AC55" s="16" t="str">
        <f t="shared" si="20"/>
        <v/>
      </c>
      <c r="AD55" s="16" t="str">
        <f t="shared" si="21"/>
        <v>HPRate</v>
      </c>
      <c r="AE55" s="16">
        <f t="shared" si="22"/>
        <v>0.15</v>
      </c>
      <c r="AF55" s="15" t="s">
        <v>675</v>
      </c>
      <c r="AG55" s="15"/>
      <c r="AH55" s="15" t="s">
        <v>674</v>
      </c>
      <c r="AI55" s="16">
        <f t="shared" si="8"/>
        <v>100</v>
      </c>
      <c r="AJ55" s="16" t="str">
        <f t="shared" si="9"/>
        <v>许褚碎片</v>
      </c>
      <c r="AK55" s="15">
        <f t="shared" si="10"/>
        <v>10</v>
      </c>
    </row>
    <row r="56" spans="1:37" ht="16.5" x14ac:dyDescent="0.2">
      <c r="A56" s="15">
        <v>21</v>
      </c>
      <c r="B56" s="15">
        <f t="shared" si="11"/>
        <v>1501003</v>
      </c>
      <c r="C56" s="15">
        <f t="shared" si="12"/>
        <v>1</v>
      </c>
      <c r="D56" s="16">
        <f t="shared" si="13"/>
        <v>0.06</v>
      </c>
      <c r="E56" s="16" t="str">
        <f t="shared" si="14"/>
        <v>金币</v>
      </c>
      <c r="F56" s="16">
        <f t="shared" si="15"/>
        <v>1000</v>
      </c>
      <c r="G56" s="16" t="str">
        <f t="shared" si="16"/>
        <v>低级强化石</v>
      </c>
      <c r="H56" s="16">
        <f t="shared" si="17"/>
        <v>10</v>
      </c>
      <c r="I56" s="16"/>
      <c r="J56" s="16"/>
      <c r="Y56" s="15">
        <v>21</v>
      </c>
      <c r="Z56" s="15">
        <f t="shared" si="18"/>
        <v>1501002</v>
      </c>
      <c r="AA56" s="16" t="str">
        <f t="shared" si="19"/>
        <v>许褚</v>
      </c>
      <c r="AB56" s="15">
        <f t="shared" si="7"/>
        <v>6</v>
      </c>
      <c r="AC56" s="16" t="str">
        <f t="shared" si="20"/>
        <v/>
      </c>
      <c r="AD56" s="16" t="str">
        <f t="shared" si="21"/>
        <v>AtkRate</v>
      </c>
      <c r="AE56" s="16">
        <f t="shared" si="22"/>
        <v>0.15</v>
      </c>
      <c r="AF56" s="15" t="s">
        <v>675</v>
      </c>
      <c r="AG56" s="15"/>
      <c r="AH56" s="15" t="s">
        <v>674</v>
      </c>
      <c r="AI56" s="16">
        <f t="shared" si="8"/>
        <v>150</v>
      </c>
      <c r="AJ56" s="16" t="str">
        <f t="shared" si="9"/>
        <v>许褚碎片</v>
      </c>
      <c r="AK56" s="15">
        <f t="shared" si="10"/>
        <v>10</v>
      </c>
    </row>
    <row r="57" spans="1:37" ht="16.5" x14ac:dyDescent="0.2">
      <c r="A57" s="15">
        <v>22</v>
      </c>
      <c r="B57" s="15">
        <f t="shared" si="11"/>
        <v>1501003</v>
      </c>
      <c r="C57" s="15">
        <f t="shared" si="12"/>
        <v>2</v>
      </c>
      <c r="D57" s="16">
        <f t="shared" si="13"/>
        <v>0.13</v>
      </c>
      <c r="E57" s="16" t="str">
        <f t="shared" si="14"/>
        <v>金币</v>
      </c>
      <c r="F57" s="16">
        <f t="shared" si="15"/>
        <v>2000</v>
      </c>
      <c r="G57" s="16" t="str">
        <f t="shared" si="16"/>
        <v>低级强化石</v>
      </c>
      <c r="H57" s="16">
        <f t="shared" si="17"/>
        <v>15</v>
      </c>
      <c r="I57" s="16"/>
      <c r="J57" s="16"/>
      <c r="Y57" s="15">
        <v>22</v>
      </c>
      <c r="Z57" s="15">
        <f t="shared" si="18"/>
        <v>1501002</v>
      </c>
      <c r="AA57" s="16" t="str">
        <f t="shared" si="19"/>
        <v>许褚</v>
      </c>
      <c r="AB57" s="15">
        <f t="shared" si="7"/>
        <v>7</v>
      </c>
      <c r="AC57" s="16" t="str">
        <f t="shared" si="20"/>
        <v/>
      </c>
      <c r="AD57" s="16" t="str">
        <f t="shared" si="21"/>
        <v>DefRate</v>
      </c>
      <c r="AE57" s="16">
        <f t="shared" si="22"/>
        <v>0.15</v>
      </c>
      <c r="AF57" s="15" t="s">
        <v>675</v>
      </c>
      <c r="AG57" s="15"/>
      <c r="AH57" s="15" t="s">
        <v>674</v>
      </c>
      <c r="AI57" s="16">
        <f t="shared" si="8"/>
        <v>200</v>
      </c>
      <c r="AJ57" s="16" t="str">
        <f t="shared" si="9"/>
        <v>许褚碎片</v>
      </c>
      <c r="AK57" s="15">
        <f t="shared" si="10"/>
        <v>10</v>
      </c>
    </row>
    <row r="58" spans="1:37" ht="16.5" x14ac:dyDescent="0.2">
      <c r="A58" s="15">
        <v>23</v>
      </c>
      <c r="B58" s="15">
        <f t="shared" si="11"/>
        <v>1501003</v>
      </c>
      <c r="C58" s="15">
        <f t="shared" si="12"/>
        <v>3</v>
      </c>
      <c r="D58" s="16">
        <f t="shared" si="13"/>
        <v>0.19</v>
      </c>
      <c r="E58" s="16" t="str">
        <f t="shared" si="14"/>
        <v>金币</v>
      </c>
      <c r="F58" s="16">
        <f t="shared" si="15"/>
        <v>3000</v>
      </c>
      <c r="G58" s="16" t="str">
        <f t="shared" si="16"/>
        <v>低级强化石</v>
      </c>
      <c r="H58" s="16">
        <f t="shared" si="17"/>
        <v>20</v>
      </c>
      <c r="I58" s="16"/>
      <c r="J58" s="16"/>
      <c r="Y58" s="15">
        <v>23</v>
      </c>
      <c r="Z58" s="15">
        <f t="shared" si="18"/>
        <v>1501002</v>
      </c>
      <c r="AA58" s="16" t="str">
        <f t="shared" si="19"/>
        <v>许褚</v>
      </c>
      <c r="AB58" s="15">
        <f t="shared" si="7"/>
        <v>8</v>
      </c>
      <c r="AC58" s="16" t="str">
        <f t="shared" si="20"/>
        <v/>
      </c>
      <c r="AD58" s="16" t="str">
        <f t="shared" si="21"/>
        <v>AtkRate</v>
      </c>
      <c r="AE58" s="16">
        <f t="shared" si="22"/>
        <v>0.15</v>
      </c>
      <c r="AF58" s="15" t="s">
        <v>675</v>
      </c>
      <c r="AG58" s="15"/>
      <c r="AH58" s="15" t="s">
        <v>674</v>
      </c>
      <c r="AI58" s="16">
        <f t="shared" si="8"/>
        <v>250</v>
      </c>
      <c r="AJ58" s="16" t="str">
        <f t="shared" si="9"/>
        <v>许褚碎片</v>
      </c>
      <c r="AK58" s="15">
        <f t="shared" si="10"/>
        <v>20</v>
      </c>
    </row>
    <row r="59" spans="1:37" ht="16.5" x14ac:dyDescent="0.2">
      <c r="A59" s="15">
        <v>24</v>
      </c>
      <c r="B59" s="15">
        <f t="shared" si="11"/>
        <v>1501003</v>
      </c>
      <c r="C59" s="15">
        <f t="shared" si="12"/>
        <v>4</v>
      </c>
      <c r="D59" s="16">
        <f t="shared" si="13"/>
        <v>0.28000000000000003</v>
      </c>
      <c r="E59" s="16" t="str">
        <f t="shared" si="14"/>
        <v>金币</v>
      </c>
      <c r="F59" s="16">
        <f t="shared" si="15"/>
        <v>4000</v>
      </c>
      <c r="G59" s="16" t="str">
        <f t="shared" si="16"/>
        <v>低级强化石</v>
      </c>
      <c r="H59" s="16">
        <f t="shared" si="17"/>
        <v>20</v>
      </c>
      <c r="I59" s="16" t="str">
        <f t="shared" ref="I59:J65" si="25">INDEX(T$36:T$45,$C59)</f>
        <v>中级强化石</v>
      </c>
      <c r="J59" s="16">
        <f t="shared" si="25"/>
        <v>10</v>
      </c>
      <c r="Y59" s="15">
        <v>24</v>
      </c>
      <c r="Z59" s="15">
        <f t="shared" si="18"/>
        <v>1501002</v>
      </c>
      <c r="AA59" s="16" t="str">
        <f t="shared" si="19"/>
        <v>许褚</v>
      </c>
      <c r="AB59" s="15">
        <f t="shared" si="7"/>
        <v>9</v>
      </c>
      <c r="AC59" s="16" t="str">
        <f t="shared" si="20"/>
        <v/>
      </c>
      <c r="AD59" s="16" t="str">
        <f t="shared" si="21"/>
        <v>Crit</v>
      </c>
      <c r="AE59" s="16">
        <f t="shared" si="22"/>
        <v>0.15</v>
      </c>
      <c r="AF59" s="15" t="s">
        <v>675</v>
      </c>
      <c r="AG59" s="15"/>
      <c r="AH59" s="15" t="s">
        <v>674</v>
      </c>
      <c r="AI59" s="16">
        <f t="shared" si="8"/>
        <v>300</v>
      </c>
      <c r="AJ59" s="16" t="str">
        <f t="shared" si="9"/>
        <v>许褚碎片</v>
      </c>
      <c r="AK59" s="15">
        <f t="shared" si="10"/>
        <v>20</v>
      </c>
    </row>
    <row r="60" spans="1:37" ht="16.5" x14ac:dyDescent="0.2">
      <c r="A60" s="15">
        <v>25</v>
      </c>
      <c r="B60" s="15">
        <f t="shared" si="11"/>
        <v>1501003</v>
      </c>
      <c r="C60" s="15">
        <f t="shared" si="12"/>
        <v>5</v>
      </c>
      <c r="D60" s="16">
        <f t="shared" si="13"/>
        <v>0.38</v>
      </c>
      <c r="E60" s="16" t="str">
        <f t="shared" si="14"/>
        <v>金币</v>
      </c>
      <c r="F60" s="16">
        <f t="shared" si="15"/>
        <v>5000</v>
      </c>
      <c r="G60" s="16" t="str">
        <f t="shared" si="16"/>
        <v>低级强化石</v>
      </c>
      <c r="H60" s="16">
        <f t="shared" si="17"/>
        <v>20</v>
      </c>
      <c r="I60" s="16" t="str">
        <f t="shared" si="25"/>
        <v>中级强化石</v>
      </c>
      <c r="J60" s="16">
        <f t="shared" si="25"/>
        <v>15</v>
      </c>
      <c r="Y60" s="15">
        <v>25</v>
      </c>
      <c r="Z60" s="15">
        <f t="shared" si="18"/>
        <v>1501002</v>
      </c>
      <c r="AA60" s="16" t="str">
        <f t="shared" si="19"/>
        <v>许褚</v>
      </c>
      <c r="AB60" s="15">
        <f t="shared" si="7"/>
        <v>10</v>
      </c>
      <c r="AC60" s="16" t="str">
        <f t="shared" si="20"/>
        <v/>
      </c>
      <c r="AD60" s="16" t="str">
        <f t="shared" si="21"/>
        <v>AtkRate</v>
      </c>
      <c r="AE60" s="16">
        <f t="shared" si="22"/>
        <v>0.19999999999999998</v>
      </c>
      <c r="AF60" s="15" t="s">
        <v>675</v>
      </c>
      <c r="AG60" s="15"/>
      <c r="AH60" s="15" t="s">
        <v>674</v>
      </c>
      <c r="AI60" s="16">
        <f t="shared" si="8"/>
        <v>400</v>
      </c>
      <c r="AJ60" s="16" t="str">
        <f t="shared" si="9"/>
        <v>许褚碎片</v>
      </c>
      <c r="AK60" s="15">
        <f t="shared" si="10"/>
        <v>20</v>
      </c>
    </row>
    <row r="61" spans="1:37" ht="16.5" x14ac:dyDescent="0.2">
      <c r="A61" s="15">
        <v>26</v>
      </c>
      <c r="B61" s="15">
        <f t="shared" si="11"/>
        <v>1501003</v>
      </c>
      <c r="C61" s="15">
        <f t="shared" si="12"/>
        <v>6</v>
      </c>
      <c r="D61" s="16">
        <f t="shared" si="13"/>
        <v>0.47</v>
      </c>
      <c r="E61" s="16" t="str">
        <f t="shared" si="14"/>
        <v>金币</v>
      </c>
      <c r="F61" s="16">
        <f t="shared" si="15"/>
        <v>6000</v>
      </c>
      <c r="G61" s="16" t="str">
        <f t="shared" si="16"/>
        <v>低级强化石</v>
      </c>
      <c r="H61" s="16">
        <f t="shared" si="17"/>
        <v>20</v>
      </c>
      <c r="I61" s="16" t="str">
        <f t="shared" si="25"/>
        <v>中级强化石</v>
      </c>
      <c r="J61" s="16">
        <f t="shared" si="25"/>
        <v>20</v>
      </c>
      <c r="Y61" s="15">
        <v>26</v>
      </c>
      <c r="Z61" s="15">
        <f t="shared" si="18"/>
        <v>1501002</v>
      </c>
      <c r="AA61" s="16" t="str">
        <f t="shared" si="19"/>
        <v>许褚</v>
      </c>
      <c r="AB61" s="15">
        <f t="shared" si="7"/>
        <v>11</v>
      </c>
      <c r="AC61" s="16" t="str">
        <f t="shared" si="20"/>
        <v/>
      </c>
      <c r="AD61" s="16" t="str">
        <f t="shared" si="21"/>
        <v>HPRate</v>
      </c>
      <c r="AE61" s="16">
        <f t="shared" si="22"/>
        <v>0.19999999999999998</v>
      </c>
      <c r="AF61" s="15" t="s">
        <v>675</v>
      </c>
      <c r="AG61" s="15"/>
      <c r="AH61" s="15" t="s">
        <v>674</v>
      </c>
      <c r="AI61" s="16">
        <f t="shared" si="8"/>
        <v>500</v>
      </c>
      <c r="AJ61" s="16" t="str">
        <f t="shared" si="9"/>
        <v>许褚碎片</v>
      </c>
      <c r="AK61" s="15">
        <f t="shared" si="10"/>
        <v>30</v>
      </c>
    </row>
    <row r="62" spans="1:37" ht="16.5" x14ac:dyDescent="0.2">
      <c r="A62" s="15">
        <v>27</v>
      </c>
      <c r="B62" s="15">
        <f t="shared" si="11"/>
        <v>1501003</v>
      </c>
      <c r="C62" s="15">
        <f t="shared" si="12"/>
        <v>7</v>
      </c>
      <c r="D62" s="16">
        <f t="shared" si="13"/>
        <v>0.59</v>
      </c>
      <c r="E62" s="16" t="str">
        <f t="shared" si="14"/>
        <v>金币</v>
      </c>
      <c r="F62" s="16">
        <f t="shared" si="15"/>
        <v>7000</v>
      </c>
      <c r="G62" s="16" t="str">
        <f t="shared" si="16"/>
        <v>中级强化石</v>
      </c>
      <c r="H62" s="16">
        <f t="shared" si="17"/>
        <v>20</v>
      </c>
      <c r="I62" s="16" t="str">
        <f t="shared" si="25"/>
        <v>高级强化石</v>
      </c>
      <c r="J62" s="16">
        <f t="shared" si="25"/>
        <v>10</v>
      </c>
      <c r="Y62" s="15">
        <v>27</v>
      </c>
      <c r="Z62" s="15">
        <f t="shared" si="18"/>
        <v>1501002</v>
      </c>
      <c r="AA62" s="16" t="str">
        <f t="shared" si="19"/>
        <v>许褚</v>
      </c>
      <c r="AB62" s="15">
        <f t="shared" si="7"/>
        <v>12</v>
      </c>
      <c r="AC62" s="16" t="str">
        <f t="shared" si="20"/>
        <v/>
      </c>
      <c r="AD62" s="16" t="str">
        <f t="shared" si="21"/>
        <v>AtkRate</v>
      </c>
      <c r="AE62" s="16">
        <f t="shared" si="22"/>
        <v>0.19999999999999998</v>
      </c>
      <c r="AF62" s="15" t="s">
        <v>675</v>
      </c>
      <c r="AG62" s="15"/>
      <c r="AH62" s="15" t="s">
        <v>674</v>
      </c>
      <c r="AI62" s="16">
        <f t="shared" si="8"/>
        <v>600</v>
      </c>
      <c r="AJ62" s="16" t="str">
        <f t="shared" si="9"/>
        <v>许褚碎片</v>
      </c>
      <c r="AK62" s="15">
        <f t="shared" si="10"/>
        <v>30</v>
      </c>
    </row>
    <row r="63" spans="1:37" ht="16.5" x14ac:dyDescent="0.2">
      <c r="A63" s="15">
        <v>28</v>
      </c>
      <c r="B63" s="15">
        <f t="shared" si="11"/>
        <v>1501003</v>
      </c>
      <c r="C63" s="15">
        <f t="shared" si="12"/>
        <v>8</v>
      </c>
      <c r="D63" s="16">
        <f t="shared" si="13"/>
        <v>0.72</v>
      </c>
      <c r="E63" s="16" t="str">
        <f t="shared" si="14"/>
        <v>金币</v>
      </c>
      <c r="F63" s="16">
        <f t="shared" si="15"/>
        <v>8000</v>
      </c>
      <c r="G63" s="16" t="str">
        <f t="shared" si="16"/>
        <v>中级强化石</v>
      </c>
      <c r="H63" s="16">
        <f t="shared" si="17"/>
        <v>20</v>
      </c>
      <c r="I63" s="16" t="str">
        <f t="shared" si="25"/>
        <v>高级强化石</v>
      </c>
      <c r="J63" s="16">
        <f t="shared" si="25"/>
        <v>15</v>
      </c>
      <c r="Y63" s="15">
        <v>28</v>
      </c>
      <c r="Z63" s="15">
        <f t="shared" si="18"/>
        <v>1501002</v>
      </c>
      <c r="AA63" s="16" t="str">
        <f t="shared" si="19"/>
        <v>许褚</v>
      </c>
      <c r="AB63" s="15">
        <f t="shared" si="7"/>
        <v>13</v>
      </c>
      <c r="AC63" s="16" t="str">
        <f t="shared" si="20"/>
        <v/>
      </c>
      <c r="AD63" s="16" t="str">
        <f t="shared" si="21"/>
        <v>DefRate</v>
      </c>
      <c r="AE63" s="16">
        <f t="shared" si="22"/>
        <v>0.19999999999999998</v>
      </c>
      <c r="AF63" s="15" t="s">
        <v>675</v>
      </c>
      <c r="AG63" s="15"/>
      <c r="AH63" s="15" t="s">
        <v>674</v>
      </c>
      <c r="AI63" s="16">
        <f t="shared" si="8"/>
        <v>700</v>
      </c>
      <c r="AJ63" s="16" t="str">
        <f t="shared" si="9"/>
        <v>许褚碎片</v>
      </c>
      <c r="AK63" s="15">
        <f t="shared" si="10"/>
        <v>30</v>
      </c>
    </row>
    <row r="64" spans="1:37" ht="16.5" x14ac:dyDescent="0.2">
      <c r="A64" s="15">
        <v>29</v>
      </c>
      <c r="B64" s="15">
        <f t="shared" si="11"/>
        <v>1501003</v>
      </c>
      <c r="C64" s="15">
        <f t="shared" si="12"/>
        <v>9</v>
      </c>
      <c r="D64" s="16">
        <f t="shared" si="13"/>
        <v>0.84</v>
      </c>
      <c r="E64" s="16" t="str">
        <f t="shared" si="14"/>
        <v>金币</v>
      </c>
      <c r="F64" s="16">
        <f t="shared" si="15"/>
        <v>9000</v>
      </c>
      <c r="G64" s="16" t="str">
        <f t="shared" si="16"/>
        <v>中级强化石</v>
      </c>
      <c r="H64" s="16">
        <f t="shared" si="17"/>
        <v>20</v>
      </c>
      <c r="I64" s="16" t="str">
        <f t="shared" si="25"/>
        <v>高级强化石</v>
      </c>
      <c r="J64" s="16">
        <f t="shared" si="25"/>
        <v>20</v>
      </c>
      <c r="Y64" s="15">
        <v>29</v>
      </c>
      <c r="Z64" s="15">
        <f t="shared" si="18"/>
        <v>1501002</v>
      </c>
      <c r="AA64" s="16" t="str">
        <f t="shared" si="19"/>
        <v>许褚</v>
      </c>
      <c r="AB64" s="15">
        <f t="shared" si="7"/>
        <v>14</v>
      </c>
      <c r="AC64" s="16" t="str">
        <f t="shared" si="20"/>
        <v/>
      </c>
      <c r="AD64" s="16" t="str">
        <f t="shared" si="21"/>
        <v>AtkRate</v>
      </c>
      <c r="AE64" s="16">
        <f t="shared" si="22"/>
        <v>0.19999999999999998</v>
      </c>
      <c r="AF64" s="15" t="s">
        <v>675</v>
      </c>
      <c r="AG64" s="15"/>
      <c r="AH64" s="15" t="s">
        <v>674</v>
      </c>
      <c r="AI64" s="16">
        <f t="shared" si="8"/>
        <v>800</v>
      </c>
      <c r="AJ64" s="16" t="str">
        <f t="shared" si="9"/>
        <v>许褚碎片</v>
      </c>
      <c r="AK64" s="15">
        <f t="shared" si="10"/>
        <v>50</v>
      </c>
    </row>
    <row r="65" spans="1:37" ht="16.5" x14ac:dyDescent="0.2">
      <c r="A65" s="15">
        <v>30</v>
      </c>
      <c r="B65" s="15">
        <f t="shared" si="11"/>
        <v>1501003</v>
      </c>
      <c r="C65" s="15">
        <f t="shared" si="12"/>
        <v>10</v>
      </c>
      <c r="D65" s="16">
        <f t="shared" si="13"/>
        <v>1</v>
      </c>
      <c r="E65" s="16" t="str">
        <f t="shared" si="14"/>
        <v>金币</v>
      </c>
      <c r="F65" s="16">
        <f t="shared" si="15"/>
        <v>10000</v>
      </c>
      <c r="G65" s="16" t="str">
        <f t="shared" si="16"/>
        <v>中级强化石</v>
      </c>
      <c r="H65" s="16">
        <f t="shared" si="17"/>
        <v>20</v>
      </c>
      <c r="I65" s="16" t="str">
        <f t="shared" si="25"/>
        <v>高级强化石</v>
      </c>
      <c r="J65" s="16">
        <f t="shared" si="25"/>
        <v>25</v>
      </c>
      <c r="Y65" s="15">
        <v>30</v>
      </c>
      <c r="Z65" s="15">
        <f t="shared" si="18"/>
        <v>1501002</v>
      </c>
      <c r="AA65" s="16" t="str">
        <f t="shared" si="19"/>
        <v>许褚</v>
      </c>
      <c r="AB65" s="15">
        <f t="shared" si="7"/>
        <v>15</v>
      </c>
      <c r="AC65" s="16" t="str">
        <f t="shared" si="20"/>
        <v/>
      </c>
      <c r="AD65" s="16" t="str">
        <f t="shared" si="21"/>
        <v>Crit</v>
      </c>
      <c r="AE65" s="16">
        <f t="shared" si="22"/>
        <v>0.19999999999999998</v>
      </c>
      <c r="AF65" s="15" t="s">
        <v>675</v>
      </c>
      <c r="AG65" s="15"/>
      <c r="AH65" s="15" t="s">
        <v>674</v>
      </c>
      <c r="AI65" s="16">
        <f t="shared" si="8"/>
        <v>1000</v>
      </c>
      <c r="AJ65" s="16" t="str">
        <f t="shared" si="9"/>
        <v>许褚碎片</v>
      </c>
      <c r="AK65" s="15">
        <f t="shared" si="10"/>
        <v>60</v>
      </c>
    </row>
    <row r="66" spans="1:37" ht="16.5" x14ac:dyDescent="0.2">
      <c r="A66" s="15">
        <v>31</v>
      </c>
      <c r="B66" s="15">
        <f t="shared" si="11"/>
        <v>1501004</v>
      </c>
      <c r="C66" s="15">
        <f t="shared" si="12"/>
        <v>1</v>
      </c>
      <c r="D66" s="16">
        <f t="shared" si="13"/>
        <v>0.06</v>
      </c>
      <c r="E66" s="16" t="str">
        <f t="shared" si="14"/>
        <v>金币</v>
      </c>
      <c r="F66" s="16">
        <f t="shared" si="15"/>
        <v>1000</v>
      </c>
      <c r="G66" s="16" t="str">
        <f t="shared" si="16"/>
        <v>低级强化石</v>
      </c>
      <c r="H66" s="16">
        <f t="shared" si="17"/>
        <v>10</v>
      </c>
      <c r="I66" s="16"/>
      <c r="J66" s="16"/>
      <c r="Y66" s="15">
        <v>31</v>
      </c>
      <c r="Z66" s="15">
        <f t="shared" si="18"/>
        <v>1501003</v>
      </c>
      <c r="AA66" s="16" t="str">
        <f t="shared" si="19"/>
        <v>典韦</v>
      </c>
      <c r="AB66" s="15">
        <f t="shared" si="7"/>
        <v>1</v>
      </c>
      <c r="AC66" s="16" t="str">
        <f t="shared" si="20"/>
        <v/>
      </c>
      <c r="AD66" s="16" t="str">
        <f t="shared" si="21"/>
        <v>AtkExt</v>
      </c>
      <c r="AE66" s="16">
        <f t="shared" si="22"/>
        <v>100</v>
      </c>
      <c r="AF66" s="15" t="s">
        <v>675</v>
      </c>
      <c r="AG66" s="15"/>
      <c r="AH66" s="15" t="s">
        <v>674</v>
      </c>
      <c r="AI66" s="16">
        <f t="shared" si="8"/>
        <v>10</v>
      </c>
      <c r="AJ66" s="16" t="str">
        <f t="shared" si="9"/>
        <v/>
      </c>
      <c r="AK66" s="15" t="str">
        <f t="shared" si="10"/>
        <v/>
      </c>
    </row>
    <row r="67" spans="1:37" ht="16.5" x14ac:dyDescent="0.2">
      <c r="A67" s="15">
        <v>32</v>
      </c>
      <c r="B67" s="15">
        <f t="shared" si="11"/>
        <v>1501004</v>
      </c>
      <c r="C67" s="15">
        <f t="shared" si="12"/>
        <v>2</v>
      </c>
      <c r="D67" s="16">
        <f t="shared" si="13"/>
        <v>0.13</v>
      </c>
      <c r="E67" s="16" t="str">
        <f t="shared" si="14"/>
        <v>金币</v>
      </c>
      <c r="F67" s="16">
        <f t="shared" si="15"/>
        <v>2000</v>
      </c>
      <c r="G67" s="16" t="str">
        <f t="shared" si="16"/>
        <v>低级强化石</v>
      </c>
      <c r="H67" s="16">
        <f t="shared" si="17"/>
        <v>15</v>
      </c>
      <c r="I67" s="16"/>
      <c r="J67" s="16"/>
      <c r="Y67" s="15">
        <v>32</v>
      </c>
      <c r="Z67" s="15">
        <f t="shared" si="18"/>
        <v>1501003</v>
      </c>
      <c r="AA67" s="16" t="str">
        <f t="shared" si="19"/>
        <v>典韦</v>
      </c>
      <c r="AB67" s="15">
        <f t="shared" si="7"/>
        <v>2</v>
      </c>
      <c r="AC67" s="16" t="str">
        <f t="shared" si="20"/>
        <v/>
      </c>
      <c r="AD67" s="16" t="str">
        <f t="shared" si="21"/>
        <v>HPExt</v>
      </c>
      <c r="AE67" s="16">
        <f t="shared" si="22"/>
        <v>700</v>
      </c>
      <c r="AF67" s="15" t="s">
        <v>675</v>
      </c>
      <c r="AG67" s="15"/>
      <c r="AH67" s="15" t="s">
        <v>674</v>
      </c>
      <c r="AI67" s="16">
        <f t="shared" si="8"/>
        <v>20</v>
      </c>
      <c r="AJ67" s="16" t="str">
        <f t="shared" si="9"/>
        <v/>
      </c>
      <c r="AK67" s="15" t="str">
        <f t="shared" si="10"/>
        <v/>
      </c>
    </row>
    <row r="68" spans="1:37" ht="16.5" x14ac:dyDescent="0.2">
      <c r="A68" s="15">
        <v>33</v>
      </c>
      <c r="B68" s="15">
        <f t="shared" si="11"/>
        <v>1501004</v>
      </c>
      <c r="C68" s="15">
        <f t="shared" si="12"/>
        <v>3</v>
      </c>
      <c r="D68" s="16">
        <f t="shared" si="13"/>
        <v>0.19</v>
      </c>
      <c r="E68" s="16" t="str">
        <f t="shared" si="14"/>
        <v>金币</v>
      </c>
      <c r="F68" s="16">
        <f t="shared" si="15"/>
        <v>3000</v>
      </c>
      <c r="G68" s="16" t="str">
        <f t="shared" si="16"/>
        <v>低级强化石</v>
      </c>
      <c r="H68" s="16">
        <f t="shared" si="17"/>
        <v>20</v>
      </c>
      <c r="I68" s="16"/>
      <c r="J68" s="16"/>
      <c r="Y68" s="15">
        <v>33</v>
      </c>
      <c r="Z68" s="15">
        <f t="shared" si="18"/>
        <v>1501003</v>
      </c>
      <c r="AA68" s="16" t="str">
        <f t="shared" si="19"/>
        <v>典韦</v>
      </c>
      <c r="AB68" s="15">
        <f t="shared" si="7"/>
        <v>3</v>
      </c>
      <c r="AC68" s="16">
        <f t="shared" si="20"/>
        <v>130300309</v>
      </c>
      <c r="AD68" s="16" t="str">
        <f t="shared" si="21"/>
        <v/>
      </c>
      <c r="AE68" s="16" t="str">
        <f t="shared" si="22"/>
        <v/>
      </c>
      <c r="AF68" s="15" t="s">
        <v>675</v>
      </c>
      <c r="AG68" s="15"/>
      <c r="AH68" s="15" t="s">
        <v>674</v>
      </c>
      <c r="AI68" s="16">
        <f t="shared" si="8"/>
        <v>30</v>
      </c>
      <c r="AJ68" s="16" t="str">
        <f t="shared" si="9"/>
        <v>典韦碎片</v>
      </c>
      <c r="AK68" s="15">
        <f t="shared" si="10"/>
        <v>5</v>
      </c>
    </row>
    <row r="69" spans="1:37" ht="16.5" x14ac:dyDescent="0.2">
      <c r="A69" s="15">
        <v>34</v>
      </c>
      <c r="B69" s="15">
        <f t="shared" si="11"/>
        <v>1501004</v>
      </c>
      <c r="C69" s="15">
        <f t="shared" si="12"/>
        <v>4</v>
      </c>
      <c r="D69" s="16">
        <f t="shared" si="13"/>
        <v>0.28000000000000003</v>
      </c>
      <c r="E69" s="16" t="str">
        <f t="shared" si="14"/>
        <v>金币</v>
      </c>
      <c r="F69" s="16">
        <f t="shared" si="15"/>
        <v>4000</v>
      </c>
      <c r="G69" s="16" t="str">
        <f t="shared" si="16"/>
        <v>低级强化石</v>
      </c>
      <c r="H69" s="16">
        <f t="shared" si="17"/>
        <v>20</v>
      </c>
      <c r="I69" s="16" t="str">
        <f t="shared" ref="I69:J75" si="26">INDEX(T$36:T$45,$C69)</f>
        <v>中级强化石</v>
      </c>
      <c r="J69" s="16">
        <f t="shared" si="26"/>
        <v>10</v>
      </c>
      <c r="Y69" s="15">
        <v>34</v>
      </c>
      <c r="Z69" s="15">
        <f t="shared" si="18"/>
        <v>1501003</v>
      </c>
      <c r="AA69" s="16" t="str">
        <f t="shared" si="19"/>
        <v>典韦</v>
      </c>
      <c r="AB69" s="15">
        <f t="shared" si="7"/>
        <v>4</v>
      </c>
      <c r="AC69" s="16" t="str">
        <f t="shared" si="20"/>
        <v/>
      </c>
      <c r="AD69" s="16" t="str">
        <f t="shared" si="21"/>
        <v>AtkRate</v>
      </c>
      <c r="AE69" s="16">
        <f t="shared" si="22"/>
        <v>0.15</v>
      </c>
      <c r="AF69" s="15" t="s">
        <v>675</v>
      </c>
      <c r="AG69" s="15"/>
      <c r="AH69" s="15" t="s">
        <v>674</v>
      </c>
      <c r="AI69" s="16">
        <f t="shared" si="8"/>
        <v>50</v>
      </c>
      <c r="AJ69" s="16" t="str">
        <f t="shared" si="9"/>
        <v>典韦碎片</v>
      </c>
      <c r="AK69" s="15">
        <f t="shared" si="10"/>
        <v>5</v>
      </c>
    </row>
    <row r="70" spans="1:37" ht="16.5" x14ac:dyDescent="0.2">
      <c r="A70" s="15">
        <v>35</v>
      </c>
      <c r="B70" s="15">
        <f t="shared" si="11"/>
        <v>1501004</v>
      </c>
      <c r="C70" s="15">
        <f t="shared" si="12"/>
        <v>5</v>
      </c>
      <c r="D70" s="16">
        <f t="shared" si="13"/>
        <v>0.38</v>
      </c>
      <c r="E70" s="16" t="str">
        <f t="shared" si="14"/>
        <v>金币</v>
      </c>
      <c r="F70" s="16">
        <f t="shared" si="15"/>
        <v>5000</v>
      </c>
      <c r="G70" s="16" t="str">
        <f t="shared" si="16"/>
        <v>低级强化石</v>
      </c>
      <c r="H70" s="16">
        <f t="shared" si="17"/>
        <v>20</v>
      </c>
      <c r="I70" s="16" t="str">
        <f t="shared" si="26"/>
        <v>中级强化石</v>
      </c>
      <c r="J70" s="16">
        <f t="shared" si="26"/>
        <v>15</v>
      </c>
      <c r="Y70" s="15">
        <v>35</v>
      </c>
      <c r="Z70" s="15">
        <f t="shared" si="18"/>
        <v>1501003</v>
      </c>
      <c r="AA70" s="16" t="str">
        <f t="shared" si="19"/>
        <v>典韦</v>
      </c>
      <c r="AB70" s="15">
        <f t="shared" si="7"/>
        <v>5</v>
      </c>
      <c r="AC70" s="16" t="str">
        <f t="shared" si="20"/>
        <v/>
      </c>
      <c r="AD70" s="16" t="str">
        <f t="shared" si="21"/>
        <v>HPRate</v>
      </c>
      <c r="AE70" s="16">
        <f t="shared" si="22"/>
        <v>0.15</v>
      </c>
      <c r="AF70" s="15" t="s">
        <v>675</v>
      </c>
      <c r="AG70" s="15"/>
      <c r="AH70" s="15" t="s">
        <v>674</v>
      </c>
      <c r="AI70" s="16">
        <f t="shared" si="8"/>
        <v>100</v>
      </c>
      <c r="AJ70" s="16" t="str">
        <f t="shared" si="9"/>
        <v>典韦碎片</v>
      </c>
      <c r="AK70" s="15">
        <f t="shared" si="10"/>
        <v>10</v>
      </c>
    </row>
    <row r="71" spans="1:37" ht="16.5" x14ac:dyDescent="0.2">
      <c r="A71" s="15">
        <v>36</v>
      </c>
      <c r="B71" s="15">
        <f t="shared" si="11"/>
        <v>1501004</v>
      </c>
      <c r="C71" s="15">
        <f t="shared" si="12"/>
        <v>6</v>
      </c>
      <c r="D71" s="16">
        <f t="shared" si="13"/>
        <v>0.47</v>
      </c>
      <c r="E71" s="16" t="str">
        <f t="shared" si="14"/>
        <v>金币</v>
      </c>
      <c r="F71" s="16">
        <f t="shared" si="15"/>
        <v>6000</v>
      </c>
      <c r="G71" s="16" t="str">
        <f t="shared" si="16"/>
        <v>低级强化石</v>
      </c>
      <c r="H71" s="16">
        <f t="shared" si="17"/>
        <v>20</v>
      </c>
      <c r="I71" s="16" t="str">
        <f t="shared" si="26"/>
        <v>中级强化石</v>
      </c>
      <c r="J71" s="16">
        <f t="shared" si="26"/>
        <v>20</v>
      </c>
      <c r="Y71" s="15">
        <v>36</v>
      </c>
      <c r="Z71" s="15">
        <f t="shared" si="18"/>
        <v>1501003</v>
      </c>
      <c r="AA71" s="16" t="str">
        <f t="shared" si="19"/>
        <v>典韦</v>
      </c>
      <c r="AB71" s="15">
        <f t="shared" si="7"/>
        <v>6</v>
      </c>
      <c r="AC71" s="16" t="str">
        <f t="shared" si="20"/>
        <v/>
      </c>
      <c r="AD71" s="16" t="str">
        <f t="shared" si="21"/>
        <v>AtkRate</v>
      </c>
      <c r="AE71" s="16">
        <f t="shared" si="22"/>
        <v>0.15</v>
      </c>
      <c r="AF71" s="15" t="s">
        <v>675</v>
      </c>
      <c r="AG71" s="15"/>
      <c r="AH71" s="15" t="s">
        <v>674</v>
      </c>
      <c r="AI71" s="16">
        <f t="shared" si="8"/>
        <v>150</v>
      </c>
      <c r="AJ71" s="16" t="str">
        <f t="shared" si="9"/>
        <v>典韦碎片</v>
      </c>
      <c r="AK71" s="15">
        <f t="shared" si="10"/>
        <v>10</v>
      </c>
    </row>
    <row r="72" spans="1:37" ht="16.5" x14ac:dyDescent="0.2">
      <c r="A72" s="15">
        <v>37</v>
      </c>
      <c r="B72" s="15">
        <f t="shared" si="11"/>
        <v>1501004</v>
      </c>
      <c r="C72" s="15">
        <f t="shared" si="12"/>
        <v>7</v>
      </c>
      <c r="D72" s="16">
        <f t="shared" si="13"/>
        <v>0.59</v>
      </c>
      <c r="E72" s="16" t="str">
        <f t="shared" si="14"/>
        <v>金币</v>
      </c>
      <c r="F72" s="16">
        <f t="shared" si="15"/>
        <v>7000</v>
      </c>
      <c r="G72" s="16" t="str">
        <f t="shared" si="16"/>
        <v>中级强化石</v>
      </c>
      <c r="H72" s="16">
        <f t="shared" si="17"/>
        <v>20</v>
      </c>
      <c r="I72" s="16" t="str">
        <f t="shared" si="26"/>
        <v>高级强化石</v>
      </c>
      <c r="J72" s="16">
        <f t="shared" si="26"/>
        <v>10</v>
      </c>
      <c r="Y72" s="15">
        <v>37</v>
      </c>
      <c r="Z72" s="15">
        <f t="shared" si="18"/>
        <v>1501003</v>
      </c>
      <c r="AA72" s="16" t="str">
        <f t="shared" si="19"/>
        <v>典韦</v>
      </c>
      <c r="AB72" s="15">
        <f t="shared" si="7"/>
        <v>7</v>
      </c>
      <c r="AC72" s="16" t="str">
        <f t="shared" si="20"/>
        <v/>
      </c>
      <c r="AD72" s="16" t="str">
        <f t="shared" si="21"/>
        <v>DefRate</v>
      </c>
      <c r="AE72" s="16">
        <f t="shared" si="22"/>
        <v>0.15</v>
      </c>
      <c r="AF72" s="15" t="s">
        <v>675</v>
      </c>
      <c r="AG72" s="15"/>
      <c r="AH72" s="15" t="s">
        <v>674</v>
      </c>
      <c r="AI72" s="16">
        <f t="shared" si="8"/>
        <v>200</v>
      </c>
      <c r="AJ72" s="16" t="str">
        <f t="shared" si="9"/>
        <v>典韦碎片</v>
      </c>
      <c r="AK72" s="15">
        <f t="shared" si="10"/>
        <v>10</v>
      </c>
    </row>
    <row r="73" spans="1:37" ht="16.5" x14ac:dyDescent="0.2">
      <c r="A73" s="15">
        <v>38</v>
      </c>
      <c r="B73" s="15">
        <f t="shared" si="11"/>
        <v>1501004</v>
      </c>
      <c r="C73" s="15">
        <f t="shared" si="12"/>
        <v>8</v>
      </c>
      <c r="D73" s="16">
        <f t="shared" si="13"/>
        <v>0.72</v>
      </c>
      <c r="E73" s="16" t="str">
        <f t="shared" si="14"/>
        <v>金币</v>
      </c>
      <c r="F73" s="16">
        <f t="shared" si="15"/>
        <v>8000</v>
      </c>
      <c r="G73" s="16" t="str">
        <f t="shared" si="16"/>
        <v>中级强化石</v>
      </c>
      <c r="H73" s="16">
        <f t="shared" si="17"/>
        <v>20</v>
      </c>
      <c r="I73" s="16" t="str">
        <f t="shared" si="26"/>
        <v>高级强化石</v>
      </c>
      <c r="J73" s="16">
        <f t="shared" si="26"/>
        <v>15</v>
      </c>
      <c r="Y73" s="15">
        <v>38</v>
      </c>
      <c r="Z73" s="15">
        <f t="shared" si="18"/>
        <v>1501003</v>
      </c>
      <c r="AA73" s="16" t="str">
        <f t="shared" si="19"/>
        <v>典韦</v>
      </c>
      <c r="AB73" s="15">
        <f t="shared" si="7"/>
        <v>8</v>
      </c>
      <c r="AC73" s="16" t="str">
        <f t="shared" si="20"/>
        <v/>
      </c>
      <c r="AD73" s="16" t="str">
        <f t="shared" si="21"/>
        <v>AtkRate</v>
      </c>
      <c r="AE73" s="16">
        <f t="shared" si="22"/>
        <v>0.15</v>
      </c>
      <c r="AF73" s="15" t="s">
        <v>675</v>
      </c>
      <c r="AG73" s="15"/>
      <c r="AH73" s="15" t="s">
        <v>674</v>
      </c>
      <c r="AI73" s="16">
        <f t="shared" si="8"/>
        <v>250</v>
      </c>
      <c r="AJ73" s="16" t="str">
        <f t="shared" si="9"/>
        <v>典韦碎片</v>
      </c>
      <c r="AK73" s="15">
        <f t="shared" si="10"/>
        <v>20</v>
      </c>
    </row>
    <row r="74" spans="1:37" ht="16.5" x14ac:dyDescent="0.2">
      <c r="A74" s="15">
        <v>39</v>
      </c>
      <c r="B74" s="15">
        <f t="shared" si="11"/>
        <v>1501004</v>
      </c>
      <c r="C74" s="15">
        <f t="shared" si="12"/>
        <v>9</v>
      </c>
      <c r="D74" s="16">
        <f t="shared" si="13"/>
        <v>0.84</v>
      </c>
      <c r="E74" s="16" t="str">
        <f t="shared" si="14"/>
        <v>金币</v>
      </c>
      <c r="F74" s="16">
        <f t="shared" si="15"/>
        <v>9000</v>
      </c>
      <c r="G74" s="16" t="str">
        <f t="shared" si="16"/>
        <v>中级强化石</v>
      </c>
      <c r="H74" s="16">
        <f t="shared" si="17"/>
        <v>20</v>
      </c>
      <c r="I74" s="16" t="str">
        <f t="shared" si="26"/>
        <v>高级强化石</v>
      </c>
      <c r="J74" s="16">
        <f t="shared" si="26"/>
        <v>20</v>
      </c>
      <c r="Y74" s="15">
        <v>39</v>
      </c>
      <c r="Z74" s="15">
        <f t="shared" si="18"/>
        <v>1501003</v>
      </c>
      <c r="AA74" s="16" t="str">
        <f t="shared" si="19"/>
        <v>典韦</v>
      </c>
      <c r="AB74" s="15">
        <f t="shared" si="7"/>
        <v>9</v>
      </c>
      <c r="AC74" s="16" t="str">
        <f t="shared" si="20"/>
        <v/>
      </c>
      <c r="AD74" s="16" t="str">
        <f t="shared" si="21"/>
        <v>Crit</v>
      </c>
      <c r="AE74" s="16">
        <f t="shared" si="22"/>
        <v>0.15</v>
      </c>
      <c r="AF74" s="15" t="s">
        <v>675</v>
      </c>
      <c r="AG74" s="15"/>
      <c r="AH74" s="15" t="s">
        <v>674</v>
      </c>
      <c r="AI74" s="16">
        <f t="shared" si="8"/>
        <v>300</v>
      </c>
      <c r="AJ74" s="16" t="str">
        <f t="shared" si="9"/>
        <v>典韦碎片</v>
      </c>
      <c r="AK74" s="15">
        <f t="shared" si="10"/>
        <v>20</v>
      </c>
    </row>
    <row r="75" spans="1:37" ht="16.5" x14ac:dyDescent="0.2">
      <c r="A75" s="15">
        <v>40</v>
      </c>
      <c r="B75" s="15">
        <f t="shared" si="11"/>
        <v>1501004</v>
      </c>
      <c r="C75" s="15">
        <f t="shared" si="12"/>
        <v>10</v>
      </c>
      <c r="D75" s="16">
        <f t="shared" si="13"/>
        <v>1</v>
      </c>
      <c r="E75" s="16" t="str">
        <f t="shared" si="14"/>
        <v>金币</v>
      </c>
      <c r="F75" s="16">
        <f t="shared" si="15"/>
        <v>10000</v>
      </c>
      <c r="G75" s="16" t="str">
        <f t="shared" si="16"/>
        <v>中级强化石</v>
      </c>
      <c r="H75" s="16">
        <f t="shared" si="17"/>
        <v>20</v>
      </c>
      <c r="I75" s="16" t="str">
        <f t="shared" si="26"/>
        <v>高级强化石</v>
      </c>
      <c r="J75" s="16">
        <f t="shared" si="26"/>
        <v>25</v>
      </c>
      <c r="Y75" s="15">
        <v>40</v>
      </c>
      <c r="Z75" s="15">
        <f t="shared" si="18"/>
        <v>1501003</v>
      </c>
      <c r="AA75" s="16" t="str">
        <f t="shared" si="19"/>
        <v>典韦</v>
      </c>
      <c r="AB75" s="15">
        <f t="shared" si="7"/>
        <v>10</v>
      </c>
      <c r="AC75" s="16" t="str">
        <f t="shared" si="20"/>
        <v/>
      </c>
      <c r="AD75" s="16" t="str">
        <f t="shared" si="21"/>
        <v>AtkRate</v>
      </c>
      <c r="AE75" s="16">
        <f t="shared" si="22"/>
        <v>0.19999999999999998</v>
      </c>
      <c r="AF75" s="15" t="s">
        <v>675</v>
      </c>
      <c r="AG75" s="15"/>
      <c r="AH75" s="15" t="s">
        <v>674</v>
      </c>
      <c r="AI75" s="16">
        <f t="shared" si="8"/>
        <v>400</v>
      </c>
      <c r="AJ75" s="16" t="str">
        <f t="shared" si="9"/>
        <v>典韦碎片</v>
      </c>
      <c r="AK75" s="15">
        <f t="shared" si="10"/>
        <v>20</v>
      </c>
    </row>
    <row r="76" spans="1:37" ht="16.5" x14ac:dyDescent="0.2">
      <c r="A76" s="15">
        <v>41</v>
      </c>
      <c r="B76" s="15">
        <f t="shared" si="11"/>
        <v>1501005</v>
      </c>
      <c r="C76" s="15">
        <f t="shared" si="12"/>
        <v>1</v>
      </c>
      <c r="D76" s="16">
        <f t="shared" si="13"/>
        <v>0.06</v>
      </c>
      <c r="E76" s="16" t="str">
        <f t="shared" si="14"/>
        <v>金币</v>
      </c>
      <c r="F76" s="16">
        <f t="shared" si="15"/>
        <v>1000</v>
      </c>
      <c r="G76" s="16" t="str">
        <f t="shared" si="16"/>
        <v>低级强化石</v>
      </c>
      <c r="H76" s="16">
        <f t="shared" si="17"/>
        <v>10</v>
      </c>
      <c r="I76" s="16"/>
      <c r="J76" s="16"/>
      <c r="Y76" s="15">
        <v>41</v>
      </c>
      <c r="Z76" s="15">
        <f t="shared" si="18"/>
        <v>1501003</v>
      </c>
      <c r="AA76" s="16" t="str">
        <f t="shared" si="19"/>
        <v>典韦</v>
      </c>
      <c r="AB76" s="15">
        <f t="shared" si="7"/>
        <v>11</v>
      </c>
      <c r="AC76" s="16" t="str">
        <f t="shared" si="20"/>
        <v/>
      </c>
      <c r="AD76" s="16" t="str">
        <f t="shared" si="21"/>
        <v>HPRate</v>
      </c>
      <c r="AE76" s="16">
        <f t="shared" si="22"/>
        <v>0.19999999999999998</v>
      </c>
      <c r="AF76" s="15" t="s">
        <v>675</v>
      </c>
      <c r="AG76" s="15"/>
      <c r="AH76" s="15" t="s">
        <v>674</v>
      </c>
      <c r="AI76" s="16">
        <f t="shared" si="8"/>
        <v>500</v>
      </c>
      <c r="AJ76" s="16" t="str">
        <f t="shared" si="9"/>
        <v>典韦碎片</v>
      </c>
      <c r="AK76" s="15">
        <f t="shared" si="10"/>
        <v>30</v>
      </c>
    </row>
    <row r="77" spans="1:37" ht="16.5" x14ac:dyDescent="0.2">
      <c r="A77" s="15">
        <v>42</v>
      </c>
      <c r="B77" s="15">
        <f t="shared" si="11"/>
        <v>1501005</v>
      </c>
      <c r="C77" s="15">
        <f t="shared" si="12"/>
        <v>2</v>
      </c>
      <c r="D77" s="16">
        <f t="shared" si="13"/>
        <v>0.13</v>
      </c>
      <c r="E77" s="16" t="str">
        <f t="shared" si="14"/>
        <v>金币</v>
      </c>
      <c r="F77" s="16">
        <f t="shared" si="15"/>
        <v>2000</v>
      </c>
      <c r="G77" s="16" t="str">
        <f t="shared" si="16"/>
        <v>低级强化石</v>
      </c>
      <c r="H77" s="16">
        <f t="shared" si="17"/>
        <v>15</v>
      </c>
      <c r="I77" s="16"/>
      <c r="J77" s="16"/>
      <c r="Y77" s="15">
        <v>42</v>
      </c>
      <c r="Z77" s="15">
        <f t="shared" si="18"/>
        <v>1501003</v>
      </c>
      <c r="AA77" s="16" t="str">
        <f t="shared" si="19"/>
        <v>典韦</v>
      </c>
      <c r="AB77" s="15">
        <f t="shared" si="7"/>
        <v>12</v>
      </c>
      <c r="AC77" s="16" t="str">
        <f t="shared" si="20"/>
        <v/>
      </c>
      <c r="AD77" s="16" t="str">
        <f t="shared" si="21"/>
        <v>AtkRate</v>
      </c>
      <c r="AE77" s="16">
        <f t="shared" si="22"/>
        <v>0.19999999999999998</v>
      </c>
      <c r="AF77" s="15" t="s">
        <v>675</v>
      </c>
      <c r="AG77" s="15"/>
      <c r="AH77" s="15" t="s">
        <v>674</v>
      </c>
      <c r="AI77" s="16">
        <f t="shared" si="8"/>
        <v>600</v>
      </c>
      <c r="AJ77" s="16" t="str">
        <f t="shared" si="9"/>
        <v>典韦碎片</v>
      </c>
      <c r="AK77" s="15">
        <f t="shared" si="10"/>
        <v>30</v>
      </c>
    </row>
    <row r="78" spans="1:37" ht="16.5" x14ac:dyDescent="0.2">
      <c r="A78" s="15">
        <v>43</v>
      </c>
      <c r="B78" s="15">
        <f t="shared" si="11"/>
        <v>1501005</v>
      </c>
      <c r="C78" s="15">
        <f t="shared" si="12"/>
        <v>3</v>
      </c>
      <c r="D78" s="16">
        <f t="shared" si="13"/>
        <v>0.19</v>
      </c>
      <c r="E78" s="16" t="str">
        <f t="shared" si="14"/>
        <v>金币</v>
      </c>
      <c r="F78" s="16">
        <f t="shared" si="15"/>
        <v>3000</v>
      </c>
      <c r="G78" s="16" t="str">
        <f t="shared" si="16"/>
        <v>低级强化石</v>
      </c>
      <c r="H78" s="16">
        <f t="shared" si="17"/>
        <v>20</v>
      </c>
      <c r="I78" s="16"/>
      <c r="J78" s="16"/>
      <c r="Y78" s="15">
        <v>43</v>
      </c>
      <c r="Z78" s="15">
        <f t="shared" si="18"/>
        <v>1501003</v>
      </c>
      <c r="AA78" s="16" t="str">
        <f t="shared" si="19"/>
        <v>典韦</v>
      </c>
      <c r="AB78" s="15">
        <f t="shared" si="7"/>
        <v>13</v>
      </c>
      <c r="AC78" s="16" t="str">
        <f t="shared" si="20"/>
        <v/>
      </c>
      <c r="AD78" s="16" t="str">
        <f t="shared" si="21"/>
        <v>DefRate</v>
      </c>
      <c r="AE78" s="16">
        <f t="shared" si="22"/>
        <v>0.19999999999999998</v>
      </c>
      <c r="AF78" s="15" t="s">
        <v>675</v>
      </c>
      <c r="AG78" s="15"/>
      <c r="AH78" s="15" t="s">
        <v>674</v>
      </c>
      <c r="AI78" s="16">
        <f t="shared" si="8"/>
        <v>700</v>
      </c>
      <c r="AJ78" s="16" t="str">
        <f t="shared" si="9"/>
        <v>典韦碎片</v>
      </c>
      <c r="AK78" s="15">
        <f t="shared" si="10"/>
        <v>30</v>
      </c>
    </row>
    <row r="79" spans="1:37" ht="16.5" x14ac:dyDescent="0.2">
      <c r="A79" s="15">
        <v>44</v>
      </c>
      <c r="B79" s="15">
        <f t="shared" si="11"/>
        <v>1501005</v>
      </c>
      <c r="C79" s="15">
        <f t="shared" si="12"/>
        <v>4</v>
      </c>
      <c r="D79" s="16">
        <f t="shared" si="13"/>
        <v>0.28000000000000003</v>
      </c>
      <c r="E79" s="16" t="str">
        <f t="shared" si="14"/>
        <v>金币</v>
      </c>
      <c r="F79" s="16">
        <f t="shared" si="15"/>
        <v>4000</v>
      </c>
      <c r="G79" s="16" t="str">
        <f t="shared" si="16"/>
        <v>低级强化石</v>
      </c>
      <c r="H79" s="16">
        <f t="shared" si="17"/>
        <v>20</v>
      </c>
      <c r="I79" s="16" t="str">
        <f t="shared" ref="I79:J85" si="27">INDEX(T$36:T$45,$C79)</f>
        <v>中级强化石</v>
      </c>
      <c r="J79" s="16">
        <f t="shared" si="27"/>
        <v>10</v>
      </c>
      <c r="Y79" s="15">
        <v>44</v>
      </c>
      <c r="Z79" s="15">
        <f t="shared" si="18"/>
        <v>1501003</v>
      </c>
      <c r="AA79" s="16" t="str">
        <f t="shared" si="19"/>
        <v>典韦</v>
      </c>
      <c r="AB79" s="15">
        <f t="shared" si="7"/>
        <v>14</v>
      </c>
      <c r="AC79" s="16" t="str">
        <f t="shared" si="20"/>
        <v/>
      </c>
      <c r="AD79" s="16" t="str">
        <f t="shared" si="21"/>
        <v>AtkRate</v>
      </c>
      <c r="AE79" s="16">
        <f t="shared" si="22"/>
        <v>0.19999999999999998</v>
      </c>
      <c r="AF79" s="15" t="s">
        <v>675</v>
      </c>
      <c r="AG79" s="15"/>
      <c r="AH79" s="15" t="s">
        <v>674</v>
      </c>
      <c r="AI79" s="16">
        <f t="shared" si="8"/>
        <v>800</v>
      </c>
      <c r="AJ79" s="16" t="str">
        <f t="shared" si="9"/>
        <v>典韦碎片</v>
      </c>
      <c r="AK79" s="15">
        <f t="shared" si="10"/>
        <v>50</v>
      </c>
    </row>
    <row r="80" spans="1:37" ht="16.5" x14ac:dyDescent="0.2">
      <c r="A80" s="15">
        <v>45</v>
      </c>
      <c r="B80" s="15">
        <f t="shared" si="11"/>
        <v>1501005</v>
      </c>
      <c r="C80" s="15">
        <f t="shared" si="12"/>
        <v>5</v>
      </c>
      <c r="D80" s="16">
        <f t="shared" si="13"/>
        <v>0.38</v>
      </c>
      <c r="E80" s="16" t="str">
        <f t="shared" si="14"/>
        <v>金币</v>
      </c>
      <c r="F80" s="16">
        <f t="shared" si="15"/>
        <v>5000</v>
      </c>
      <c r="G80" s="16" t="str">
        <f t="shared" si="16"/>
        <v>低级强化石</v>
      </c>
      <c r="H80" s="16">
        <f t="shared" si="17"/>
        <v>20</v>
      </c>
      <c r="I80" s="16" t="str">
        <f t="shared" si="27"/>
        <v>中级强化石</v>
      </c>
      <c r="J80" s="16">
        <f t="shared" si="27"/>
        <v>15</v>
      </c>
      <c r="Y80" s="15">
        <v>45</v>
      </c>
      <c r="Z80" s="15">
        <f t="shared" si="18"/>
        <v>1501003</v>
      </c>
      <c r="AA80" s="16" t="str">
        <f t="shared" si="19"/>
        <v>典韦</v>
      </c>
      <c r="AB80" s="15">
        <f t="shared" si="7"/>
        <v>15</v>
      </c>
      <c r="AC80" s="16" t="str">
        <f t="shared" si="20"/>
        <v/>
      </c>
      <c r="AD80" s="16" t="str">
        <f t="shared" si="21"/>
        <v>Crit</v>
      </c>
      <c r="AE80" s="16">
        <f t="shared" si="22"/>
        <v>0.19999999999999998</v>
      </c>
      <c r="AF80" s="15" t="s">
        <v>675</v>
      </c>
      <c r="AG80" s="15"/>
      <c r="AH80" s="15" t="s">
        <v>674</v>
      </c>
      <c r="AI80" s="16">
        <f t="shared" si="8"/>
        <v>1000</v>
      </c>
      <c r="AJ80" s="16" t="str">
        <f t="shared" si="9"/>
        <v>典韦碎片</v>
      </c>
      <c r="AK80" s="15">
        <f t="shared" si="10"/>
        <v>60</v>
      </c>
    </row>
    <row r="81" spans="1:37" ht="16.5" x14ac:dyDescent="0.2">
      <c r="A81" s="15">
        <v>46</v>
      </c>
      <c r="B81" s="15">
        <f t="shared" si="11"/>
        <v>1501005</v>
      </c>
      <c r="C81" s="15">
        <f t="shared" si="12"/>
        <v>6</v>
      </c>
      <c r="D81" s="16">
        <f t="shared" si="13"/>
        <v>0.47</v>
      </c>
      <c r="E81" s="16" t="str">
        <f t="shared" si="14"/>
        <v>金币</v>
      </c>
      <c r="F81" s="16">
        <f t="shared" si="15"/>
        <v>6000</v>
      </c>
      <c r="G81" s="16" t="str">
        <f t="shared" si="16"/>
        <v>低级强化石</v>
      </c>
      <c r="H81" s="16">
        <f t="shared" si="17"/>
        <v>20</v>
      </c>
      <c r="I81" s="16" t="str">
        <f t="shared" si="27"/>
        <v>中级强化石</v>
      </c>
      <c r="J81" s="16">
        <f t="shared" si="27"/>
        <v>20</v>
      </c>
      <c r="Y81" s="15">
        <v>46</v>
      </c>
      <c r="Z81" s="15">
        <f t="shared" si="18"/>
        <v>1501004</v>
      </c>
      <c r="AA81" s="16" t="str">
        <f t="shared" si="19"/>
        <v>唐流雨</v>
      </c>
      <c r="AB81" s="15">
        <f t="shared" si="7"/>
        <v>1</v>
      </c>
      <c r="AC81" s="16" t="str">
        <f t="shared" si="20"/>
        <v/>
      </c>
      <c r="AD81" s="16" t="str">
        <f t="shared" si="21"/>
        <v>AtkExt</v>
      </c>
      <c r="AE81" s="16">
        <f t="shared" si="22"/>
        <v>100</v>
      </c>
      <c r="AF81" s="15" t="s">
        <v>675</v>
      </c>
      <c r="AG81" s="15"/>
      <c r="AH81" s="15" t="s">
        <v>674</v>
      </c>
      <c r="AI81" s="16">
        <f t="shared" si="8"/>
        <v>10</v>
      </c>
      <c r="AJ81" s="16" t="str">
        <f t="shared" si="9"/>
        <v/>
      </c>
      <c r="AK81" s="15" t="str">
        <f t="shared" si="10"/>
        <v/>
      </c>
    </row>
    <row r="82" spans="1:37" ht="16.5" x14ac:dyDescent="0.2">
      <c r="A82" s="15">
        <v>47</v>
      </c>
      <c r="B82" s="15">
        <f t="shared" si="11"/>
        <v>1501005</v>
      </c>
      <c r="C82" s="15">
        <f t="shared" si="12"/>
        <v>7</v>
      </c>
      <c r="D82" s="16">
        <f t="shared" si="13"/>
        <v>0.59</v>
      </c>
      <c r="E82" s="16" t="str">
        <f t="shared" si="14"/>
        <v>金币</v>
      </c>
      <c r="F82" s="16">
        <f t="shared" si="15"/>
        <v>7000</v>
      </c>
      <c r="G82" s="16" t="str">
        <f t="shared" si="16"/>
        <v>中级强化石</v>
      </c>
      <c r="H82" s="16">
        <f t="shared" si="17"/>
        <v>20</v>
      </c>
      <c r="I82" s="16" t="str">
        <f t="shared" si="27"/>
        <v>高级强化石</v>
      </c>
      <c r="J82" s="16">
        <f t="shared" si="27"/>
        <v>10</v>
      </c>
      <c r="Y82" s="15">
        <v>47</v>
      </c>
      <c r="Z82" s="15">
        <f t="shared" si="18"/>
        <v>1501004</v>
      </c>
      <c r="AA82" s="16" t="str">
        <f t="shared" si="19"/>
        <v>唐流雨</v>
      </c>
      <c r="AB82" s="15">
        <f t="shared" si="7"/>
        <v>2</v>
      </c>
      <c r="AC82" s="16" t="str">
        <f t="shared" si="20"/>
        <v/>
      </c>
      <c r="AD82" s="16" t="str">
        <f t="shared" si="21"/>
        <v>HPExt</v>
      </c>
      <c r="AE82" s="16">
        <f t="shared" si="22"/>
        <v>700</v>
      </c>
      <c r="AF82" s="15" t="s">
        <v>675</v>
      </c>
      <c r="AG82" s="15"/>
      <c r="AH82" s="15" t="s">
        <v>674</v>
      </c>
      <c r="AI82" s="16">
        <f t="shared" si="8"/>
        <v>20</v>
      </c>
      <c r="AJ82" s="16" t="str">
        <f t="shared" si="9"/>
        <v/>
      </c>
      <c r="AK82" s="15" t="str">
        <f t="shared" si="10"/>
        <v/>
      </c>
    </row>
    <row r="83" spans="1:37" ht="16.5" x14ac:dyDescent="0.2">
      <c r="A83" s="15">
        <v>48</v>
      </c>
      <c r="B83" s="15">
        <f t="shared" si="11"/>
        <v>1501005</v>
      </c>
      <c r="C83" s="15">
        <f t="shared" si="12"/>
        <v>8</v>
      </c>
      <c r="D83" s="16">
        <f t="shared" si="13"/>
        <v>0.72</v>
      </c>
      <c r="E83" s="16" t="str">
        <f t="shared" si="14"/>
        <v>金币</v>
      </c>
      <c r="F83" s="16">
        <f t="shared" si="15"/>
        <v>8000</v>
      </c>
      <c r="G83" s="16" t="str">
        <f t="shared" si="16"/>
        <v>中级强化石</v>
      </c>
      <c r="H83" s="16">
        <f t="shared" si="17"/>
        <v>20</v>
      </c>
      <c r="I83" s="16" t="str">
        <f t="shared" si="27"/>
        <v>高级强化石</v>
      </c>
      <c r="J83" s="16">
        <f t="shared" si="27"/>
        <v>15</v>
      </c>
      <c r="Y83" s="15">
        <v>48</v>
      </c>
      <c r="Z83" s="15">
        <f t="shared" si="18"/>
        <v>1501004</v>
      </c>
      <c r="AA83" s="16" t="str">
        <f t="shared" si="19"/>
        <v>唐流雨</v>
      </c>
      <c r="AB83" s="15">
        <f t="shared" si="7"/>
        <v>3</v>
      </c>
      <c r="AC83" s="16">
        <f t="shared" si="20"/>
        <v>130300409</v>
      </c>
      <c r="AD83" s="16" t="str">
        <f t="shared" si="21"/>
        <v/>
      </c>
      <c r="AE83" s="16" t="str">
        <f t="shared" si="22"/>
        <v/>
      </c>
      <c r="AF83" s="15" t="s">
        <v>675</v>
      </c>
      <c r="AG83" s="15"/>
      <c r="AH83" s="15" t="s">
        <v>674</v>
      </c>
      <c r="AI83" s="16">
        <f t="shared" si="8"/>
        <v>30</v>
      </c>
      <c r="AJ83" s="16" t="str">
        <f t="shared" si="9"/>
        <v>唐流雨碎片</v>
      </c>
      <c r="AK83" s="15">
        <f t="shared" si="10"/>
        <v>5</v>
      </c>
    </row>
    <row r="84" spans="1:37" ht="16.5" x14ac:dyDescent="0.2">
      <c r="A84" s="15">
        <v>49</v>
      </c>
      <c r="B84" s="15">
        <f t="shared" si="11"/>
        <v>1501005</v>
      </c>
      <c r="C84" s="15">
        <f t="shared" si="12"/>
        <v>9</v>
      </c>
      <c r="D84" s="16">
        <f t="shared" si="13"/>
        <v>0.84</v>
      </c>
      <c r="E84" s="16" t="str">
        <f t="shared" si="14"/>
        <v>金币</v>
      </c>
      <c r="F84" s="16">
        <f t="shared" si="15"/>
        <v>9000</v>
      </c>
      <c r="G84" s="16" t="str">
        <f t="shared" si="16"/>
        <v>中级强化石</v>
      </c>
      <c r="H84" s="16">
        <f t="shared" si="17"/>
        <v>20</v>
      </c>
      <c r="I84" s="16" t="str">
        <f t="shared" si="27"/>
        <v>高级强化石</v>
      </c>
      <c r="J84" s="16">
        <f t="shared" si="27"/>
        <v>20</v>
      </c>
      <c r="Y84" s="15">
        <v>49</v>
      </c>
      <c r="Z84" s="15">
        <f t="shared" si="18"/>
        <v>1501004</v>
      </c>
      <c r="AA84" s="16" t="str">
        <f t="shared" si="19"/>
        <v>唐流雨</v>
      </c>
      <c r="AB84" s="15">
        <f t="shared" si="7"/>
        <v>4</v>
      </c>
      <c r="AC84" s="16" t="str">
        <f t="shared" si="20"/>
        <v/>
      </c>
      <c r="AD84" s="16" t="str">
        <f t="shared" si="21"/>
        <v>AtkRate</v>
      </c>
      <c r="AE84" s="16">
        <f t="shared" si="22"/>
        <v>0.15</v>
      </c>
      <c r="AF84" s="15" t="s">
        <v>675</v>
      </c>
      <c r="AG84" s="15"/>
      <c r="AH84" s="15" t="s">
        <v>674</v>
      </c>
      <c r="AI84" s="16">
        <f t="shared" si="8"/>
        <v>50</v>
      </c>
      <c r="AJ84" s="16" t="str">
        <f t="shared" si="9"/>
        <v>唐流雨碎片</v>
      </c>
      <c r="AK84" s="15">
        <f t="shared" si="10"/>
        <v>5</v>
      </c>
    </row>
    <row r="85" spans="1:37" ht="16.5" x14ac:dyDescent="0.2">
      <c r="A85" s="15">
        <v>50</v>
      </c>
      <c r="B85" s="15">
        <f t="shared" si="11"/>
        <v>1501005</v>
      </c>
      <c r="C85" s="15">
        <f t="shared" si="12"/>
        <v>10</v>
      </c>
      <c r="D85" s="16">
        <f t="shared" si="13"/>
        <v>1</v>
      </c>
      <c r="E85" s="16" t="str">
        <f t="shared" si="14"/>
        <v>金币</v>
      </c>
      <c r="F85" s="16">
        <f t="shared" si="15"/>
        <v>10000</v>
      </c>
      <c r="G85" s="16" t="str">
        <f t="shared" si="16"/>
        <v>中级强化石</v>
      </c>
      <c r="H85" s="16">
        <f t="shared" si="17"/>
        <v>20</v>
      </c>
      <c r="I85" s="16" t="str">
        <f t="shared" si="27"/>
        <v>高级强化石</v>
      </c>
      <c r="J85" s="16">
        <f t="shared" si="27"/>
        <v>25</v>
      </c>
      <c r="Y85" s="15">
        <v>50</v>
      </c>
      <c r="Z85" s="15">
        <f t="shared" si="18"/>
        <v>1501004</v>
      </c>
      <c r="AA85" s="16" t="str">
        <f t="shared" si="19"/>
        <v>唐流雨</v>
      </c>
      <c r="AB85" s="15">
        <f t="shared" si="7"/>
        <v>5</v>
      </c>
      <c r="AC85" s="16" t="str">
        <f t="shared" si="20"/>
        <v/>
      </c>
      <c r="AD85" s="16" t="str">
        <f t="shared" si="21"/>
        <v>HPRate</v>
      </c>
      <c r="AE85" s="16">
        <f t="shared" si="22"/>
        <v>0.15</v>
      </c>
      <c r="AF85" s="15" t="s">
        <v>675</v>
      </c>
      <c r="AG85" s="15"/>
      <c r="AH85" s="15" t="s">
        <v>674</v>
      </c>
      <c r="AI85" s="16">
        <f t="shared" si="8"/>
        <v>100</v>
      </c>
      <c r="AJ85" s="16" t="str">
        <f t="shared" si="9"/>
        <v>唐流雨碎片</v>
      </c>
      <c r="AK85" s="15">
        <f t="shared" si="10"/>
        <v>10</v>
      </c>
    </row>
    <row r="86" spans="1:37" ht="16.5" x14ac:dyDescent="0.2">
      <c r="A86" s="15">
        <v>51</v>
      </c>
      <c r="B86" s="15">
        <f t="shared" si="11"/>
        <v>1501006</v>
      </c>
      <c r="C86" s="15">
        <f t="shared" si="12"/>
        <v>1</v>
      </c>
      <c r="D86" s="16">
        <f t="shared" si="13"/>
        <v>0.06</v>
      </c>
      <c r="E86" s="16" t="str">
        <f t="shared" si="14"/>
        <v>金币</v>
      </c>
      <c r="F86" s="16">
        <f t="shared" si="15"/>
        <v>1000</v>
      </c>
      <c r="G86" s="16" t="str">
        <f t="shared" si="16"/>
        <v>低级强化石</v>
      </c>
      <c r="H86" s="16">
        <f t="shared" si="17"/>
        <v>10</v>
      </c>
      <c r="I86" s="16"/>
      <c r="J86" s="16"/>
      <c r="Y86" s="15">
        <v>51</v>
      </c>
      <c r="Z86" s="15">
        <f t="shared" si="18"/>
        <v>1501004</v>
      </c>
      <c r="AA86" s="16" t="str">
        <f t="shared" si="19"/>
        <v>唐流雨</v>
      </c>
      <c r="AB86" s="15">
        <f t="shared" si="7"/>
        <v>6</v>
      </c>
      <c r="AC86" s="16" t="str">
        <f t="shared" si="20"/>
        <v/>
      </c>
      <c r="AD86" s="16" t="str">
        <f t="shared" si="21"/>
        <v>AtkRate</v>
      </c>
      <c r="AE86" s="16">
        <f t="shared" si="22"/>
        <v>0.15</v>
      </c>
      <c r="AF86" s="15" t="s">
        <v>675</v>
      </c>
      <c r="AG86" s="15"/>
      <c r="AH86" s="15" t="s">
        <v>674</v>
      </c>
      <c r="AI86" s="16">
        <f t="shared" si="8"/>
        <v>150</v>
      </c>
      <c r="AJ86" s="16" t="str">
        <f t="shared" si="9"/>
        <v>唐流雨碎片</v>
      </c>
      <c r="AK86" s="15">
        <f t="shared" si="10"/>
        <v>10</v>
      </c>
    </row>
    <row r="87" spans="1:37" ht="16.5" x14ac:dyDescent="0.2">
      <c r="A87" s="15">
        <v>52</v>
      </c>
      <c r="B87" s="15">
        <f t="shared" si="11"/>
        <v>1501006</v>
      </c>
      <c r="C87" s="15">
        <f t="shared" si="12"/>
        <v>2</v>
      </c>
      <c r="D87" s="16">
        <f t="shared" si="13"/>
        <v>0.13</v>
      </c>
      <c r="E87" s="16" t="str">
        <f t="shared" si="14"/>
        <v>金币</v>
      </c>
      <c r="F87" s="16">
        <f t="shared" si="15"/>
        <v>2000</v>
      </c>
      <c r="G87" s="16" t="str">
        <f t="shared" si="16"/>
        <v>低级强化石</v>
      </c>
      <c r="H87" s="16">
        <f t="shared" si="17"/>
        <v>15</v>
      </c>
      <c r="I87" s="16"/>
      <c r="J87" s="16"/>
      <c r="Y87" s="15">
        <v>52</v>
      </c>
      <c r="Z87" s="15">
        <f t="shared" si="18"/>
        <v>1501004</v>
      </c>
      <c r="AA87" s="16" t="str">
        <f t="shared" si="19"/>
        <v>唐流雨</v>
      </c>
      <c r="AB87" s="15">
        <f t="shared" si="7"/>
        <v>7</v>
      </c>
      <c r="AC87" s="16" t="str">
        <f t="shared" si="20"/>
        <v/>
      </c>
      <c r="AD87" s="16" t="str">
        <f t="shared" si="21"/>
        <v>DefRate</v>
      </c>
      <c r="AE87" s="16">
        <f t="shared" si="22"/>
        <v>0.15</v>
      </c>
      <c r="AF87" s="15" t="s">
        <v>675</v>
      </c>
      <c r="AG87" s="15"/>
      <c r="AH87" s="15" t="s">
        <v>674</v>
      </c>
      <c r="AI87" s="16">
        <f t="shared" si="8"/>
        <v>200</v>
      </c>
      <c r="AJ87" s="16" t="str">
        <f t="shared" si="9"/>
        <v>唐流雨碎片</v>
      </c>
      <c r="AK87" s="15">
        <f t="shared" si="10"/>
        <v>10</v>
      </c>
    </row>
    <row r="88" spans="1:37" ht="16.5" x14ac:dyDescent="0.2">
      <c r="A88" s="15">
        <v>53</v>
      </c>
      <c r="B88" s="15">
        <f t="shared" si="11"/>
        <v>1501006</v>
      </c>
      <c r="C88" s="15">
        <f t="shared" si="12"/>
        <v>3</v>
      </c>
      <c r="D88" s="16">
        <f t="shared" si="13"/>
        <v>0.19</v>
      </c>
      <c r="E88" s="16" t="str">
        <f t="shared" si="14"/>
        <v>金币</v>
      </c>
      <c r="F88" s="16">
        <f t="shared" si="15"/>
        <v>3000</v>
      </c>
      <c r="G88" s="16" t="str">
        <f t="shared" si="16"/>
        <v>低级强化石</v>
      </c>
      <c r="H88" s="16">
        <f t="shared" si="17"/>
        <v>20</v>
      </c>
      <c r="I88" s="16"/>
      <c r="J88" s="16"/>
      <c r="Y88" s="15">
        <v>53</v>
      </c>
      <c r="Z88" s="15">
        <f t="shared" si="18"/>
        <v>1501004</v>
      </c>
      <c r="AA88" s="16" t="str">
        <f t="shared" si="19"/>
        <v>唐流雨</v>
      </c>
      <c r="AB88" s="15">
        <f t="shared" si="7"/>
        <v>8</v>
      </c>
      <c r="AC88" s="16" t="str">
        <f t="shared" si="20"/>
        <v/>
      </c>
      <c r="AD88" s="16" t="str">
        <f t="shared" si="21"/>
        <v>AtkRate</v>
      </c>
      <c r="AE88" s="16">
        <f t="shared" si="22"/>
        <v>0.15</v>
      </c>
      <c r="AF88" s="15" t="s">
        <v>675</v>
      </c>
      <c r="AG88" s="15"/>
      <c r="AH88" s="15" t="s">
        <v>674</v>
      </c>
      <c r="AI88" s="16">
        <f t="shared" si="8"/>
        <v>250</v>
      </c>
      <c r="AJ88" s="16" t="str">
        <f t="shared" si="9"/>
        <v>唐流雨碎片</v>
      </c>
      <c r="AK88" s="15">
        <f t="shared" si="10"/>
        <v>20</v>
      </c>
    </row>
    <row r="89" spans="1:37" ht="16.5" x14ac:dyDescent="0.2">
      <c r="A89" s="15">
        <v>54</v>
      </c>
      <c r="B89" s="15">
        <f t="shared" si="11"/>
        <v>1501006</v>
      </c>
      <c r="C89" s="15">
        <f t="shared" si="12"/>
        <v>4</v>
      </c>
      <c r="D89" s="16">
        <f t="shared" si="13"/>
        <v>0.28000000000000003</v>
      </c>
      <c r="E89" s="16" t="str">
        <f t="shared" si="14"/>
        <v>金币</v>
      </c>
      <c r="F89" s="16">
        <f t="shared" si="15"/>
        <v>4000</v>
      </c>
      <c r="G89" s="16" t="str">
        <f t="shared" si="16"/>
        <v>低级强化石</v>
      </c>
      <c r="H89" s="16">
        <f t="shared" si="17"/>
        <v>20</v>
      </c>
      <c r="I89" s="16" t="str">
        <f t="shared" ref="I89:J95" si="28">INDEX(T$36:T$45,$C89)</f>
        <v>中级强化石</v>
      </c>
      <c r="J89" s="16">
        <f t="shared" si="28"/>
        <v>10</v>
      </c>
      <c r="Y89" s="15">
        <v>54</v>
      </c>
      <c r="Z89" s="15">
        <f t="shared" si="18"/>
        <v>1501004</v>
      </c>
      <c r="AA89" s="16" t="str">
        <f t="shared" si="19"/>
        <v>唐流雨</v>
      </c>
      <c r="AB89" s="15">
        <f t="shared" si="7"/>
        <v>9</v>
      </c>
      <c r="AC89" s="16" t="str">
        <f t="shared" si="20"/>
        <v/>
      </c>
      <c r="AD89" s="16" t="str">
        <f t="shared" si="21"/>
        <v>Crit</v>
      </c>
      <c r="AE89" s="16">
        <f t="shared" si="22"/>
        <v>0.15</v>
      </c>
      <c r="AF89" s="15" t="s">
        <v>675</v>
      </c>
      <c r="AG89" s="15"/>
      <c r="AH89" s="15" t="s">
        <v>674</v>
      </c>
      <c r="AI89" s="16">
        <f t="shared" si="8"/>
        <v>300</v>
      </c>
      <c r="AJ89" s="16" t="str">
        <f t="shared" si="9"/>
        <v>唐流雨碎片</v>
      </c>
      <c r="AK89" s="15">
        <f t="shared" si="10"/>
        <v>20</v>
      </c>
    </row>
    <row r="90" spans="1:37" ht="16.5" x14ac:dyDescent="0.2">
      <c r="A90" s="15">
        <v>55</v>
      </c>
      <c r="B90" s="15">
        <f t="shared" si="11"/>
        <v>1501006</v>
      </c>
      <c r="C90" s="15">
        <f t="shared" si="12"/>
        <v>5</v>
      </c>
      <c r="D90" s="16">
        <f t="shared" si="13"/>
        <v>0.38</v>
      </c>
      <c r="E90" s="16" t="str">
        <f t="shared" si="14"/>
        <v>金币</v>
      </c>
      <c r="F90" s="16">
        <f t="shared" si="15"/>
        <v>5000</v>
      </c>
      <c r="G90" s="16" t="str">
        <f t="shared" si="16"/>
        <v>低级强化石</v>
      </c>
      <c r="H90" s="16">
        <f t="shared" si="17"/>
        <v>20</v>
      </c>
      <c r="I90" s="16" t="str">
        <f t="shared" si="28"/>
        <v>中级强化石</v>
      </c>
      <c r="J90" s="16">
        <f t="shared" si="28"/>
        <v>15</v>
      </c>
      <c r="Y90" s="15">
        <v>55</v>
      </c>
      <c r="Z90" s="15">
        <f t="shared" si="18"/>
        <v>1501004</v>
      </c>
      <c r="AA90" s="16" t="str">
        <f t="shared" si="19"/>
        <v>唐流雨</v>
      </c>
      <c r="AB90" s="15">
        <f t="shared" si="7"/>
        <v>10</v>
      </c>
      <c r="AC90" s="16" t="str">
        <f t="shared" si="20"/>
        <v/>
      </c>
      <c r="AD90" s="16" t="str">
        <f t="shared" si="21"/>
        <v>AtkRate</v>
      </c>
      <c r="AE90" s="16">
        <f t="shared" si="22"/>
        <v>0.19999999999999998</v>
      </c>
      <c r="AF90" s="15" t="s">
        <v>675</v>
      </c>
      <c r="AG90" s="15"/>
      <c r="AH90" s="15" t="s">
        <v>674</v>
      </c>
      <c r="AI90" s="16">
        <f t="shared" si="8"/>
        <v>400</v>
      </c>
      <c r="AJ90" s="16" t="str">
        <f t="shared" si="9"/>
        <v>唐流雨碎片</v>
      </c>
      <c r="AK90" s="15">
        <f t="shared" si="10"/>
        <v>20</v>
      </c>
    </row>
    <row r="91" spans="1:37" ht="16.5" x14ac:dyDescent="0.2">
      <c r="A91" s="15">
        <v>56</v>
      </c>
      <c r="B91" s="15">
        <f t="shared" si="11"/>
        <v>1501006</v>
      </c>
      <c r="C91" s="15">
        <f t="shared" si="12"/>
        <v>6</v>
      </c>
      <c r="D91" s="16">
        <f t="shared" si="13"/>
        <v>0.47</v>
      </c>
      <c r="E91" s="16" t="str">
        <f t="shared" si="14"/>
        <v>金币</v>
      </c>
      <c r="F91" s="16">
        <f t="shared" si="15"/>
        <v>6000</v>
      </c>
      <c r="G91" s="16" t="str">
        <f t="shared" si="16"/>
        <v>低级强化石</v>
      </c>
      <c r="H91" s="16">
        <f t="shared" si="17"/>
        <v>20</v>
      </c>
      <c r="I91" s="16" t="str">
        <f t="shared" si="28"/>
        <v>中级强化石</v>
      </c>
      <c r="J91" s="16">
        <f t="shared" si="28"/>
        <v>20</v>
      </c>
      <c r="Y91" s="15">
        <v>56</v>
      </c>
      <c r="Z91" s="15">
        <f t="shared" si="18"/>
        <v>1501004</v>
      </c>
      <c r="AA91" s="16" t="str">
        <f t="shared" si="19"/>
        <v>唐流雨</v>
      </c>
      <c r="AB91" s="15">
        <f t="shared" si="7"/>
        <v>11</v>
      </c>
      <c r="AC91" s="16" t="str">
        <f t="shared" si="20"/>
        <v/>
      </c>
      <c r="AD91" s="16" t="str">
        <f t="shared" si="21"/>
        <v>HPRate</v>
      </c>
      <c r="AE91" s="16">
        <f t="shared" si="22"/>
        <v>0.19999999999999998</v>
      </c>
      <c r="AF91" s="15" t="s">
        <v>675</v>
      </c>
      <c r="AG91" s="15"/>
      <c r="AH91" s="15" t="s">
        <v>674</v>
      </c>
      <c r="AI91" s="16">
        <f t="shared" si="8"/>
        <v>500</v>
      </c>
      <c r="AJ91" s="16" t="str">
        <f t="shared" si="9"/>
        <v>唐流雨碎片</v>
      </c>
      <c r="AK91" s="15">
        <f t="shared" si="10"/>
        <v>30</v>
      </c>
    </row>
    <row r="92" spans="1:37" ht="16.5" x14ac:dyDescent="0.2">
      <c r="A92" s="15">
        <v>57</v>
      </c>
      <c r="B92" s="15">
        <f t="shared" si="11"/>
        <v>1501006</v>
      </c>
      <c r="C92" s="15">
        <f t="shared" si="12"/>
        <v>7</v>
      </c>
      <c r="D92" s="16">
        <f t="shared" si="13"/>
        <v>0.59</v>
      </c>
      <c r="E92" s="16" t="str">
        <f t="shared" si="14"/>
        <v>金币</v>
      </c>
      <c r="F92" s="16">
        <f t="shared" si="15"/>
        <v>7000</v>
      </c>
      <c r="G92" s="16" t="str">
        <f t="shared" si="16"/>
        <v>中级强化石</v>
      </c>
      <c r="H92" s="16">
        <f t="shared" si="17"/>
        <v>20</v>
      </c>
      <c r="I92" s="16" t="str">
        <f t="shared" si="28"/>
        <v>高级强化石</v>
      </c>
      <c r="J92" s="16">
        <f t="shared" si="28"/>
        <v>10</v>
      </c>
      <c r="Y92" s="15">
        <v>57</v>
      </c>
      <c r="Z92" s="15">
        <f t="shared" si="18"/>
        <v>1501004</v>
      </c>
      <c r="AA92" s="16" t="str">
        <f t="shared" si="19"/>
        <v>唐流雨</v>
      </c>
      <c r="AB92" s="15">
        <f t="shared" si="7"/>
        <v>12</v>
      </c>
      <c r="AC92" s="16" t="str">
        <f t="shared" si="20"/>
        <v/>
      </c>
      <c r="AD92" s="16" t="str">
        <f t="shared" si="21"/>
        <v>AtkRate</v>
      </c>
      <c r="AE92" s="16">
        <f t="shared" si="22"/>
        <v>0.19999999999999998</v>
      </c>
      <c r="AF92" s="15" t="s">
        <v>675</v>
      </c>
      <c r="AG92" s="15"/>
      <c r="AH92" s="15" t="s">
        <v>674</v>
      </c>
      <c r="AI92" s="16">
        <f t="shared" si="8"/>
        <v>600</v>
      </c>
      <c r="AJ92" s="16" t="str">
        <f t="shared" si="9"/>
        <v>唐流雨碎片</v>
      </c>
      <c r="AK92" s="15">
        <f t="shared" si="10"/>
        <v>30</v>
      </c>
    </row>
    <row r="93" spans="1:37" ht="16.5" x14ac:dyDescent="0.2">
      <c r="A93" s="15">
        <v>58</v>
      </c>
      <c r="B93" s="15">
        <f t="shared" si="11"/>
        <v>1501006</v>
      </c>
      <c r="C93" s="15">
        <f t="shared" si="12"/>
        <v>8</v>
      </c>
      <c r="D93" s="16">
        <f t="shared" si="13"/>
        <v>0.72</v>
      </c>
      <c r="E93" s="16" t="str">
        <f t="shared" si="14"/>
        <v>金币</v>
      </c>
      <c r="F93" s="16">
        <f t="shared" si="15"/>
        <v>8000</v>
      </c>
      <c r="G93" s="16" t="str">
        <f t="shared" si="16"/>
        <v>中级强化石</v>
      </c>
      <c r="H93" s="16">
        <f t="shared" si="17"/>
        <v>20</v>
      </c>
      <c r="I93" s="16" t="str">
        <f t="shared" si="28"/>
        <v>高级强化石</v>
      </c>
      <c r="J93" s="16">
        <f t="shared" si="28"/>
        <v>15</v>
      </c>
      <c r="Y93" s="15">
        <v>58</v>
      </c>
      <c r="Z93" s="15">
        <f t="shared" si="18"/>
        <v>1501004</v>
      </c>
      <c r="AA93" s="16" t="str">
        <f t="shared" si="19"/>
        <v>唐流雨</v>
      </c>
      <c r="AB93" s="15">
        <f t="shared" si="7"/>
        <v>13</v>
      </c>
      <c r="AC93" s="16" t="str">
        <f t="shared" si="20"/>
        <v/>
      </c>
      <c r="AD93" s="16" t="str">
        <f t="shared" si="21"/>
        <v>DefRate</v>
      </c>
      <c r="AE93" s="16">
        <f t="shared" si="22"/>
        <v>0.19999999999999998</v>
      </c>
      <c r="AF93" s="15" t="s">
        <v>675</v>
      </c>
      <c r="AG93" s="15"/>
      <c r="AH93" s="15" t="s">
        <v>674</v>
      </c>
      <c r="AI93" s="16">
        <f t="shared" si="8"/>
        <v>700</v>
      </c>
      <c r="AJ93" s="16" t="str">
        <f t="shared" si="9"/>
        <v>唐流雨碎片</v>
      </c>
      <c r="AK93" s="15">
        <f t="shared" si="10"/>
        <v>30</v>
      </c>
    </row>
    <row r="94" spans="1:37" ht="16.5" x14ac:dyDescent="0.2">
      <c r="A94" s="15">
        <v>59</v>
      </c>
      <c r="B94" s="15">
        <f t="shared" si="11"/>
        <v>1501006</v>
      </c>
      <c r="C94" s="15">
        <f t="shared" si="12"/>
        <v>9</v>
      </c>
      <c r="D94" s="16">
        <f t="shared" si="13"/>
        <v>0.84</v>
      </c>
      <c r="E94" s="16" t="str">
        <f t="shared" si="14"/>
        <v>金币</v>
      </c>
      <c r="F94" s="16">
        <f t="shared" si="15"/>
        <v>9000</v>
      </c>
      <c r="G94" s="16" t="str">
        <f t="shared" si="16"/>
        <v>中级强化石</v>
      </c>
      <c r="H94" s="16">
        <f t="shared" si="17"/>
        <v>20</v>
      </c>
      <c r="I94" s="16" t="str">
        <f t="shared" si="28"/>
        <v>高级强化石</v>
      </c>
      <c r="J94" s="16">
        <f t="shared" si="28"/>
        <v>20</v>
      </c>
      <c r="Y94" s="15">
        <v>59</v>
      </c>
      <c r="Z94" s="15">
        <f t="shared" si="18"/>
        <v>1501004</v>
      </c>
      <c r="AA94" s="16" t="str">
        <f t="shared" si="19"/>
        <v>唐流雨</v>
      </c>
      <c r="AB94" s="15">
        <f t="shared" si="7"/>
        <v>14</v>
      </c>
      <c r="AC94" s="16" t="str">
        <f t="shared" si="20"/>
        <v/>
      </c>
      <c r="AD94" s="16" t="str">
        <f t="shared" si="21"/>
        <v>AtkRate</v>
      </c>
      <c r="AE94" s="16">
        <f t="shared" si="22"/>
        <v>0.19999999999999998</v>
      </c>
      <c r="AF94" s="15" t="s">
        <v>675</v>
      </c>
      <c r="AG94" s="15"/>
      <c r="AH94" s="15" t="s">
        <v>674</v>
      </c>
      <c r="AI94" s="16">
        <f t="shared" si="8"/>
        <v>800</v>
      </c>
      <c r="AJ94" s="16" t="str">
        <f t="shared" si="9"/>
        <v>唐流雨碎片</v>
      </c>
      <c r="AK94" s="15">
        <f t="shared" si="10"/>
        <v>50</v>
      </c>
    </row>
    <row r="95" spans="1:37" ht="16.5" x14ac:dyDescent="0.2">
      <c r="A95" s="15">
        <v>60</v>
      </c>
      <c r="B95" s="15">
        <f t="shared" si="11"/>
        <v>1501006</v>
      </c>
      <c r="C95" s="15">
        <f t="shared" si="12"/>
        <v>10</v>
      </c>
      <c r="D95" s="16">
        <f t="shared" si="13"/>
        <v>1</v>
      </c>
      <c r="E95" s="16" t="str">
        <f t="shared" si="14"/>
        <v>金币</v>
      </c>
      <c r="F95" s="16">
        <f t="shared" si="15"/>
        <v>10000</v>
      </c>
      <c r="G95" s="16" t="str">
        <f t="shared" si="16"/>
        <v>中级强化石</v>
      </c>
      <c r="H95" s="16">
        <f t="shared" si="17"/>
        <v>20</v>
      </c>
      <c r="I95" s="16" t="str">
        <f t="shared" si="28"/>
        <v>高级强化石</v>
      </c>
      <c r="J95" s="16">
        <f t="shared" si="28"/>
        <v>25</v>
      </c>
      <c r="Y95" s="15">
        <v>60</v>
      </c>
      <c r="Z95" s="15">
        <f t="shared" si="18"/>
        <v>1501004</v>
      </c>
      <c r="AA95" s="16" t="str">
        <f t="shared" si="19"/>
        <v>唐流雨</v>
      </c>
      <c r="AB95" s="15">
        <f t="shared" si="7"/>
        <v>15</v>
      </c>
      <c r="AC95" s="16" t="str">
        <f t="shared" si="20"/>
        <v/>
      </c>
      <c r="AD95" s="16" t="str">
        <f t="shared" si="21"/>
        <v>Crit</v>
      </c>
      <c r="AE95" s="16">
        <f t="shared" si="22"/>
        <v>0.19999999999999998</v>
      </c>
      <c r="AF95" s="15" t="s">
        <v>675</v>
      </c>
      <c r="AG95" s="15"/>
      <c r="AH95" s="15" t="s">
        <v>674</v>
      </c>
      <c r="AI95" s="16">
        <f t="shared" si="8"/>
        <v>1000</v>
      </c>
      <c r="AJ95" s="16" t="str">
        <f t="shared" si="9"/>
        <v>唐流雨碎片</v>
      </c>
      <c r="AK95" s="15">
        <f t="shared" si="10"/>
        <v>60</v>
      </c>
    </row>
    <row r="96" spans="1:37" ht="16.5" x14ac:dyDescent="0.2">
      <c r="A96" s="15">
        <v>61</v>
      </c>
      <c r="B96" s="15">
        <f t="shared" si="11"/>
        <v>1501007</v>
      </c>
      <c r="C96" s="15">
        <f t="shared" si="12"/>
        <v>1</v>
      </c>
      <c r="D96" s="16">
        <f t="shared" si="13"/>
        <v>0.06</v>
      </c>
      <c r="E96" s="16" t="str">
        <f t="shared" si="14"/>
        <v>金币</v>
      </c>
      <c r="F96" s="16">
        <f t="shared" si="15"/>
        <v>1000</v>
      </c>
      <c r="G96" s="16" t="str">
        <f t="shared" si="16"/>
        <v>低级强化石</v>
      </c>
      <c r="H96" s="16">
        <f t="shared" si="17"/>
        <v>10</v>
      </c>
      <c r="I96" s="16"/>
      <c r="J96" s="16"/>
      <c r="Y96" s="15">
        <v>61</v>
      </c>
      <c r="Z96" s="15">
        <f t="shared" si="18"/>
        <v>1501005</v>
      </c>
      <c r="AA96" s="16" t="str">
        <f t="shared" si="19"/>
        <v>李轩辕</v>
      </c>
      <c r="AB96" s="15">
        <f t="shared" si="7"/>
        <v>1</v>
      </c>
      <c r="AC96" s="16" t="str">
        <f t="shared" si="20"/>
        <v/>
      </c>
      <c r="AD96" s="16" t="str">
        <f t="shared" si="21"/>
        <v>AtkExt</v>
      </c>
      <c r="AE96" s="16">
        <f t="shared" si="22"/>
        <v>100</v>
      </c>
      <c r="AF96" s="15" t="s">
        <v>675</v>
      </c>
      <c r="AG96" s="15"/>
      <c r="AH96" s="15" t="s">
        <v>674</v>
      </c>
      <c r="AI96" s="16">
        <f t="shared" si="8"/>
        <v>10</v>
      </c>
      <c r="AJ96" s="16" t="str">
        <f t="shared" si="9"/>
        <v/>
      </c>
      <c r="AK96" s="15" t="str">
        <f t="shared" si="10"/>
        <v/>
      </c>
    </row>
    <row r="97" spans="1:37" ht="16.5" x14ac:dyDescent="0.2">
      <c r="A97" s="15">
        <v>62</v>
      </c>
      <c r="B97" s="15">
        <f t="shared" si="11"/>
        <v>1501007</v>
      </c>
      <c r="C97" s="15">
        <f t="shared" si="12"/>
        <v>2</v>
      </c>
      <c r="D97" s="16">
        <f t="shared" si="13"/>
        <v>0.13</v>
      </c>
      <c r="E97" s="16" t="str">
        <f t="shared" si="14"/>
        <v>金币</v>
      </c>
      <c r="F97" s="16">
        <f t="shared" si="15"/>
        <v>2000</v>
      </c>
      <c r="G97" s="16" t="str">
        <f t="shared" si="16"/>
        <v>低级强化石</v>
      </c>
      <c r="H97" s="16">
        <f t="shared" si="17"/>
        <v>15</v>
      </c>
      <c r="I97" s="16"/>
      <c r="J97" s="16"/>
      <c r="Y97" s="15">
        <v>62</v>
      </c>
      <c r="Z97" s="15">
        <f t="shared" si="18"/>
        <v>1501005</v>
      </c>
      <c r="AA97" s="16" t="str">
        <f t="shared" si="19"/>
        <v>李轩辕</v>
      </c>
      <c r="AB97" s="15">
        <f t="shared" si="7"/>
        <v>2</v>
      </c>
      <c r="AC97" s="16" t="str">
        <f t="shared" si="20"/>
        <v/>
      </c>
      <c r="AD97" s="16" t="str">
        <f t="shared" si="21"/>
        <v>HPExt</v>
      </c>
      <c r="AE97" s="16">
        <f t="shared" si="22"/>
        <v>700</v>
      </c>
      <c r="AF97" s="15" t="s">
        <v>675</v>
      </c>
      <c r="AG97" s="15"/>
      <c r="AH97" s="15" t="s">
        <v>674</v>
      </c>
      <c r="AI97" s="16">
        <f t="shared" si="8"/>
        <v>20</v>
      </c>
      <c r="AJ97" s="16" t="str">
        <f t="shared" si="9"/>
        <v/>
      </c>
      <c r="AK97" s="15" t="str">
        <f t="shared" si="10"/>
        <v/>
      </c>
    </row>
    <row r="98" spans="1:37" ht="16.5" x14ac:dyDescent="0.2">
      <c r="A98" s="15">
        <v>63</v>
      </c>
      <c r="B98" s="15">
        <f t="shared" si="11"/>
        <v>1501007</v>
      </c>
      <c r="C98" s="15">
        <f t="shared" si="12"/>
        <v>3</v>
      </c>
      <c r="D98" s="16">
        <f t="shared" si="13"/>
        <v>0.19</v>
      </c>
      <c r="E98" s="16" t="str">
        <f t="shared" si="14"/>
        <v>金币</v>
      </c>
      <c r="F98" s="16">
        <f t="shared" si="15"/>
        <v>3000</v>
      </c>
      <c r="G98" s="16" t="str">
        <f t="shared" si="16"/>
        <v>低级强化石</v>
      </c>
      <c r="H98" s="16">
        <f t="shared" si="17"/>
        <v>20</v>
      </c>
      <c r="I98" s="16"/>
      <c r="J98" s="16"/>
      <c r="Y98" s="15">
        <v>63</v>
      </c>
      <c r="Z98" s="15">
        <f t="shared" si="18"/>
        <v>1501005</v>
      </c>
      <c r="AA98" s="16" t="str">
        <f t="shared" si="19"/>
        <v>李轩辕</v>
      </c>
      <c r="AB98" s="15">
        <f t="shared" si="7"/>
        <v>3</v>
      </c>
      <c r="AC98" s="16">
        <f t="shared" si="20"/>
        <v>130300509</v>
      </c>
      <c r="AD98" s="16" t="str">
        <f t="shared" si="21"/>
        <v/>
      </c>
      <c r="AE98" s="16" t="str">
        <f t="shared" si="22"/>
        <v/>
      </c>
      <c r="AF98" s="15" t="s">
        <v>675</v>
      </c>
      <c r="AG98" s="15"/>
      <c r="AH98" s="15" t="s">
        <v>674</v>
      </c>
      <c r="AI98" s="16">
        <f t="shared" si="8"/>
        <v>30</v>
      </c>
      <c r="AJ98" s="16" t="str">
        <f t="shared" si="9"/>
        <v>李轩辕碎片</v>
      </c>
      <c r="AK98" s="15">
        <f t="shared" si="10"/>
        <v>5</v>
      </c>
    </row>
    <row r="99" spans="1:37" ht="16.5" x14ac:dyDescent="0.2">
      <c r="A99" s="15">
        <v>64</v>
      </c>
      <c r="B99" s="15">
        <f t="shared" si="11"/>
        <v>1501007</v>
      </c>
      <c r="C99" s="15">
        <f t="shared" si="12"/>
        <v>4</v>
      </c>
      <c r="D99" s="16">
        <f t="shared" si="13"/>
        <v>0.28000000000000003</v>
      </c>
      <c r="E99" s="16" t="str">
        <f t="shared" si="14"/>
        <v>金币</v>
      </c>
      <c r="F99" s="16">
        <f t="shared" si="15"/>
        <v>4000</v>
      </c>
      <c r="G99" s="16" t="str">
        <f t="shared" si="16"/>
        <v>低级强化石</v>
      </c>
      <c r="H99" s="16">
        <f t="shared" si="17"/>
        <v>20</v>
      </c>
      <c r="I99" s="16" t="str">
        <f t="shared" ref="I99:J105" si="29">INDEX(T$36:T$45,$C99)</f>
        <v>中级强化石</v>
      </c>
      <c r="J99" s="16">
        <f t="shared" si="29"/>
        <v>10</v>
      </c>
      <c r="Y99" s="15">
        <v>64</v>
      </c>
      <c r="Z99" s="15">
        <f t="shared" si="18"/>
        <v>1501005</v>
      </c>
      <c r="AA99" s="16" t="str">
        <f t="shared" si="19"/>
        <v>李轩辕</v>
      </c>
      <c r="AB99" s="15">
        <f t="shared" si="7"/>
        <v>4</v>
      </c>
      <c r="AC99" s="16" t="str">
        <f t="shared" si="20"/>
        <v/>
      </c>
      <c r="AD99" s="16" t="str">
        <f t="shared" si="21"/>
        <v>AtkRate</v>
      </c>
      <c r="AE99" s="16">
        <f t="shared" si="22"/>
        <v>0.15</v>
      </c>
      <c r="AF99" s="15" t="s">
        <v>675</v>
      </c>
      <c r="AG99" s="15"/>
      <c r="AH99" s="15" t="s">
        <v>674</v>
      </c>
      <c r="AI99" s="16">
        <f t="shared" si="8"/>
        <v>50</v>
      </c>
      <c r="AJ99" s="16" t="str">
        <f t="shared" si="9"/>
        <v>李轩辕碎片</v>
      </c>
      <c r="AK99" s="15">
        <f t="shared" si="10"/>
        <v>5</v>
      </c>
    </row>
    <row r="100" spans="1:37" ht="16.5" x14ac:dyDescent="0.2">
      <c r="A100" s="15">
        <v>65</v>
      </c>
      <c r="B100" s="15">
        <f t="shared" si="11"/>
        <v>1501007</v>
      </c>
      <c r="C100" s="15">
        <f t="shared" si="12"/>
        <v>5</v>
      </c>
      <c r="D100" s="16">
        <f t="shared" si="13"/>
        <v>0.38</v>
      </c>
      <c r="E100" s="16" t="str">
        <f t="shared" si="14"/>
        <v>金币</v>
      </c>
      <c r="F100" s="16">
        <f t="shared" si="15"/>
        <v>5000</v>
      </c>
      <c r="G100" s="16" t="str">
        <f t="shared" si="16"/>
        <v>低级强化石</v>
      </c>
      <c r="H100" s="16">
        <f t="shared" si="17"/>
        <v>20</v>
      </c>
      <c r="I100" s="16" t="str">
        <f t="shared" si="29"/>
        <v>中级强化石</v>
      </c>
      <c r="J100" s="16">
        <f t="shared" si="29"/>
        <v>15</v>
      </c>
      <c r="Y100" s="15">
        <v>65</v>
      </c>
      <c r="Z100" s="15">
        <f t="shared" si="18"/>
        <v>1501005</v>
      </c>
      <c r="AA100" s="16" t="str">
        <f t="shared" si="19"/>
        <v>李轩辕</v>
      </c>
      <c r="AB100" s="15">
        <f t="shared" ref="AB100:AB163" si="30">MOD(Y100-1,15)+1</f>
        <v>5</v>
      </c>
      <c r="AC100" s="16" t="str">
        <f t="shared" si="20"/>
        <v/>
      </c>
      <c r="AD100" s="16" t="str">
        <f t="shared" si="21"/>
        <v>HPRate</v>
      </c>
      <c r="AE100" s="16">
        <f t="shared" si="22"/>
        <v>0.15</v>
      </c>
      <c r="AF100" s="15" t="s">
        <v>675</v>
      </c>
      <c r="AG100" s="15"/>
      <c r="AH100" s="15" t="s">
        <v>674</v>
      </c>
      <c r="AI100" s="16">
        <f t="shared" ref="AI100:AI163" si="31">INDEX($AN$9:$AN$23,AB100)</f>
        <v>100</v>
      </c>
      <c r="AJ100" s="16" t="str">
        <f t="shared" ref="AJ100:AJ163" si="32">IF(AB100&gt;2,AA100&amp;"碎片","")</f>
        <v>李轩辕碎片</v>
      </c>
      <c r="AK100" s="15">
        <f t="shared" ref="AK100:AK163" si="33">IF(AB100&gt;2,INDEX($AO$9:$AO$23,AB100),"")</f>
        <v>10</v>
      </c>
    </row>
    <row r="101" spans="1:37" ht="16.5" x14ac:dyDescent="0.2">
      <c r="A101" s="15">
        <v>66</v>
      </c>
      <c r="B101" s="15">
        <f t="shared" ref="B101:B164" si="34">INDEX($C$9:$C$29,INT((A101-1)/10)+1)</f>
        <v>1501007</v>
      </c>
      <c r="C101" s="15">
        <f t="shared" ref="C101:C164" si="35">MOD(A101-1,10)+1</f>
        <v>6</v>
      </c>
      <c r="D101" s="16">
        <f t="shared" ref="D101:D164" si="36">INDEX($O$36:$O$45,C101)</f>
        <v>0.47</v>
      </c>
      <c r="E101" s="16" t="str">
        <f t="shared" ref="E101:E164" si="37">INDEX(P$36:P$45,$C101)</f>
        <v>金币</v>
      </c>
      <c r="F101" s="16">
        <f t="shared" ref="F101:F164" si="38">INDEX(Q$36:Q$45,$C101)</f>
        <v>6000</v>
      </c>
      <c r="G101" s="16" t="str">
        <f t="shared" ref="G101:G164" si="39">INDEX(R$36:R$45,$C101)</f>
        <v>低级强化石</v>
      </c>
      <c r="H101" s="16">
        <f t="shared" ref="H101:H164" si="40">INDEX(S$36:S$45,$C101)</f>
        <v>20</v>
      </c>
      <c r="I101" s="16" t="str">
        <f t="shared" si="29"/>
        <v>中级强化石</v>
      </c>
      <c r="J101" s="16">
        <f t="shared" si="29"/>
        <v>20</v>
      </c>
      <c r="Y101" s="15">
        <v>66</v>
      </c>
      <c r="Z101" s="15">
        <f t="shared" ref="Z101:Z164" si="41">INDEX($C$9:$C$29,INT((Y101-1)/15)+1)</f>
        <v>1501005</v>
      </c>
      <c r="AA101" s="16" t="str">
        <f t="shared" ref="AA101:AA164" si="42">INDEX($B$9:$B$29,MATCH(Z101,$C$9:$C$29,0))</f>
        <v>李轩辕</v>
      </c>
      <c r="AB101" s="15">
        <f t="shared" si="30"/>
        <v>6</v>
      </c>
      <c r="AC101" s="16" t="str">
        <f t="shared" ref="AC101:AC164" si="43">IF(MOD(AB101,15)=3,INDEX($AD$9:$AD$29,MATCH(Z101,$C$9:$C$29,0)),"")</f>
        <v/>
      </c>
      <c r="AD101" s="16" t="str">
        <f t="shared" ref="AD101:AD164" si="44">IF(AC101="",INDEX($O$9:$AC$29,MATCH($Z$36,$C$9:$C$29,0),AB101),"")</f>
        <v>AtkRate</v>
      </c>
      <c r="AE101" s="16">
        <f t="shared" ref="AE101:AE164" si="45">IF(AC101="",INDEX($AG$9:$AG$24,MATCH(AD101,$AF$9:$AF$24,0))*INDEX($O$7:$AC$7,AB101),"")</f>
        <v>0.15</v>
      </c>
      <c r="AF101" s="15" t="s">
        <v>675</v>
      </c>
      <c r="AG101" s="15"/>
      <c r="AH101" s="15" t="s">
        <v>674</v>
      </c>
      <c r="AI101" s="16">
        <f t="shared" si="31"/>
        <v>150</v>
      </c>
      <c r="AJ101" s="16" t="str">
        <f t="shared" si="32"/>
        <v>李轩辕碎片</v>
      </c>
      <c r="AK101" s="15">
        <f t="shared" si="33"/>
        <v>10</v>
      </c>
    </row>
    <row r="102" spans="1:37" ht="16.5" x14ac:dyDescent="0.2">
      <c r="A102" s="15">
        <v>67</v>
      </c>
      <c r="B102" s="15">
        <f t="shared" si="34"/>
        <v>1501007</v>
      </c>
      <c r="C102" s="15">
        <f t="shared" si="35"/>
        <v>7</v>
      </c>
      <c r="D102" s="16">
        <f t="shared" si="36"/>
        <v>0.59</v>
      </c>
      <c r="E102" s="16" t="str">
        <f t="shared" si="37"/>
        <v>金币</v>
      </c>
      <c r="F102" s="16">
        <f t="shared" si="38"/>
        <v>7000</v>
      </c>
      <c r="G102" s="16" t="str">
        <f t="shared" si="39"/>
        <v>中级强化石</v>
      </c>
      <c r="H102" s="16">
        <f t="shared" si="40"/>
        <v>20</v>
      </c>
      <c r="I102" s="16" t="str">
        <f t="shared" si="29"/>
        <v>高级强化石</v>
      </c>
      <c r="J102" s="16">
        <f t="shared" si="29"/>
        <v>10</v>
      </c>
      <c r="Y102" s="15">
        <v>67</v>
      </c>
      <c r="Z102" s="15">
        <f t="shared" si="41"/>
        <v>1501005</v>
      </c>
      <c r="AA102" s="16" t="str">
        <f t="shared" si="42"/>
        <v>李轩辕</v>
      </c>
      <c r="AB102" s="15">
        <f t="shared" si="30"/>
        <v>7</v>
      </c>
      <c r="AC102" s="16" t="str">
        <f t="shared" si="43"/>
        <v/>
      </c>
      <c r="AD102" s="16" t="str">
        <f t="shared" si="44"/>
        <v>DefRate</v>
      </c>
      <c r="AE102" s="16">
        <f t="shared" si="45"/>
        <v>0.15</v>
      </c>
      <c r="AF102" s="15" t="s">
        <v>675</v>
      </c>
      <c r="AG102" s="15"/>
      <c r="AH102" s="15" t="s">
        <v>674</v>
      </c>
      <c r="AI102" s="16">
        <f t="shared" si="31"/>
        <v>200</v>
      </c>
      <c r="AJ102" s="16" t="str">
        <f t="shared" si="32"/>
        <v>李轩辕碎片</v>
      </c>
      <c r="AK102" s="15">
        <f t="shared" si="33"/>
        <v>10</v>
      </c>
    </row>
    <row r="103" spans="1:37" ht="16.5" x14ac:dyDescent="0.2">
      <c r="A103" s="15">
        <v>68</v>
      </c>
      <c r="B103" s="15">
        <f t="shared" si="34"/>
        <v>1501007</v>
      </c>
      <c r="C103" s="15">
        <f t="shared" si="35"/>
        <v>8</v>
      </c>
      <c r="D103" s="16">
        <f t="shared" si="36"/>
        <v>0.72</v>
      </c>
      <c r="E103" s="16" t="str">
        <f t="shared" si="37"/>
        <v>金币</v>
      </c>
      <c r="F103" s="16">
        <f t="shared" si="38"/>
        <v>8000</v>
      </c>
      <c r="G103" s="16" t="str">
        <f t="shared" si="39"/>
        <v>中级强化石</v>
      </c>
      <c r="H103" s="16">
        <f t="shared" si="40"/>
        <v>20</v>
      </c>
      <c r="I103" s="16" t="str">
        <f t="shared" si="29"/>
        <v>高级强化石</v>
      </c>
      <c r="J103" s="16">
        <f t="shared" si="29"/>
        <v>15</v>
      </c>
      <c r="Y103" s="15">
        <v>68</v>
      </c>
      <c r="Z103" s="15">
        <f t="shared" si="41"/>
        <v>1501005</v>
      </c>
      <c r="AA103" s="16" t="str">
        <f t="shared" si="42"/>
        <v>李轩辕</v>
      </c>
      <c r="AB103" s="15">
        <f t="shared" si="30"/>
        <v>8</v>
      </c>
      <c r="AC103" s="16" t="str">
        <f t="shared" si="43"/>
        <v/>
      </c>
      <c r="AD103" s="16" t="str">
        <f t="shared" si="44"/>
        <v>AtkRate</v>
      </c>
      <c r="AE103" s="16">
        <f t="shared" si="45"/>
        <v>0.15</v>
      </c>
      <c r="AF103" s="15" t="s">
        <v>675</v>
      </c>
      <c r="AG103" s="15"/>
      <c r="AH103" s="15" t="s">
        <v>674</v>
      </c>
      <c r="AI103" s="16">
        <f t="shared" si="31"/>
        <v>250</v>
      </c>
      <c r="AJ103" s="16" t="str">
        <f t="shared" si="32"/>
        <v>李轩辕碎片</v>
      </c>
      <c r="AK103" s="15">
        <f t="shared" si="33"/>
        <v>20</v>
      </c>
    </row>
    <row r="104" spans="1:37" ht="16.5" x14ac:dyDescent="0.2">
      <c r="A104" s="15">
        <v>69</v>
      </c>
      <c r="B104" s="15">
        <f t="shared" si="34"/>
        <v>1501007</v>
      </c>
      <c r="C104" s="15">
        <f t="shared" si="35"/>
        <v>9</v>
      </c>
      <c r="D104" s="16">
        <f t="shared" si="36"/>
        <v>0.84</v>
      </c>
      <c r="E104" s="16" t="str">
        <f t="shared" si="37"/>
        <v>金币</v>
      </c>
      <c r="F104" s="16">
        <f t="shared" si="38"/>
        <v>9000</v>
      </c>
      <c r="G104" s="16" t="str">
        <f t="shared" si="39"/>
        <v>中级强化石</v>
      </c>
      <c r="H104" s="16">
        <f t="shared" si="40"/>
        <v>20</v>
      </c>
      <c r="I104" s="16" t="str">
        <f t="shared" si="29"/>
        <v>高级强化石</v>
      </c>
      <c r="J104" s="16">
        <f t="shared" si="29"/>
        <v>20</v>
      </c>
      <c r="Y104" s="15">
        <v>69</v>
      </c>
      <c r="Z104" s="15">
        <f t="shared" si="41"/>
        <v>1501005</v>
      </c>
      <c r="AA104" s="16" t="str">
        <f t="shared" si="42"/>
        <v>李轩辕</v>
      </c>
      <c r="AB104" s="15">
        <f t="shared" si="30"/>
        <v>9</v>
      </c>
      <c r="AC104" s="16" t="str">
        <f t="shared" si="43"/>
        <v/>
      </c>
      <c r="AD104" s="16" t="str">
        <f t="shared" si="44"/>
        <v>Crit</v>
      </c>
      <c r="AE104" s="16">
        <f t="shared" si="45"/>
        <v>0.15</v>
      </c>
      <c r="AF104" s="15" t="s">
        <v>675</v>
      </c>
      <c r="AG104" s="15"/>
      <c r="AH104" s="15" t="s">
        <v>674</v>
      </c>
      <c r="AI104" s="16">
        <f t="shared" si="31"/>
        <v>300</v>
      </c>
      <c r="AJ104" s="16" t="str">
        <f t="shared" si="32"/>
        <v>李轩辕碎片</v>
      </c>
      <c r="AK104" s="15">
        <f t="shared" si="33"/>
        <v>20</v>
      </c>
    </row>
    <row r="105" spans="1:37" ht="16.5" x14ac:dyDescent="0.2">
      <c r="A105" s="15">
        <v>70</v>
      </c>
      <c r="B105" s="15">
        <f t="shared" si="34"/>
        <v>1501007</v>
      </c>
      <c r="C105" s="15">
        <f t="shared" si="35"/>
        <v>10</v>
      </c>
      <c r="D105" s="16">
        <f t="shared" si="36"/>
        <v>1</v>
      </c>
      <c r="E105" s="16" t="str">
        <f t="shared" si="37"/>
        <v>金币</v>
      </c>
      <c r="F105" s="16">
        <f t="shared" si="38"/>
        <v>10000</v>
      </c>
      <c r="G105" s="16" t="str">
        <f t="shared" si="39"/>
        <v>中级强化石</v>
      </c>
      <c r="H105" s="16">
        <f t="shared" si="40"/>
        <v>20</v>
      </c>
      <c r="I105" s="16" t="str">
        <f t="shared" si="29"/>
        <v>高级强化石</v>
      </c>
      <c r="J105" s="16">
        <f t="shared" si="29"/>
        <v>25</v>
      </c>
      <c r="Y105" s="15">
        <v>70</v>
      </c>
      <c r="Z105" s="15">
        <f t="shared" si="41"/>
        <v>1501005</v>
      </c>
      <c r="AA105" s="16" t="str">
        <f t="shared" si="42"/>
        <v>李轩辕</v>
      </c>
      <c r="AB105" s="15">
        <f t="shared" si="30"/>
        <v>10</v>
      </c>
      <c r="AC105" s="16" t="str">
        <f t="shared" si="43"/>
        <v/>
      </c>
      <c r="AD105" s="16" t="str">
        <f t="shared" si="44"/>
        <v>AtkRate</v>
      </c>
      <c r="AE105" s="16">
        <f t="shared" si="45"/>
        <v>0.19999999999999998</v>
      </c>
      <c r="AF105" s="15" t="s">
        <v>675</v>
      </c>
      <c r="AG105" s="15"/>
      <c r="AH105" s="15" t="s">
        <v>674</v>
      </c>
      <c r="AI105" s="16">
        <f t="shared" si="31"/>
        <v>400</v>
      </c>
      <c r="AJ105" s="16" t="str">
        <f t="shared" si="32"/>
        <v>李轩辕碎片</v>
      </c>
      <c r="AK105" s="15">
        <f t="shared" si="33"/>
        <v>20</v>
      </c>
    </row>
    <row r="106" spans="1:37" ht="16.5" x14ac:dyDescent="0.2">
      <c r="A106" s="15">
        <v>71</v>
      </c>
      <c r="B106" s="15">
        <f t="shared" si="34"/>
        <v>1501008</v>
      </c>
      <c r="C106" s="15">
        <f t="shared" si="35"/>
        <v>1</v>
      </c>
      <c r="D106" s="16">
        <f t="shared" si="36"/>
        <v>0.06</v>
      </c>
      <c r="E106" s="16" t="str">
        <f t="shared" si="37"/>
        <v>金币</v>
      </c>
      <c r="F106" s="16">
        <f t="shared" si="38"/>
        <v>1000</v>
      </c>
      <c r="G106" s="16" t="str">
        <f t="shared" si="39"/>
        <v>低级强化石</v>
      </c>
      <c r="H106" s="16">
        <f t="shared" si="40"/>
        <v>10</v>
      </c>
      <c r="I106" s="16"/>
      <c r="J106" s="16"/>
      <c r="Y106" s="15">
        <v>71</v>
      </c>
      <c r="Z106" s="15">
        <f t="shared" si="41"/>
        <v>1501005</v>
      </c>
      <c r="AA106" s="16" t="str">
        <f t="shared" si="42"/>
        <v>李轩辕</v>
      </c>
      <c r="AB106" s="15">
        <f t="shared" si="30"/>
        <v>11</v>
      </c>
      <c r="AC106" s="16" t="str">
        <f t="shared" si="43"/>
        <v/>
      </c>
      <c r="AD106" s="16" t="str">
        <f t="shared" si="44"/>
        <v>HPRate</v>
      </c>
      <c r="AE106" s="16">
        <f t="shared" si="45"/>
        <v>0.19999999999999998</v>
      </c>
      <c r="AF106" s="15" t="s">
        <v>675</v>
      </c>
      <c r="AG106" s="15"/>
      <c r="AH106" s="15" t="s">
        <v>674</v>
      </c>
      <c r="AI106" s="16">
        <f t="shared" si="31"/>
        <v>500</v>
      </c>
      <c r="AJ106" s="16" t="str">
        <f t="shared" si="32"/>
        <v>李轩辕碎片</v>
      </c>
      <c r="AK106" s="15">
        <f t="shared" si="33"/>
        <v>30</v>
      </c>
    </row>
    <row r="107" spans="1:37" ht="16.5" x14ac:dyDescent="0.2">
      <c r="A107" s="15">
        <v>72</v>
      </c>
      <c r="B107" s="15">
        <f t="shared" si="34"/>
        <v>1501008</v>
      </c>
      <c r="C107" s="15">
        <f t="shared" si="35"/>
        <v>2</v>
      </c>
      <c r="D107" s="16">
        <f t="shared" si="36"/>
        <v>0.13</v>
      </c>
      <c r="E107" s="16" t="str">
        <f t="shared" si="37"/>
        <v>金币</v>
      </c>
      <c r="F107" s="16">
        <f t="shared" si="38"/>
        <v>2000</v>
      </c>
      <c r="G107" s="16" t="str">
        <f t="shared" si="39"/>
        <v>低级强化石</v>
      </c>
      <c r="H107" s="16">
        <f t="shared" si="40"/>
        <v>15</v>
      </c>
      <c r="I107" s="16"/>
      <c r="J107" s="16"/>
      <c r="Y107" s="15">
        <v>72</v>
      </c>
      <c r="Z107" s="15">
        <f t="shared" si="41"/>
        <v>1501005</v>
      </c>
      <c r="AA107" s="16" t="str">
        <f t="shared" si="42"/>
        <v>李轩辕</v>
      </c>
      <c r="AB107" s="15">
        <f t="shared" si="30"/>
        <v>12</v>
      </c>
      <c r="AC107" s="16" t="str">
        <f t="shared" si="43"/>
        <v/>
      </c>
      <c r="AD107" s="16" t="str">
        <f t="shared" si="44"/>
        <v>AtkRate</v>
      </c>
      <c r="AE107" s="16">
        <f t="shared" si="45"/>
        <v>0.19999999999999998</v>
      </c>
      <c r="AF107" s="15" t="s">
        <v>675</v>
      </c>
      <c r="AG107" s="15"/>
      <c r="AH107" s="15" t="s">
        <v>674</v>
      </c>
      <c r="AI107" s="16">
        <f t="shared" si="31"/>
        <v>600</v>
      </c>
      <c r="AJ107" s="16" t="str">
        <f t="shared" si="32"/>
        <v>李轩辕碎片</v>
      </c>
      <c r="AK107" s="15">
        <f t="shared" si="33"/>
        <v>30</v>
      </c>
    </row>
    <row r="108" spans="1:37" ht="16.5" x14ac:dyDescent="0.2">
      <c r="A108" s="15">
        <v>73</v>
      </c>
      <c r="B108" s="15">
        <f t="shared" si="34"/>
        <v>1501008</v>
      </c>
      <c r="C108" s="15">
        <f t="shared" si="35"/>
        <v>3</v>
      </c>
      <c r="D108" s="16">
        <f t="shared" si="36"/>
        <v>0.19</v>
      </c>
      <c r="E108" s="16" t="str">
        <f t="shared" si="37"/>
        <v>金币</v>
      </c>
      <c r="F108" s="16">
        <f t="shared" si="38"/>
        <v>3000</v>
      </c>
      <c r="G108" s="16" t="str">
        <f t="shared" si="39"/>
        <v>低级强化石</v>
      </c>
      <c r="H108" s="16">
        <f t="shared" si="40"/>
        <v>20</v>
      </c>
      <c r="I108" s="16"/>
      <c r="J108" s="16"/>
      <c r="Y108" s="15">
        <v>73</v>
      </c>
      <c r="Z108" s="15">
        <f t="shared" si="41"/>
        <v>1501005</v>
      </c>
      <c r="AA108" s="16" t="str">
        <f t="shared" si="42"/>
        <v>李轩辕</v>
      </c>
      <c r="AB108" s="15">
        <f t="shared" si="30"/>
        <v>13</v>
      </c>
      <c r="AC108" s="16" t="str">
        <f t="shared" si="43"/>
        <v/>
      </c>
      <c r="AD108" s="16" t="str">
        <f t="shared" si="44"/>
        <v>DefRate</v>
      </c>
      <c r="AE108" s="16">
        <f t="shared" si="45"/>
        <v>0.19999999999999998</v>
      </c>
      <c r="AF108" s="15" t="s">
        <v>675</v>
      </c>
      <c r="AG108" s="15"/>
      <c r="AH108" s="15" t="s">
        <v>674</v>
      </c>
      <c r="AI108" s="16">
        <f t="shared" si="31"/>
        <v>700</v>
      </c>
      <c r="AJ108" s="16" t="str">
        <f t="shared" si="32"/>
        <v>李轩辕碎片</v>
      </c>
      <c r="AK108" s="15">
        <f t="shared" si="33"/>
        <v>30</v>
      </c>
    </row>
    <row r="109" spans="1:37" ht="16.5" x14ac:dyDescent="0.2">
      <c r="A109" s="15">
        <v>74</v>
      </c>
      <c r="B109" s="15">
        <f t="shared" si="34"/>
        <v>1501008</v>
      </c>
      <c r="C109" s="15">
        <f t="shared" si="35"/>
        <v>4</v>
      </c>
      <c r="D109" s="16">
        <f t="shared" si="36"/>
        <v>0.28000000000000003</v>
      </c>
      <c r="E109" s="16" t="str">
        <f t="shared" si="37"/>
        <v>金币</v>
      </c>
      <c r="F109" s="16">
        <f t="shared" si="38"/>
        <v>4000</v>
      </c>
      <c r="G109" s="16" t="str">
        <f t="shared" si="39"/>
        <v>低级强化石</v>
      </c>
      <c r="H109" s="16">
        <f t="shared" si="40"/>
        <v>20</v>
      </c>
      <c r="I109" s="16" t="str">
        <f t="shared" ref="I109:J115" si="46">INDEX(T$36:T$45,$C109)</f>
        <v>中级强化石</v>
      </c>
      <c r="J109" s="16">
        <f t="shared" si="46"/>
        <v>10</v>
      </c>
      <c r="Y109" s="15">
        <v>74</v>
      </c>
      <c r="Z109" s="15">
        <f t="shared" si="41"/>
        <v>1501005</v>
      </c>
      <c r="AA109" s="16" t="str">
        <f t="shared" si="42"/>
        <v>李轩辕</v>
      </c>
      <c r="AB109" s="15">
        <f t="shared" si="30"/>
        <v>14</v>
      </c>
      <c r="AC109" s="16" t="str">
        <f t="shared" si="43"/>
        <v/>
      </c>
      <c r="AD109" s="16" t="str">
        <f t="shared" si="44"/>
        <v>AtkRate</v>
      </c>
      <c r="AE109" s="16">
        <f t="shared" si="45"/>
        <v>0.19999999999999998</v>
      </c>
      <c r="AF109" s="15" t="s">
        <v>675</v>
      </c>
      <c r="AG109" s="15"/>
      <c r="AH109" s="15" t="s">
        <v>674</v>
      </c>
      <c r="AI109" s="16">
        <f t="shared" si="31"/>
        <v>800</v>
      </c>
      <c r="AJ109" s="16" t="str">
        <f t="shared" si="32"/>
        <v>李轩辕碎片</v>
      </c>
      <c r="AK109" s="15">
        <f t="shared" si="33"/>
        <v>50</v>
      </c>
    </row>
    <row r="110" spans="1:37" ht="16.5" x14ac:dyDescent="0.2">
      <c r="A110" s="15">
        <v>75</v>
      </c>
      <c r="B110" s="15">
        <f t="shared" si="34"/>
        <v>1501008</v>
      </c>
      <c r="C110" s="15">
        <f t="shared" si="35"/>
        <v>5</v>
      </c>
      <c r="D110" s="16">
        <f t="shared" si="36"/>
        <v>0.38</v>
      </c>
      <c r="E110" s="16" t="str">
        <f t="shared" si="37"/>
        <v>金币</v>
      </c>
      <c r="F110" s="16">
        <f t="shared" si="38"/>
        <v>5000</v>
      </c>
      <c r="G110" s="16" t="str">
        <f t="shared" si="39"/>
        <v>低级强化石</v>
      </c>
      <c r="H110" s="16">
        <f t="shared" si="40"/>
        <v>20</v>
      </c>
      <c r="I110" s="16" t="str">
        <f t="shared" si="46"/>
        <v>中级强化石</v>
      </c>
      <c r="J110" s="16">
        <f t="shared" si="46"/>
        <v>15</v>
      </c>
      <c r="Y110" s="15">
        <v>75</v>
      </c>
      <c r="Z110" s="15">
        <f t="shared" si="41"/>
        <v>1501005</v>
      </c>
      <c r="AA110" s="16" t="str">
        <f t="shared" si="42"/>
        <v>李轩辕</v>
      </c>
      <c r="AB110" s="15">
        <f t="shared" si="30"/>
        <v>15</v>
      </c>
      <c r="AC110" s="16" t="str">
        <f t="shared" si="43"/>
        <v/>
      </c>
      <c r="AD110" s="16" t="str">
        <f t="shared" si="44"/>
        <v>Crit</v>
      </c>
      <c r="AE110" s="16">
        <f t="shared" si="45"/>
        <v>0.19999999999999998</v>
      </c>
      <c r="AF110" s="15" t="s">
        <v>675</v>
      </c>
      <c r="AG110" s="15"/>
      <c r="AH110" s="15" t="s">
        <v>674</v>
      </c>
      <c r="AI110" s="16">
        <f t="shared" si="31"/>
        <v>1000</v>
      </c>
      <c r="AJ110" s="16" t="str">
        <f t="shared" si="32"/>
        <v>李轩辕碎片</v>
      </c>
      <c r="AK110" s="15">
        <f t="shared" si="33"/>
        <v>60</v>
      </c>
    </row>
    <row r="111" spans="1:37" ht="16.5" x14ac:dyDescent="0.2">
      <c r="A111" s="15">
        <v>76</v>
      </c>
      <c r="B111" s="15">
        <f t="shared" si="34"/>
        <v>1501008</v>
      </c>
      <c r="C111" s="15">
        <f t="shared" si="35"/>
        <v>6</v>
      </c>
      <c r="D111" s="16">
        <f t="shared" si="36"/>
        <v>0.47</v>
      </c>
      <c r="E111" s="16" t="str">
        <f t="shared" si="37"/>
        <v>金币</v>
      </c>
      <c r="F111" s="16">
        <f t="shared" si="38"/>
        <v>6000</v>
      </c>
      <c r="G111" s="16" t="str">
        <f t="shared" si="39"/>
        <v>低级强化石</v>
      </c>
      <c r="H111" s="16">
        <f t="shared" si="40"/>
        <v>20</v>
      </c>
      <c r="I111" s="16" t="str">
        <f t="shared" si="46"/>
        <v>中级强化石</v>
      </c>
      <c r="J111" s="16">
        <f t="shared" si="46"/>
        <v>20</v>
      </c>
      <c r="Y111" s="15">
        <v>76</v>
      </c>
      <c r="Z111" s="15">
        <f t="shared" si="41"/>
        <v>1501006</v>
      </c>
      <c r="AA111" s="16" t="str">
        <f t="shared" si="42"/>
        <v>项羽</v>
      </c>
      <c r="AB111" s="15">
        <f t="shared" si="30"/>
        <v>1</v>
      </c>
      <c r="AC111" s="16" t="str">
        <f t="shared" si="43"/>
        <v/>
      </c>
      <c r="AD111" s="16" t="str">
        <f t="shared" si="44"/>
        <v>AtkExt</v>
      </c>
      <c r="AE111" s="16">
        <f t="shared" si="45"/>
        <v>100</v>
      </c>
      <c r="AF111" s="15" t="s">
        <v>675</v>
      </c>
      <c r="AG111" s="15"/>
      <c r="AH111" s="15" t="s">
        <v>674</v>
      </c>
      <c r="AI111" s="16">
        <f t="shared" si="31"/>
        <v>10</v>
      </c>
      <c r="AJ111" s="16" t="str">
        <f t="shared" si="32"/>
        <v/>
      </c>
      <c r="AK111" s="15" t="str">
        <f t="shared" si="33"/>
        <v/>
      </c>
    </row>
    <row r="112" spans="1:37" ht="16.5" x14ac:dyDescent="0.2">
      <c r="A112" s="15">
        <v>77</v>
      </c>
      <c r="B112" s="15">
        <f t="shared" si="34"/>
        <v>1501008</v>
      </c>
      <c r="C112" s="15">
        <f t="shared" si="35"/>
        <v>7</v>
      </c>
      <c r="D112" s="16">
        <f t="shared" si="36"/>
        <v>0.59</v>
      </c>
      <c r="E112" s="16" t="str">
        <f t="shared" si="37"/>
        <v>金币</v>
      </c>
      <c r="F112" s="16">
        <f t="shared" si="38"/>
        <v>7000</v>
      </c>
      <c r="G112" s="16" t="str">
        <f t="shared" si="39"/>
        <v>中级强化石</v>
      </c>
      <c r="H112" s="16">
        <f t="shared" si="40"/>
        <v>20</v>
      </c>
      <c r="I112" s="16" t="str">
        <f t="shared" si="46"/>
        <v>高级强化石</v>
      </c>
      <c r="J112" s="16">
        <f t="shared" si="46"/>
        <v>10</v>
      </c>
      <c r="Y112" s="15">
        <v>77</v>
      </c>
      <c r="Z112" s="15">
        <f t="shared" si="41"/>
        <v>1501006</v>
      </c>
      <c r="AA112" s="16" t="str">
        <f t="shared" si="42"/>
        <v>项羽</v>
      </c>
      <c r="AB112" s="15">
        <f t="shared" si="30"/>
        <v>2</v>
      </c>
      <c r="AC112" s="16" t="str">
        <f t="shared" si="43"/>
        <v/>
      </c>
      <c r="AD112" s="16" t="str">
        <f t="shared" si="44"/>
        <v>HPExt</v>
      </c>
      <c r="AE112" s="16">
        <f t="shared" si="45"/>
        <v>700</v>
      </c>
      <c r="AF112" s="15" t="s">
        <v>675</v>
      </c>
      <c r="AG112" s="15"/>
      <c r="AH112" s="15" t="s">
        <v>674</v>
      </c>
      <c r="AI112" s="16">
        <f t="shared" si="31"/>
        <v>20</v>
      </c>
      <c r="AJ112" s="16" t="str">
        <f t="shared" si="32"/>
        <v/>
      </c>
      <c r="AK112" s="15" t="str">
        <f t="shared" si="33"/>
        <v/>
      </c>
    </row>
    <row r="113" spans="1:37" ht="16.5" x14ac:dyDescent="0.2">
      <c r="A113" s="15">
        <v>78</v>
      </c>
      <c r="B113" s="15">
        <f t="shared" si="34"/>
        <v>1501008</v>
      </c>
      <c r="C113" s="15">
        <f t="shared" si="35"/>
        <v>8</v>
      </c>
      <c r="D113" s="16">
        <f t="shared" si="36"/>
        <v>0.72</v>
      </c>
      <c r="E113" s="16" t="str">
        <f t="shared" si="37"/>
        <v>金币</v>
      </c>
      <c r="F113" s="16">
        <f t="shared" si="38"/>
        <v>8000</v>
      </c>
      <c r="G113" s="16" t="str">
        <f t="shared" si="39"/>
        <v>中级强化石</v>
      </c>
      <c r="H113" s="16">
        <f t="shared" si="40"/>
        <v>20</v>
      </c>
      <c r="I113" s="16" t="str">
        <f t="shared" si="46"/>
        <v>高级强化石</v>
      </c>
      <c r="J113" s="16">
        <f t="shared" si="46"/>
        <v>15</v>
      </c>
      <c r="Y113" s="15">
        <v>78</v>
      </c>
      <c r="Z113" s="15">
        <f t="shared" si="41"/>
        <v>1501006</v>
      </c>
      <c r="AA113" s="16" t="str">
        <f t="shared" si="42"/>
        <v>项羽</v>
      </c>
      <c r="AB113" s="15">
        <f t="shared" si="30"/>
        <v>3</v>
      </c>
      <c r="AC113" s="16">
        <f t="shared" si="43"/>
        <v>130300609</v>
      </c>
      <c r="AD113" s="16" t="str">
        <f t="shared" si="44"/>
        <v/>
      </c>
      <c r="AE113" s="16" t="str">
        <f t="shared" si="45"/>
        <v/>
      </c>
      <c r="AF113" s="15" t="s">
        <v>675</v>
      </c>
      <c r="AG113" s="15"/>
      <c r="AH113" s="15" t="s">
        <v>674</v>
      </c>
      <c r="AI113" s="16">
        <f t="shared" si="31"/>
        <v>30</v>
      </c>
      <c r="AJ113" s="16" t="str">
        <f t="shared" si="32"/>
        <v>项羽碎片</v>
      </c>
      <c r="AK113" s="15">
        <f t="shared" si="33"/>
        <v>5</v>
      </c>
    </row>
    <row r="114" spans="1:37" ht="16.5" x14ac:dyDescent="0.2">
      <c r="A114" s="15">
        <v>79</v>
      </c>
      <c r="B114" s="15">
        <f t="shared" si="34"/>
        <v>1501008</v>
      </c>
      <c r="C114" s="15">
        <f t="shared" si="35"/>
        <v>9</v>
      </c>
      <c r="D114" s="16">
        <f t="shared" si="36"/>
        <v>0.84</v>
      </c>
      <c r="E114" s="16" t="str">
        <f t="shared" si="37"/>
        <v>金币</v>
      </c>
      <c r="F114" s="16">
        <f t="shared" si="38"/>
        <v>9000</v>
      </c>
      <c r="G114" s="16" t="str">
        <f t="shared" si="39"/>
        <v>中级强化石</v>
      </c>
      <c r="H114" s="16">
        <f t="shared" si="40"/>
        <v>20</v>
      </c>
      <c r="I114" s="16" t="str">
        <f t="shared" si="46"/>
        <v>高级强化石</v>
      </c>
      <c r="J114" s="16">
        <f t="shared" si="46"/>
        <v>20</v>
      </c>
      <c r="Y114" s="15">
        <v>79</v>
      </c>
      <c r="Z114" s="15">
        <f t="shared" si="41"/>
        <v>1501006</v>
      </c>
      <c r="AA114" s="16" t="str">
        <f t="shared" si="42"/>
        <v>项羽</v>
      </c>
      <c r="AB114" s="15">
        <f t="shared" si="30"/>
        <v>4</v>
      </c>
      <c r="AC114" s="16" t="str">
        <f t="shared" si="43"/>
        <v/>
      </c>
      <c r="AD114" s="16" t="str">
        <f t="shared" si="44"/>
        <v>AtkRate</v>
      </c>
      <c r="AE114" s="16">
        <f t="shared" si="45"/>
        <v>0.15</v>
      </c>
      <c r="AF114" s="15" t="s">
        <v>675</v>
      </c>
      <c r="AG114" s="15"/>
      <c r="AH114" s="15" t="s">
        <v>674</v>
      </c>
      <c r="AI114" s="16">
        <f t="shared" si="31"/>
        <v>50</v>
      </c>
      <c r="AJ114" s="16" t="str">
        <f t="shared" si="32"/>
        <v>项羽碎片</v>
      </c>
      <c r="AK114" s="15">
        <f t="shared" si="33"/>
        <v>5</v>
      </c>
    </row>
    <row r="115" spans="1:37" ht="16.5" x14ac:dyDescent="0.2">
      <c r="A115" s="15">
        <v>80</v>
      </c>
      <c r="B115" s="15">
        <f t="shared" si="34"/>
        <v>1501008</v>
      </c>
      <c r="C115" s="15">
        <f t="shared" si="35"/>
        <v>10</v>
      </c>
      <c r="D115" s="16">
        <f t="shared" si="36"/>
        <v>1</v>
      </c>
      <c r="E115" s="16" t="str">
        <f t="shared" si="37"/>
        <v>金币</v>
      </c>
      <c r="F115" s="16">
        <f t="shared" si="38"/>
        <v>10000</v>
      </c>
      <c r="G115" s="16" t="str">
        <f t="shared" si="39"/>
        <v>中级强化石</v>
      </c>
      <c r="H115" s="16">
        <f t="shared" si="40"/>
        <v>20</v>
      </c>
      <c r="I115" s="16" t="str">
        <f t="shared" si="46"/>
        <v>高级强化石</v>
      </c>
      <c r="J115" s="16">
        <f t="shared" si="46"/>
        <v>25</v>
      </c>
      <c r="Y115" s="15">
        <v>80</v>
      </c>
      <c r="Z115" s="15">
        <f t="shared" si="41"/>
        <v>1501006</v>
      </c>
      <c r="AA115" s="16" t="str">
        <f t="shared" si="42"/>
        <v>项羽</v>
      </c>
      <c r="AB115" s="15">
        <f t="shared" si="30"/>
        <v>5</v>
      </c>
      <c r="AC115" s="16" t="str">
        <f t="shared" si="43"/>
        <v/>
      </c>
      <c r="AD115" s="16" t="str">
        <f t="shared" si="44"/>
        <v>HPRate</v>
      </c>
      <c r="AE115" s="16">
        <f t="shared" si="45"/>
        <v>0.15</v>
      </c>
      <c r="AF115" s="15" t="s">
        <v>675</v>
      </c>
      <c r="AG115" s="15"/>
      <c r="AH115" s="15" t="s">
        <v>674</v>
      </c>
      <c r="AI115" s="16">
        <f t="shared" si="31"/>
        <v>100</v>
      </c>
      <c r="AJ115" s="16" t="str">
        <f t="shared" si="32"/>
        <v>项羽碎片</v>
      </c>
      <c r="AK115" s="15">
        <f t="shared" si="33"/>
        <v>10</v>
      </c>
    </row>
    <row r="116" spans="1:37" ht="16.5" x14ac:dyDescent="0.2">
      <c r="A116" s="15">
        <v>81</v>
      </c>
      <c r="B116" s="15">
        <f t="shared" si="34"/>
        <v>1501009</v>
      </c>
      <c r="C116" s="15">
        <f t="shared" si="35"/>
        <v>1</v>
      </c>
      <c r="D116" s="16">
        <f t="shared" si="36"/>
        <v>0.06</v>
      </c>
      <c r="E116" s="16" t="str">
        <f t="shared" si="37"/>
        <v>金币</v>
      </c>
      <c r="F116" s="16">
        <f t="shared" si="38"/>
        <v>1000</v>
      </c>
      <c r="G116" s="16" t="str">
        <f t="shared" si="39"/>
        <v>低级强化石</v>
      </c>
      <c r="H116" s="16">
        <f t="shared" si="40"/>
        <v>10</v>
      </c>
      <c r="I116" s="16"/>
      <c r="J116" s="16"/>
      <c r="Y116" s="15">
        <v>81</v>
      </c>
      <c r="Z116" s="15">
        <f t="shared" si="41"/>
        <v>1501006</v>
      </c>
      <c r="AA116" s="16" t="str">
        <f t="shared" si="42"/>
        <v>项羽</v>
      </c>
      <c r="AB116" s="15">
        <f t="shared" si="30"/>
        <v>6</v>
      </c>
      <c r="AC116" s="16" t="str">
        <f t="shared" si="43"/>
        <v/>
      </c>
      <c r="AD116" s="16" t="str">
        <f t="shared" si="44"/>
        <v>AtkRate</v>
      </c>
      <c r="AE116" s="16">
        <f t="shared" si="45"/>
        <v>0.15</v>
      </c>
      <c r="AF116" s="15" t="s">
        <v>675</v>
      </c>
      <c r="AG116" s="15"/>
      <c r="AH116" s="15" t="s">
        <v>674</v>
      </c>
      <c r="AI116" s="16">
        <f t="shared" si="31"/>
        <v>150</v>
      </c>
      <c r="AJ116" s="16" t="str">
        <f t="shared" si="32"/>
        <v>项羽碎片</v>
      </c>
      <c r="AK116" s="15">
        <f t="shared" si="33"/>
        <v>10</v>
      </c>
    </row>
    <row r="117" spans="1:37" ht="16.5" x14ac:dyDescent="0.2">
      <c r="A117" s="15">
        <v>82</v>
      </c>
      <c r="B117" s="15">
        <f t="shared" si="34"/>
        <v>1501009</v>
      </c>
      <c r="C117" s="15">
        <f t="shared" si="35"/>
        <v>2</v>
      </c>
      <c r="D117" s="16">
        <f t="shared" si="36"/>
        <v>0.13</v>
      </c>
      <c r="E117" s="16" t="str">
        <f t="shared" si="37"/>
        <v>金币</v>
      </c>
      <c r="F117" s="16">
        <f t="shared" si="38"/>
        <v>2000</v>
      </c>
      <c r="G117" s="16" t="str">
        <f t="shared" si="39"/>
        <v>低级强化石</v>
      </c>
      <c r="H117" s="16">
        <f t="shared" si="40"/>
        <v>15</v>
      </c>
      <c r="I117" s="16"/>
      <c r="J117" s="16"/>
      <c r="Y117" s="15">
        <v>82</v>
      </c>
      <c r="Z117" s="15">
        <f t="shared" si="41"/>
        <v>1501006</v>
      </c>
      <c r="AA117" s="16" t="str">
        <f t="shared" si="42"/>
        <v>项羽</v>
      </c>
      <c r="AB117" s="15">
        <f t="shared" si="30"/>
        <v>7</v>
      </c>
      <c r="AC117" s="16" t="str">
        <f t="shared" si="43"/>
        <v/>
      </c>
      <c r="AD117" s="16" t="str">
        <f t="shared" si="44"/>
        <v>DefRate</v>
      </c>
      <c r="AE117" s="16">
        <f t="shared" si="45"/>
        <v>0.15</v>
      </c>
      <c r="AF117" s="15" t="s">
        <v>675</v>
      </c>
      <c r="AG117" s="15"/>
      <c r="AH117" s="15" t="s">
        <v>674</v>
      </c>
      <c r="AI117" s="16">
        <f t="shared" si="31"/>
        <v>200</v>
      </c>
      <c r="AJ117" s="16" t="str">
        <f t="shared" si="32"/>
        <v>项羽碎片</v>
      </c>
      <c r="AK117" s="15">
        <f t="shared" si="33"/>
        <v>10</v>
      </c>
    </row>
    <row r="118" spans="1:37" ht="16.5" x14ac:dyDescent="0.2">
      <c r="A118" s="15">
        <v>83</v>
      </c>
      <c r="B118" s="15">
        <f t="shared" si="34"/>
        <v>1501009</v>
      </c>
      <c r="C118" s="15">
        <f t="shared" si="35"/>
        <v>3</v>
      </c>
      <c r="D118" s="16">
        <f t="shared" si="36"/>
        <v>0.19</v>
      </c>
      <c r="E118" s="16" t="str">
        <f t="shared" si="37"/>
        <v>金币</v>
      </c>
      <c r="F118" s="16">
        <f t="shared" si="38"/>
        <v>3000</v>
      </c>
      <c r="G118" s="16" t="str">
        <f t="shared" si="39"/>
        <v>低级强化石</v>
      </c>
      <c r="H118" s="16">
        <f t="shared" si="40"/>
        <v>20</v>
      </c>
      <c r="I118" s="16"/>
      <c r="J118" s="16"/>
      <c r="Y118" s="15">
        <v>83</v>
      </c>
      <c r="Z118" s="15">
        <f t="shared" si="41"/>
        <v>1501006</v>
      </c>
      <c r="AA118" s="16" t="str">
        <f t="shared" si="42"/>
        <v>项羽</v>
      </c>
      <c r="AB118" s="15">
        <f t="shared" si="30"/>
        <v>8</v>
      </c>
      <c r="AC118" s="16" t="str">
        <f t="shared" si="43"/>
        <v/>
      </c>
      <c r="AD118" s="16" t="str">
        <f t="shared" si="44"/>
        <v>AtkRate</v>
      </c>
      <c r="AE118" s="16">
        <f t="shared" si="45"/>
        <v>0.15</v>
      </c>
      <c r="AF118" s="15" t="s">
        <v>675</v>
      </c>
      <c r="AG118" s="15"/>
      <c r="AH118" s="15" t="s">
        <v>674</v>
      </c>
      <c r="AI118" s="16">
        <f t="shared" si="31"/>
        <v>250</v>
      </c>
      <c r="AJ118" s="16" t="str">
        <f t="shared" si="32"/>
        <v>项羽碎片</v>
      </c>
      <c r="AK118" s="15">
        <f t="shared" si="33"/>
        <v>20</v>
      </c>
    </row>
    <row r="119" spans="1:37" ht="16.5" x14ac:dyDescent="0.2">
      <c r="A119" s="15">
        <v>84</v>
      </c>
      <c r="B119" s="15">
        <f t="shared" si="34"/>
        <v>1501009</v>
      </c>
      <c r="C119" s="15">
        <f t="shared" si="35"/>
        <v>4</v>
      </c>
      <c r="D119" s="16">
        <f t="shared" si="36"/>
        <v>0.28000000000000003</v>
      </c>
      <c r="E119" s="16" t="str">
        <f t="shared" si="37"/>
        <v>金币</v>
      </c>
      <c r="F119" s="16">
        <f t="shared" si="38"/>
        <v>4000</v>
      </c>
      <c r="G119" s="16" t="str">
        <f t="shared" si="39"/>
        <v>低级强化石</v>
      </c>
      <c r="H119" s="16">
        <f t="shared" si="40"/>
        <v>20</v>
      </c>
      <c r="I119" s="16" t="str">
        <f t="shared" ref="I119:J125" si="47">INDEX(T$36:T$45,$C119)</f>
        <v>中级强化石</v>
      </c>
      <c r="J119" s="16">
        <f t="shared" si="47"/>
        <v>10</v>
      </c>
      <c r="Y119" s="15">
        <v>84</v>
      </c>
      <c r="Z119" s="15">
        <f t="shared" si="41"/>
        <v>1501006</v>
      </c>
      <c r="AA119" s="16" t="str">
        <f t="shared" si="42"/>
        <v>项羽</v>
      </c>
      <c r="AB119" s="15">
        <f t="shared" si="30"/>
        <v>9</v>
      </c>
      <c r="AC119" s="16" t="str">
        <f t="shared" si="43"/>
        <v/>
      </c>
      <c r="AD119" s="16" t="str">
        <f t="shared" si="44"/>
        <v>Crit</v>
      </c>
      <c r="AE119" s="16">
        <f t="shared" si="45"/>
        <v>0.15</v>
      </c>
      <c r="AF119" s="15" t="s">
        <v>675</v>
      </c>
      <c r="AG119" s="15"/>
      <c r="AH119" s="15" t="s">
        <v>674</v>
      </c>
      <c r="AI119" s="16">
        <f t="shared" si="31"/>
        <v>300</v>
      </c>
      <c r="AJ119" s="16" t="str">
        <f t="shared" si="32"/>
        <v>项羽碎片</v>
      </c>
      <c r="AK119" s="15">
        <f t="shared" si="33"/>
        <v>20</v>
      </c>
    </row>
    <row r="120" spans="1:37" ht="16.5" x14ac:dyDescent="0.2">
      <c r="A120" s="15">
        <v>85</v>
      </c>
      <c r="B120" s="15">
        <f t="shared" si="34"/>
        <v>1501009</v>
      </c>
      <c r="C120" s="15">
        <f t="shared" si="35"/>
        <v>5</v>
      </c>
      <c r="D120" s="16">
        <f t="shared" si="36"/>
        <v>0.38</v>
      </c>
      <c r="E120" s="16" t="str">
        <f t="shared" si="37"/>
        <v>金币</v>
      </c>
      <c r="F120" s="16">
        <f t="shared" si="38"/>
        <v>5000</v>
      </c>
      <c r="G120" s="16" t="str">
        <f t="shared" si="39"/>
        <v>低级强化石</v>
      </c>
      <c r="H120" s="16">
        <f t="shared" si="40"/>
        <v>20</v>
      </c>
      <c r="I120" s="16" t="str">
        <f t="shared" si="47"/>
        <v>中级强化石</v>
      </c>
      <c r="J120" s="16">
        <f t="shared" si="47"/>
        <v>15</v>
      </c>
      <c r="Y120" s="15">
        <v>85</v>
      </c>
      <c r="Z120" s="15">
        <f t="shared" si="41"/>
        <v>1501006</v>
      </c>
      <c r="AA120" s="16" t="str">
        <f t="shared" si="42"/>
        <v>项羽</v>
      </c>
      <c r="AB120" s="15">
        <f t="shared" si="30"/>
        <v>10</v>
      </c>
      <c r="AC120" s="16" t="str">
        <f t="shared" si="43"/>
        <v/>
      </c>
      <c r="AD120" s="16" t="str">
        <f t="shared" si="44"/>
        <v>AtkRate</v>
      </c>
      <c r="AE120" s="16">
        <f t="shared" si="45"/>
        <v>0.19999999999999998</v>
      </c>
      <c r="AF120" s="15" t="s">
        <v>675</v>
      </c>
      <c r="AG120" s="15"/>
      <c r="AH120" s="15" t="s">
        <v>674</v>
      </c>
      <c r="AI120" s="16">
        <f t="shared" si="31"/>
        <v>400</v>
      </c>
      <c r="AJ120" s="16" t="str">
        <f t="shared" si="32"/>
        <v>项羽碎片</v>
      </c>
      <c r="AK120" s="15">
        <f t="shared" si="33"/>
        <v>20</v>
      </c>
    </row>
    <row r="121" spans="1:37" ht="16.5" x14ac:dyDescent="0.2">
      <c r="A121" s="15">
        <v>86</v>
      </c>
      <c r="B121" s="15">
        <f t="shared" si="34"/>
        <v>1501009</v>
      </c>
      <c r="C121" s="15">
        <f t="shared" si="35"/>
        <v>6</v>
      </c>
      <c r="D121" s="16">
        <f t="shared" si="36"/>
        <v>0.47</v>
      </c>
      <c r="E121" s="16" t="str">
        <f t="shared" si="37"/>
        <v>金币</v>
      </c>
      <c r="F121" s="16">
        <f t="shared" si="38"/>
        <v>6000</v>
      </c>
      <c r="G121" s="16" t="str">
        <f t="shared" si="39"/>
        <v>低级强化石</v>
      </c>
      <c r="H121" s="16">
        <f t="shared" si="40"/>
        <v>20</v>
      </c>
      <c r="I121" s="16" t="str">
        <f t="shared" si="47"/>
        <v>中级强化石</v>
      </c>
      <c r="J121" s="16">
        <f t="shared" si="47"/>
        <v>20</v>
      </c>
      <c r="Y121" s="15">
        <v>86</v>
      </c>
      <c r="Z121" s="15">
        <f t="shared" si="41"/>
        <v>1501006</v>
      </c>
      <c r="AA121" s="16" t="str">
        <f t="shared" si="42"/>
        <v>项羽</v>
      </c>
      <c r="AB121" s="15">
        <f t="shared" si="30"/>
        <v>11</v>
      </c>
      <c r="AC121" s="16" t="str">
        <f t="shared" si="43"/>
        <v/>
      </c>
      <c r="AD121" s="16" t="str">
        <f t="shared" si="44"/>
        <v>HPRate</v>
      </c>
      <c r="AE121" s="16">
        <f t="shared" si="45"/>
        <v>0.19999999999999998</v>
      </c>
      <c r="AF121" s="15" t="s">
        <v>675</v>
      </c>
      <c r="AG121" s="15"/>
      <c r="AH121" s="15" t="s">
        <v>674</v>
      </c>
      <c r="AI121" s="16">
        <f t="shared" si="31"/>
        <v>500</v>
      </c>
      <c r="AJ121" s="16" t="str">
        <f t="shared" si="32"/>
        <v>项羽碎片</v>
      </c>
      <c r="AK121" s="15">
        <f t="shared" si="33"/>
        <v>30</v>
      </c>
    </row>
    <row r="122" spans="1:37" ht="16.5" x14ac:dyDescent="0.2">
      <c r="A122" s="15">
        <v>87</v>
      </c>
      <c r="B122" s="15">
        <f t="shared" si="34"/>
        <v>1501009</v>
      </c>
      <c r="C122" s="15">
        <f t="shared" si="35"/>
        <v>7</v>
      </c>
      <c r="D122" s="16">
        <f t="shared" si="36"/>
        <v>0.59</v>
      </c>
      <c r="E122" s="16" t="str">
        <f t="shared" si="37"/>
        <v>金币</v>
      </c>
      <c r="F122" s="16">
        <f t="shared" si="38"/>
        <v>7000</v>
      </c>
      <c r="G122" s="16" t="str">
        <f t="shared" si="39"/>
        <v>中级强化石</v>
      </c>
      <c r="H122" s="16">
        <f t="shared" si="40"/>
        <v>20</v>
      </c>
      <c r="I122" s="16" t="str">
        <f t="shared" si="47"/>
        <v>高级强化石</v>
      </c>
      <c r="J122" s="16">
        <f t="shared" si="47"/>
        <v>10</v>
      </c>
      <c r="Y122" s="15">
        <v>87</v>
      </c>
      <c r="Z122" s="15">
        <f t="shared" si="41"/>
        <v>1501006</v>
      </c>
      <c r="AA122" s="16" t="str">
        <f t="shared" si="42"/>
        <v>项羽</v>
      </c>
      <c r="AB122" s="15">
        <f t="shared" si="30"/>
        <v>12</v>
      </c>
      <c r="AC122" s="16" t="str">
        <f t="shared" si="43"/>
        <v/>
      </c>
      <c r="AD122" s="16" t="str">
        <f t="shared" si="44"/>
        <v>AtkRate</v>
      </c>
      <c r="AE122" s="16">
        <f t="shared" si="45"/>
        <v>0.19999999999999998</v>
      </c>
      <c r="AF122" s="15" t="s">
        <v>675</v>
      </c>
      <c r="AG122" s="15"/>
      <c r="AH122" s="15" t="s">
        <v>674</v>
      </c>
      <c r="AI122" s="16">
        <f t="shared" si="31"/>
        <v>600</v>
      </c>
      <c r="AJ122" s="16" t="str">
        <f t="shared" si="32"/>
        <v>项羽碎片</v>
      </c>
      <c r="AK122" s="15">
        <f t="shared" si="33"/>
        <v>30</v>
      </c>
    </row>
    <row r="123" spans="1:37" ht="16.5" x14ac:dyDescent="0.2">
      <c r="A123" s="15">
        <v>88</v>
      </c>
      <c r="B123" s="15">
        <f t="shared" si="34"/>
        <v>1501009</v>
      </c>
      <c r="C123" s="15">
        <f t="shared" si="35"/>
        <v>8</v>
      </c>
      <c r="D123" s="16">
        <f t="shared" si="36"/>
        <v>0.72</v>
      </c>
      <c r="E123" s="16" t="str">
        <f t="shared" si="37"/>
        <v>金币</v>
      </c>
      <c r="F123" s="16">
        <f t="shared" si="38"/>
        <v>8000</v>
      </c>
      <c r="G123" s="16" t="str">
        <f t="shared" si="39"/>
        <v>中级强化石</v>
      </c>
      <c r="H123" s="16">
        <f t="shared" si="40"/>
        <v>20</v>
      </c>
      <c r="I123" s="16" t="str">
        <f t="shared" si="47"/>
        <v>高级强化石</v>
      </c>
      <c r="J123" s="16">
        <f t="shared" si="47"/>
        <v>15</v>
      </c>
      <c r="Y123" s="15">
        <v>88</v>
      </c>
      <c r="Z123" s="15">
        <f t="shared" si="41"/>
        <v>1501006</v>
      </c>
      <c r="AA123" s="16" t="str">
        <f t="shared" si="42"/>
        <v>项羽</v>
      </c>
      <c r="AB123" s="15">
        <f t="shared" si="30"/>
        <v>13</v>
      </c>
      <c r="AC123" s="16" t="str">
        <f t="shared" si="43"/>
        <v/>
      </c>
      <c r="AD123" s="16" t="str">
        <f t="shared" si="44"/>
        <v>DefRate</v>
      </c>
      <c r="AE123" s="16">
        <f t="shared" si="45"/>
        <v>0.19999999999999998</v>
      </c>
      <c r="AF123" s="15" t="s">
        <v>675</v>
      </c>
      <c r="AG123" s="15"/>
      <c r="AH123" s="15" t="s">
        <v>674</v>
      </c>
      <c r="AI123" s="16">
        <f t="shared" si="31"/>
        <v>700</v>
      </c>
      <c r="AJ123" s="16" t="str">
        <f t="shared" si="32"/>
        <v>项羽碎片</v>
      </c>
      <c r="AK123" s="15">
        <f t="shared" si="33"/>
        <v>30</v>
      </c>
    </row>
    <row r="124" spans="1:37" ht="16.5" x14ac:dyDescent="0.2">
      <c r="A124" s="15">
        <v>89</v>
      </c>
      <c r="B124" s="15">
        <f t="shared" si="34"/>
        <v>1501009</v>
      </c>
      <c r="C124" s="15">
        <f t="shared" si="35"/>
        <v>9</v>
      </c>
      <c r="D124" s="16">
        <f t="shared" si="36"/>
        <v>0.84</v>
      </c>
      <c r="E124" s="16" t="str">
        <f t="shared" si="37"/>
        <v>金币</v>
      </c>
      <c r="F124" s="16">
        <f t="shared" si="38"/>
        <v>9000</v>
      </c>
      <c r="G124" s="16" t="str">
        <f t="shared" si="39"/>
        <v>中级强化石</v>
      </c>
      <c r="H124" s="16">
        <f t="shared" si="40"/>
        <v>20</v>
      </c>
      <c r="I124" s="16" t="str">
        <f t="shared" si="47"/>
        <v>高级强化石</v>
      </c>
      <c r="J124" s="16">
        <f t="shared" si="47"/>
        <v>20</v>
      </c>
      <c r="Y124" s="15">
        <v>89</v>
      </c>
      <c r="Z124" s="15">
        <f t="shared" si="41"/>
        <v>1501006</v>
      </c>
      <c r="AA124" s="16" t="str">
        <f t="shared" si="42"/>
        <v>项羽</v>
      </c>
      <c r="AB124" s="15">
        <f t="shared" si="30"/>
        <v>14</v>
      </c>
      <c r="AC124" s="16" t="str">
        <f t="shared" si="43"/>
        <v/>
      </c>
      <c r="AD124" s="16" t="str">
        <f t="shared" si="44"/>
        <v>AtkRate</v>
      </c>
      <c r="AE124" s="16">
        <f t="shared" si="45"/>
        <v>0.19999999999999998</v>
      </c>
      <c r="AF124" s="15" t="s">
        <v>675</v>
      </c>
      <c r="AG124" s="15"/>
      <c r="AH124" s="15" t="s">
        <v>674</v>
      </c>
      <c r="AI124" s="16">
        <f t="shared" si="31"/>
        <v>800</v>
      </c>
      <c r="AJ124" s="16" t="str">
        <f t="shared" si="32"/>
        <v>项羽碎片</v>
      </c>
      <c r="AK124" s="15">
        <f t="shared" si="33"/>
        <v>50</v>
      </c>
    </row>
    <row r="125" spans="1:37" ht="16.5" x14ac:dyDescent="0.2">
      <c r="A125" s="15">
        <v>90</v>
      </c>
      <c r="B125" s="15">
        <f t="shared" si="34"/>
        <v>1501009</v>
      </c>
      <c r="C125" s="15">
        <f t="shared" si="35"/>
        <v>10</v>
      </c>
      <c r="D125" s="16">
        <f t="shared" si="36"/>
        <v>1</v>
      </c>
      <c r="E125" s="16" t="str">
        <f t="shared" si="37"/>
        <v>金币</v>
      </c>
      <c r="F125" s="16">
        <f t="shared" si="38"/>
        <v>10000</v>
      </c>
      <c r="G125" s="16" t="str">
        <f t="shared" si="39"/>
        <v>中级强化石</v>
      </c>
      <c r="H125" s="16">
        <f t="shared" si="40"/>
        <v>20</v>
      </c>
      <c r="I125" s="16" t="str">
        <f t="shared" si="47"/>
        <v>高级强化石</v>
      </c>
      <c r="J125" s="16">
        <f t="shared" si="47"/>
        <v>25</v>
      </c>
      <c r="Y125" s="15">
        <v>90</v>
      </c>
      <c r="Z125" s="15">
        <f t="shared" si="41"/>
        <v>1501006</v>
      </c>
      <c r="AA125" s="16" t="str">
        <f t="shared" si="42"/>
        <v>项羽</v>
      </c>
      <c r="AB125" s="15">
        <f t="shared" si="30"/>
        <v>15</v>
      </c>
      <c r="AC125" s="16" t="str">
        <f t="shared" si="43"/>
        <v/>
      </c>
      <c r="AD125" s="16" t="str">
        <f t="shared" si="44"/>
        <v>Crit</v>
      </c>
      <c r="AE125" s="16">
        <f t="shared" si="45"/>
        <v>0.19999999999999998</v>
      </c>
      <c r="AF125" s="15" t="s">
        <v>675</v>
      </c>
      <c r="AG125" s="15"/>
      <c r="AH125" s="15" t="s">
        <v>674</v>
      </c>
      <c r="AI125" s="16">
        <f t="shared" si="31"/>
        <v>1000</v>
      </c>
      <c r="AJ125" s="16" t="str">
        <f t="shared" si="32"/>
        <v>项羽碎片</v>
      </c>
      <c r="AK125" s="15">
        <f t="shared" si="33"/>
        <v>60</v>
      </c>
    </row>
    <row r="126" spans="1:37" ht="16.5" x14ac:dyDescent="0.2">
      <c r="A126" s="15">
        <v>91</v>
      </c>
      <c r="B126" s="15">
        <f t="shared" si="34"/>
        <v>1501010</v>
      </c>
      <c r="C126" s="15">
        <f t="shared" si="35"/>
        <v>1</v>
      </c>
      <c r="D126" s="16">
        <f t="shared" si="36"/>
        <v>0.06</v>
      </c>
      <c r="E126" s="16" t="str">
        <f t="shared" si="37"/>
        <v>金币</v>
      </c>
      <c r="F126" s="16">
        <f t="shared" si="38"/>
        <v>1000</v>
      </c>
      <c r="G126" s="16" t="str">
        <f t="shared" si="39"/>
        <v>低级强化石</v>
      </c>
      <c r="H126" s="16">
        <f t="shared" si="40"/>
        <v>10</v>
      </c>
      <c r="I126" s="16"/>
      <c r="J126" s="16"/>
      <c r="Y126" s="15">
        <v>91</v>
      </c>
      <c r="Z126" s="15">
        <f t="shared" si="41"/>
        <v>1501007</v>
      </c>
      <c r="AA126" s="16" t="str">
        <f t="shared" si="42"/>
        <v>天使缇娜</v>
      </c>
      <c r="AB126" s="15">
        <f t="shared" si="30"/>
        <v>1</v>
      </c>
      <c r="AC126" s="16" t="str">
        <f t="shared" si="43"/>
        <v/>
      </c>
      <c r="AD126" s="16" t="str">
        <f t="shared" si="44"/>
        <v>AtkExt</v>
      </c>
      <c r="AE126" s="16">
        <f t="shared" si="45"/>
        <v>100</v>
      </c>
      <c r="AF126" s="15" t="s">
        <v>675</v>
      </c>
      <c r="AG126" s="15"/>
      <c r="AH126" s="15" t="s">
        <v>674</v>
      </c>
      <c r="AI126" s="16">
        <f t="shared" si="31"/>
        <v>10</v>
      </c>
      <c r="AJ126" s="16" t="str">
        <f t="shared" si="32"/>
        <v/>
      </c>
      <c r="AK126" s="15" t="str">
        <f t="shared" si="33"/>
        <v/>
      </c>
    </row>
    <row r="127" spans="1:37" ht="16.5" x14ac:dyDescent="0.2">
      <c r="A127" s="15">
        <v>92</v>
      </c>
      <c r="B127" s="15">
        <f t="shared" si="34"/>
        <v>1501010</v>
      </c>
      <c r="C127" s="15">
        <f t="shared" si="35"/>
        <v>2</v>
      </c>
      <c r="D127" s="16">
        <f t="shared" si="36"/>
        <v>0.13</v>
      </c>
      <c r="E127" s="16" t="str">
        <f t="shared" si="37"/>
        <v>金币</v>
      </c>
      <c r="F127" s="16">
        <f t="shared" si="38"/>
        <v>2000</v>
      </c>
      <c r="G127" s="16" t="str">
        <f t="shared" si="39"/>
        <v>低级强化石</v>
      </c>
      <c r="H127" s="16">
        <f t="shared" si="40"/>
        <v>15</v>
      </c>
      <c r="I127" s="16"/>
      <c r="J127" s="16"/>
      <c r="Y127" s="15">
        <v>92</v>
      </c>
      <c r="Z127" s="15">
        <f t="shared" si="41"/>
        <v>1501007</v>
      </c>
      <c r="AA127" s="16" t="str">
        <f t="shared" si="42"/>
        <v>天使缇娜</v>
      </c>
      <c r="AB127" s="15">
        <f t="shared" si="30"/>
        <v>2</v>
      </c>
      <c r="AC127" s="16" t="str">
        <f t="shared" si="43"/>
        <v/>
      </c>
      <c r="AD127" s="16" t="str">
        <f t="shared" si="44"/>
        <v>HPExt</v>
      </c>
      <c r="AE127" s="16">
        <f t="shared" si="45"/>
        <v>700</v>
      </c>
      <c r="AF127" s="15" t="s">
        <v>675</v>
      </c>
      <c r="AG127" s="15"/>
      <c r="AH127" s="15" t="s">
        <v>674</v>
      </c>
      <c r="AI127" s="16">
        <f t="shared" si="31"/>
        <v>20</v>
      </c>
      <c r="AJ127" s="16" t="str">
        <f t="shared" si="32"/>
        <v/>
      </c>
      <c r="AK127" s="15" t="str">
        <f t="shared" si="33"/>
        <v/>
      </c>
    </row>
    <row r="128" spans="1:37" ht="16.5" x14ac:dyDescent="0.2">
      <c r="A128" s="15">
        <v>93</v>
      </c>
      <c r="B128" s="15">
        <f t="shared" si="34"/>
        <v>1501010</v>
      </c>
      <c r="C128" s="15">
        <f t="shared" si="35"/>
        <v>3</v>
      </c>
      <c r="D128" s="16">
        <f t="shared" si="36"/>
        <v>0.19</v>
      </c>
      <c r="E128" s="16" t="str">
        <f t="shared" si="37"/>
        <v>金币</v>
      </c>
      <c r="F128" s="16">
        <f t="shared" si="38"/>
        <v>3000</v>
      </c>
      <c r="G128" s="16" t="str">
        <f t="shared" si="39"/>
        <v>低级强化石</v>
      </c>
      <c r="H128" s="16">
        <f t="shared" si="40"/>
        <v>20</v>
      </c>
      <c r="I128" s="16"/>
      <c r="J128" s="16"/>
      <c r="Y128" s="15">
        <v>93</v>
      </c>
      <c r="Z128" s="15">
        <f t="shared" si="41"/>
        <v>1501007</v>
      </c>
      <c r="AA128" s="16" t="str">
        <f t="shared" si="42"/>
        <v>天使缇娜</v>
      </c>
      <c r="AB128" s="15">
        <f t="shared" si="30"/>
        <v>3</v>
      </c>
      <c r="AC128" s="16">
        <f t="shared" si="43"/>
        <v>130300709</v>
      </c>
      <c r="AD128" s="16" t="str">
        <f t="shared" si="44"/>
        <v/>
      </c>
      <c r="AE128" s="16" t="str">
        <f t="shared" si="45"/>
        <v/>
      </c>
      <c r="AF128" s="15" t="s">
        <v>675</v>
      </c>
      <c r="AG128" s="15"/>
      <c r="AH128" s="15" t="s">
        <v>674</v>
      </c>
      <c r="AI128" s="16">
        <f t="shared" si="31"/>
        <v>30</v>
      </c>
      <c r="AJ128" s="16" t="str">
        <f t="shared" si="32"/>
        <v>天使缇娜碎片</v>
      </c>
      <c r="AK128" s="15">
        <f t="shared" si="33"/>
        <v>5</v>
      </c>
    </row>
    <row r="129" spans="1:37" ht="16.5" x14ac:dyDescent="0.2">
      <c r="A129" s="15">
        <v>94</v>
      </c>
      <c r="B129" s="15">
        <f t="shared" si="34"/>
        <v>1501010</v>
      </c>
      <c r="C129" s="15">
        <f t="shared" si="35"/>
        <v>4</v>
      </c>
      <c r="D129" s="16">
        <f t="shared" si="36"/>
        <v>0.28000000000000003</v>
      </c>
      <c r="E129" s="16" t="str">
        <f t="shared" si="37"/>
        <v>金币</v>
      </c>
      <c r="F129" s="16">
        <f t="shared" si="38"/>
        <v>4000</v>
      </c>
      <c r="G129" s="16" t="str">
        <f t="shared" si="39"/>
        <v>低级强化石</v>
      </c>
      <c r="H129" s="16">
        <f t="shared" si="40"/>
        <v>20</v>
      </c>
      <c r="I129" s="16" t="str">
        <f t="shared" ref="I129:J135" si="48">INDEX(T$36:T$45,$C129)</f>
        <v>中级强化石</v>
      </c>
      <c r="J129" s="16">
        <f t="shared" si="48"/>
        <v>10</v>
      </c>
      <c r="Y129" s="15">
        <v>94</v>
      </c>
      <c r="Z129" s="15">
        <f t="shared" si="41"/>
        <v>1501007</v>
      </c>
      <c r="AA129" s="16" t="str">
        <f t="shared" si="42"/>
        <v>天使缇娜</v>
      </c>
      <c r="AB129" s="15">
        <f t="shared" si="30"/>
        <v>4</v>
      </c>
      <c r="AC129" s="16" t="str">
        <f t="shared" si="43"/>
        <v/>
      </c>
      <c r="AD129" s="16" t="str">
        <f t="shared" si="44"/>
        <v>AtkRate</v>
      </c>
      <c r="AE129" s="16">
        <f t="shared" si="45"/>
        <v>0.15</v>
      </c>
      <c r="AF129" s="15" t="s">
        <v>675</v>
      </c>
      <c r="AG129" s="15"/>
      <c r="AH129" s="15" t="s">
        <v>674</v>
      </c>
      <c r="AI129" s="16">
        <f t="shared" si="31"/>
        <v>50</v>
      </c>
      <c r="AJ129" s="16" t="str">
        <f t="shared" si="32"/>
        <v>天使缇娜碎片</v>
      </c>
      <c r="AK129" s="15">
        <f t="shared" si="33"/>
        <v>5</v>
      </c>
    </row>
    <row r="130" spans="1:37" ht="16.5" x14ac:dyDescent="0.2">
      <c r="A130" s="15">
        <v>95</v>
      </c>
      <c r="B130" s="15">
        <f t="shared" si="34"/>
        <v>1501010</v>
      </c>
      <c r="C130" s="15">
        <f t="shared" si="35"/>
        <v>5</v>
      </c>
      <c r="D130" s="16">
        <f t="shared" si="36"/>
        <v>0.38</v>
      </c>
      <c r="E130" s="16" t="str">
        <f t="shared" si="37"/>
        <v>金币</v>
      </c>
      <c r="F130" s="16">
        <f t="shared" si="38"/>
        <v>5000</v>
      </c>
      <c r="G130" s="16" t="str">
        <f t="shared" si="39"/>
        <v>低级强化石</v>
      </c>
      <c r="H130" s="16">
        <f t="shared" si="40"/>
        <v>20</v>
      </c>
      <c r="I130" s="16" t="str">
        <f t="shared" si="48"/>
        <v>中级强化石</v>
      </c>
      <c r="J130" s="16">
        <f t="shared" si="48"/>
        <v>15</v>
      </c>
      <c r="Y130" s="15">
        <v>95</v>
      </c>
      <c r="Z130" s="15">
        <f t="shared" si="41"/>
        <v>1501007</v>
      </c>
      <c r="AA130" s="16" t="str">
        <f t="shared" si="42"/>
        <v>天使缇娜</v>
      </c>
      <c r="AB130" s="15">
        <f t="shared" si="30"/>
        <v>5</v>
      </c>
      <c r="AC130" s="16" t="str">
        <f t="shared" si="43"/>
        <v/>
      </c>
      <c r="AD130" s="16" t="str">
        <f t="shared" si="44"/>
        <v>HPRate</v>
      </c>
      <c r="AE130" s="16">
        <f t="shared" si="45"/>
        <v>0.15</v>
      </c>
      <c r="AF130" s="15" t="s">
        <v>675</v>
      </c>
      <c r="AG130" s="15"/>
      <c r="AH130" s="15" t="s">
        <v>674</v>
      </c>
      <c r="AI130" s="16">
        <f t="shared" si="31"/>
        <v>100</v>
      </c>
      <c r="AJ130" s="16" t="str">
        <f t="shared" si="32"/>
        <v>天使缇娜碎片</v>
      </c>
      <c r="AK130" s="15">
        <f t="shared" si="33"/>
        <v>10</v>
      </c>
    </row>
    <row r="131" spans="1:37" ht="16.5" x14ac:dyDescent="0.2">
      <c r="A131" s="15">
        <v>96</v>
      </c>
      <c r="B131" s="15">
        <f t="shared" si="34"/>
        <v>1501010</v>
      </c>
      <c r="C131" s="15">
        <f t="shared" si="35"/>
        <v>6</v>
      </c>
      <c r="D131" s="16">
        <f t="shared" si="36"/>
        <v>0.47</v>
      </c>
      <c r="E131" s="16" t="str">
        <f t="shared" si="37"/>
        <v>金币</v>
      </c>
      <c r="F131" s="16">
        <f t="shared" si="38"/>
        <v>6000</v>
      </c>
      <c r="G131" s="16" t="str">
        <f t="shared" si="39"/>
        <v>低级强化石</v>
      </c>
      <c r="H131" s="16">
        <f t="shared" si="40"/>
        <v>20</v>
      </c>
      <c r="I131" s="16" t="str">
        <f t="shared" si="48"/>
        <v>中级强化石</v>
      </c>
      <c r="J131" s="16">
        <f t="shared" si="48"/>
        <v>20</v>
      </c>
      <c r="Y131" s="15">
        <v>96</v>
      </c>
      <c r="Z131" s="15">
        <f t="shared" si="41"/>
        <v>1501007</v>
      </c>
      <c r="AA131" s="16" t="str">
        <f t="shared" si="42"/>
        <v>天使缇娜</v>
      </c>
      <c r="AB131" s="15">
        <f t="shared" si="30"/>
        <v>6</v>
      </c>
      <c r="AC131" s="16" t="str">
        <f t="shared" si="43"/>
        <v/>
      </c>
      <c r="AD131" s="16" t="str">
        <f t="shared" si="44"/>
        <v>AtkRate</v>
      </c>
      <c r="AE131" s="16">
        <f t="shared" si="45"/>
        <v>0.15</v>
      </c>
      <c r="AF131" s="15" t="s">
        <v>675</v>
      </c>
      <c r="AG131" s="15"/>
      <c r="AH131" s="15" t="s">
        <v>674</v>
      </c>
      <c r="AI131" s="16">
        <f t="shared" si="31"/>
        <v>150</v>
      </c>
      <c r="AJ131" s="16" t="str">
        <f t="shared" si="32"/>
        <v>天使缇娜碎片</v>
      </c>
      <c r="AK131" s="15">
        <f t="shared" si="33"/>
        <v>10</v>
      </c>
    </row>
    <row r="132" spans="1:37" ht="16.5" x14ac:dyDescent="0.2">
      <c r="A132" s="15">
        <v>97</v>
      </c>
      <c r="B132" s="15">
        <f t="shared" si="34"/>
        <v>1501010</v>
      </c>
      <c r="C132" s="15">
        <f t="shared" si="35"/>
        <v>7</v>
      </c>
      <c r="D132" s="16">
        <f t="shared" si="36"/>
        <v>0.59</v>
      </c>
      <c r="E132" s="16" t="str">
        <f t="shared" si="37"/>
        <v>金币</v>
      </c>
      <c r="F132" s="16">
        <f t="shared" si="38"/>
        <v>7000</v>
      </c>
      <c r="G132" s="16" t="str">
        <f t="shared" si="39"/>
        <v>中级强化石</v>
      </c>
      <c r="H132" s="16">
        <f t="shared" si="40"/>
        <v>20</v>
      </c>
      <c r="I132" s="16" t="str">
        <f t="shared" si="48"/>
        <v>高级强化石</v>
      </c>
      <c r="J132" s="16">
        <f t="shared" si="48"/>
        <v>10</v>
      </c>
      <c r="Y132" s="15">
        <v>97</v>
      </c>
      <c r="Z132" s="15">
        <f t="shared" si="41"/>
        <v>1501007</v>
      </c>
      <c r="AA132" s="16" t="str">
        <f t="shared" si="42"/>
        <v>天使缇娜</v>
      </c>
      <c r="AB132" s="15">
        <f t="shared" si="30"/>
        <v>7</v>
      </c>
      <c r="AC132" s="16" t="str">
        <f t="shared" si="43"/>
        <v/>
      </c>
      <c r="AD132" s="16" t="str">
        <f t="shared" si="44"/>
        <v>DefRate</v>
      </c>
      <c r="AE132" s="16">
        <f t="shared" si="45"/>
        <v>0.15</v>
      </c>
      <c r="AF132" s="15" t="s">
        <v>675</v>
      </c>
      <c r="AG132" s="15"/>
      <c r="AH132" s="15" t="s">
        <v>674</v>
      </c>
      <c r="AI132" s="16">
        <f t="shared" si="31"/>
        <v>200</v>
      </c>
      <c r="AJ132" s="16" t="str">
        <f t="shared" si="32"/>
        <v>天使缇娜碎片</v>
      </c>
      <c r="AK132" s="15">
        <f t="shared" si="33"/>
        <v>10</v>
      </c>
    </row>
    <row r="133" spans="1:37" ht="16.5" x14ac:dyDescent="0.2">
      <c r="A133" s="15">
        <v>98</v>
      </c>
      <c r="B133" s="15">
        <f t="shared" si="34"/>
        <v>1501010</v>
      </c>
      <c r="C133" s="15">
        <f t="shared" si="35"/>
        <v>8</v>
      </c>
      <c r="D133" s="16">
        <f t="shared" si="36"/>
        <v>0.72</v>
      </c>
      <c r="E133" s="16" t="str">
        <f t="shared" si="37"/>
        <v>金币</v>
      </c>
      <c r="F133" s="16">
        <f t="shared" si="38"/>
        <v>8000</v>
      </c>
      <c r="G133" s="16" t="str">
        <f t="shared" si="39"/>
        <v>中级强化石</v>
      </c>
      <c r="H133" s="16">
        <f t="shared" si="40"/>
        <v>20</v>
      </c>
      <c r="I133" s="16" t="str">
        <f t="shared" si="48"/>
        <v>高级强化石</v>
      </c>
      <c r="J133" s="16">
        <f t="shared" si="48"/>
        <v>15</v>
      </c>
      <c r="Y133" s="15">
        <v>98</v>
      </c>
      <c r="Z133" s="15">
        <f t="shared" si="41"/>
        <v>1501007</v>
      </c>
      <c r="AA133" s="16" t="str">
        <f t="shared" si="42"/>
        <v>天使缇娜</v>
      </c>
      <c r="AB133" s="15">
        <f t="shared" si="30"/>
        <v>8</v>
      </c>
      <c r="AC133" s="16" t="str">
        <f t="shared" si="43"/>
        <v/>
      </c>
      <c r="AD133" s="16" t="str">
        <f t="shared" si="44"/>
        <v>AtkRate</v>
      </c>
      <c r="AE133" s="16">
        <f t="shared" si="45"/>
        <v>0.15</v>
      </c>
      <c r="AF133" s="15" t="s">
        <v>675</v>
      </c>
      <c r="AG133" s="15"/>
      <c r="AH133" s="15" t="s">
        <v>674</v>
      </c>
      <c r="AI133" s="16">
        <f t="shared" si="31"/>
        <v>250</v>
      </c>
      <c r="AJ133" s="16" t="str">
        <f t="shared" si="32"/>
        <v>天使缇娜碎片</v>
      </c>
      <c r="AK133" s="15">
        <f t="shared" si="33"/>
        <v>20</v>
      </c>
    </row>
    <row r="134" spans="1:37" ht="16.5" x14ac:dyDescent="0.2">
      <c r="A134" s="15">
        <v>99</v>
      </c>
      <c r="B134" s="15">
        <f t="shared" si="34"/>
        <v>1501010</v>
      </c>
      <c r="C134" s="15">
        <f t="shared" si="35"/>
        <v>9</v>
      </c>
      <c r="D134" s="16">
        <f t="shared" si="36"/>
        <v>0.84</v>
      </c>
      <c r="E134" s="16" t="str">
        <f t="shared" si="37"/>
        <v>金币</v>
      </c>
      <c r="F134" s="16">
        <f t="shared" si="38"/>
        <v>9000</v>
      </c>
      <c r="G134" s="16" t="str">
        <f t="shared" si="39"/>
        <v>中级强化石</v>
      </c>
      <c r="H134" s="16">
        <f t="shared" si="40"/>
        <v>20</v>
      </c>
      <c r="I134" s="16" t="str">
        <f t="shared" si="48"/>
        <v>高级强化石</v>
      </c>
      <c r="J134" s="16">
        <f t="shared" si="48"/>
        <v>20</v>
      </c>
      <c r="Y134" s="15">
        <v>99</v>
      </c>
      <c r="Z134" s="15">
        <f t="shared" si="41"/>
        <v>1501007</v>
      </c>
      <c r="AA134" s="16" t="str">
        <f t="shared" si="42"/>
        <v>天使缇娜</v>
      </c>
      <c r="AB134" s="15">
        <f t="shared" si="30"/>
        <v>9</v>
      </c>
      <c r="AC134" s="16" t="str">
        <f t="shared" si="43"/>
        <v/>
      </c>
      <c r="AD134" s="16" t="str">
        <f t="shared" si="44"/>
        <v>Crit</v>
      </c>
      <c r="AE134" s="16">
        <f t="shared" si="45"/>
        <v>0.15</v>
      </c>
      <c r="AF134" s="15" t="s">
        <v>675</v>
      </c>
      <c r="AG134" s="15"/>
      <c r="AH134" s="15" t="s">
        <v>674</v>
      </c>
      <c r="AI134" s="16">
        <f t="shared" si="31"/>
        <v>300</v>
      </c>
      <c r="AJ134" s="16" t="str">
        <f t="shared" si="32"/>
        <v>天使缇娜碎片</v>
      </c>
      <c r="AK134" s="15">
        <f t="shared" si="33"/>
        <v>20</v>
      </c>
    </row>
    <row r="135" spans="1:37" ht="16.5" x14ac:dyDescent="0.2">
      <c r="A135" s="15">
        <v>100</v>
      </c>
      <c r="B135" s="15">
        <f t="shared" si="34"/>
        <v>1501010</v>
      </c>
      <c r="C135" s="15">
        <f t="shared" si="35"/>
        <v>10</v>
      </c>
      <c r="D135" s="16">
        <f t="shared" si="36"/>
        <v>1</v>
      </c>
      <c r="E135" s="16" t="str">
        <f t="shared" si="37"/>
        <v>金币</v>
      </c>
      <c r="F135" s="16">
        <f t="shared" si="38"/>
        <v>10000</v>
      </c>
      <c r="G135" s="16" t="str">
        <f t="shared" si="39"/>
        <v>中级强化石</v>
      </c>
      <c r="H135" s="16">
        <f t="shared" si="40"/>
        <v>20</v>
      </c>
      <c r="I135" s="16" t="str">
        <f t="shared" si="48"/>
        <v>高级强化石</v>
      </c>
      <c r="J135" s="16">
        <f t="shared" si="48"/>
        <v>25</v>
      </c>
      <c r="Y135" s="15">
        <v>100</v>
      </c>
      <c r="Z135" s="15">
        <f t="shared" si="41"/>
        <v>1501007</v>
      </c>
      <c r="AA135" s="16" t="str">
        <f t="shared" si="42"/>
        <v>天使缇娜</v>
      </c>
      <c r="AB135" s="15">
        <f t="shared" si="30"/>
        <v>10</v>
      </c>
      <c r="AC135" s="16" t="str">
        <f t="shared" si="43"/>
        <v/>
      </c>
      <c r="AD135" s="16" t="str">
        <f t="shared" si="44"/>
        <v>AtkRate</v>
      </c>
      <c r="AE135" s="16">
        <f t="shared" si="45"/>
        <v>0.19999999999999998</v>
      </c>
      <c r="AF135" s="15" t="s">
        <v>675</v>
      </c>
      <c r="AG135" s="15"/>
      <c r="AH135" s="15" t="s">
        <v>674</v>
      </c>
      <c r="AI135" s="16">
        <f t="shared" si="31"/>
        <v>400</v>
      </c>
      <c r="AJ135" s="16" t="str">
        <f t="shared" si="32"/>
        <v>天使缇娜碎片</v>
      </c>
      <c r="AK135" s="15">
        <f t="shared" si="33"/>
        <v>20</v>
      </c>
    </row>
    <row r="136" spans="1:37" ht="16.5" x14ac:dyDescent="0.2">
      <c r="A136" s="15">
        <v>101</v>
      </c>
      <c r="B136" s="15">
        <f t="shared" si="34"/>
        <v>1501011</v>
      </c>
      <c r="C136" s="15">
        <f t="shared" si="35"/>
        <v>1</v>
      </c>
      <c r="D136" s="16">
        <f t="shared" si="36"/>
        <v>0.06</v>
      </c>
      <c r="E136" s="16" t="str">
        <f t="shared" si="37"/>
        <v>金币</v>
      </c>
      <c r="F136" s="16">
        <f t="shared" si="38"/>
        <v>1000</v>
      </c>
      <c r="G136" s="16" t="str">
        <f t="shared" si="39"/>
        <v>低级强化石</v>
      </c>
      <c r="H136" s="16">
        <f t="shared" si="40"/>
        <v>10</v>
      </c>
      <c r="I136" s="16"/>
      <c r="J136" s="16"/>
      <c r="Y136" s="15">
        <v>101</v>
      </c>
      <c r="Z136" s="15">
        <f t="shared" si="41"/>
        <v>1501007</v>
      </c>
      <c r="AA136" s="16" t="str">
        <f t="shared" si="42"/>
        <v>天使缇娜</v>
      </c>
      <c r="AB136" s="15">
        <f t="shared" si="30"/>
        <v>11</v>
      </c>
      <c r="AC136" s="16" t="str">
        <f t="shared" si="43"/>
        <v/>
      </c>
      <c r="AD136" s="16" t="str">
        <f t="shared" si="44"/>
        <v>HPRate</v>
      </c>
      <c r="AE136" s="16">
        <f t="shared" si="45"/>
        <v>0.19999999999999998</v>
      </c>
      <c r="AF136" s="15" t="s">
        <v>675</v>
      </c>
      <c r="AG136" s="15"/>
      <c r="AH136" s="15" t="s">
        <v>674</v>
      </c>
      <c r="AI136" s="16">
        <f t="shared" si="31"/>
        <v>500</v>
      </c>
      <c r="AJ136" s="16" t="str">
        <f t="shared" si="32"/>
        <v>天使缇娜碎片</v>
      </c>
      <c r="AK136" s="15">
        <f t="shared" si="33"/>
        <v>30</v>
      </c>
    </row>
    <row r="137" spans="1:37" ht="16.5" x14ac:dyDescent="0.2">
      <c r="A137" s="15">
        <v>102</v>
      </c>
      <c r="B137" s="15">
        <f t="shared" si="34"/>
        <v>1501011</v>
      </c>
      <c r="C137" s="15">
        <f t="shared" si="35"/>
        <v>2</v>
      </c>
      <c r="D137" s="16">
        <f t="shared" si="36"/>
        <v>0.13</v>
      </c>
      <c r="E137" s="16" t="str">
        <f t="shared" si="37"/>
        <v>金币</v>
      </c>
      <c r="F137" s="16">
        <f t="shared" si="38"/>
        <v>2000</v>
      </c>
      <c r="G137" s="16" t="str">
        <f t="shared" si="39"/>
        <v>低级强化石</v>
      </c>
      <c r="H137" s="16">
        <f t="shared" si="40"/>
        <v>15</v>
      </c>
      <c r="I137" s="16"/>
      <c r="J137" s="16"/>
      <c r="Y137" s="15">
        <v>102</v>
      </c>
      <c r="Z137" s="15">
        <f t="shared" si="41"/>
        <v>1501007</v>
      </c>
      <c r="AA137" s="16" t="str">
        <f t="shared" si="42"/>
        <v>天使缇娜</v>
      </c>
      <c r="AB137" s="15">
        <f t="shared" si="30"/>
        <v>12</v>
      </c>
      <c r="AC137" s="16" t="str">
        <f t="shared" si="43"/>
        <v/>
      </c>
      <c r="AD137" s="16" t="str">
        <f t="shared" si="44"/>
        <v>AtkRate</v>
      </c>
      <c r="AE137" s="16">
        <f t="shared" si="45"/>
        <v>0.19999999999999998</v>
      </c>
      <c r="AF137" s="15" t="s">
        <v>675</v>
      </c>
      <c r="AG137" s="15"/>
      <c r="AH137" s="15" t="s">
        <v>674</v>
      </c>
      <c r="AI137" s="16">
        <f t="shared" si="31"/>
        <v>600</v>
      </c>
      <c r="AJ137" s="16" t="str">
        <f t="shared" si="32"/>
        <v>天使缇娜碎片</v>
      </c>
      <c r="AK137" s="15">
        <f t="shared" si="33"/>
        <v>30</v>
      </c>
    </row>
    <row r="138" spans="1:37" ht="16.5" x14ac:dyDescent="0.2">
      <c r="A138" s="15">
        <v>103</v>
      </c>
      <c r="B138" s="15">
        <f t="shared" si="34"/>
        <v>1501011</v>
      </c>
      <c r="C138" s="15">
        <f t="shared" si="35"/>
        <v>3</v>
      </c>
      <c r="D138" s="16">
        <f t="shared" si="36"/>
        <v>0.19</v>
      </c>
      <c r="E138" s="16" t="str">
        <f t="shared" si="37"/>
        <v>金币</v>
      </c>
      <c r="F138" s="16">
        <f t="shared" si="38"/>
        <v>3000</v>
      </c>
      <c r="G138" s="16" t="str">
        <f t="shared" si="39"/>
        <v>低级强化石</v>
      </c>
      <c r="H138" s="16">
        <f t="shared" si="40"/>
        <v>20</v>
      </c>
      <c r="I138" s="16"/>
      <c r="J138" s="16"/>
      <c r="Y138" s="15">
        <v>103</v>
      </c>
      <c r="Z138" s="15">
        <f t="shared" si="41"/>
        <v>1501007</v>
      </c>
      <c r="AA138" s="16" t="str">
        <f t="shared" si="42"/>
        <v>天使缇娜</v>
      </c>
      <c r="AB138" s="15">
        <f t="shared" si="30"/>
        <v>13</v>
      </c>
      <c r="AC138" s="16" t="str">
        <f t="shared" si="43"/>
        <v/>
      </c>
      <c r="AD138" s="16" t="str">
        <f t="shared" si="44"/>
        <v>DefRate</v>
      </c>
      <c r="AE138" s="16">
        <f t="shared" si="45"/>
        <v>0.19999999999999998</v>
      </c>
      <c r="AF138" s="15" t="s">
        <v>675</v>
      </c>
      <c r="AG138" s="15"/>
      <c r="AH138" s="15" t="s">
        <v>674</v>
      </c>
      <c r="AI138" s="16">
        <f t="shared" si="31"/>
        <v>700</v>
      </c>
      <c r="AJ138" s="16" t="str">
        <f t="shared" si="32"/>
        <v>天使缇娜碎片</v>
      </c>
      <c r="AK138" s="15">
        <f t="shared" si="33"/>
        <v>30</v>
      </c>
    </row>
    <row r="139" spans="1:37" ht="16.5" x14ac:dyDescent="0.2">
      <c r="A139" s="15">
        <v>104</v>
      </c>
      <c r="B139" s="15">
        <f t="shared" si="34"/>
        <v>1501011</v>
      </c>
      <c r="C139" s="15">
        <f t="shared" si="35"/>
        <v>4</v>
      </c>
      <c r="D139" s="16">
        <f t="shared" si="36"/>
        <v>0.28000000000000003</v>
      </c>
      <c r="E139" s="16" t="str">
        <f t="shared" si="37"/>
        <v>金币</v>
      </c>
      <c r="F139" s="16">
        <f t="shared" si="38"/>
        <v>4000</v>
      </c>
      <c r="G139" s="16" t="str">
        <f t="shared" si="39"/>
        <v>低级强化石</v>
      </c>
      <c r="H139" s="16">
        <f t="shared" si="40"/>
        <v>20</v>
      </c>
      <c r="I139" s="16" t="str">
        <f t="shared" ref="I139:J145" si="49">INDEX(T$36:T$45,$C139)</f>
        <v>中级强化石</v>
      </c>
      <c r="J139" s="16">
        <f t="shared" si="49"/>
        <v>10</v>
      </c>
      <c r="Y139" s="15">
        <v>104</v>
      </c>
      <c r="Z139" s="15">
        <f t="shared" si="41"/>
        <v>1501007</v>
      </c>
      <c r="AA139" s="16" t="str">
        <f t="shared" si="42"/>
        <v>天使缇娜</v>
      </c>
      <c r="AB139" s="15">
        <f t="shared" si="30"/>
        <v>14</v>
      </c>
      <c r="AC139" s="16" t="str">
        <f t="shared" si="43"/>
        <v/>
      </c>
      <c r="AD139" s="16" t="str">
        <f t="shared" si="44"/>
        <v>AtkRate</v>
      </c>
      <c r="AE139" s="16">
        <f t="shared" si="45"/>
        <v>0.19999999999999998</v>
      </c>
      <c r="AF139" s="15" t="s">
        <v>675</v>
      </c>
      <c r="AG139" s="15"/>
      <c r="AH139" s="15" t="s">
        <v>674</v>
      </c>
      <c r="AI139" s="16">
        <f t="shared" si="31"/>
        <v>800</v>
      </c>
      <c r="AJ139" s="16" t="str">
        <f t="shared" si="32"/>
        <v>天使缇娜碎片</v>
      </c>
      <c r="AK139" s="15">
        <f t="shared" si="33"/>
        <v>50</v>
      </c>
    </row>
    <row r="140" spans="1:37" ht="16.5" x14ac:dyDescent="0.2">
      <c r="A140" s="15">
        <v>105</v>
      </c>
      <c r="B140" s="15">
        <f t="shared" si="34"/>
        <v>1501011</v>
      </c>
      <c r="C140" s="15">
        <f t="shared" si="35"/>
        <v>5</v>
      </c>
      <c r="D140" s="16">
        <f t="shared" si="36"/>
        <v>0.38</v>
      </c>
      <c r="E140" s="16" t="str">
        <f t="shared" si="37"/>
        <v>金币</v>
      </c>
      <c r="F140" s="16">
        <f t="shared" si="38"/>
        <v>5000</v>
      </c>
      <c r="G140" s="16" t="str">
        <f t="shared" si="39"/>
        <v>低级强化石</v>
      </c>
      <c r="H140" s="16">
        <f t="shared" si="40"/>
        <v>20</v>
      </c>
      <c r="I140" s="16" t="str">
        <f t="shared" si="49"/>
        <v>中级强化石</v>
      </c>
      <c r="J140" s="16">
        <f t="shared" si="49"/>
        <v>15</v>
      </c>
      <c r="Y140" s="15">
        <v>105</v>
      </c>
      <c r="Z140" s="15">
        <f t="shared" si="41"/>
        <v>1501007</v>
      </c>
      <c r="AA140" s="16" t="str">
        <f t="shared" si="42"/>
        <v>天使缇娜</v>
      </c>
      <c r="AB140" s="15">
        <f t="shared" si="30"/>
        <v>15</v>
      </c>
      <c r="AC140" s="16" t="str">
        <f t="shared" si="43"/>
        <v/>
      </c>
      <c r="AD140" s="16" t="str">
        <f t="shared" si="44"/>
        <v>Crit</v>
      </c>
      <c r="AE140" s="16">
        <f t="shared" si="45"/>
        <v>0.19999999999999998</v>
      </c>
      <c r="AF140" s="15" t="s">
        <v>675</v>
      </c>
      <c r="AG140" s="15"/>
      <c r="AH140" s="15" t="s">
        <v>674</v>
      </c>
      <c r="AI140" s="16">
        <f t="shared" si="31"/>
        <v>1000</v>
      </c>
      <c r="AJ140" s="16" t="str">
        <f t="shared" si="32"/>
        <v>天使缇娜碎片</v>
      </c>
      <c r="AK140" s="15">
        <f t="shared" si="33"/>
        <v>60</v>
      </c>
    </row>
    <row r="141" spans="1:37" ht="16.5" x14ac:dyDescent="0.2">
      <c r="A141" s="15">
        <v>106</v>
      </c>
      <c r="B141" s="15">
        <f t="shared" si="34"/>
        <v>1501011</v>
      </c>
      <c r="C141" s="15">
        <f t="shared" si="35"/>
        <v>6</v>
      </c>
      <c r="D141" s="16">
        <f t="shared" si="36"/>
        <v>0.47</v>
      </c>
      <c r="E141" s="16" t="str">
        <f t="shared" si="37"/>
        <v>金币</v>
      </c>
      <c r="F141" s="16">
        <f t="shared" si="38"/>
        <v>6000</v>
      </c>
      <c r="G141" s="16" t="str">
        <f t="shared" si="39"/>
        <v>低级强化石</v>
      </c>
      <c r="H141" s="16">
        <f t="shared" si="40"/>
        <v>20</v>
      </c>
      <c r="I141" s="16" t="str">
        <f t="shared" si="49"/>
        <v>中级强化石</v>
      </c>
      <c r="J141" s="16">
        <f t="shared" si="49"/>
        <v>20</v>
      </c>
      <c r="Y141" s="15">
        <v>106</v>
      </c>
      <c r="Z141" s="15">
        <f t="shared" si="41"/>
        <v>1501008</v>
      </c>
      <c r="AA141" s="16" t="str">
        <f t="shared" si="42"/>
        <v>夏侯渊</v>
      </c>
      <c r="AB141" s="15">
        <f t="shared" si="30"/>
        <v>1</v>
      </c>
      <c r="AC141" s="16" t="str">
        <f t="shared" si="43"/>
        <v/>
      </c>
      <c r="AD141" s="16" t="str">
        <f t="shared" si="44"/>
        <v>AtkExt</v>
      </c>
      <c r="AE141" s="16">
        <f t="shared" si="45"/>
        <v>100</v>
      </c>
      <c r="AF141" s="15" t="s">
        <v>675</v>
      </c>
      <c r="AG141" s="15"/>
      <c r="AH141" s="15" t="s">
        <v>674</v>
      </c>
      <c r="AI141" s="16">
        <f t="shared" si="31"/>
        <v>10</v>
      </c>
      <c r="AJ141" s="16" t="str">
        <f t="shared" si="32"/>
        <v/>
      </c>
      <c r="AK141" s="15" t="str">
        <f t="shared" si="33"/>
        <v/>
      </c>
    </row>
    <row r="142" spans="1:37" ht="16.5" x14ac:dyDescent="0.2">
      <c r="A142" s="15">
        <v>107</v>
      </c>
      <c r="B142" s="15">
        <f t="shared" si="34"/>
        <v>1501011</v>
      </c>
      <c r="C142" s="15">
        <f t="shared" si="35"/>
        <v>7</v>
      </c>
      <c r="D142" s="16">
        <f t="shared" si="36"/>
        <v>0.59</v>
      </c>
      <c r="E142" s="16" t="str">
        <f t="shared" si="37"/>
        <v>金币</v>
      </c>
      <c r="F142" s="16">
        <f t="shared" si="38"/>
        <v>7000</v>
      </c>
      <c r="G142" s="16" t="str">
        <f t="shared" si="39"/>
        <v>中级强化石</v>
      </c>
      <c r="H142" s="16">
        <f t="shared" si="40"/>
        <v>20</v>
      </c>
      <c r="I142" s="16" t="str">
        <f t="shared" si="49"/>
        <v>高级强化石</v>
      </c>
      <c r="J142" s="16">
        <f t="shared" si="49"/>
        <v>10</v>
      </c>
      <c r="Y142" s="15">
        <v>107</v>
      </c>
      <c r="Z142" s="15">
        <f t="shared" si="41"/>
        <v>1501008</v>
      </c>
      <c r="AA142" s="16" t="str">
        <f t="shared" si="42"/>
        <v>夏侯渊</v>
      </c>
      <c r="AB142" s="15">
        <f t="shared" si="30"/>
        <v>2</v>
      </c>
      <c r="AC142" s="16" t="str">
        <f t="shared" si="43"/>
        <v/>
      </c>
      <c r="AD142" s="16" t="str">
        <f t="shared" si="44"/>
        <v>HPExt</v>
      </c>
      <c r="AE142" s="16">
        <f t="shared" si="45"/>
        <v>700</v>
      </c>
      <c r="AF142" s="15" t="s">
        <v>675</v>
      </c>
      <c r="AG142" s="15"/>
      <c r="AH142" s="15" t="s">
        <v>674</v>
      </c>
      <c r="AI142" s="16">
        <f t="shared" si="31"/>
        <v>20</v>
      </c>
      <c r="AJ142" s="16" t="str">
        <f t="shared" si="32"/>
        <v/>
      </c>
      <c r="AK142" s="15" t="str">
        <f t="shared" si="33"/>
        <v/>
      </c>
    </row>
    <row r="143" spans="1:37" ht="16.5" x14ac:dyDescent="0.2">
      <c r="A143" s="15">
        <v>108</v>
      </c>
      <c r="B143" s="15">
        <f t="shared" si="34"/>
        <v>1501011</v>
      </c>
      <c r="C143" s="15">
        <f t="shared" si="35"/>
        <v>8</v>
      </c>
      <c r="D143" s="16">
        <f t="shared" si="36"/>
        <v>0.72</v>
      </c>
      <c r="E143" s="16" t="str">
        <f t="shared" si="37"/>
        <v>金币</v>
      </c>
      <c r="F143" s="16">
        <f t="shared" si="38"/>
        <v>8000</v>
      </c>
      <c r="G143" s="16" t="str">
        <f t="shared" si="39"/>
        <v>中级强化石</v>
      </c>
      <c r="H143" s="16">
        <f t="shared" si="40"/>
        <v>20</v>
      </c>
      <c r="I143" s="16" t="str">
        <f t="shared" si="49"/>
        <v>高级强化石</v>
      </c>
      <c r="J143" s="16">
        <f t="shared" si="49"/>
        <v>15</v>
      </c>
      <c r="Y143" s="15">
        <v>108</v>
      </c>
      <c r="Z143" s="15">
        <f t="shared" si="41"/>
        <v>1501008</v>
      </c>
      <c r="AA143" s="16" t="str">
        <f t="shared" si="42"/>
        <v>夏侯渊</v>
      </c>
      <c r="AB143" s="15">
        <f t="shared" si="30"/>
        <v>3</v>
      </c>
      <c r="AC143" s="16">
        <f t="shared" si="43"/>
        <v>130300809</v>
      </c>
      <c r="AD143" s="16" t="str">
        <f t="shared" si="44"/>
        <v/>
      </c>
      <c r="AE143" s="16" t="str">
        <f t="shared" si="45"/>
        <v/>
      </c>
      <c r="AF143" s="15" t="s">
        <v>675</v>
      </c>
      <c r="AG143" s="15"/>
      <c r="AH143" s="15" t="s">
        <v>674</v>
      </c>
      <c r="AI143" s="16">
        <f t="shared" si="31"/>
        <v>30</v>
      </c>
      <c r="AJ143" s="16" t="str">
        <f t="shared" si="32"/>
        <v>夏侯渊碎片</v>
      </c>
      <c r="AK143" s="15">
        <f t="shared" si="33"/>
        <v>5</v>
      </c>
    </row>
    <row r="144" spans="1:37" ht="16.5" x14ac:dyDescent="0.2">
      <c r="A144" s="15">
        <v>109</v>
      </c>
      <c r="B144" s="15">
        <f t="shared" si="34"/>
        <v>1501011</v>
      </c>
      <c r="C144" s="15">
        <f t="shared" si="35"/>
        <v>9</v>
      </c>
      <c r="D144" s="16">
        <f t="shared" si="36"/>
        <v>0.84</v>
      </c>
      <c r="E144" s="16" t="str">
        <f t="shared" si="37"/>
        <v>金币</v>
      </c>
      <c r="F144" s="16">
        <f t="shared" si="38"/>
        <v>9000</v>
      </c>
      <c r="G144" s="16" t="str">
        <f t="shared" si="39"/>
        <v>中级强化石</v>
      </c>
      <c r="H144" s="16">
        <f t="shared" si="40"/>
        <v>20</v>
      </c>
      <c r="I144" s="16" t="str">
        <f t="shared" si="49"/>
        <v>高级强化石</v>
      </c>
      <c r="J144" s="16">
        <f t="shared" si="49"/>
        <v>20</v>
      </c>
      <c r="Y144" s="15">
        <v>109</v>
      </c>
      <c r="Z144" s="15">
        <f t="shared" si="41"/>
        <v>1501008</v>
      </c>
      <c r="AA144" s="16" t="str">
        <f t="shared" si="42"/>
        <v>夏侯渊</v>
      </c>
      <c r="AB144" s="15">
        <f t="shared" si="30"/>
        <v>4</v>
      </c>
      <c r="AC144" s="16" t="str">
        <f t="shared" si="43"/>
        <v/>
      </c>
      <c r="AD144" s="16" t="str">
        <f t="shared" si="44"/>
        <v>AtkRate</v>
      </c>
      <c r="AE144" s="16">
        <f t="shared" si="45"/>
        <v>0.15</v>
      </c>
      <c r="AF144" s="15" t="s">
        <v>675</v>
      </c>
      <c r="AG144" s="15"/>
      <c r="AH144" s="15" t="s">
        <v>674</v>
      </c>
      <c r="AI144" s="16">
        <f t="shared" si="31"/>
        <v>50</v>
      </c>
      <c r="AJ144" s="16" t="str">
        <f t="shared" si="32"/>
        <v>夏侯渊碎片</v>
      </c>
      <c r="AK144" s="15">
        <f t="shared" si="33"/>
        <v>5</v>
      </c>
    </row>
    <row r="145" spans="1:37" ht="16.5" x14ac:dyDescent="0.2">
      <c r="A145" s="15">
        <v>110</v>
      </c>
      <c r="B145" s="15">
        <f t="shared" si="34"/>
        <v>1501011</v>
      </c>
      <c r="C145" s="15">
        <f t="shared" si="35"/>
        <v>10</v>
      </c>
      <c r="D145" s="16">
        <f t="shared" si="36"/>
        <v>1</v>
      </c>
      <c r="E145" s="16" t="str">
        <f t="shared" si="37"/>
        <v>金币</v>
      </c>
      <c r="F145" s="16">
        <f t="shared" si="38"/>
        <v>10000</v>
      </c>
      <c r="G145" s="16" t="str">
        <f t="shared" si="39"/>
        <v>中级强化石</v>
      </c>
      <c r="H145" s="16">
        <f t="shared" si="40"/>
        <v>20</v>
      </c>
      <c r="I145" s="16" t="str">
        <f t="shared" si="49"/>
        <v>高级强化石</v>
      </c>
      <c r="J145" s="16">
        <f t="shared" si="49"/>
        <v>25</v>
      </c>
      <c r="Y145" s="15">
        <v>110</v>
      </c>
      <c r="Z145" s="15">
        <f t="shared" si="41"/>
        <v>1501008</v>
      </c>
      <c r="AA145" s="16" t="str">
        <f t="shared" si="42"/>
        <v>夏侯渊</v>
      </c>
      <c r="AB145" s="15">
        <f t="shared" si="30"/>
        <v>5</v>
      </c>
      <c r="AC145" s="16" t="str">
        <f t="shared" si="43"/>
        <v/>
      </c>
      <c r="AD145" s="16" t="str">
        <f t="shared" si="44"/>
        <v>HPRate</v>
      </c>
      <c r="AE145" s="16">
        <f t="shared" si="45"/>
        <v>0.15</v>
      </c>
      <c r="AF145" s="15" t="s">
        <v>675</v>
      </c>
      <c r="AG145" s="15"/>
      <c r="AH145" s="15" t="s">
        <v>674</v>
      </c>
      <c r="AI145" s="16">
        <f t="shared" si="31"/>
        <v>100</v>
      </c>
      <c r="AJ145" s="16" t="str">
        <f t="shared" si="32"/>
        <v>夏侯渊碎片</v>
      </c>
      <c r="AK145" s="15">
        <f t="shared" si="33"/>
        <v>10</v>
      </c>
    </row>
    <row r="146" spans="1:37" ht="16.5" x14ac:dyDescent="0.2">
      <c r="A146" s="15">
        <v>111</v>
      </c>
      <c r="B146" s="15">
        <f t="shared" si="34"/>
        <v>1501012</v>
      </c>
      <c r="C146" s="15">
        <f t="shared" si="35"/>
        <v>1</v>
      </c>
      <c r="D146" s="16">
        <f t="shared" si="36"/>
        <v>0.06</v>
      </c>
      <c r="E146" s="16" t="str">
        <f t="shared" si="37"/>
        <v>金币</v>
      </c>
      <c r="F146" s="16">
        <f t="shared" si="38"/>
        <v>1000</v>
      </c>
      <c r="G146" s="16" t="str">
        <f t="shared" si="39"/>
        <v>低级强化石</v>
      </c>
      <c r="H146" s="16">
        <f t="shared" si="40"/>
        <v>10</v>
      </c>
      <c r="I146" s="16"/>
      <c r="J146" s="16"/>
      <c r="Y146" s="15">
        <v>111</v>
      </c>
      <c r="Z146" s="15">
        <f t="shared" si="41"/>
        <v>1501008</v>
      </c>
      <c r="AA146" s="16" t="str">
        <f t="shared" si="42"/>
        <v>夏侯渊</v>
      </c>
      <c r="AB146" s="15">
        <f t="shared" si="30"/>
        <v>6</v>
      </c>
      <c r="AC146" s="16" t="str">
        <f t="shared" si="43"/>
        <v/>
      </c>
      <c r="AD146" s="16" t="str">
        <f t="shared" si="44"/>
        <v>AtkRate</v>
      </c>
      <c r="AE146" s="16">
        <f t="shared" si="45"/>
        <v>0.15</v>
      </c>
      <c r="AF146" s="15" t="s">
        <v>675</v>
      </c>
      <c r="AG146" s="15"/>
      <c r="AH146" s="15" t="s">
        <v>674</v>
      </c>
      <c r="AI146" s="16">
        <f t="shared" si="31"/>
        <v>150</v>
      </c>
      <c r="AJ146" s="16" t="str">
        <f t="shared" si="32"/>
        <v>夏侯渊碎片</v>
      </c>
      <c r="AK146" s="15">
        <f t="shared" si="33"/>
        <v>10</v>
      </c>
    </row>
    <row r="147" spans="1:37" ht="16.5" x14ac:dyDescent="0.2">
      <c r="A147" s="15">
        <v>112</v>
      </c>
      <c r="B147" s="15">
        <f t="shared" si="34"/>
        <v>1501012</v>
      </c>
      <c r="C147" s="15">
        <f t="shared" si="35"/>
        <v>2</v>
      </c>
      <c r="D147" s="16">
        <f t="shared" si="36"/>
        <v>0.13</v>
      </c>
      <c r="E147" s="16" t="str">
        <f t="shared" si="37"/>
        <v>金币</v>
      </c>
      <c r="F147" s="16">
        <f t="shared" si="38"/>
        <v>2000</v>
      </c>
      <c r="G147" s="16" t="str">
        <f t="shared" si="39"/>
        <v>低级强化石</v>
      </c>
      <c r="H147" s="16">
        <f t="shared" si="40"/>
        <v>15</v>
      </c>
      <c r="I147" s="16"/>
      <c r="J147" s="16"/>
      <c r="Y147" s="15">
        <v>112</v>
      </c>
      <c r="Z147" s="15">
        <f t="shared" si="41"/>
        <v>1501008</v>
      </c>
      <c r="AA147" s="16" t="str">
        <f t="shared" si="42"/>
        <v>夏侯渊</v>
      </c>
      <c r="AB147" s="15">
        <f t="shared" si="30"/>
        <v>7</v>
      </c>
      <c r="AC147" s="16" t="str">
        <f t="shared" si="43"/>
        <v/>
      </c>
      <c r="AD147" s="16" t="str">
        <f t="shared" si="44"/>
        <v>DefRate</v>
      </c>
      <c r="AE147" s="16">
        <f t="shared" si="45"/>
        <v>0.15</v>
      </c>
      <c r="AF147" s="15" t="s">
        <v>675</v>
      </c>
      <c r="AG147" s="15"/>
      <c r="AH147" s="15" t="s">
        <v>674</v>
      </c>
      <c r="AI147" s="16">
        <f t="shared" si="31"/>
        <v>200</v>
      </c>
      <c r="AJ147" s="16" t="str">
        <f t="shared" si="32"/>
        <v>夏侯渊碎片</v>
      </c>
      <c r="AK147" s="15">
        <f t="shared" si="33"/>
        <v>10</v>
      </c>
    </row>
    <row r="148" spans="1:37" ht="16.5" x14ac:dyDescent="0.2">
      <c r="A148" s="15">
        <v>113</v>
      </c>
      <c r="B148" s="15">
        <f t="shared" si="34"/>
        <v>1501012</v>
      </c>
      <c r="C148" s="15">
        <f t="shared" si="35"/>
        <v>3</v>
      </c>
      <c r="D148" s="16">
        <f t="shared" si="36"/>
        <v>0.19</v>
      </c>
      <c r="E148" s="16" t="str">
        <f t="shared" si="37"/>
        <v>金币</v>
      </c>
      <c r="F148" s="16">
        <f t="shared" si="38"/>
        <v>3000</v>
      </c>
      <c r="G148" s="16" t="str">
        <f t="shared" si="39"/>
        <v>低级强化石</v>
      </c>
      <c r="H148" s="16">
        <f t="shared" si="40"/>
        <v>20</v>
      </c>
      <c r="I148" s="16"/>
      <c r="J148" s="16"/>
      <c r="Y148" s="15">
        <v>113</v>
      </c>
      <c r="Z148" s="15">
        <f t="shared" si="41"/>
        <v>1501008</v>
      </c>
      <c r="AA148" s="16" t="str">
        <f t="shared" si="42"/>
        <v>夏侯渊</v>
      </c>
      <c r="AB148" s="15">
        <f t="shared" si="30"/>
        <v>8</v>
      </c>
      <c r="AC148" s="16" t="str">
        <f t="shared" si="43"/>
        <v/>
      </c>
      <c r="AD148" s="16" t="str">
        <f t="shared" si="44"/>
        <v>AtkRate</v>
      </c>
      <c r="AE148" s="16">
        <f t="shared" si="45"/>
        <v>0.15</v>
      </c>
      <c r="AF148" s="15" t="s">
        <v>675</v>
      </c>
      <c r="AG148" s="15"/>
      <c r="AH148" s="15" t="s">
        <v>674</v>
      </c>
      <c r="AI148" s="16">
        <f t="shared" si="31"/>
        <v>250</v>
      </c>
      <c r="AJ148" s="16" t="str">
        <f t="shared" si="32"/>
        <v>夏侯渊碎片</v>
      </c>
      <c r="AK148" s="15">
        <f t="shared" si="33"/>
        <v>20</v>
      </c>
    </row>
    <row r="149" spans="1:37" ht="16.5" x14ac:dyDescent="0.2">
      <c r="A149" s="15">
        <v>114</v>
      </c>
      <c r="B149" s="15">
        <f t="shared" si="34"/>
        <v>1501012</v>
      </c>
      <c r="C149" s="15">
        <f t="shared" si="35"/>
        <v>4</v>
      </c>
      <c r="D149" s="16">
        <f t="shared" si="36"/>
        <v>0.28000000000000003</v>
      </c>
      <c r="E149" s="16" t="str">
        <f t="shared" si="37"/>
        <v>金币</v>
      </c>
      <c r="F149" s="16">
        <f t="shared" si="38"/>
        <v>4000</v>
      </c>
      <c r="G149" s="16" t="str">
        <f t="shared" si="39"/>
        <v>低级强化石</v>
      </c>
      <c r="H149" s="16">
        <f t="shared" si="40"/>
        <v>20</v>
      </c>
      <c r="I149" s="16" t="str">
        <f t="shared" ref="I149:J155" si="50">INDEX(T$36:T$45,$C149)</f>
        <v>中级强化石</v>
      </c>
      <c r="J149" s="16">
        <f t="shared" si="50"/>
        <v>10</v>
      </c>
      <c r="Y149" s="15">
        <v>114</v>
      </c>
      <c r="Z149" s="15">
        <f t="shared" si="41"/>
        <v>1501008</v>
      </c>
      <c r="AA149" s="16" t="str">
        <f t="shared" si="42"/>
        <v>夏侯渊</v>
      </c>
      <c r="AB149" s="15">
        <f t="shared" si="30"/>
        <v>9</v>
      </c>
      <c r="AC149" s="16" t="str">
        <f t="shared" si="43"/>
        <v/>
      </c>
      <c r="AD149" s="16" t="str">
        <f t="shared" si="44"/>
        <v>Crit</v>
      </c>
      <c r="AE149" s="16">
        <f t="shared" si="45"/>
        <v>0.15</v>
      </c>
      <c r="AF149" s="15" t="s">
        <v>675</v>
      </c>
      <c r="AG149" s="15"/>
      <c r="AH149" s="15" t="s">
        <v>674</v>
      </c>
      <c r="AI149" s="16">
        <f t="shared" si="31"/>
        <v>300</v>
      </c>
      <c r="AJ149" s="16" t="str">
        <f t="shared" si="32"/>
        <v>夏侯渊碎片</v>
      </c>
      <c r="AK149" s="15">
        <f t="shared" si="33"/>
        <v>20</v>
      </c>
    </row>
    <row r="150" spans="1:37" ht="16.5" x14ac:dyDescent="0.2">
      <c r="A150" s="15">
        <v>115</v>
      </c>
      <c r="B150" s="15">
        <f t="shared" si="34"/>
        <v>1501012</v>
      </c>
      <c r="C150" s="15">
        <f t="shared" si="35"/>
        <v>5</v>
      </c>
      <c r="D150" s="16">
        <f t="shared" si="36"/>
        <v>0.38</v>
      </c>
      <c r="E150" s="16" t="str">
        <f t="shared" si="37"/>
        <v>金币</v>
      </c>
      <c r="F150" s="16">
        <f t="shared" si="38"/>
        <v>5000</v>
      </c>
      <c r="G150" s="16" t="str">
        <f t="shared" si="39"/>
        <v>低级强化石</v>
      </c>
      <c r="H150" s="16">
        <f t="shared" si="40"/>
        <v>20</v>
      </c>
      <c r="I150" s="16" t="str">
        <f t="shared" si="50"/>
        <v>中级强化石</v>
      </c>
      <c r="J150" s="16">
        <f t="shared" si="50"/>
        <v>15</v>
      </c>
      <c r="Y150" s="15">
        <v>115</v>
      </c>
      <c r="Z150" s="15">
        <f t="shared" si="41"/>
        <v>1501008</v>
      </c>
      <c r="AA150" s="16" t="str">
        <f t="shared" si="42"/>
        <v>夏侯渊</v>
      </c>
      <c r="AB150" s="15">
        <f t="shared" si="30"/>
        <v>10</v>
      </c>
      <c r="AC150" s="16" t="str">
        <f t="shared" si="43"/>
        <v/>
      </c>
      <c r="AD150" s="16" t="str">
        <f t="shared" si="44"/>
        <v>AtkRate</v>
      </c>
      <c r="AE150" s="16">
        <f t="shared" si="45"/>
        <v>0.19999999999999998</v>
      </c>
      <c r="AF150" s="15" t="s">
        <v>675</v>
      </c>
      <c r="AG150" s="15"/>
      <c r="AH150" s="15" t="s">
        <v>674</v>
      </c>
      <c r="AI150" s="16">
        <f t="shared" si="31"/>
        <v>400</v>
      </c>
      <c r="AJ150" s="16" t="str">
        <f t="shared" si="32"/>
        <v>夏侯渊碎片</v>
      </c>
      <c r="AK150" s="15">
        <f t="shared" si="33"/>
        <v>20</v>
      </c>
    </row>
    <row r="151" spans="1:37" ht="16.5" x14ac:dyDescent="0.2">
      <c r="A151" s="15">
        <v>116</v>
      </c>
      <c r="B151" s="15">
        <f t="shared" si="34"/>
        <v>1501012</v>
      </c>
      <c r="C151" s="15">
        <f t="shared" si="35"/>
        <v>6</v>
      </c>
      <c r="D151" s="16">
        <f t="shared" si="36"/>
        <v>0.47</v>
      </c>
      <c r="E151" s="16" t="str">
        <f t="shared" si="37"/>
        <v>金币</v>
      </c>
      <c r="F151" s="16">
        <f t="shared" si="38"/>
        <v>6000</v>
      </c>
      <c r="G151" s="16" t="str">
        <f t="shared" si="39"/>
        <v>低级强化石</v>
      </c>
      <c r="H151" s="16">
        <f t="shared" si="40"/>
        <v>20</v>
      </c>
      <c r="I151" s="16" t="str">
        <f t="shared" si="50"/>
        <v>中级强化石</v>
      </c>
      <c r="J151" s="16">
        <f t="shared" si="50"/>
        <v>20</v>
      </c>
      <c r="Y151" s="15">
        <v>116</v>
      </c>
      <c r="Z151" s="15">
        <f t="shared" si="41"/>
        <v>1501008</v>
      </c>
      <c r="AA151" s="16" t="str">
        <f t="shared" si="42"/>
        <v>夏侯渊</v>
      </c>
      <c r="AB151" s="15">
        <f t="shared" si="30"/>
        <v>11</v>
      </c>
      <c r="AC151" s="16" t="str">
        <f t="shared" si="43"/>
        <v/>
      </c>
      <c r="AD151" s="16" t="str">
        <f t="shared" si="44"/>
        <v>HPRate</v>
      </c>
      <c r="AE151" s="16">
        <f t="shared" si="45"/>
        <v>0.19999999999999998</v>
      </c>
      <c r="AF151" s="15" t="s">
        <v>675</v>
      </c>
      <c r="AG151" s="15"/>
      <c r="AH151" s="15" t="s">
        <v>674</v>
      </c>
      <c r="AI151" s="16">
        <f t="shared" si="31"/>
        <v>500</v>
      </c>
      <c r="AJ151" s="16" t="str">
        <f t="shared" si="32"/>
        <v>夏侯渊碎片</v>
      </c>
      <c r="AK151" s="15">
        <f t="shared" si="33"/>
        <v>30</v>
      </c>
    </row>
    <row r="152" spans="1:37" ht="16.5" x14ac:dyDescent="0.2">
      <c r="A152" s="15">
        <v>117</v>
      </c>
      <c r="B152" s="15">
        <f t="shared" si="34"/>
        <v>1501012</v>
      </c>
      <c r="C152" s="15">
        <f t="shared" si="35"/>
        <v>7</v>
      </c>
      <c r="D152" s="16">
        <f t="shared" si="36"/>
        <v>0.59</v>
      </c>
      <c r="E152" s="16" t="str">
        <f t="shared" si="37"/>
        <v>金币</v>
      </c>
      <c r="F152" s="16">
        <f t="shared" si="38"/>
        <v>7000</v>
      </c>
      <c r="G152" s="16" t="str">
        <f t="shared" si="39"/>
        <v>中级强化石</v>
      </c>
      <c r="H152" s="16">
        <f t="shared" si="40"/>
        <v>20</v>
      </c>
      <c r="I152" s="16" t="str">
        <f t="shared" si="50"/>
        <v>高级强化石</v>
      </c>
      <c r="J152" s="16">
        <f t="shared" si="50"/>
        <v>10</v>
      </c>
      <c r="Y152" s="15">
        <v>117</v>
      </c>
      <c r="Z152" s="15">
        <f t="shared" si="41"/>
        <v>1501008</v>
      </c>
      <c r="AA152" s="16" t="str">
        <f t="shared" si="42"/>
        <v>夏侯渊</v>
      </c>
      <c r="AB152" s="15">
        <f t="shared" si="30"/>
        <v>12</v>
      </c>
      <c r="AC152" s="16" t="str">
        <f t="shared" si="43"/>
        <v/>
      </c>
      <c r="AD152" s="16" t="str">
        <f t="shared" si="44"/>
        <v>AtkRate</v>
      </c>
      <c r="AE152" s="16">
        <f t="shared" si="45"/>
        <v>0.19999999999999998</v>
      </c>
      <c r="AF152" s="15" t="s">
        <v>675</v>
      </c>
      <c r="AG152" s="15"/>
      <c r="AH152" s="15" t="s">
        <v>674</v>
      </c>
      <c r="AI152" s="16">
        <f t="shared" si="31"/>
        <v>600</v>
      </c>
      <c r="AJ152" s="16" t="str">
        <f t="shared" si="32"/>
        <v>夏侯渊碎片</v>
      </c>
      <c r="AK152" s="15">
        <f t="shared" si="33"/>
        <v>30</v>
      </c>
    </row>
    <row r="153" spans="1:37" ht="16.5" x14ac:dyDescent="0.2">
      <c r="A153" s="15">
        <v>118</v>
      </c>
      <c r="B153" s="15">
        <f t="shared" si="34"/>
        <v>1501012</v>
      </c>
      <c r="C153" s="15">
        <f t="shared" si="35"/>
        <v>8</v>
      </c>
      <c r="D153" s="16">
        <f t="shared" si="36"/>
        <v>0.72</v>
      </c>
      <c r="E153" s="16" t="str">
        <f t="shared" si="37"/>
        <v>金币</v>
      </c>
      <c r="F153" s="16">
        <f t="shared" si="38"/>
        <v>8000</v>
      </c>
      <c r="G153" s="16" t="str">
        <f t="shared" si="39"/>
        <v>中级强化石</v>
      </c>
      <c r="H153" s="16">
        <f t="shared" si="40"/>
        <v>20</v>
      </c>
      <c r="I153" s="16" t="str">
        <f t="shared" si="50"/>
        <v>高级强化石</v>
      </c>
      <c r="J153" s="16">
        <f t="shared" si="50"/>
        <v>15</v>
      </c>
      <c r="Y153" s="15">
        <v>118</v>
      </c>
      <c r="Z153" s="15">
        <f t="shared" si="41"/>
        <v>1501008</v>
      </c>
      <c r="AA153" s="16" t="str">
        <f t="shared" si="42"/>
        <v>夏侯渊</v>
      </c>
      <c r="AB153" s="15">
        <f t="shared" si="30"/>
        <v>13</v>
      </c>
      <c r="AC153" s="16" t="str">
        <f t="shared" si="43"/>
        <v/>
      </c>
      <c r="AD153" s="16" t="str">
        <f t="shared" si="44"/>
        <v>DefRate</v>
      </c>
      <c r="AE153" s="16">
        <f t="shared" si="45"/>
        <v>0.19999999999999998</v>
      </c>
      <c r="AF153" s="15" t="s">
        <v>675</v>
      </c>
      <c r="AG153" s="15"/>
      <c r="AH153" s="15" t="s">
        <v>674</v>
      </c>
      <c r="AI153" s="16">
        <f t="shared" si="31"/>
        <v>700</v>
      </c>
      <c r="AJ153" s="16" t="str">
        <f t="shared" si="32"/>
        <v>夏侯渊碎片</v>
      </c>
      <c r="AK153" s="15">
        <f t="shared" si="33"/>
        <v>30</v>
      </c>
    </row>
    <row r="154" spans="1:37" ht="16.5" x14ac:dyDescent="0.2">
      <c r="A154" s="15">
        <v>119</v>
      </c>
      <c r="B154" s="15">
        <f t="shared" si="34"/>
        <v>1501012</v>
      </c>
      <c r="C154" s="15">
        <f t="shared" si="35"/>
        <v>9</v>
      </c>
      <c r="D154" s="16">
        <f t="shared" si="36"/>
        <v>0.84</v>
      </c>
      <c r="E154" s="16" t="str">
        <f t="shared" si="37"/>
        <v>金币</v>
      </c>
      <c r="F154" s="16">
        <f t="shared" si="38"/>
        <v>9000</v>
      </c>
      <c r="G154" s="16" t="str">
        <f t="shared" si="39"/>
        <v>中级强化石</v>
      </c>
      <c r="H154" s="16">
        <f t="shared" si="40"/>
        <v>20</v>
      </c>
      <c r="I154" s="16" t="str">
        <f t="shared" si="50"/>
        <v>高级强化石</v>
      </c>
      <c r="J154" s="16">
        <f t="shared" si="50"/>
        <v>20</v>
      </c>
      <c r="Y154" s="15">
        <v>119</v>
      </c>
      <c r="Z154" s="15">
        <f t="shared" si="41"/>
        <v>1501008</v>
      </c>
      <c r="AA154" s="16" t="str">
        <f t="shared" si="42"/>
        <v>夏侯渊</v>
      </c>
      <c r="AB154" s="15">
        <f t="shared" si="30"/>
        <v>14</v>
      </c>
      <c r="AC154" s="16" t="str">
        <f t="shared" si="43"/>
        <v/>
      </c>
      <c r="AD154" s="16" t="str">
        <f t="shared" si="44"/>
        <v>AtkRate</v>
      </c>
      <c r="AE154" s="16">
        <f t="shared" si="45"/>
        <v>0.19999999999999998</v>
      </c>
      <c r="AF154" s="15" t="s">
        <v>675</v>
      </c>
      <c r="AG154" s="15"/>
      <c r="AH154" s="15" t="s">
        <v>674</v>
      </c>
      <c r="AI154" s="16">
        <f t="shared" si="31"/>
        <v>800</v>
      </c>
      <c r="AJ154" s="16" t="str">
        <f t="shared" si="32"/>
        <v>夏侯渊碎片</v>
      </c>
      <c r="AK154" s="15">
        <f t="shared" si="33"/>
        <v>50</v>
      </c>
    </row>
    <row r="155" spans="1:37" ht="16.5" x14ac:dyDescent="0.2">
      <c r="A155" s="15">
        <v>120</v>
      </c>
      <c r="B155" s="15">
        <f t="shared" si="34"/>
        <v>1501012</v>
      </c>
      <c r="C155" s="15">
        <f t="shared" si="35"/>
        <v>10</v>
      </c>
      <c r="D155" s="16">
        <f t="shared" si="36"/>
        <v>1</v>
      </c>
      <c r="E155" s="16" t="str">
        <f t="shared" si="37"/>
        <v>金币</v>
      </c>
      <c r="F155" s="16">
        <f t="shared" si="38"/>
        <v>10000</v>
      </c>
      <c r="G155" s="16" t="str">
        <f t="shared" si="39"/>
        <v>中级强化石</v>
      </c>
      <c r="H155" s="16">
        <f t="shared" si="40"/>
        <v>20</v>
      </c>
      <c r="I155" s="16" t="str">
        <f t="shared" si="50"/>
        <v>高级强化石</v>
      </c>
      <c r="J155" s="16">
        <f t="shared" si="50"/>
        <v>25</v>
      </c>
      <c r="Y155" s="15">
        <v>120</v>
      </c>
      <c r="Z155" s="15">
        <f t="shared" si="41"/>
        <v>1501008</v>
      </c>
      <c r="AA155" s="16" t="str">
        <f t="shared" si="42"/>
        <v>夏侯渊</v>
      </c>
      <c r="AB155" s="15">
        <f t="shared" si="30"/>
        <v>15</v>
      </c>
      <c r="AC155" s="16" t="str">
        <f t="shared" si="43"/>
        <v/>
      </c>
      <c r="AD155" s="16" t="str">
        <f t="shared" si="44"/>
        <v>Crit</v>
      </c>
      <c r="AE155" s="16">
        <f t="shared" si="45"/>
        <v>0.19999999999999998</v>
      </c>
      <c r="AF155" s="15" t="s">
        <v>675</v>
      </c>
      <c r="AG155" s="15"/>
      <c r="AH155" s="15" t="s">
        <v>674</v>
      </c>
      <c r="AI155" s="16">
        <f t="shared" si="31"/>
        <v>1000</v>
      </c>
      <c r="AJ155" s="16" t="str">
        <f t="shared" si="32"/>
        <v>夏侯渊碎片</v>
      </c>
      <c r="AK155" s="15">
        <f t="shared" si="33"/>
        <v>60</v>
      </c>
    </row>
    <row r="156" spans="1:37" ht="16.5" x14ac:dyDescent="0.2">
      <c r="A156" s="15">
        <v>121</v>
      </c>
      <c r="B156" s="15">
        <f t="shared" si="34"/>
        <v>1501013</v>
      </c>
      <c r="C156" s="15">
        <f t="shared" si="35"/>
        <v>1</v>
      </c>
      <c r="D156" s="16">
        <f t="shared" si="36"/>
        <v>0.06</v>
      </c>
      <c r="E156" s="16" t="str">
        <f t="shared" si="37"/>
        <v>金币</v>
      </c>
      <c r="F156" s="16">
        <f t="shared" si="38"/>
        <v>1000</v>
      </c>
      <c r="G156" s="16" t="str">
        <f t="shared" si="39"/>
        <v>低级强化石</v>
      </c>
      <c r="H156" s="16">
        <f t="shared" si="40"/>
        <v>10</v>
      </c>
      <c r="I156" s="16"/>
      <c r="J156" s="16"/>
      <c r="Y156" s="15">
        <v>121</v>
      </c>
      <c r="Z156" s="15">
        <f t="shared" si="41"/>
        <v>1501009</v>
      </c>
      <c r="AA156" s="16" t="str">
        <f t="shared" si="42"/>
        <v>徐晃</v>
      </c>
      <c r="AB156" s="15">
        <f t="shared" si="30"/>
        <v>1</v>
      </c>
      <c r="AC156" s="16" t="str">
        <f t="shared" si="43"/>
        <v/>
      </c>
      <c r="AD156" s="16" t="str">
        <f t="shared" si="44"/>
        <v>AtkExt</v>
      </c>
      <c r="AE156" s="16">
        <f t="shared" si="45"/>
        <v>100</v>
      </c>
      <c r="AF156" s="15" t="s">
        <v>675</v>
      </c>
      <c r="AG156" s="15"/>
      <c r="AH156" s="15" t="s">
        <v>674</v>
      </c>
      <c r="AI156" s="16">
        <f t="shared" si="31"/>
        <v>10</v>
      </c>
      <c r="AJ156" s="16" t="str">
        <f t="shared" si="32"/>
        <v/>
      </c>
      <c r="AK156" s="15" t="str">
        <f t="shared" si="33"/>
        <v/>
      </c>
    </row>
    <row r="157" spans="1:37" ht="16.5" x14ac:dyDescent="0.2">
      <c r="A157" s="15">
        <v>122</v>
      </c>
      <c r="B157" s="15">
        <f t="shared" si="34"/>
        <v>1501013</v>
      </c>
      <c r="C157" s="15">
        <f t="shared" si="35"/>
        <v>2</v>
      </c>
      <c r="D157" s="16">
        <f t="shared" si="36"/>
        <v>0.13</v>
      </c>
      <c r="E157" s="16" t="str">
        <f t="shared" si="37"/>
        <v>金币</v>
      </c>
      <c r="F157" s="16">
        <f t="shared" si="38"/>
        <v>2000</v>
      </c>
      <c r="G157" s="16" t="str">
        <f t="shared" si="39"/>
        <v>低级强化石</v>
      </c>
      <c r="H157" s="16">
        <f t="shared" si="40"/>
        <v>15</v>
      </c>
      <c r="I157" s="16"/>
      <c r="J157" s="16"/>
      <c r="Y157" s="15">
        <v>122</v>
      </c>
      <c r="Z157" s="15">
        <f t="shared" si="41"/>
        <v>1501009</v>
      </c>
      <c r="AA157" s="16" t="str">
        <f t="shared" si="42"/>
        <v>徐晃</v>
      </c>
      <c r="AB157" s="15">
        <f t="shared" si="30"/>
        <v>2</v>
      </c>
      <c r="AC157" s="16" t="str">
        <f t="shared" si="43"/>
        <v/>
      </c>
      <c r="AD157" s="16" t="str">
        <f t="shared" si="44"/>
        <v>HPExt</v>
      </c>
      <c r="AE157" s="16">
        <f t="shared" si="45"/>
        <v>700</v>
      </c>
      <c r="AF157" s="15" t="s">
        <v>675</v>
      </c>
      <c r="AG157" s="15"/>
      <c r="AH157" s="15" t="s">
        <v>674</v>
      </c>
      <c r="AI157" s="16">
        <f t="shared" si="31"/>
        <v>20</v>
      </c>
      <c r="AJ157" s="16" t="str">
        <f t="shared" si="32"/>
        <v/>
      </c>
      <c r="AK157" s="15" t="str">
        <f t="shared" si="33"/>
        <v/>
      </c>
    </row>
    <row r="158" spans="1:37" ht="16.5" x14ac:dyDescent="0.2">
      <c r="A158" s="15">
        <v>123</v>
      </c>
      <c r="B158" s="15">
        <f t="shared" si="34"/>
        <v>1501013</v>
      </c>
      <c r="C158" s="15">
        <f t="shared" si="35"/>
        <v>3</v>
      </c>
      <c r="D158" s="16">
        <f t="shared" si="36"/>
        <v>0.19</v>
      </c>
      <c r="E158" s="16" t="str">
        <f t="shared" si="37"/>
        <v>金币</v>
      </c>
      <c r="F158" s="16">
        <f t="shared" si="38"/>
        <v>3000</v>
      </c>
      <c r="G158" s="16" t="str">
        <f t="shared" si="39"/>
        <v>低级强化石</v>
      </c>
      <c r="H158" s="16">
        <f t="shared" si="40"/>
        <v>20</v>
      </c>
      <c r="I158" s="16"/>
      <c r="J158" s="16"/>
      <c r="Y158" s="15">
        <v>123</v>
      </c>
      <c r="Z158" s="15">
        <f t="shared" si="41"/>
        <v>1501009</v>
      </c>
      <c r="AA158" s="16" t="str">
        <f t="shared" si="42"/>
        <v>徐晃</v>
      </c>
      <c r="AB158" s="15">
        <f t="shared" si="30"/>
        <v>3</v>
      </c>
      <c r="AC158" s="16">
        <f t="shared" si="43"/>
        <v>130300909</v>
      </c>
      <c r="AD158" s="16" t="str">
        <f t="shared" si="44"/>
        <v/>
      </c>
      <c r="AE158" s="16" t="str">
        <f t="shared" si="45"/>
        <v/>
      </c>
      <c r="AF158" s="15" t="s">
        <v>675</v>
      </c>
      <c r="AG158" s="15"/>
      <c r="AH158" s="15" t="s">
        <v>674</v>
      </c>
      <c r="AI158" s="16">
        <f t="shared" si="31"/>
        <v>30</v>
      </c>
      <c r="AJ158" s="16" t="str">
        <f t="shared" si="32"/>
        <v>徐晃碎片</v>
      </c>
      <c r="AK158" s="15">
        <f t="shared" si="33"/>
        <v>5</v>
      </c>
    </row>
    <row r="159" spans="1:37" ht="16.5" x14ac:dyDescent="0.2">
      <c r="A159" s="15">
        <v>124</v>
      </c>
      <c r="B159" s="15">
        <f t="shared" si="34"/>
        <v>1501013</v>
      </c>
      <c r="C159" s="15">
        <f t="shared" si="35"/>
        <v>4</v>
      </c>
      <c r="D159" s="16">
        <f t="shared" si="36"/>
        <v>0.28000000000000003</v>
      </c>
      <c r="E159" s="16" t="str">
        <f t="shared" si="37"/>
        <v>金币</v>
      </c>
      <c r="F159" s="16">
        <f t="shared" si="38"/>
        <v>4000</v>
      </c>
      <c r="G159" s="16" t="str">
        <f t="shared" si="39"/>
        <v>低级强化石</v>
      </c>
      <c r="H159" s="16">
        <f t="shared" si="40"/>
        <v>20</v>
      </c>
      <c r="I159" s="16" t="str">
        <f t="shared" ref="I159:J165" si="51">INDEX(T$36:T$45,$C159)</f>
        <v>中级强化石</v>
      </c>
      <c r="J159" s="16">
        <f t="shared" si="51"/>
        <v>10</v>
      </c>
      <c r="Y159" s="15">
        <v>124</v>
      </c>
      <c r="Z159" s="15">
        <f t="shared" si="41"/>
        <v>1501009</v>
      </c>
      <c r="AA159" s="16" t="str">
        <f t="shared" si="42"/>
        <v>徐晃</v>
      </c>
      <c r="AB159" s="15">
        <f t="shared" si="30"/>
        <v>4</v>
      </c>
      <c r="AC159" s="16" t="str">
        <f t="shared" si="43"/>
        <v/>
      </c>
      <c r="AD159" s="16" t="str">
        <f t="shared" si="44"/>
        <v>AtkRate</v>
      </c>
      <c r="AE159" s="16">
        <f t="shared" si="45"/>
        <v>0.15</v>
      </c>
      <c r="AF159" s="15" t="s">
        <v>675</v>
      </c>
      <c r="AG159" s="15"/>
      <c r="AH159" s="15" t="s">
        <v>674</v>
      </c>
      <c r="AI159" s="16">
        <f t="shared" si="31"/>
        <v>50</v>
      </c>
      <c r="AJ159" s="16" t="str">
        <f t="shared" si="32"/>
        <v>徐晃碎片</v>
      </c>
      <c r="AK159" s="15">
        <f t="shared" si="33"/>
        <v>5</v>
      </c>
    </row>
    <row r="160" spans="1:37" ht="16.5" x14ac:dyDescent="0.2">
      <c r="A160" s="15">
        <v>125</v>
      </c>
      <c r="B160" s="15">
        <f t="shared" si="34"/>
        <v>1501013</v>
      </c>
      <c r="C160" s="15">
        <f t="shared" si="35"/>
        <v>5</v>
      </c>
      <c r="D160" s="16">
        <f t="shared" si="36"/>
        <v>0.38</v>
      </c>
      <c r="E160" s="16" t="str">
        <f t="shared" si="37"/>
        <v>金币</v>
      </c>
      <c r="F160" s="16">
        <f t="shared" si="38"/>
        <v>5000</v>
      </c>
      <c r="G160" s="16" t="str">
        <f t="shared" si="39"/>
        <v>低级强化石</v>
      </c>
      <c r="H160" s="16">
        <f t="shared" si="40"/>
        <v>20</v>
      </c>
      <c r="I160" s="16" t="str">
        <f t="shared" si="51"/>
        <v>中级强化石</v>
      </c>
      <c r="J160" s="16">
        <f t="shared" si="51"/>
        <v>15</v>
      </c>
      <c r="Y160" s="15">
        <v>125</v>
      </c>
      <c r="Z160" s="15">
        <f t="shared" si="41"/>
        <v>1501009</v>
      </c>
      <c r="AA160" s="16" t="str">
        <f t="shared" si="42"/>
        <v>徐晃</v>
      </c>
      <c r="AB160" s="15">
        <f t="shared" si="30"/>
        <v>5</v>
      </c>
      <c r="AC160" s="16" t="str">
        <f t="shared" si="43"/>
        <v/>
      </c>
      <c r="AD160" s="16" t="str">
        <f t="shared" si="44"/>
        <v>HPRate</v>
      </c>
      <c r="AE160" s="16">
        <f t="shared" si="45"/>
        <v>0.15</v>
      </c>
      <c r="AF160" s="15" t="s">
        <v>675</v>
      </c>
      <c r="AG160" s="15"/>
      <c r="AH160" s="15" t="s">
        <v>674</v>
      </c>
      <c r="AI160" s="16">
        <f t="shared" si="31"/>
        <v>100</v>
      </c>
      <c r="AJ160" s="16" t="str">
        <f t="shared" si="32"/>
        <v>徐晃碎片</v>
      </c>
      <c r="AK160" s="15">
        <f t="shared" si="33"/>
        <v>10</v>
      </c>
    </row>
    <row r="161" spans="1:37" ht="16.5" x14ac:dyDescent="0.2">
      <c r="A161" s="15">
        <v>126</v>
      </c>
      <c r="B161" s="15">
        <f t="shared" si="34"/>
        <v>1501013</v>
      </c>
      <c r="C161" s="15">
        <f t="shared" si="35"/>
        <v>6</v>
      </c>
      <c r="D161" s="16">
        <f t="shared" si="36"/>
        <v>0.47</v>
      </c>
      <c r="E161" s="16" t="str">
        <f t="shared" si="37"/>
        <v>金币</v>
      </c>
      <c r="F161" s="16">
        <f t="shared" si="38"/>
        <v>6000</v>
      </c>
      <c r="G161" s="16" t="str">
        <f t="shared" si="39"/>
        <v>低级强化石</v>
      </c>
      <c r="H161" s="16">
        <f t="shared" si="40"/>
        <v>20</v>
      </c>
      <c r="I161" s="16" t="str">
        <f t="shared" si="51"/>
        <v>中级强化石</v>
      </c>
      <c r="J161" s="16">
        <f t="shared" si="51"/>
        <v>20</v>
      </c>
      <c r="Y161" s="15">
        <v>126</v>
      </c>
      <c r="Z161" s="15">
        <f t="shared" si="41"/>
        <v>1501009</v>
      </c>
      <c r="AA161" s="16" t="str">
        <f t="shared" si="42"/>
        <v>徐晃</v>
      </c>
      <c r="AB161" s="15">
        <f t="shared" si="30"/>
        <v>6</v>
      </c>
      <c r="AC161" s="16" t="str">
        <f t="shared" si="43"/>
        <v/>
      </c>
      <c r="AD161" s="16" t="str">
        <f t="shared" si="44"/>
        <v>AtkRate</v>
      </c>
      <c r="AE161" s="16">
        <f t="shared" si="45"/>
        <v>0.15</v>
      </c>
      <c r="AF161" s="15" t="s">
        <v>675</v>
      </c>
      <c r="AG161" s="15"/>
      <c r="AH161" s="15" t="s">
        <v>674</v>
      </c>
      <c r="AI161" s="16">
        <f t="shared" si="31"/>
        <v>150</v>
      </c>
      <c r="AJ161" s="16" t="str">
        <f t="shared" si="32"/>
        <v>徐晃碎片</v>
      </c>
      <c r="AK161" s="15">
        <f t="shared" si="33"/>
        <v>10</v>
      </c>
    </row>
    <row r="162" spans="1:37" ht="16.5" x14ac:dyDescent="0.2">
      <c r="A162" s="15">
        <v>127</v>
      </c>
      <c r="B162" s="15">
        <f t="shared" si="34"/>
        <v>1501013</v>
      </c>
      <c r="C162" s="15">
        <f t="shared" si="35"/>
        <v>7</v>
      </c>
      <c r="D162" s="16">
        <f t="shared" si="36"/>
        <v>0.59</v>
      </c>
      <c r="E162" s="16" t="str">
        <f t="shared" si="37"/>
        <v>金币</v>
      </c>
      <c r="F162" s="16">
        <f t="shared" si="38"/>
        <v>7000</v>
      </c>
      <c r="G162" s="16" t="str">
        <f t="shared" si="39"/>
        <v>中级强化石</v>
      </c>
      <c r="H162" s="16">
        <f t="shared" si="40"/>
        <v>20</v>
      </c>
      <c r="I162" s="16" t="str">
        <f t="shared" si="51"/>
        <v>高级强化石</v>
      </c>
      <c r="J162" s="16">
        <f t="shared" si="51"/>
        <v>10</v>
      </c>
      <c r="Y162" s="15">
        <v>127</v>
      </c>
      <c r="Z162" s="15">
        <f t="shared" si="41"/>
        <v>1501009</v>
      </c>
      <c r="AA162" s="16" t="str">
        <f t="shared" si="42"/>
        <v>徐晃</v>
      </c>
      <c r="AB162" s="15">
        <f t="shared" si="30"/>
        <v>7</v>
      </c>
      <c r="AC162" s="16" t="str">
        <f t="shared" si="43"/>
        <v/>
      </c>
      <c r="AD162" s="16" t="str">
        <f t="shared" si="44"/>
        <v>DefRate</v>
      </c>
      <c r="AE162" s="16">
        <f t="shared" si="45"/>
        <v>0.15</v>
      </c>
      <c r="AF162" s="15" t="s">
        <v>675</v>
      </c>
      <c r="AG162" s="15"/>
      <c r="AH162" s="15" t="s">
        <v>674</v>
      </c>
      <c r="AI162" s="16">
        <f t="shared" si="31"/>
        <v>200</v>
      </c>
      <c r="AJ162" s="16" t="str">
        <f t="shared" si="32"/>
        <v>徐晃碎片</v>
      </c>
      <c r="AK162" s="15">
        <f t="shared" si="33"/>
        <v>10</v>
      </c>
    </row>
    <row r="163" spans="1:37" ht="16.5" x14ac:dyDescent="0.2">
      <c r="A163" s="15">
        <v>128</v>
      </c>
      <c r="B163" s="15">
        <f t="shared" si="34"/>
        <v>1501013</v>
      </c>
      <c r="C163" s="15">
        <f t="shared" si="35"/>
        <v>8</v>
      </c>
      <c r="D163" s="16">
        <f t="shared" si="36"/>
        <v>0.72</v>
      </c>
      <c r="E163" s="16" t="str">
        <f t="shared" si="37"/>
        <v>金币</v>
      </c>
      <c r="F163" s="16">
        <f t="shared" si="38"/>
        <v>8000</v>
      </c>
      <c r="G163" s="16" t="str">
        <f t="shared" si="39"/>
        <v>中级强化石</v>
      </c>
      <c r="H163" s="16">
        <f t="shared" si="40"/>
        <v>20</v>
      </c>
      <c r="I163" s="16" t="str">
        <f t="shared" si="51"/>
        <v>高级强化石</v>
      </c>
      <c r="J163" s="16">
        <f t="shared" si="51"/>
        <v>15</v>
      </c>
      <c r="Y163" s="15">
        <v>128</v>
      </c>
      <c r="Z163" s="15">
        <f t="shared" si="41"/>
        <v>1501009</v>
      </c>
      <c r="AA163" s="16" t="str">
        <f t="shared" si="42"/>
        <v>徐晃</v>
      </c>
      <c r="AB163" s="15">
        <f t="shared" si="30"/>
        <v>8</v>
      </c>
      <c r="AC163" s="16" t="str">
        <f t="shared" si="43"/>
        <v/>
      </c>
      <c r="AD163" s="16" t="str">
        <f t="shared" si="44"/>
        <v>AtkRate</v>
      </c>
      <c r="AE163" s="16">
        <f t="shared" si="45"/>
        <v>0.15</v>
      </c>
      <c r="AF163" s="15" t="s">
        <v>675</v>
      </c>
      <c r="AG163" s="15"/>
      <c r="AH163" s="15" t="s">
        <v>674</v>
      </c>
      <c r="AI163" s="16">
        <f t="shared" si="31"/>
        <v>250</v>
      </c>
      <c r="AJ163" s="16" t="str">
        <f t="shared" si="32"/>
        <v>徐晃碎片</v>
      </c>
      <c r="AK163" s="15">
        <f t="shared" si="33"/>
        <v>20</v>
      </c>
    </row>
    <row r="164" spans="1:37" ht="16.5" x14ac:dyDescent="0.2">
      <c r="A164" s="15">
        <v>129</v>
      </c>
      <c r="B164" s="15">
        <f t="shared" si="34"/>
        <v>1501013</v>
      </c>
      <c r="C164" s="15">
        <f t="shared" si="35"/>
        <v>9</v>
      </c>
      <c r="D164" s="16">
        <f t="shared" si="36"/>
        <v>0.84</v>
      </c>
      <c r="E164" s="16" t="str">
        <f t="shared" si="37"/>
        <v>金币</v>
      </c>
      <c r="F164" s="16">
        <f t="shared" si="38"/>
        <v>9000</v>
      </c>
      <c r="G164" s="16" t="str">
        <f t="shared" si="39"/>
        <v>中级强化石</v>
      </c>
      <c r="H164" s="16">
        <f t="shared" si="40"/>
        <v>20</v>
      </c>
      <c r="I164" s="16" t="str">
        <f t="shared" si="51"/>
        <v>高级强化石</v>
      </c>
      <c r="J164" s="16">
        <f t="shared" si="51"/>
        <v>20</v>
      </c>
      <c r="Y164" s="15">
        <v>129</v>
      </c>
      <c r="Z164" s="15">
        <f t="shared" si="41"/>
        <v>1501009</v>
      </c>
      <c r="AA164" s="16" t="str">
        <f t="shared" si="42"/>
        <v>徐晃</v>
      </c>
      <c r="AB164" s="15">
        <f t="shared" ref="AB164:AB227" si="52">MOD(Y164-1,15)+1</f>
        <v>9</v>
      </c>
      <c r="AC164" s="16" t="str">
        <f t="shared" si="43"/>
        <v/>
      </c>
      <c r="AD164" s="16" t="str">
        <f t="shared" si="44"/>
        <v>Crit</v>
      </c>
      <c r="AE164" s="16">
        <f t="shared" si="45"/>
        <v>0.15</v>
      </c>
      <c r="AF164" s="15" t="s">
        <v>675</v>
      </c>
      <c r="AG164" s="15"/>
      <c r="AH164" s="15" t="s">
        <v>674</v>
      </c>
      <c r="AI164" s="16">
        <f t="shared" ref="AI164:AI227" si="53">INDEX($AN$9:$AN$23,AB164)</f>
        <v>300</v>
      </c>
      <c r="AJ164" s="16" t="str">
        <f t="shared" ref="AJ164:AJ227" si="54">IF(AB164&gt;2,AA164&amp;"碎片","")</f>
        <v>徐晃碎片</v>
      </c>
      <c r="AK164" s="15">
        <f t="shared" ref="AK164:AK227" si="55">IF(AB164&gt;2,INDEX($AO$9:$AO$23,AB164),"")</f>
        <v>20</v>
      </c>
    </row>
    <row r="165" spans="1:37" ht="16.5" x14ac:dyDescent="0.2">
      <c r="A165" s="15">
        <v>130</v>
      </c>
      <c r="B165" s="15">
        <f t="shared" ref="B165:B228" si="56">INDEX($C$9:$C$29,INT((A165-1)/10)+1)</f>
        <v>1501013</v>
      </c>
      <c r="C165" s="15">
        <f t="shared" ref="C165:C228" si="57">MOD(A165-1,10)+1</f>
        <v>10</v>
      </c>
      <c r="D165" s="16">
        <f t="shared" ref="D165:D228" si="58">INDEX($O$36:$O$45,C165)</f>
        <v>1</v>
      </c>
      <c r="E165" s="16" t="str">
        <f t="shared" ref="E165:E228" si="59">INDEX(P$36:P$45,$C165)</f>
        <v>金币</v>
      </c>
      <c r="F165" s="16">
        <f t="shared" ref="F165:F228" si="60">INDEX(Q$36:Q$45,$C165)</f>
        <v>10000</v>
      </c>
      <c r="G165" s="16" t="str">
        <f t="shared" ref="G165:G228" si="61">INDEX(R$36:R$45,$C165)</f>
        <v>中级强化石</v>
      </c>
      <c r="H165" s="16">
        <f t="shared" ref="H165:H228" si="62">INDEX(S$36:S$45,$C165)</f>
        <v>20</v>
      </c>
      <c r="I165" s="16" t="str">
        <f t="shared" si="51"/>
        <v>高级强化石</v>
      </c>
      <c r="J165" s="16">
        <f t="shared" si="51"/>
        <v>25</v>
      </c>
      <c r="Y165" s="15">
        <v>130</v>
      </c>
      <c r="Z165" s="15">
        <f t="shared" ref="Z165:Z228" si="63">INDEX($C$9:$C$29,INT((Y165-1)/15)+1)</f>
        <v>1501009</v>
      </c>
      <c r="AA165" s="16" t="str">
        <f t="shared" ref="AA165:AA228" si="64">INDEX($B$9:$B$29,MATCH(Z165,$C$9:$C$29,0))</f>
        <v>徐晃</v>
      </c>
      <c r="AB165" s="15">
        <f t="shared" si="52"/>
        <v>10</v>
      </c>
      <c r="AC165" s="16" t="str">
        <f t="shared" ref="AC165:AC228" si="65">IF(MOD(AB165,15)=3,INDEX($AD$9:$AD$29,MATCH(Z165,$C$9:$C$29,0)),"")</f>
        <v/>
      </c>
      <c r="AD165" s="16" t="str">
        <f t="shared" ref="AD165:AD228" si="66">IF(AC165="",INDEX($O$9:$AC$29,MATCH($Z$36,$C$9:$C$29,0),AB165),"")</f>
        <v>AtkRate</v>
      </c>
      <c r="AE165" s="16">
        <f t="shared" ref="AE165:AE228" si="67">IF(AC165="",INDEX($AG$9:$AG$24,MATCH(AD165,$AF$9:$AF$24,0))*INDEX($O$7:$AC$7,AB165),"")</f>
        <v>0.19999999999999998</v>
      </c>
      <c r="AF165" s="15" t="s">
        <v>675</v>
      </c>
      <c r="AG165" s="15"/>
      <c r="AH165" s="15" t="s">
        <v>674</v>
      </c>
      <c r="AI165" s="16">
        <f t="shared" si="53"/>
        <v>400</v>
      </c>
      <c r="AJ165" s="16" t="str">
        <f t="shared" si="54"/>
        <v>徐晃碎片</v>
      </c>
      <c r="AK165" s="15">
        <f t="shared" si="55"/>
        <v>20</v>
      </c>
    </row>
    <row r="166" spans="1:37" ht="16.5" x14ac:dyDescent="0.2">
      <c r="A166" s="15">
        <v>131</v>
      </c>
      <c r="B166" s="15">
        <f t="shared" si="56"/>
        <v>1501014</v>
      </c>
      <c r="C166" s="15">
        <f t="shared" si="57"/>
        <v>1</v>
      </c>
      <c r="D166" s="16">
        <f t="shared" si="58"/>
        <v>0.06</v>
      </c>
      <c r="E166" s="16" t="str">
        <f t="shared" si="59"/>
        <v>金币</v>
      </c>
      <c r="F166" s="16">
        <f t="shared" si="60"/>
        <v>1000</v>
      </c>
      <c r="G166" s="16" t="str">
        <f t="shared" si="61"/>
        <v>低级强化石</v>
      </c>
      <c r="H166" s="16">
        <f t="shared" si="62"/>
        <v>10</v>
      </c>
      <c r="I166" s="16"/>
      <c r="J166" s="16"/>
      <c r="Y166" s="15">
        <v>131</v>
      </c>
      <c r="Z166" s="15">
        <f t="shared" si="63"/>
        <v>1501009</v>
      </c>
      <c r="AA166" s="16" t="str">
        <f t="shared" si="64"/>
        <v>徐晃</v>
      </c>
      <c r="AB166" s="15">
        <f t="shared" si="52"/>
        <v>11</v>
      </c>
      <c r="AC166" s="16" t="str">
        <f t="shared" si="65"/>
        <v/>
      </c>
      <c r="AD166" s="16" t="str">
        <f t="shared" si="66"/>
        <v>HPRate</v>
      </c>
      <c r="AE166" s="16">
        <f t="shared" si="67"/>
        <v>0.19999999999999998</v>
      </c>
      <c r="AF166" s="15" t="s">
        <v>675</v>
      </c>
      <c r="AG166" s="15"/>
      <c r="AH166" s="15" t="s">
        <v>674</v>
      </c>
      <c r="AI166" s="16">
        <f t="shared" si="53"/>
        <v>500</v>
      </c>
      <c r="AJ166" s="16" t="str">
        <f t="shared" si="54"/>
        <v>徐晃碎片</v>
      </c>
      <c r="AK166" s="15">
        <f t="shared" si="55"/>
        <v>30</v>
      </c>
    </row>
    <row r="167" spans="1:37" ht="16.5" x14ac:dyDescent="0.2">
      <c r="A167" s="15">
        <v>132</v>
      </c>
      <c r="B167" s="15">
        <f t="shared" si="56"/>
        <v>1501014</v>
      </c>
      <c r="C167" s="15">
        <f t="shared" si="57"/>
        <v>2</v>
      </c>
      <c r="D167" s="16">
        <f t="shared" si="58"/>
        <v>0.13</v>
      </c>
      <c r="E167" s="16" t="str">
        <f t="shared" si="59"/>
        <v>金币</v>
      </c>
      <c r="F167" s="16">
        <f t="shared" si="60"/>
        <v>2000</v>
      </c>
      <c r="G167" s="16" t="str">
        <f t="shared" si="61"/>
        <v>低级强化石</v>
      </c>
      <c r="H167" s="16">
        <f t="shared" si="62"/>
        <v>15</v>
      </c>
      <c r="I167" s="16"/>
      <c r="J167" s="16"/>
      <c r="Y167" s="15">
        <v>132</v>
      </c>
      <c r="Z167" s="15">
        <f t="shared" si="63"/>
        <v>1501009</v>
      </c>
      <c r="AA167" s="16" t="str">
        <f t="shared" si="64"/>
        <v>徐晃</v>
      </c>
      <c r="AB167" s="15">
        <f t="shared" si="52"/>
        <v>12</v>
      </c>
      <c r="AC167" s="16" t="str">
        <f t="shared" si="65"/>
        <v/>
      </c>
      <c r="AD167" s="16" t="str">
        <f t="shared" si="66"/>
        <v>AtkRate</v>
      </c>
      <c r="AE167" s="16">
        <f t="shared" si="67"/>
        <v>0.19999999999999998</v>
      </c>
      <c r="AF167" s="15" t="s">
        <v>675</v>
      </c>
      <c r="AG167" s="15"/>
      <c r="AH167" s="15" t="s">
        <v>674</v>
      </c>
      <c r="AI167" s="16">
        <f t="shared" si="53"/>
        <v>600</v>
      </c>
      <c r="AJ167" s="16" t="str">
        <f t="shared" si="54"/>
        <v>徐晃碎片</v>
      </c>
      <c r="AK167" s="15">
        <f t="shared" si="55"/>
        <v>30</v>
      </c>
    </row>
    <row r="168" spans="1:37" ht="16.5" x14ac:dyDescent="0.2">
      <c r="A168" s="15">
        <v>133</v>
      </c>
      <c r="B168" s="15">
        <f t="shared" si="56"/>
        <v>1501014</v>
      </c>
      <c r="C168" s="15">
        <f t="shared" si="57"/>
        <v>3</v>
      </c>
      <c r="D168" s="16">
        <f t="shared" si="58"/>
        <v>0.19</v>
      </c>
      <c r="E168" s="16" t="str">
        <f t="shared" si="59"/>
        <v>金币</v>
      </c>
      <c r="F168" s="16">
        <f t="shared" si="60"/>
        <v>3000</v>
      </c>
      <c r="G168" s="16" t="str">
        <f t="shared" si="61"/>
        <v>低级强化石</v>
      </c>
      <c r="H168" s="16">
        <f t="shared" si="62"/>
        <v>20</v>
      </c>
      <c r="I168" s="16"/>
      <c r="J168" s="16"/>
      <c r="Y168" s="15">
        <v>133</v>
      </c>
      <c r="Z168" s="15">
        <f t="shared" si="63"/>
        <v>1501009</v>
      </c>
      <c r="AA168" s="16" t="str">
        <f t="shared" si="64"/>
        <v>徐晃</v>
      </c>
      <c r="AB168" s="15">
        <f t="shared" si="52"/>
        <v>13</v>
      </c>
      <c r="AC168" s="16" t="str">
        <f t="shared" si="65"/>
        <v/>
      </c>
      <c r="AD168" s="16" t="str">
        <f t="shared" si="66"/>
        <v>DefRate</v>
      </c>
      <c r="AE168" s="16">
        <f t="shared" si="67"/>
        <v>0.19999999999999998</v>
      </c>
      <c r="AF168" s="15" t="s">
        <v>675</v>
      </c>
      <c r="AG168" s="15"/>
      <c r="AH168" s="15" t="s">
        <v>674</v>
      </c>
      <c r="AI168" s="16">
        <f t="shared" si="53"/>
        <v>700</v>
      </c>
      <c r="AJ168" s="16" t="str">
        <f t="shared" si="54"/>
        <v>徐晃碎片</v>
      </c>
      <c r="AK168" s="15">
        <f t="shared" si="55"/>
        <v>30</v>
      </c>
    </row>
    <row r="169" spans="1:37" ht="16.5" x14ac:dyDescent="0.2">
      <c r="A169" s="15">
        <v>134</v>
      </c>
      <c r="B169" s="15">
        <f t="shared" si="56"/>
        <v>1501014</v>
      </c>
      <c r="C169" s="15">
        <f t="shared" si="57"/>
        <v>4</v>
      </c>
      <c r="D169" s="16">
        <f t="shared" si="58"/>
        <v>0.28000000000000003</v>
      </c>
      <c r="E169" s="16" t="str">
        <f t="shared" si="59"/>
        <v>金币</v>
      </c>
      <c r="F169" s="16">
        <f t="shared" si="60"/>
        <v>4000</v>
      </c>
      <c r="G169" s="16" t="str">
        <f t="shared" si="61"/>
        <v>低级强化石</v>
      </c>
      <c r="H169" s="16">
        <f t="shared" si="62"/>
        <v>20</v>
      </c>
      <c r="I169" s="16" t="str">
        <f t="shared" ref="I169:J175" si="68">INDEX(T$36:T$45,$C169)</f>
        <v>中级强化石</v>
      </c>
      <c r="J169" s="16">
        <f t="shared" si="68"/>
        <v>10</v>
      </c>
      <c r="Y169" s="15">
        <v>134</v>
      </c>
      <c r="Z169" s="15">
        <f t="shared" si="63"/>
        <v>1501009</v>
      </c>
      <c r="AA169" s="16" t="str">
        <f t="shared" si="64"/>
        <v>徐晃</v>
      </c>
      <c r="AB169" s="15">
        <f t="shared" si="52"/>
        <v>14</v>
      </c>
      <c r="AC169" s="16" t="str">
        <f t="shared" si="65"/>
        <v/>
      </c>
      <c r="AD169" s="16" t="str">
        <f t="shared" si="66"/>
        <v>AtkRate</v>
      </c>
      <c r="AE169" s="16">
        <f t="shared" si="67"/>
        <v>0.19999999999999998</v>
      </c>
      <c r="AF169" s="15" t="s">
        <v>675</v>
      </c>
      <c r="AG169" s="15"/>
      <c r="AH169" s="15" t="s">
        <v>674</v>
      </c>
      <c r="AI169" s="16">
        <f t="shared" si="53"/>
        <v>800</v>
      </c>
      <c r="AJ169" s="16" t="str">
        <f t="shared" si="54"/>
        <v>徐晃碎片</v>
      </c>
      <c r="AK169" s="15">
        <f t="shared" si="55"/>
        <v>50</v>
      </c>
    </row>
    <row r="170" spans="1:37" ht="16.5" x14ac:dyDescent="0.2">
      <c r="A170" s="15">
        <v>135</v>
      </c>
      <c r="B170" s="15">
        <f t="shared" si="56"/>
        <v>1501014</v>
      </c>
      <c r="C170" s="15">
        <f t="shared" si="57"/>
        <v>5</v>
      </c>
      <c r="D170" s="16">
        <f t="shared" si="58"/>
        <v>0.38</v>
      </c>
      <c r="E170" s="16" t="str">
        <f t="shared" si="59"/>
        <v>金币</v>
      </c>
      <c r="F170" s="16">
        <f t="shared" si="60"/>
        <v>5000</v>
      </c>
      <c r="G170" s="16" t="str">
        <f t="shared" si="61"/>
        <v>低级强化石</v>
      </c>
      <c r="H170" s="16">
        <f t="shared" si="62"/>
        <v>20</v>
      </c>
      <c r="I170" s="16" t="str">
        <f t="shared" si="68"/>
        <v>中级强化石</v>
      </c>
      <c r="J170" s="16">
        <f t="shared" si="68"/>
        <v>15</v>
      </c>
      <c r="Y170" s="15">
        <v>135</v>
      </c>
      <c r="Z170" s="15">
        <f t="shared" si="63"/>
        <v>1501009</v>
      </c>
      <c r="AA170" s="16" t="str">
        <f t="shared" si="64"/>
        <v>徐晃</v>
      </c>
      <c r="AB170" s="15">
        <f t="shared" si="52"/>
        <v>15</v>
      </c>
      <c r="AC170" s="16" t="str">
        <f t="shared" si="65"/>
        <v/>
      </c>
      <c r="AD170" s="16" t="str">
        <f t="shared" si="66"/>
        <v>Crit</v>
      </c>
      <c r="AE170" s="16">
        <f t="shared" si="67"/>
        <v>0.19999999999999998</v>
      </c>
      <c r="AF170" s="15" t="s">
        <v>675</v>
      </c>
      <c r="AG170" s="15"/>
      <c r="AH170" s="15" t="s">
        <v>674</v>
      </c>
      <c r="AI170" s="16">
        <f t="shared" si="53"/>
        <v>1000</v>
      </c>
      <c r="AJ170" s="16" t="str">
        <f t="shared" si="54"/>
        <v>徐晃碎片</v>
      </c>
      <c r="AK170" s="15">
        <f t="shared" si="55"/>
        <v>60</v>
      </c>
    </row>
    <row r="171" spans="1:37" ht="16.5" x14ac:dyDescent="0.2">
      <c r="A171" s="15">
        <v>136</v>
      </c>
      <c r="B171" s="15">
        <f t="shared" si="56"/>
        <v>1501014</v>
      </c>
      <c r="C171" s="15">
        <f t="shared" si="57"/>
        <v>6</v>
      </c>
      <c r="D171" s="16">
        <f t="shared" si="58"/>
        <v>0.47</v>
      </c>
      <c r="E171" s="16" t="str">
        <f t="shared" si="59"/>
        <v>金币</v>
      </c>
      <c r="F171" s="16">
        <f t="shared" si="60"/>
        <v>6000</v>
      </c>
      <c r="G171" s="16" t="str">
        <f t="shared" si="61"/>
        <v>低级强化石</v>
      </c>
      <c r="H171" s="16">
        <f t="shared" si="62"/>
        <v>20</v>
      </c>
      <c r="I171" s="16" t="str">
        <f t="shared" si="68"/>
        <v>中级强化石</v>
      </c>
      <c r="J171" s="16">
        <f t="shared" si="68"/>
        <v>20</v>
      </c>
      <c r="Y171" s="15">
        <v>136</v>
      </c>
      <c r="Z171" s="15">
        <f t="shared" si="63"/>
        <v>1501010</v>
      </c>
      <c r="AA171" s="16" t="str">
        <f t="shared" si="64"/>
        <v>张郃</v>
      </c>
      <c r="AB171" s="15">
        <f t="shared" si="52"/>
        <v>1</v>
      </c>
      <c r="AC171" s="16" t="str">
        <f t="shared" si="65"/>
        <v/>
      </c>
      <c r="AD171" s="16" t="str">
        <f t="shared" si="66"/>
        <v>AtkExt</v>
      </c>
      <c r="AE171" s="16">
        <f t="shared" si="67"/>
        <v>100</v>
      </c>
      <c r="AF171" s="15" t="s">
        <v>675</v>
      </c>
      <c r="AG171" s="15"/>
      <c r="AH171" s="15" t="s">
        <v>674</v>
      </c>
      <c r="AI171" s="16">
        <f t="shared" si="53"/>
        <v>10</v>
      </c>
      <c r="AJ171" s="16" t="str">
        <f t="shared" si="54"/>
        <v/>
      </c>
      <c r="AK171" s="15" t="str">
        <f t="shared" si="55"/>
        <v/>
      </c>
    </row>
    <row r="172" spans="1:37" ht="16.5" x14ac:dyDescent="0.2">
      <c r="A172" s="15">
        <v>137</v>
      </c>
      <c r="B172" s="15">
        <f t="shared" si="56"/>
        <v>1501014</v>
      </c>
      <c r="C172" s="15">
        <f t="shared" si="57"/>
        <v>7</v>
      </c>
      <c r="D172" s="16">
        <f t="shared" si="58"/>
        <v>0.59</v>
      </c>
      <c r="E172" s="16" t="str">
        <f t="shared" si="59"/>
        <v>金币</v>
      </c>
      <c r="F172" s="16">
        <f t="shared" si="60"/>
        <v>7000</v>
      </c>
      <c r="G172" s="16" t="str">
        <f t="shared" si="61"/>
        <v>中级强化石</v>
      </c>
      <c r="H172" s="16">
        <f t="shared" si="62"/>
        <v>20</v>
      </c>
      <c r="I172" s="16" t="str">
        <f t="shared" si="68"/>
        <v>高级强化石</v>
      </c>
      <c r="J172" s="16">
        <f t="shared" si="68"/>
        <v>10</v>
      </c>
      <c r="Y172" s="15">
        <v>137</v>
      </c>
      <c r="Z172" s="15">
        <f t="shared" si="63"/>
        <v>1501010</v>
      </c>
      <c r="AA172" s="16" t="str">
        <f t="shared" si="64"/>
        <v>张郃</v>
      </c>
      <c r="AB172" s="15">
        <f t="shared" si="52"/>
        <v>2</v>
      </c>
      <c r="AC172" s="16" t="str">
        <f t="shared" si="65"/>
        <v/>
      </c>
      <c r="AD172" s="16" t="str">
        <f t="shared" si="66"/>
        <v>HPExt</v>
      </c>
      <c r="AE172" s="16">
        <f t="shared" si="67"/>
        <v>700</v>
      </c>
      <c r="AF172" s="15" t="s">
        <v>675</v>
      </c>
      <c r="AG172" s="15"/>
      <c r="AH172" s="15" t="s">
        <v>674</v>
      </c>
      <c r="AI172" s="16">
        <f t="shared" si="53"/>
        <v>20</v>
      </c>
      <c r="AJ172" s="16" t="str">
        <f t="shared" si="54"/>
        <v/>
      </c>
      <c r="AK172" s="15" t="str">
        <f t="shared" si="55"/>
        <v/>
      </c>
    </row>
    <row r="173" spans="1:37" ht="16.5" x14ac:dyDescent="0.2">
      <c r="A173" s="15">
        <v>138</v>
      </c>
      <c r="B173" s="15">
        <f t="shared" si="56"/>
        <v>1501014</v>
      </c>
      <c r="C173" s="15">
        <f t="shared" si="57"/>
        <v>8</v>
      </c>
      <c r="D173" s="16">
        <f t="shared" si="58"/>
        <v>0.72</v>
      </c>
      <c r="E173" s="16" t="str">
        <f t="shared" si="59"/>
        <v>金币</v>
      </c>
      <c r="F173" s="16">
        <f t="shared" si="60"/>
        <v>8000</v>
      </c>
      <c r="G173" s="16" t="str">
        <f t="shared" si="61"/>
        <v>中级强化石</v>
      </c>
      <c r="H173" s="16">
        <f t="shared" si="62"/>
        <v>20</v>
      </c>
      <c r="I173" s="16" t="str">
        <f t="shared" si="68"/>
        <v>高级强化石</v>
      </c>
      <c r="J173" s="16">
        <f t="shared" si="68"/>
        <v>15</v>
      </c>
      <c r="Y173" s="15">
        <v>138</v>
      </c>
      <c r="Z173" s="15">
        <f t="shared" si="63"/>
        <v>1501010</v>
      </c>
      <c r="AA173" s="16" t="str">
        <f t="shared" si="64"/>
        <v>张郃</v>
      </c>
      <c r="AB173" s="15">
        <f t="shared" si="52"/>
        <v>3</v>
      </c>
      <c r="AC173" s="16">
        <f t="shared" si="65"/>
        <v>130301009</v>
      </c>
      <c r="AD173" s="16" t="str">
        <f t="shared" si="66"/>
        <v/>
      </c>
      <c r="AE173" s="16" t="str">
        <f t="shared" si="67"/>
        <v/>
      </c>
      <c r="AF173" s="15" t="s">
        <v>675</v>
      </c>
      <c r="AG173" s="15"/>
      <c r="AH173" s="15" t="s">
        <v>674</v>
      </c>
      <c r="AI173" s="16">
        <f t="shared" si="53"/>
        <v>30</v>
      </c>
      <c r="AJ173" s="16" t="str">
        <f t="shared" si="54"/>
        <v>张郃碎片</v>
      </c>
      <c r="AK173" s="15">
        <f t="shared" si="55"/>
        <v>5</v>
      </c>
    </row>
    <row r="174" spans="1:37" ht="16.5" x14ac:dyDescent="0.2">
      <c r="A174" s="15">
        <v>139</v>
      </c>
      <c r="B174" s="15">
        <f t="shared" si="56"/>
        <v>1501014</v>
      </c>
      <c r="C174" s="15">
        <f t="shared" si="57"/>
        <v>9</v>
      </c>
      <c r="D174" s="16">
        <f t="shared" si="58"/>
        <v>0.84</v>
      </c>
      <c r="E174" s="16" t="str">
        <f t="shared" si="59"/>
        <v>金币</v>
      </c>
      <c r="F174" s="16">
        <f t="shared" si="60"/>
        <v>9000</v>
      </c>
      <c r="G174" s="16" t="str">
        <f t="shared" si="61"/>
        <v>中级强化石</v>
      </c>
      <c r="H174" s="16">
        <f t="shared" si="62"/>
        <v>20</v>
      </c>
      <c r="I174" s="16" t="str">
        <f t="shared" si="68"/>
        <v>高级强化石</v>
      </c>
      <c r="J174" s="16">
        <f t="shared" si="68"/>
        <v>20</v>
      </c>
      <c r="Y174" s="15">
        <v>139</v>
      </c>
      <c r="Z174" s="15">
        <f t="shared" si="63"/>
        <v>1501010</v>
      </c>
      <c r="AA174" s="16" t="str">
        <f t="shared" si="64"/>
        <v>张郃</v>
      </c>
      <c r="AB174" s="15">
        <f t="shared" si="52"/>
        <v>4</v>
      </c>
      <c r="AC174" s="16" t="str">
        <f t="shared" si="65"/>
        <v/>
      </c>
      <c r="AD174" s="16" t="str">
        <f t="shared" si="66"/>
        <v>AtkRate</v>
      </c>
      <c r="AE174" s="16">
        <f t="shared" si="67"/>
        <v>0.15</v>
      </c>
      <c r="AF174" s="15" t="s">
        <v>675</v>
      </c>
      <c r="AG174" s="15"/>
      <c r="AH174" s="15" t="s">
        <v>674</v>
      </c>
      <c r="AI174" s="16">
        <f t="shared" si="53"/>
        <v>50</v>
      </c>
      <c r="AJ174" s="16" t="str">
        <f t="shared" si="54"/>
        <v>张郃碎片</v>
      </c>
      <c r="AK174" s="15">
        <f t="shared" si="55"/>
        <v>5</v>
      </c>
    </row>
    <row r="175" spans="1:37" ht="16.5" x14ac:dyDescent="0.2">
      <c r="A175" s="15">
        <v>140</v>
      </c>
      <c r="B175" s="15">
        <f t="shared" si="56"/>
        <v>1501014</v>
      </c>
      <c r="C175" s="15">
        <f t="shared" si="57"/>
        <v>10</v>
      </c>
      <c r="D175" s="16">
        <f t="shared" si="58"/>
        <v>1</v>
      </c>
      <c r="E175" s="16" t="str">
        <f t="shared" si="59"/>
        <v>金币</v>
      </c>
      <c r="F175" s="16">
        <f t="shared" si="60"/>
        <v>10000</v>
      </c>
      <c r="G175" s="16" t="str">
        <f t="shared" si="61"/>
        <v>中级强化石</v>
      </c>
      <c r="H175" s="16">
        <f t="shared" si="62"/>
        <v>20</v>
      </c>
      <c r="I175" s="16" t="str">
        <f t="shared" si="68"/>
        <v>高级强化石</v>
      </c>
      <c r="J175" s="16">
        <f t="shared" si="68"/>
        <v>25</v>
      </c>
      <c r="Y175" s="15">
        <v>140</v>
      </c>
      <c r="Z175" s="15">
        <f t="shared" si="63"/>
        <v>1501010</v>
      </c>
      <c r="AA175" s="16" t="str">
        <f t="shared" si="64"/>
        <v>张郃</v>
      </c>
      <c r="AB175" s="15">
        <f t="shared" si="52"/>
        <v>5</v>
      </c>
      <c r="AC175" s="16" t="str">
        <f t="shared" si="65"/>
        <v/>
      </c>
      <c r="AD175" s="16" t="str">
        <f t="shared" si="66"/>
        <v>HPRate</v>
      </c>
      <c r="AE175" s="16">
        <f t="shared" si="67"/>
        <v>0.15</v>
      </c>
      <c r="AF175" s="15" t="s">
        <v>675</v>
      </c>
      <c r="AG175" s="15"/>
      <c r="AH175" s="15" t="s">
        <v>674</v>
      </c>
      <c r="AI175" s="16">
        <f t="shared" si="53"/>
        <v>100</v>
      </c>
      <c r="AJ175" s="16" t="str">
        <f t="shared" si="54"/>
        <v>张郃碎片</v>
      </c>
      <c r="AK175" s="15">
        <f t="shared" si="55"/>
        <v>10</v>
      </c>
    </row>
    <row r="176" spans="1:37" ht="16.5" x14ac:dyDescent="0.2">
      <c r="A176" s="15">
        <v>141</v>
      </c>
      <c r="B176" s="15">
        <f t="shared" si="56"/>
        <v>1501015</v>
      </c>
      <c r="C176" s="15">
        <f t="shared" si="57"/>
        <v>1</v>
      </c>
      <c r="D176" s="16">
        <f t="shared" si="58"/>
        <v>0.06</v>
      </c>
      <c r="E176" s="16" t="str">
        <f t="shared" si="59"/>
        <v>金币</v>
      </c>
      <c r="F176" s="16">
        <f t="shared" si="60"/>
        <v>1000</v>
      </c>
      <c r="G176" s="16" t="str">
        <f t="shared" si="61"/>
        <v>低级强化石</v>
      </c>
      <c r="H176" s="16">
        <f t="shared" si="62"/>
        <v>10</v>
      </c>
      <c r="I176" s="16"/>
      <c r="J176" s="16"/>
      <c r="Y176" s="15">
        <v>141</v>
      </c>
      <c r="Z176" s="15">
        <f t="shared" si="63"/>
        <v>1501010</v>
      </c>
      <c r="AA176" s="16" t="str">
        <f t="shared" si="64"/>
        <v>张郃</v>
      </c>
      <c r="AB176" s="15">
        <f t="shared" si="52"/>
        <v>6</v>
      </c>
      <c r="AC176" s="16" t="str">
        <f t="shared" si="65"/>
        <v/>
      </c>
      <c r="AD176" s="16" t="str">
        <f t="shared" si="66"/>
        <v>AtkRate</v>
      </c>
      <c r="AE176" s="16">
        <f t="shared" si="67"/>
        <v>0.15</v>
      </c>
      <c r="AF176" s="15" t="s">
        <v>675</v>
      </c>
      <c r="AG176" s="15"/>
      <c r="AH176" s="15" t="s">
        <v>674</v>
      </c>
      <c r="AI176" s="16">
        <f t="shared" si="53"/>
        <v>150</v>
      </c>
      <c r="AJ176" s="16" t="str">
        <f t="shared" si="54"/>
        <v>张郃碎片</v>
      </c>
      <c r="AK176" s="15">
        <f t="shared" si="55"/>
        <v>10</v>
      </c>
    </row>
    <row r="177" spans="1:37" ht="16.5" x14ac:dyDescent="0.2">
      <c r="A177" s="15">
        <v>142</v>
      </c>
      <c r="B177" s="15">
        <f t="shared" si="56"/>
        <v>1501015</v>
      </c>
      <c r="C177" s="15">
        <f t="shared" si="57"/>
        <v>2</v>
      </c>
      <c r="D177" s="16">
        <f t="shared" si="58"/>
        <v>0.13</v>
      </c>
      <c r="E177" s="16" t="str">
        <f t="shared" si="59"/>
        <v>金币</v>
      </c>
      <c r="F177" s="16">
        <f t="shared" si="60"/>
        <v>2000</v>
      </c>
      <c r="G177" s="16" t="str">
        <f t="shared" si="61"/>
        <v>低级强化石</v>
      </c>
      <c r="H177" s="16">
        <f t="shared" si="62"/>
        <v>15</v>
      </c>
      <c r="I177" s="16"/>
      <c r="J177" s="16"/>
      <c r="Y177" s="15">
        <v>142</v>
      </c>
      <c r="Z177" s="15">
        <f t="shared" si="63"/>
        <v>1501010</v>
      </c>
      <c r="AA177" s="16" t="str">
        <f t="shared" si="64"/>
        <v>张郃</v>
      </c>
      <c r="AB177" s="15">
        <f t="shared" si="52"/>
        <v>7</v>
      </c>
      <c r="AC177" s="16" t="str">
        <f t="shared" si="65"/>
        <v/>
      </c>
      <c r="AD177" s="16" t="str">
        <f t="shared" si="66"/>
        <v>DefRate</v>
      </c>
      <c r="AE177" s="16">
        <f t="shared" si="67"/>
        <v>0.15</v>
      </c>
      <c r="AF177" s="15" t="s">
        <v>675</v>
      </c>
      <c r="AG177" s="15"/>
      <c r="AH177" s="15" t="s">
        <v>674</v>
      </c>
      <c r="AI177" s="16">
        <f t="shared" si="53"/>
        <v>200</v>
      </c>
      <c r="AJ177" s="16" t="str">
        <f t="shared" si="54"/>
        <v>张郃碎片</v>
      </c>
      <c r="AK177" s="15">
        <f t="shared" si="55"/>
        <v>10</v>
      </c>
    </row>
    <row r="178" spans="1:37" ht="16.5" x14ac:dyDescent="0.2">
      <c r="A178" s="15">
        <v>143</v>
      </c>
      <c r="B178" s="15">
        <f t="shared" si="56"/>
        <v>1501015</v>
      </c>
      <c r="C178" s="15">
        <f t="shared" si="57"/>
        <v>3</v>
      </c>
      <c r="D178" s="16">
        <f t="shared" si="58"/>
        <v>0.19</v>
      </c>
      <c r="E178" s="16" t="str">
        <f t="shared" si="59"/>
        <v>金币</v>
      </c>
      <c r="F178" s="16">
        <f t="shared" si="60"/>
        <v>3000</v>
      </c>
      <c r="G178" s="16" t="str">
        <f t="shared" si="61"/>
        <v>低级强化石</v>
      </c>
      <c r="H178" s="16">
        <f t="shared" si="62"/>
        <v>20</v>
      </c>
      <c r="I178" s="16"/>
      <c r="J178" s="16"/>
      <c r="Y178" s="15">
        <v>143</v>
      </c>
      <c r="Z178" s="15">
        <f t="shared" si="63"/>
        <v>1501010</v>
      </c>
      <c r="AA178" s="16" t="str">
        <f t="shared" si="64"/>
        <v>张郃</v>
      </c>
      <c r="AB178" s="15">
        <f t="shared" si="52"/>
        <v>8</v>
      </c>
      <c r="AC178" s="16" t="str">
        <f t="shared" si="65"/>
        <v/>
      </c>
      <c r="AD178" s="16" t="str">
        <f t="shared" si="66"/>
        <v>AtkRate</v>
      </c>
      <c r="AE178" s="16">
        <f t="shared" si="67"/>
        <v>0.15</v>
      </c>
      <c r="AF178" s="15" t="s">
        <v>675</v>
      </c>
      <c r="AG178" s="15"/>
      <c r="AH178" s="15" t="s">
        <v>674</v>
      </c>
      <c r="AI178" s="16">
        <f t="shared" si="53"/>
        <v>250</v>
      </c>
      <c r="AJ178" s="16" t="str">
        <f t="shared" si="54"/>
        <v>张郃碎片</v>
      </c>
      <c r="AK178" s="15">
        <f t="shared" si="55"/>
        <v>20</v>
      </c>
    </row>
    <row r="179" spans="1:37" ht="16.5" x14ac:dyDescent="0.2">
      <c r="A179" s="15">
        <v>144</v>
      </c>
      <c r="B179" s="15">
        <f t="shared" si="56"/>
        <v>1501015</v>
      </c>
      <c r="C179" s="15">
        <f t="shared" si="57"/>
        <v>4</v>
      </c>
      <c r="D179" s="16">
        <f t="shared" si="58"/>
        <v>0.28000000000000003</v>
      </c>
      <c r="E179" s="16" t="str">
        <f t="shared" si="59"/>
        <v>金币</v>
      </c>
      <c r="F179" s="16">
        <f t="shared" si="60"/>
        <v>4000</v>
      </c>
      <c r="G179" s="16" t="str">
        <f t="shared" si="61"/>
        <v>低级强化石</v>
      </c>
      <c r="H179" s="16">
        <f t="shared" si="62"/>
        <v>20</v>
      </c>
      <c r="I179" s="16" t="str">
        <f t="shared" ref="I179:J185" si="69">INDEX(T$36:T$45,$C179)</f>
        <v>中级强化石</v>
      </c>
      <c r="J179" s="16">
        <f t="shared" si="69"/>
        <v>10</v>
      </c>
      <c r="Y179" s="15">
        <v>144</v>
      </c>
      <c r="Z179" s="15">
        <f t="shared" si="63"/>
        <v>1501010</v>
      </c>
      <c r="AA179" s="16" t="str">
        <f t="shared" si="64"/>
        <v>张郃</v>
      </c>
      <c r="AB179" s="15">
        <f t="shared" si="52"/>
        <v>9</v>
      </c>
      <c r="AC179" s="16" t="str">
        <f t="shared" si="65"/>
        <v/>
      </c>
      <c r="AD179" s="16" t="str">
        <f t="shared" si="66"/>
        <v>Crit</v>
      </c>
      <c r="AE179" s="16">
        <f t="shared" si="67"/>
        <v>0.15</v>
      </c>
      <c r="AF179" s="15" t="s">
        <v>675</v>
      </c>
      <c r="AG179" s="15"/>
      <c r="AH179" s="15" t="s">
        <v>674</v>
      </c>
      <c r="AI179" s="16">
        <f t="shared" si="53"/>
        <v>300</v>
      </c>
      <c r="AJ179" s="16" t="str">
        <f t="shared" si="54"/>
        <v>张郃碎片</v>
      </c>
      <c r="AK179" s="15">
        <f t="shared" si="55"/>
        <v>20</v>
      </c>
    </row>
    <row r="180" spans="1:37" ht="16.5" x14ac:dyDescent="0.2">
      <c r="A180" s="15">
        <v>145</v>
      </c>
      <c r="B180" s="15">
        <f t="shared" si="56"/>
        <v>1501015</v>
      </c>
      <c r="C180" s="15">
        <f t="shared" si="57"/>
        <v>5</v>
      </c>
      <c r="D180" s="16">
        <f t="shared" si="58"/>
        <v>0.38</v>
      </c>
      <c r="E180" s="16" t="str">
        <f t="shared" si="59"/>
        <v>金币</v>
      </c>
      <c r="F180" s="16">
        <f t="shared" si="60"/>
        <v>5000</v>
      </c>
      <c r="G180" s="16" t="str">
        <f t="shared" si="61"/>
        <v>低级强化石</v>
      </c>
      <c r="H180" s="16">
        <f t="shared" si="62"/>
        <v>20</v>
      </c>
      <c r="I180" s="16" t="str">
        <f t="shared" si="69"/>
        <v>中级强化石</v>
      </c>
      <c r="J180" s="16">
        <f t="shared" si="69"/>
        <v>15</v>
      </c>
      <c r="Y180" s="15">
        <v>145</v>
      </c>
      <c r="Z180" s="15">
        <f t="shared" si="63"/>
        <v>1501010</v>
      </c>
      <c r="AA180" s="16" t="str">
        <f t="shared" si="64"/>
        <v>张郃</v>
      </c>
      <c r="AB180" s="15">
        <f t="shared" si="52"/>
        <v>10</v>
      </c>
      <c r="AC180" s="16" t="str">
        <f t="shared" si="65"/>
        <v/>
      </c>
      <c r="AD180" s="16" t="str">
        <f t="shared" si="66"/>
        <v>AtkRate</v>
      </c>
      <c r="AE180" s="16">
        <f t="shared" si="67"/>
        <v>0.19999999999999998</v>
      </c>
      <c r="AF180" s="15" t="s">
        <v>675</v>
      </c>
      <c r="AG180" s="15"/>
      <c r="AH180" s="15" t="s">
        <v>674</v>
      </c>
      <c r="AI180" s="16">
        <f t="shared" si="53"/>
        <v>400</v>
      </c>
      <c r="AJ180" s="16" t="str">
        <f t="shared" si="54"/>
        <v>张郃碎片</v>
      </c>
      <c r="AK180" s="15">
        <f t="shared" si="55"/>
        <v>20</v>
      </c>
    </row>
    <row r="181" spans="1:37" ht="16.5" x14ac:dyDescent="0.2">
      <c r="A181" s="15">
        <v>146</v>
      </c>
      <c r="B181" s="15">
        <f t="shared" si="56"/>
        <v>1501015</v>
      </c>
      <c r="C181" s="15">
        <f t="shared" si="57"/>
        <v>6</v>
      </c>
      <c r="D181" s="16">
        <f t="shared" si="58"/>
        <v>0.47</v>
      </c>
      <c r="E181" s="16" t="str">
        <f t="shared" si="59"/>
        <v>金币</v>
      </c>
      <c r="F181" s="16">
        <f t="shared" si="60"/>
        <v>6000</v>
      </c>
      <c r="G181" s="16" t="str">
        <f t="shared" si="61"/>
        <v>低级强化石</v>
      </c>
      <c r="H181" s="16">
        <f t="shared" si="62"/>
        <v>20</v>
      </c>
      <c r="I181" s="16" t="str">
        <f t="shared" si="69"/>
        <v>中级强化石</v>
      </c>
      <c r="J181" s="16">
        <f t="shared" si="69"/>
        <v>20</v>
      </c>
      <c r="Y181" s="15">
        <v>146</v>
      </c>
      <c r="Z181" s="15">
        <f t="shared" si="63"/>
        <v>1501010</v>
      </c>
      <c r="AA181" s="16" t="str">
        <f t="shared" si="64"/>
        <v>张郃</v>
      </c>
      <c r="AB181" s="15">
        <f t="shared" si="52"/>
        <v>11</v>
      </c>
      <c r="AC181" s="16" t="str">
        <f t="shared" si="65"/>
        <v/>
      </c>
      <c r="AD181" s="16" t="str">
        <f t="shared" si="66"/>
        <v>HPRate</v>
      </c>
      <c r="AE181" s="16">
        <f t="shared" si="67"/>
        <v>0.19999999999999998</v>
      </c>
      <c r="AF181" s="15" t="s">
        <v>675</v>
      </c>
      <c r="AG181" s="15"/>
      <c r="AH181" s="15" t="s">
        <v>674</v>
      </c>
      <c r="AI181" s="16">
        <f t="shared" si="53"/>
        <v>500</v>
      </c>
      <c r="AJ181" s="16" t="str">
        <f t="shared" si="54"/>
        <v>张郃碎片</v>
      </c>
      <c r="AK181" s="15">
        <f t="shared" si="55"/>
        <v>30</v>
      </c>
    </row>
    <row r="182" spans="1:37" ht="16.5" x14ac:dyDescent="0.2">
      <c r="A182" s="15">
        <v>147</v>
      </c>
      <c r="B182" s="15">
        <f t="shared" si="56"/>
        <v>1501015</v>
      </c>
      <c r="C182" s="15">
        <f t="shared" si="57"/>
        <v>7</v>
      </c>
      <c r="D182" s="16">
        <f t="shared" si="58"/>
        <v>0.59</v>
      </c>
      <c r="E182" s="16" t="str">
        <f t="shared" si="59"/>
        <v>金币</v>
      </c>
      <c r="F182" s="16">
        <f t="shared" si="60"/>
        <v>7000</v>
      </c>
      <c r="G182" s="16" t="str">
        <f t="shared" si="61"/>
        <v>中级强化石</v>
      </c>
      <c r="H182" s="16">
        <f t="shared" si="62"/>
        <v>20</v>
      </c>
      <c r="I182" s="16" t="str">
        <f t="shared" si="69"/>
        <v>高级强化石</v>
      </c>
      <c r="J182" s="16">
        <f t="shared" si="69"/>
        <v>10</v>
      </c>
      <c r="Y182" s="15">
        <v>147</v>
      </c>
      <c r="Z182" s="15">
        <f t="shared" si="63"/>
        <v>1501010</v>
      </c>
      <c r="AA182" s="16" t="str">
        <f t="shared" si="64"/>
        <v>张郃</v>
      </c>
      <c r="AB182" s="15">
        <f t="shared" si="52"/>
        <v>12</v>
      </c>
      <c r="AC182" s="16" t="str">
        <f t="shared" si="65"/>
        <v/>
      </c>
      <c r="AD182" s="16" t="str">
        <f t="shared" si="66"/>
        <v>AtkRate</v>
      </c>
      <c r="AE182" s="16">
        <f t="shared" si="67"/>
        <v>0.19999999999999998</v>
      </c>
      <c r="AF182" s="15" t="s">
        <v>675</v>
      </c>
      <c r="AG182" s="15"/>
      <c r="AH182" s="15" t="s">
        <v>674</v>
      </c>
      <c r="AI182" s="16">
        <f t="shared" si="53"/>
        <v>600</v>
      </c>
      <c r="AJ182" s="16" t="str">
        <f t="shared" si="54"/>
        <v>张郃碎片</v>
      </c>
      <c r="AK182" s="15">
        <f t="shared" si="55"/>
        <v>30</v>
      </c>
    </row>
    <row r="183" spans="1:37" ht="16.5" x14ac:dyDescent="0.2">
      <c r="A183" s="15">
        <v>148</v>
      </c>
      <c r="B183" s="15">
        <f t="shared" si="56"/>
        <v>1501015</v>
      </c>
      <c r="C183" s="15">
        <f t="shared" si="57"/>
        <v>8</v>
      </c>
      <c r="D183" s="16">
        <f t="shared" si="58"/>
        <v>0.72</v>
      </c>
      <c r="E183" s="16" t="str">
        <f t="shared" si="59"/>
        <v>金币</v>
      </c>
      <c r="F183" s="16">
        <f t="shared" si="60"/>
        <v>8000</v>
      </c>
      <c r="G183" s="16" t="str">
        <f t="shared" si="61"/>
        <v>中级强化石</v>
      </c>
      <c r="H183" s="16">
        <f t="shared" si="62"/>
        <v>20</v>
      </c>
      <c r="I183" s="16" t="str">
        <f t="shared" si="69"/>
        <v>高级强化石</v>
      </c>
      <c r="J183" s="16">
        <f t="shared" si="69"/>
        <v>15</v>
      </c>
      <c r="Y183" s="15">
        <v>148</v>
      </c>
      <c r="Z183" s="15">
        <f t="shared" si="63"/>
        <v>1501010</v>
      </c>
      <c r="AA183" s="16" t="str">
        <f t="shared" si="64"/>
        <v>张郃</v>
      </c>
      <c r="AB183" s="15">
        <f t="shared" si="52"/>
        <v>13</v>
      </c>
      <c r="AC183" s="16" t="str">
        <f t="shared" si="65"/>
        <v/>
      </c>
      <c r="AD183" s="16" t="str">
        <f t="shared" si="66"/>
        <v>DefRate</v>
      </c>
      <c r="AE183" s="16">
        <f t="shared" si="67"/>
        <v>0.19999999999999998</v>
      </c>
      <c r="AF183" s="15" t="s">
        <v>675</v>
      </c>
      <c r="AG183" s="15"/>
      <c r="AH183" s="15" t="s">
        <v>674</v>
      </c>
      <c r="AI183" s="16">
        <f t="shared" si="53"/>
        <v>700</v>
      </c>
      <c r="AJ183" s="16" t="str">
        <f t="shared" si="54"/>
        <v>张郃碎片</v>
      </c>
      <c r="AK183" s="15">
        <f t="shared" si="55"/>
        <v>30</v>
      </c>
    </row>
    <row r="184" spans="1:37" ht="16.5" x14ac:dyDescent="0.2">
      <c r="A184" s="15">
        <v>149</v>
      </c>
      <c r="B184" s="15">
        <f t="shared" si="56"/>
        <v>1501015</v>
      </c>
      <c r="C184" s="15">
        <f t="shared" si="57"/>
        <v>9</v>
      </c>
      <c r="D184" s="16">
        <f t="shared" si="58"/>
        <v>0.84</v>
      </c>
      <c r="E184" s="16" t="str">
        <f t="shared" si="59"/>
        <v>金币</v>
      </c>
      <c r="F184" s="16">
        <f t="shared" si="60"/>
        <v>9000</v>
      </c>
      <c r="G184" s="16" t="str">
        <f t="shared" si="61"/>
        <v>中级强化石</v>
      </c>
      <c r="H184" s="16">
        <f t="shared" si="62"/>
        <v>20</v>
      </c>
      <c r="I184" s="16" t="str">
        <f t="shared" si="69"/>
        <v>高级强化石</v>
      </c>
      <c r="J184" s="16">
        <f t="shared" si="69"/>
        <v>20</v>
      </c>
      <c r="Y184" s="15">
        <v>149</v>
      </c>
      <c r="Z184" s="15">
        <f t="shared" si="63"/>
        <v>1501010</v>
      </c>
      <c r="AA184" s="16" t="str">
        <f t="shared" si="64"/>
        <v>张郃</v>
      </c>
      <c r="AB184" s="15">
        <f t="shared" si="52"/>
        <v>14</v>
      </c>
      <c r="AC184" s="16" t="str">
        <f t="shared" si="65"/>
        <v/>
      </c>
      <c r="AD184" s="16" t="str">
        <f t="shared" si="66"/>
        <v>AtkRate</v>
      </c>
      <c r="AE184" s="16">
        <f t="shared" si="67"/>
        <v>0.19999999999999998</v>
      </c>
      <c r="AF184" s="15" t="s">
        <v>675</v>
      </c>
      <c r="AG184" s="15"/>
      <c r="AH184" s="15" t="s">
        <v>674</v>
      </c>
      <c r="AI184" s="16">
        <f t="shared" si="53"/>
        <v>800</v>
      </c>
      <c r="AJ184" s="16" t="str">
        <f t="shared" si="54"/>
        <v>张郃碎片</v>
      </c>
      <c r="AK184" s="15">
        <f t="shared" si="55"/>
        <v>50</v>
      </c>
    </row>
    <row r="185" spans="1:37" ht="16.5" x14ac:dyDescent="0.2">
      <c r="A185" s="15">
        <v>150</v>
      </c>
      <c r="B185" s="15">
        <f t="shared" si="56"/>
        <v>1501015</v>
      </c>
      <c r="C185" s="15">
        <f t="shared" si="57"/>
        <v>10</v>
      </c>
      <c r="D185" s="16">
        <f t="shared" si="58"/>
        <v>1</v>
      </c>
      <c r="E185" s="16" t="str">
        <f t="shared" si="59"/>
        <v>金币</v>
      </c>
      <c r="F185" s="16">
        <f t="shared" si="60"/>
        <v>10000</v>
      </c>
      <c r="G185" s="16" t="str">
        <f t="shared" si="61"/>
        <v>中级强化石</v>
      </c>
      <c r="H185" s="16">
        <f t="shared" si="62"/>
        <v>20</v>
      </c>
      <c r="I185" s="16" t="str">
        <f t="shared" si="69"/>
        <v>高级强化石</v>
      </c>
      <c r="J185" s="16">
        <f t="shared" si="69"/>
        <v>25</v>
      </c>
      <c r="Y185" s="15">
        <v>150</v>
      </c>
      <c r="Z185" s="15">
        <f t="shared" si="63"/>
        <v>1501010</v>
      </c>
      <c r="AA185" s="16" t="str">
        <f t="shared" si="64"/>
        <v>张郃</v>
      </c>
      <c r="AB185" s="15">
        <f t="shared" si="52"/>
        <v>15</v>
      </c>
      <c r="AC185" s="16" t="str">
        <f t="shared" si="65"/>
        <v/>
      </c>
      <c r="AD185" s="16" t="str">
        <f t="shared" si="66"/>
        <v>Crit</v>
      </c>
      <c r="AE185" s="16">
        <f t="shared" si="67"/>
        <v>0.19999999999999998</v>
      </c>
      <c r="AF185" s="15" t="s">
        <v>675</v>
      </c>
      <c r="AG185" s="15"/>
      <c r="AH185" s="15" t="s">
        <v>674</v>
      </c>
      <c r="AI185" s="16">
        <f t="shared" si="53"/>
        <v>1000</v>
      </c>
      <c r="AJ185" s="16" t="str">
        <f t="shared" si="54"/>
        <v>张郃碎片</v>
      </c>
      <c r="AK185" s="15">
        <f t="shared" si="55"/>
        <v>60</v>
      </c>
    </row>
    <row r="186" spans="1:37" ht="16.5" x14ac:dyDescent="0.2">
      <c r="A186" s="15">
        <v>151</v>
      </c>
      <c r="B186" s="15">
        <f t="shared" si="56"/>
        <v>1501016</v>
      </c>
      <c r="C186" s="15">
        <f t="shared" si="57"/>
        <v>1</v>
      </c>
      <c r="D186" s="16">
        <f t="shared" si="58"/>
        <v>0.06</v>
      </c>
      <c r="E186" s="16" t="str">
        <f t="shared" si="59"/>
        <v>金币</v>
      </c>
      <c r="F186" s="16">
        <f t="shared" si="60"/>
        <v>1000</v>
      </c>
      <c r="G186" s="16" t="str">
        <f t="shared" si="61"/>
        <v>低级强化石</v>
      </c>
      <c r="H186" s="16">
        <f t="shared" si="62"/>
        <v>10</v>
      </c>
      <c r="I186" s="16"/>
      <c r="J186" s="16"/>
      <c r="Y186" s="15">
        <v>151</v>
      </c>
      <c r="Z186" s="15">
        <f t="shared" si="63"/>
        <v>1501011</v>
      </c>
      <c r="AA186" s="16" t="str">
        <f t="shared" si="64"/>
        <v>张飞</v>
      </c>
      <c r="AB186" s="15">
        <f t="shared" si="52"/>
        <v>1</v>
      </c>
      <c r="AC186" s="16" t="str">
        <f t="shared" si="65"/>
        <v/>
      </c>
      <c r="AD186" s="16" t="str">
        <f t="shared" si="66"/>
        <v>AtkExt</v>
      </c>
      <c r="AE186" s="16">
        <f t="shared" si="67"/>
        <v>100</v>
      </c>
      <c r="AF186" s="15" t="s">
        <v>675</v>
      </c>
      <c r="AG186" s="15"/>
      <c r="AH186" s="15" t="s">
        <v>674</v>
      </c>
      <c r="AI186" s="16">
        <f t="shared" si="53"/>
        <v>10</v>
      </c>
      <c r="AJ186" s="16" t="str">
        <f t="shared" si="54"/>
        <v/>
      </c>
      <c r="AK186" s="15" t="str">
        <f t="shared" si="55"/>
        <v/>
      </c>
    </row>
    <row r="187" spans="1:37" ht="16.5" x14ac:dyDescent="0.2">
      <c r="A187" s="15">
        <v>152</v>
      </c>
      <c r="B187" s="15">
        <f t="shared" si="56"/>
        <v>1501016</v>
      </c>
      <c r="C187" s="15">
        <f t="shared" si="57"/>
        <v>2</v>
      </c>
      <c r="D187" s="16">
        <f t="shared" si="58"/>
        <v>0.13</v>
      </c>
      <c r="E187" s="16" t="str">
        <f t="shared" si="59"/>
        <v>金币</v>
      </c>
      <c r="F187" s="16">
        <f t="shared" si="60"/>
        <v>2000</v>
      </c>
      <c r="G187" s="16" t="str">
        <f t="shared" si="61"/>
        <v>低级强化石</v>
      </c>
      <c r="H187" s="16">
        <f t="shared" si="62"/>
        <v>15</v>
      </c>
      <c r="I187" s="16"/>
      <c r="J187" s="16"/>
      <c r="Y187" s="15">
        <v>152</v>
      </c>
      <c r="Z187" s="15">
        <f t="shared" si="63"/>
        <v>1501011</v>
      </c>
      <c r="AA187" s="16" t="str">
        <f t="shared" si="64"/>
        <v>张飞</v>
      </c>
      <c r="AB187" s="15">
        <f t="shared" si="52"/>
        <v>2</v>
      </c>
      <c r="AC187" s="16" t="str">
        <f t="shared" si="65"/>
        <v/>
      </c>
      <c r="AD187" s="16" t="str">
        <f t="shared" si="66"/>
        <v>HPExt</v>
      </c>
      <c r="AE187" s="16">
        <f t="shared" si="67"/>
        <v>700</v>
      </c>
      <c r="AF187" s="15" t="s">
        <v>675</v>
      </c>
      <c r="AG187" s="15"/>
      <c r="AH187" s="15" t="s">
        <v>674</v>
      </c>
      <c r="AI187" s="16">
        <f t="shared" si="53"/>
        <v>20</v>
      </c>
      <c r="AJ187" s="16" t="str">
        <f t="shared" si="54"/>
        <v/>
      </c>
      <c r="AK187" s="15" t="str">
        <f t="shared" si="55"/>
        <v/>
      </c>
    </row>
    <row r="188" spans="1:37" ht="16.5" x14ac:dyDescent="0.2">
      <c r="A188" s="15">
        <v>153</v>
      </c>
      <c r="B188" s="15">
        <f t="shared" si="56"/>
        <v>1501016</v>
      </c>
      <c r="C188" s="15">
        <f t="shared" si="57"/>
        <v>3</v>
      </c>
      <c r="D188" s="16">
        <f t="shared" si="58"/>
        <v>0.19</v>
      </c>
      <c r="E188" s="16" t="str">
        <f t="shared" si="59"/>
        <v>金币</v>
      </c>
      <c r="F188" s="16">
        <f t="shared" si="60"/>
        <v>3000</v>
      </c>
      <c r="G188" s="16" t="str">
        <f t="shared" si="61"/>
        <v>低级强化石</v>
      </c>
      <c r="H188" s="16">
        <f t="shared" si="62"/>
        <v>20</v>
      </c>
      <c r="I188" s="16"/>
      <c r="J188" s="16"/>
      <c r="Y188" s="15">
        <v>153</v>
      </c>
      <c r="Z188" s="15">
        <f t="shared" si="63"/>
        <v>1501011</v>
      </c>
      <c r="AA188" s="16" t="str">
        <f t="shared" si="64"/>
        <v>张飞</v>
      </c>
      <c r="AB188" s="15">
        <f t="shared" si="52"/>
        <v>3</v>
      </c>
      <c r="AC188" s="16">
        <f t="shared" si="65"/>
        <v>130301109</v>
      </c>
      <c r="AD188" s="16" t="str">
        <f t="shared" si="66"/>
        <v/>
      </c>
      <c r="AE188" s="16" t="str">
        <f t="shared" si="67"/>
        <v/>
      </c>
      <c r="AF188" s="15" t="s">
        <v>675</v>
      </c>
      <c r="AG188" s="15"/>
      <c r="AH188" s="15" t="s">
        <v>674</v>
      </c>
      <c r="AI188" s="16">
        <f t="shared" si="53"/>
        <v>30</v>
      </c>
      <c r="AJ188" s="16" t="str">
        <f t="shared" si="54"/>
        <v>张飞碎片</v>
      </c>
      <c r="AK188" s="15">
        <f t="shared" si="55"/>
        <v>5</v>
      </c>
    </row>
    <row r="189" spans="1:37" ht="16.5" x14ac:dyDescent="0.2">
      <c r="A189" s="15">
        <v>154</v>
      </c>
      <c r="B189" s="15">
        <f t="shared" si="56"/>
        <v>1501016</v>
      </c>
      <c r="C189" s="15">
        <f t="shared" si="57"/>
        <v>4</v>
      </c>
      <c r="D189" s="16">
        <f t="shared" si="58"/>
        <v>0.28000000000000003</v>
      </c>
      <c r="E189" s="16" t="str">
        <f t="shared" si="59"/>
        <v>金币</v>
      </c>
      <c r="F189" s="16">
        <f t="shared" si="60"/>
        <v>4000</v>
      </c>
      <c r="G189" s="16" t="str">
        <f t="shared" si="61"/>
        <v>低级强化石</v>
      </c>
      <c r="H189" s="16">
        <f t="shared" si="62"/>
        <v>20</v>
      </c>
      <c r="I189" s="16" t="str">
        <f t="shared" ref="I189:J195" si="70">INDEX(T$36:T$45,$C189)</f>
        <v>中级强化石</v>
      </c>
      <c r="J189" s="16">
        <f t="shared" si="70"/>
        <v>10</v>
      </c>
      <c r="Y189" s="15">
        <v>154</v>
      </c>
      <c r="Z189" s="15">
        <f t="shared" si="63"/>
        <v>1501011</v>
      </c>
      <c r="AA189" s="16" t="str">
        <f t="shared" si="64"/>
        <v>张飞</v>
      </c>
      <c r="AB189" s="15">
        <f t="shared" si="52"/>
        <v>4</v>
      </c>
      <c r="AC189" s="16" t="str">
        <f t="shared" si="65"/>
        <v/>
      </c>
      <c r="AD189" s="16" t="str">
        <f t="shared" si="66"/>
        <v>AtkRate</v>
      </c>
      <c r="AE189" s="16">
        <f t="shared" si="67"/>
        <v>0.15</v>
      </c>
      <c r="AF189" s="15" t="s">
        <v>675</v>
      </c>
      <c r="AG189" s="15"/>
      <c r="AH189" s="15" t="s">
        <v>674</v>
      </c>
      <c r="AI189" s="16">
        <f t="shared" si="53"/>
        <v>50</v>
      </c>
      <c r="AJ189" s="16" t="str">
        <f t="shared" si="54"/>
        <v>张飞碎片</v>
      </c>
      <c r="AK189" s="15">
        <f t="shared" si="55"/>
        <v>5</v>
      </c>
    </row>
    <row r="190" spans="1:37" ht="16.5" x14ac:dyDescent="0.2">
      <c r="A190" s="15">
        <v>155</v>
      </c>
      <c r="B190" s="15">
        <f t="shared" si="56"/>
        <v>1501016</v>
      </c>
      <c r="C190" s="15">
        <f t="shared" si="57"/>
        <v>5</v>
      </c>
      <c r="D190" s="16">
        <f t="shared" si="58"/>
        <v>0.38</v>
      </c>
      <c r="E190" s="16" t="str">
        <f t="shared" si="59"/>
        <v>金币</v>
      </c>
      <c r="F190" s="16">
        <f t="shared" si="60"/>
        <v>5000</v>
      </c>
      <c r="G190" s="16" t="str">
        <f t="shared" si="61"/>
        <v>低级强化石</v>
      </c>
      <c r="H190" s="16">
        <f t="shared" si="62"/>
        <v>20</v>
      </c>
      <c r="I190" s="16" t="str">
        <f t="shared" si="70"/>
        <v>中级强化石</v>
      </c>
      <c r="J190" s="16">
        <f t="shared" si="70"/>
        <v>15</v>
      </c>
      <c r="Y190" s="15">
        <v>155</v>
      </c>
      <c r="Z190" s="15">
        <f t="shared" si="63"/>
        <v>1501011</v>
      </c>
      <c r="AA190" s="16" t="str">
        <f t="shared" si="64"/>
        <v>张飞</v>
      </c>
      <c r="AB190" s="15">
        <f t="shared" si="52"/>
        <v>5</v>
      </c>
      <c r="AC190" s="16" t="str">
        <f t="shared" si="65"/>
        <v/>
      </c>
      <c r="AD190" s="16" t="str">
        <f t="shared" si="66"/>
        <v>HPRate</v>
      </c>
      <c r="AE190" s="16">
        <f t="shared" si="67"/>
        <v>0.15</v>
      </c>
      <c r="AF190" s="15" t="s">
        <v>675</v>
      </c>
      <c r="AG190" s="15"/>
      <c r="AH190" s="15" t="s">
        <v>674</v>
      </c>
      <c r="AI190" s="16">
        <f t="shared" si="53"/>
        <v>100</v>
      </c>
      <c r="AJ190" s="16" t="str">
        <f t="shared" si="54"/>
        <v>张飞碎片</v>
      </c>
      <c r="AK190" s="15">
        <f t="shared" si="55"/>
        <v>10</v>
      </c>
    </row>
    <row r="191" spans="1:37" ht="16.5" x14ac:dyDescent="0.2">
      <c r="A191" s="15">
        <v>156</v>
      </c>
      <c r="B191" s="15">
        <f t="shared" si="56"/>
        <v>1501016</v>
      </c>
      <c r="C191" s="15">
        <f t="shared" si="57"/>
        <v>6</v>
      </c>
      <c r="D191" s="16">
        <f t="shared" si="58"/>
        <v>0.47</v>
      </c>
      <c r="E191" s="16" t="str">
        <f t="shared" si="59"/>
        <v>金币</v>
      </c>
      <c r="F191" s="16">
        <f t="shared" si="60"/>
        <v>6000</v>
      </c>
      <c r="G191" s="16" t="str">
        <f t="shared" si="61"/>
        <v>低级强化石</v>
      </c>
      <c r="H191" s="16">
        <f t="shared" si="62"/>
        <v>20</v>
      </c>
      <c r="I191" s="16" t="str">
        <f t="shared" si="70"/>
        <v>中级强化石</v>
      </c>
      <c r="J191" s="16">
        <f t="shared" si="70"/>
        <v>20</v>
      </c>
      <c r="Y191" s="15">
        <v>156</v>
      </c>
      <c r="Z191" s="15">
        <f t="shared" si="63"/>
        <v>1501011</v>
      </c>
      <c r="AA191" s="16" t="str">
        <f t="shared" si="64"/>
        <v>张飞</v>
      </c>
      <c r="AB191" s="15">
        <f t="shared" si="52"/>
        <v>6</v>
      </c>
      <c r="AC191" s="16" t="str">
        <f t="shared" si="65"/>
        <v/>
      </c>
      <c r="AD191" s="16" t="str">
        <f t="shared" si="66"/>
        <v>AtkRate</v>
      </c>
      <c r="AE191" s="16">
        <f t="shared" si="67"/>
        <v>0.15</v>
      </c>
      <c r="AF191" s="15" t="s">
        <v>675</v>
      </c>
      <c r="AG191" s="15"/>
      <c r="AH191" s="15" t="s">
        <v>674</v>
      </c>
      <c r="AI191" s="16">
        <f t="shared" si="53"/>
        <v>150</v>
      </c>
      <c r="AJ191" s="16" t="str">
        <f t="shared" si="54"/>
        <v>张飞碎片</v>
      </c>
      <c r="AK191" s="15">
        <f t="shared" si="55"/>
        <v>10</v>
      </c>
    </row>
    <row r="192" spans="1:37" ht="16.5" x14ac:dyDescent="0.2">
      <c r="A192" s="15">
        <v>157</v>
      </c>
      <c r="B192" s="15">
        <f t="shared" si="56"/>
        <v>1501016</v>
      </c>
      <c r="C192" s="15">
        <f t="shared" si="57"/>
        <v>7</v>
      </c>
      <c r="D192" s="16">
        <f t="shared" si="58"/>
        <v>0.59</v>
      </c>
      <c r="E192" s="16" t="str">
        <f t="shared" si="59"/>
        <v>金币</v>
      </c>
      <c r="F192" s="16">
        <f t="shared" si="60"/>
        <v>7000</v>
      </c>
      <c r="G192" s="16" t="str">
        <f t="shared" si="61"/>
        <v>中级强化石</v>
      </c>
      <c r="H192" s="16">
        <f t="shared" si="62"/>
        <v>20</v>
      </c>
      <c r="I192" s="16" t="str">
        <f t="shared" si="70"/>
        <v>高级强化石</v>
      </c>
      <c r="J192" s="16">
        <f t="shared" si="70"/>
        <v>10</v>
      </c>
      <c r="Y192" s="15">
        <v>157</v>
      </c>
      <c r="Z192" s="15">
        <f t="shared" si="63"/>
        <v>1501011</v>
      </c>
      <c r="AA192" s="16" t="str">
        <f t="shared" si="64"/>
        <v>张飞</v>
      </c>
      <c r="AB192" s="15">
        <f t="shared" si="52"/>
        <v>7</v>
      </c>
      <c r="AC192" s="16" t="str">
        <f t="shared" si="65"/>
        <v/>
      </c>
      <c r="AD192" s="16" t="str">
        <f t="shared" si="66"/>
        <v>DefRate</v>
      </c>
      <c r="AE192" s="16">
        <f t="shared" si="67"/>
        <v>0.15</v>
      </c>
      <c r="AF192" s="15" t="s">
        <v>675</v>
      </c>
      <c r="AG192" s="15"/>
      <c r="AH192" s="15" t="s">
        <v>674</v>
      </c>
      <c r="AI192" s="16">
        <f t="shared" si="53"/>
        <v>200</v>
      </c>
      <c r="AJ192" s="16" t="str">
        <f t="shared" si="54"/>
        <v>张飞碎片</v>
      </c>
      <c r="AK192" s="15">
        <f t="shared" si="55"/>
        <v>10</v>
      </c>
    </row>
    <row r="193" spans="1:37" ht="16.5" x14ac:dyDescent="0.2">
      <c r="A193" s="15">
        <v>158</v>
      </c>
      <c r="B193" s="15">
        <f t="shared" si="56"/>
        <v>1501016</v>
      </c>
      <c r="C193" s="15">
        <f t="shared" si="57"/>
        <v>8</v>
      </c>
      <c r="D193" s="16">
        <f t="shared" si="58"/>
        <v>0.72</v>
      </c>
      <c r="E193" s="16" t="str">
        <f t="shared" si="59"/>
        <v>金币</v>
      </c>
      <c r="F193" s="16">
        <f t="shared" si="60"/>
        <v>8000</v>
      </c>
      <c r="G193" s="16" t="str">
        <f t="shared" si="61"/>
        <v>中级强化石</v>
      </c>
      <c r="H193" s="16">
        <f t="shared" si="62"/>
        <v>20</v>
      </c>
      <c r="I193" s="16" t="str">
        <f t="shared" si="70"/>
        <v>高级强化石</v>
      </c>
      <c r="J193" s="16">
        <f t="shared" si="70"/>
        <v>15</v>
      </c>
      <c r="Y193" s="15">
        <v>158</v>
      </c>
      <c r="Z193" s="15">
        <f t="shared" si="63"/>
        <v>1501011</v>
      </c>
      <c r="AA193" s="16" t="str">
        <f t="shared" si="64"/>
        <v>张飞</v>
      </c>
      <c r="AB193" s="15">
        <f t="shared" si="52"/>
        <v>8</v>
      </c>
      <c r="AC193" s="16" t="str">
        <f t="shared" si="65"/>
        <v/>
      </c>
      <c r="AD193" s="16" t="str">
        <f t="shared" si="66"/>
        <v>AtkRate</v>
      </c>
      <c r="AE193" s="16">
        <f t="shared" si="67"/>
        <v>0.15</v>
      </c>
      <c r="AF193" s="15" t="s">
        <v>675</v>
      </c>
      <c r="AG193" s="15"/>
      <c r="AH193" s="15" t="s">
        <v>674</v>
      </c>
      <c r="AI193" s="16">
        <f t="shared" si="53"/>
        <v>250</v>
      </c>
      <c r="AJ193" s="16" t="str">
        <f t="shared" si="54"/>
        <v>张飞碎片</v>
      </c>
      <c r="AK193" s="15">
        <f t="shared" si="55"/>
        <v>20</v>
      </c>
    </row>
    <row r="194" spans="1:37" ht="16.5" x14ac:dyDescent="0.2">
      <c r="A194" s="15">
        <v>159</v>
      </c>
      <c r="B194" s="15">
        <f t="shared" si="56"/>
        <v>1501016</v>
      </c>
      <c r="C194" s="15">
        <f t="shared" si="57"/>
        <v>9</v>
      </c>
      <c r="D194" s="16">
        <f t="shared" si="58"/>
        <v>0.84</v>
      </c>
      <c r="E194" s="16" t="str">
        <f t="shared" si="59"/>
        <v>金币</v>
      </c>
      <c r="F194" s="16">
        <f t="shared" si="60"/>
        <v>9000</v>
      </c>
      <c r="G194" s="16" t="str">
        <f t="shared" si="61"/>
        <v>中级强化石</v>
      </c>
      <c r="H194" s="16">
        <f t="shared" si="62"/>
        <v>20</v>
      </c>
      <c r="I194" s="16" t="str">
        <f t="shared" si="70"/>
        <v>高级强化石</v>
      </c>
      <c r="J194" s="16">
        <f t="shared" si="70"/>
        <v>20</v>
      </c>
      <c r="Y194" s="15">
        <v>159</v>
      </c>
      <c r="Z194" s="15">
        <f t="shared" si="63"/>
        <v>1501011</v>
      </c>
      <c r="AA194" s="16" t="str">
        <f t="shared" si="64"/>
        <v>张飞</v>
      </c>
      <c r="AB194" s="15">
        <f t="shared" si="52"/>
        <v>9</v>
      </c>
      <c r="AC194" s="16" t="str">
        <f t="shared" si="65"/>
        <v/>
      </c>
      <c r="AD194" s="16" t="str">
        <f t="shared" si="66"/>
        <v>Crit</v>
      </c>
      <c r="AE194" s="16">
        <f t="shared" si="67"/>
        <v>0.15</v>
      </c>
      <c r="AF194" s="15" t="s">
        <v>675</v>
      </c>
      <c r="AG194" s="15"/>
      <c r="AH194" s="15" t="s">
        <v>674</v>
      </c>
      <c r="AI194" s="16">
        <f t="shared" si="53"/>
        <v>300</v>
      </c>
      <c r="AJ194" s="16" t="str">
        <f t="shared" si="54"/>
        <v>张飞碎片</v>
      </c>
      <c r="AK194" s="15">
        <f t="shared" si="55"/>
        <v>20</v>
      </c>
    </row>
    <row r="195" spans="1:37" ht="16.5" x14ac:dyDescent="0.2">
      <c r="A195" s="15">
        <v>160</v>
      </c>
      <c r="B195" s="15">
        <f t="shared" si="56"/>
        <v>1501016</v>
      </c>
      <c r="C195" s="15">
        <f t="shared" si="57"/>
        <v>10</v>
      </c>
      <c r="D195" s="16">
        <f t="shared" si="58"/>
        <v>1</v>
      </c>
      <c r="E195" s="16" t="str">
        <f t="shared" si="59"/>
        <v>金币</v>
      </c>
      <c r="F195" s="16">
        <f t="shared" si="60"/>
        <v>10000</v>
      </c>
      <c r="G195" s="16" t="str">
        <f t="shared" si="61"/>
        <v>中级强化石</v>
      </c>
      <c r="H195" s="16">
        <f t="shared" si="62"/>
        <v>20</v>
      </c>
      <c r="I195" s="16" t="str">
        <f t="shared" si="70"/>
        <v>高级强化石</v>
      </c>
      <c r="J195" s="16">
        <f t="shared" si="70"/>
        <v>25</v>
      </c>
      <c r="Y195" s="15">
        <v>160</v>
      </c>
      <c r="Z195" s="15">
        <f t="shared" si="63"/>
        <v>1501011</v>
      </c>
      <c r="AA195" s="16" t="str">
        <f t="shared" si="64"/>
        <v>张飞</v>
      </c>
      <c r="AB195" s="15">
        <f t="shared" si="52"/>
        <v>10</v>
      </c>
      <c r="AC195" s="16" t="str">
        <f t="shared" si="65"/>
        <v/>
      </c>
      <c r="AD195" s="16" t="str">
        <f t="shared" si="66"/>
        <v>AtkRate</v>
      </c>
      <c r="AE195" s="16">
        <f t="shared" si="67"/>
        <v>0.19999999999999998</v>
      </c>
      <c r="AF195" s="15" t="s">
        <v>675</v>
      </c>
      <c r="AG195" s="15"/>
      <c r="AH195" s="15" t="s">
        <v>674</v>
      </c>
      <c r="AI195" s="16">
        <f t="shared" si="53"/>
        <v>400</v>
      </c>
      <c r="AJ195" s="16" t="str">
        <f t="shared" si="54"/>
        <v>张飞碎片</v>
      </c>
      <c r="AK195" s="15">
        <f t="shared" si="55"/>
        <v>20</v>
      </c>
    </row>
    <row r="196" spans="1:37" ht="16.5" x14ac:dyDescent="0.2">
      <c r="A196" s="15">
        <v>161</v>
      </c>
      <c r="B196" s="15">
        <f t="shared" si="56"/>
        <v>1501017</v>
      </c>
      <c r="C196" s="15">
        <f t="shared" si="57"/>
        <v>1</v>
      </c>
      <c r="D196" s="16">
        <f t="shared" si="58"/>
        <v>0.06</v>
      </c>
      <c r="E196" s="16" t="str">
        <f t="shared" si="59"/>
        <v>金币</v>
      </c>
      <c r="F196" s="16">
        <f t="shared" si="60"/>
        <v>1000</v>
      </c>
      <c r="G196" s="16" t="str">
        <f t="shared" si="61"/>
        <v>低级强化石</v>
      </c>
      <c r="H196" s="16">
        <f t="shared" si="62"/>
        <v>10</v>
      </c>
      <c r="I196" s="16"/>
      <c r="J196" s="16"/>
      <c r="Y196" s="15">
        <v>161</v>
      </c>
      <c r="Z196" s="15">
        <f t="shared" si="63"/>
        <v>1501011</v>
      </c>
      <c r="AA196" s="16" t="str">
        <f t="shared" si="64"/>
        <v>张飞</v>
      </c>
      <c r="AB196" s="15">
        <f t="shared" si="52"/>
        <v>11</v>
      </c>
      <c r="AC196" s="16" t="str">
        <f t="shared" si="65"/>
        <v/>
      </c>
      <c r="AD196" s="16" t="str">
        <f t="shared" si="66"/>
        <v>HPRate</v>
      </c>
      <c r="AE196" s="16">
        <f t="shared" si="67"/>
        <v>0.19999999999999998</v>
      </c>
      <c r="AF196" s="15" t="s">
        <v>675</v>
      </c>
      <c r="AG196" s="15"/>
      <c r="AH196" s="15" t="s">
        <v>674</v>
      </c>
      <c r="AI196" s="16">
        <f t="shared" si="53"/>
        <v>500</v>
      </c>
      <c r="AJ196" s="16" t="str">
        <f t="shared" si="54"/>
        <v>张飞碎片</v>
      </c>
      <c r="AK196" s="15">
        <f t="shared" si="55"/>
        <v>30</v>
      </c>
    </row>
    <row r="197" spans="1:37" ht="16.5" x14ac:dyDescent="0.2">
      <c r="A197" s="15">
        <v>162</v>
      </c>
      <c r="B197" s="15">
        <f t="shared" si="56"/>
        <v>1501017</v>
      </c>
      <c r="C197" s="15">
        <f t="shared" si="57"/>
        <v>2</v>
      </c>
      <c r="D197" s="16">
        <f t="shared" si="58"/>
        <v>0.13</v>
      </c>
      <c r="E197" s="16" t="str">
        <f t="shared" si="59"/>
        <v>金币</v>
      </c>
      <c r="F197" s="16">
        <f t="shared" si="60"/>
        <v>2000</v>
      </c>
      <c r="G197" s="16" t="str">
        <f t="shared" si="61"/>
        <v>低级强化石</v>
      </c>
      <c r="H197" s="16">
        <f t="shared" si="62"/>
        <v>15</v>
      </c>
      <c r="I197" s="16"/>
      <c r="J197" s="16"/>
      <c r="Y197" s="15">
        <v>162</v>
      </c>
      <c r="Z197" s="15">
        <f t="shared" si="63"/>
        <v>1501011</v>
      </c>
      <c r="AA197" s="16" t="str">
        <f t="shared" si="64"/>
        <v>张飞</v>
      </c>
      <c r="AB197" s="15">
        <f t="shared" si="52"/>
        <v>12</v>
      </c>
      <c r="AC197" s="16" t="str">
        <f t="shared" si="65"/>
        <v/>
      </c>
      <c r="AD197" s="16" t="str">
        <f t="shared" si="66"/>
        <v>AtkRate</v>
      </c>
      <c r="AE197" s="16">
        <f t="shared" si="67"/>
        <v>0.19999999999999998</v>
      </c>
      <c r="AF197" s="15" t="s">
        <v>675</v>
      </c>
      <c r="AG197" s="15"/>
      <c r="AH197" s="15" t="s">
        <v>674</v>
      </c>
      <c r="AI197" s="16">
        <f t="shared" si="53"/>
        <v>600</v>
      </c>
      <c r="AJ197" s="16" t="str">
        <f t="shared" si="54"/>
        <v>张飞碎片</v>
      </c>
      <c r="AK197" s="15">
        <f t="shared" si="55"/>
        <v>30</v>
      </c>
    </row>
    <row r="198" spans="1:37" ht="16.5" x14ac:dyDescent="0.2">
      <c r="A198" s="15">
        <v>163</v>
      </c>
      <c r="B198" s="15">
        <f t="shared" si="56"/>
        <v>1501017</v>
      </c>
      <c r="C198" s="15">
        <f t="shared" si="57"/>
        <v>3</v>
      </c>
      <c r="D198" s="16">
        <f t="shared" si="58"/>
        <v>0.19</v>
      </c>
      <c r="E198" s="16" t="str">
        <f t="shared" si="59"/>
        <v>金币</v>
      </c>
      <c r="F198" s="16">
        <f t="shared" si="60"/>
        <v>3000</v>
      </c>
      <c r="G198" s="16" t="str">
        <f t="shared" si="61"/>
        <v>低级强化石</v>
      </c>
      <c r="H198" s="16">
        <f t="shared" si="62"/>
        <v>20</v>
      </c>
      <c r="I198" s="16"/>
      <c r="J198" s="16"/>
      <c r="Y198" s="15">
        <v>163</v>
      </c>
      <c r="Z198" s="15">
        <f t="shared" si="63"/>
        <v>1501011</v>
      </c>
      <c r="AA198" s="16" t="str">
        <f t="shared" si="64"/>
        <v>张飞</v>
      </c>
      <c r="AB198" s="15">
        <f t="shared" si="52"/>
        <v>13</v>
      </c>
      <c r="AC198" s="16" t="str">
        <f t="shared" si="65"/>
        <v/>
      </c>
      <c r="AD198" s="16" t="str">
        <f t="shared" si="66"/>
        <v>DefRate</v>
      </c>
      <c r="AE198" s="16">
        <f t="shared" si="67"/>
        <v>0.19999999999999998</v>
      </c>
      <c r="AF198" s="15" t="s">
        <v>675</v>
      </c>
      <c r="AG198" s="15"/>
      <c r="AH198" s="15" t="s">
        <v>674</v>
      </c>
      <c r="AI198" s="16">
        <f t="shared" si="53"/>
        <v>700</v>
      </c>
      <c r="AJ198" s="16" t="str">
        <f t="shared" si="54"/>
        <v>张飞碎片</v>
      </c>
      <c r="AK198" s="15">
        <f t="shared" si="55"/>
        <v>30</v>
      </c>
    </row>
    <row r="199" spans="1:37" ht="16.5" x14ac:dyDescent="0.2">
      <c r="A199" s="15">
        <v>164</v>
      </c>
      <c r="B199" s="15">
        <f t="shared" si="56"/>
        <v>1501017</v>
      </c>
      <c r="C199" s="15">
        <f t="shared" si="57"/>
        <v>4</v>
      </c>
      <c r="D199" s="16">
        <f t="shared" si="58"/>
        <v>0.28000000000000003</v>
      </c>
      <c r="E199" s="16" t="str">
        <f t="shared" si="59"/>
        <v>金币</v>
      </c>
      <c r="F199" s="16">
        <f t="shared" si="60"/>
        <v>4000</v>
      </c>
      <c r="G199" s="16" t="str">
        <f t="shared" si="61"/>
        <v>低级强化石</v>
      </c>
      <c r="H199" s="16">
        <f t="shared" si="62"/>
        <v>20</v>
      </c>
      <c r="I199" s="16" t="str">
        <f t="shared" ref="I199:J205" si="71">INDEX(T$36:T$45,$C199)</f>
        <v>中级强化石</v>
      </c>
      <c r="J199" s="16">
        <f t="shared" si="71"/>
        <v>10</v>
      </c>
      <c r="Y199" s="15">
        <v>164</v>
      </c>
      <c r="Z199" s="15">
        <f t="shared" si="63"/>
        <v>1501011</v>
      </c>
      <c r="AA199" s="16" t="str">
        <f t="shared" si="64"/>
        <v>张飞</v>
      </c>
      <c r="AB199" s="15">
        <f t="shared" si="52"/>
        <v>14</v>
      </c>
      <c r="AC199" s="16" t="str">
        <f t="shared" si="65"/>
        <v/>
      </c>
      <c r="AD199" s="16" t="str">
        <f t="shared" si="66"/>
        <v>AtkRate</v>
      </c>
      <c r="AE199" s="16">
        <f t="shared" si="67"/>
        <v>0.19999999999999998</v>
      </c>
      <c r="AF199" s="15" t="s">
        <v>675</v>
      </c>
      <c r="AG199" s="15"/>
      <c r="AH199" s="15" t="s">
        <v>674</v>
      </c>
      <c r="AI199" s="16">
        <f t="shared" si="53"/>
        <v>800</v>
      </c>
      <c r="AJ199" s="16" t="str">
        <f t="shared" si="54"/>
        <v>张飞碎片</v>
      </c>
      <c r="AK199" s="15">
        <f t="shared" si="55"/>
        <v>50</v>
      </c>
    </row>
    <row r="200" spans="1:37" ht="16.5" x14ac:dyDescent="0.2">
      <c r="A200" s="15">
        <v>165</v>
      </c>
      <c r="B200" s="15">
        <f t="shared" si="56"/>
        <v>1501017</v>
      </c>
      <c r="C200" s="15">
        <f t="shared" si="57"/>
        <v>5</v>
      </c>
      <c r="D200" s="16">
        <f t="shared" si="58"/>
        <v>0.38</v>
      </c>
      <c r="E200" s="16" t="str">
        <f t="shared" si="59"/>
        <v>金币</v>
      </c>
      <c r="F200" s="16">
        <f t="shared" si="60"/>
        <v>5000</v>
      </c>
      <c r="G200" s="16" t="str">
        <f t="shared" si="61"/>
        <v>低级强化石</v>
      </c>
      <c r="H200" s="16">
        <f t="shared" si="62"/>
        <v>20</v>
      </c>
      <c r="I200" s="16" t="str">
        <f t="shared" si="71"/>
        <v>中级强化石</v>
      </c>
      <c r="J200" s="16">
        <f t="shared" si="71"/>
        <v>15</v>
      </c>
      <c r="Y200" s="15">
        <v>165</v>
      </c>
      <c r="Z200" s="15">
        <f t="shared" si="63"/>
        <v>1501011</v>
      </c>
      <c r="AA200" s="16" t="str">
        <f t="shared" si="64"/>
        <v>张飞</v>
      </c>
      <c r="AB200" s="15">
        <f t="shared" si="52"/>
        <v>15</v>
      </c>
      <c r="AC200" s="16" t="str">
        <f t="shared" si="65"/>
        <v/>
      </c>
      <c r="AD200" s="16" t="str">
        <f t="shared" si="66"/>
        <v>Crit</v>
      </c>
      <c r="AE200" s="16">
        <f t="shared" si="67"/>
        <v>0.19999999999999998</v>
      </c>
      <c r="AF200" s="15" t="s">
        <v>675</v>
      </c>
      <c r="AG200" s="15"/>
      <c r="AH200" s="15" t="s">
        <v>674</v>
      </c>
      <c r="AI200" s="16">
        <f t="shared" si="53"/>
        <v>1000</v>
      </c>
      <c r="AJ200" s="16" t="str">
        <f t="shared" si="54"/>
        <v>张飞碎片</v>
      </c>
      <c r="AK200" s="15">
        <f t="shared" si="55"/>
        <v>60</v>
      </c>
    </row>
    <row r="201" spans="1:37" ht="16.5" x14ac:dyDescent="0.2">
      <c r="A201" s="15">
        <v>166</v>
      </c>
      <c r="B201" s="15">
        <f t="shared" si="56"/>
        <v>1501017</v>
      </c>
      <c r="C201" s="15">
        <f t="shared" si="57"/>
        <v>6</v>
      </c>
      <c r="D201" s="16">
        <f t="shared" si="58"/>
        <v>0.47</v>
      </c>
      <c r="E201" s="16" t="str">
        <f t="shared" si="59"/>
        <v>金币</v>
      </c>
      <c r="F201" s="16">
        <f t="shared" si="60"/>
        <v>6000</v>
      </c>
      <c r="G201" s="16" t="str">
        <f t="shared" si="61"/>
        <v>低级强化石</v>
      </c>
      <c r="H201" s="16">
        <f t="shared" si="62"/>
        <v>20</v>
      </c>
      <c r="I201" s="16" t="str">
        <f t="shared" si="71"/>
        <v>中级强化石</v>
      </c>
      <c r="J201" s="16">
        <f t="shared" si="71"/>
        <v>20</v>
      </c>
      <c r="Y201" s="15">
        <v>166</v>
      </c>
      <c r="Z201" s="15">
        <f t="shared" si="63"/>
        <v>1501012</v>
      </c>
      <c r="AA201" s="16" t="str">
        <f t="shared" si="64"/>
        <v>夏侯惇</v>
      </c>
      <c r="AB201" s="15">
        <f t="shared" si="52"/>
        <v>1</v>
      </c>
      <c r="AC201" s="16" t="str">
        <f t="shared" si="65"/>
        <v/>
      </c>
      <c r="AD201" s="16" t="str">
        <f t="shared" si="66"/>
        <v>AtkExt</v>
      </c>
      <c r="AE201" s="16">
        <f t="shared" si="67"/>
        <v>100</v>
      </c>
      <c r="AF201" s="15" t="s">
        <v>675</v>
      </c>
      <c r="AG201" s="15"/>
      <c r="AH201" s="15" t="s">
        <v>674</v>
      </c>
      <c r="AI201" s="16">
        <f t="shared" si="53"/>
        <v>10</v>
      </c>
      <c r="AJ201" s="16" t="str">
        <f t="shared" si="54"/>
        <v/>
      </c>
      <c r="AK201" s="15" t="str">
        <f t="shared" si="55"/>
        <v/>
      </c>
    </row>
    <row r="202" spans="1:37" ht="16.5" x14ac:dyDescent="0.2">
      <c r="A202" s="15">
        <v>167</v>
      </c>
      <c r="B202" s="15">
        <f t="shared" si="56"/>
        <v>1501017</v>
      </c>
      <c r="C202" s="15">
        <f t="shared" si="57"/>
        <v>7</v>
      </c>
      <c r="D202" s="16">
        <f t="shared" si="58"/>
        <v>0.59</v>
      </c>
      <c r="E202" s="16" t="str">
        <f t="shared" si="59"/>
        <v>金币</v>
      </c>
      <c r="F202" s="16">
        <f t="shared" si="60"/>
        <v>7000</v>
      </c>
      <c r="G202" s="16" t="str">
        <f t="shared" si="61"/>
        <v>中级强化石</v>
      </c>
      <c r="H202" s="16">
        <f t="shared" si="62"/>
        <v>20</v>
      </c>
      <c r="I202" s="16" t="str">
        <f t="shared" si="71"/>
        <v>高级强化石</v>
      </c>
      <c r="J202" s="16">
        <f t="shared" si="71"/>
        <v>10</v>
      </c>
      <c r="Y202" s="15">
        <v>167</v>
      </c>
      <c r="Z202" s="15">
        <f t="shared" si="63"/>
        <v>1501012</v>
      </c>
      <c r="AA202" s="16" t="str">
        <f t="shared" si="64"/>
        <v>夏侯惇</v>
      </c>
      <c r="AB202" s="15">
        <f t="shared" si="52"/>
        <v>2</v>
      </c>
      <c r="AC202" s="16" t="str">
        <f t="shared" si="65"/>
        <v/>
      </c>
      <c r="AD202" s="16" t="str">
        <f t="shared" si="66"/>
        <v>HPExt</v>
      </c>
      <c r="AE202" s="16">
        <f t="shared" si="67"/>
        <v>700</v>
      </c>
      <c r="AF202" s="15" t="s">
        <v>675</v>
      </c>
      <c r="AG202" s="15"/>
      <c r="AH202" s="15" t="s">
        <v>674</v>
      </c>
      <c r="AI202" s="16">
        <f t="shared" si="53"/>
        <v>20</v>
      </c>
      <c r="AJ202" s="16" t="str">
        <f t="shared" si="54"/>
        <v/>
      </c>
      <c r="AK202" s="15" t="str">
        <f t="shared" si="55"/>
        <v/>
      </c>
    </row>
    <row r="203" spans="1:37" ht="16.5" x14ac:dyDescent="0.2">
      <c r="A203" s="15">
        <v>168</v>
      </c>
      <c r="B203" s="15">
        <f t="shared" si="56"/>
        <v>1501017</v>
      </c>
      <c r="C203" s="15">
        <f t="shared" si="57"/>
        <v>8</v>
      </c>
      <c r="D203" s="16">
        <f t="shared" si="58"/>
        <v>0.72</v>
      </c>
      <c r="E203" s="16" t="str">
        <f t="shared" si="59"/>
        <v>金币</v>
      </c>
      <c r="F203" s="16">
        <f t="shared" si="60"/>
        <v>8000</v>
      </c>
      <c r="G203" s="16" t="str">
        <f t="shared" si="61"/>
        <v>中级强化石</v>
      </c>
      <c r="H203" s="16">
        <f t="shared" si="62"/>
        <v>20</v>
      </c>
      <c r="I203" s="16" t="str">
        <f t="shared" si="71"/>
        <v>高级强化石</v>
      </c>
      <c r="J203" s="16">
        <f t="shared" si="71"/>
        <v>15</v>
      </c>
      <c r="Y203" s="15">
        <v>168</v>
      </c>
      <c r="Z203" s="15">
        <f t="shared" si="63"/>
        <v>1501012</v>
      </c>
      <c r="AA203" s="16" t="str">
        <f t="shared" si="64"/>
        <v>夏侯惇</v>
      </c>
      <c r="AB203" s="15">
        <f t="shared" si="52"/>
        <v>3</v>
      </c>
      <c r="AC203" s="16">
        <f t="shared" si="65"/>
        <v>130301209</v>
      </c>
      <c r="AD203" s="16" t="str">
        <f t="shared" si="66"/>
        <v/>
      </c>
      <c r="AE203" s="16" t="str">
        <f t="shared" si="67"/>
        <v/>
      </c>
      <c r="AF203" s="15" t="s">
        <v>675</v>
      </c>
      <c r="AG203" s="15"/>
      <c r="AH203" s="15" t="s">
        <v>674</v>
      </c>
      <c r="AI203" s="16">
        <f t="shared" si="53"/>
        <v>30</v>
      </c>
      <c r="AJ203" s="16" t="str">
        <f t="shared" si="54"/>
        <v>夏侯惇碎片</v>
      </c>
      <c r="AK203" s="15">
        <f t="shared" si="55"/>
        <v>5</v>
      </c>
    </row>
    <row r="204" spans="1:37" ht="16.5" x14ac:dyDescent="0.2">
      <c r="A204" s="15">
        <v>169</v>
      </c>
      <c r="B204" s="15">
        <f t="shared" si="56"/>
        <v>1501017</v>
      </c>
      <c r="C204" s="15">
        <f t="shared" si="57"/>
        <v>9</v>
      </c>
      <c r="D204" s="16">
        <f t="shared" si="58"/>
        <v>0.84</v>
      </c>
      <c r="E204" s="16" t="str">
        <f t="shared" si="59"/>
        <v>金币</v>
      </c>
      <c r="F204" s="16">
        <f t="shared" si="60"/>
        <v>9000</v>
      </c>
      <c r="G204" s="16" t="str">
        <f t="shared" si="61"/>
        <v>中级强化石</v>
      </c>
      <c r="H204" s="16">
        <f t="shared" si="62"/>
        <v>20</v>
      </c>
      <c r="I204" s="16" t="str">
        <f t="shared" si="71"/>
        <v>高级强化石</v>
      </c>
      <c r="J204" s="16">
        <f t="shared" si="71"/>
        <v>20</v>
      </c>
      <c r="Y204" s="15">
        <v>169</v>
      </c>
      <c r="Z204" s="15">
        <f t="shared" si="63"/>
        <v>1501012</v>
      </c>
      <c r="AA204" s="16" t="str">
        <f t="shared" si="64"/>
        <v>夏侯惇</v>
      </c>
      <c r="AB204" s="15">
        <f t="shared" si="52"/>
        <v>4</v>
      </c>
      <c r="AC204" s="16" t="str">
        <f t="shared" si="65"/>
        <v/>
      </c>
      <c r="AD204" s="16" t="str">
        <f t="shared" si="66"/>
        <v>AtkRate</v>
      </c>
      <c r="AE204" s="16">
        <f t="shared" si="67"/>
        <v>0.15</v>
      </c>
      <c r="AF204" s="15" t="s">
        <v>675</v>
      </c>
      <c r="AG204" s="15"/>
      <c r="AH204" s="15" t="s">
        <v>674</v>
      </c>
      <c r="AI204" s="16">
        <f t="shared" si="53"/>
        <v>50</v>
      </c>
      <c r="AJ204" s="16" t="str">
        <f t="shared" si="54"/>
        <v>夏侯惇碎片</v>
      </c>
      <c r="AK204" s="15">
        <f t="shared" si="55"/>
        <v>5</v>
      </c>
    </row>
    <row r="205" spans="1:37" ht="16.5" x14ac:dyDescent="0.2">
      <c r="A205" s="15">
        <v>170</v>
      </c>
      <c r="B205" s="15">
        <f t="shared" si="56"/>
        <v>1501017</v>
      </c>
      <c r="C205" s="15">
        <f t="shared" si="57"/>
        <v>10</v>
      </c>
      <c r="D205" s="16">
        <f t="shared" si="58"/>
        <v>1</v>
      </c>
      <c r="E205" s="16" t="str">
        <f t="shared" si="59"/>
        <v>金币</v>
      </c>
      <c r="F205" s="16">
        <f t="shared" si="60"/>
        <v>10000</v>
      </c>
      <c r="G205" s="16" t="str">
        <f t="shared" si="61"/>
        <v>中级强化石</v>
      </c>
      <c r="H205" s="16">
        <f t="shared" si="62"/>
        <v>20</v>
      </c>
      <c r="I205" s="16" t="str">
        <f t="shared" si="71"/>
        <v>高级强化石</v>
      </c>
      <c r="J205" s="16">
        <f t="shared" si="71"/>
        <v>25</v>
      </c>
      <c r="Y205" s="15">
        <v>170</v>
      </c>
      <c r="Z205" s="15">
        <f t="shared" si="63"/>
        <v>1501012</v>
      </c>
      <c r="AA205" s="16" t="str">
        <f t="shared" si="64"/>
        <v>夏侯惇</v>
      </c>
      <c r="AB205" s="15">
        <f t="shared" si="52"/>
        <v>5</v>
      </c>
      <c r="AC205" s="16" t="str">
        <f t="shared" si="65"/>
        <v/>
      </c>
      <c r="AD205" s="16" t="str">
        <f t="shared" si="66"/>
        <v>HPRate</v>
      </c>
      <c r="AE205" s="16">
        <f t="shared" si="67"/>
        <v>0.15</v>
      </c>
      <c r="AF205" s="15" t="s">
        <v>675</v>
      </c>
      <c r="AG205" s="15"/>
      <c r="AH205" s="15" t="s">
        <v>674</v>
      </c>
      <c r="AI205" s="16">
        <f t="shared" si="53"/>
        <v>100</v>
      </c>
      <c r="AJ205" s="16" t="str">
        <f t="shared" si="54"/>
        <v>夏侯惇碎片</v>
      </c>
      <c r="AK205" s="15">
        <f t="shared" si="55"/>
        <v>10</v>
      </c>
    </row>
    <row r="206" spans="1:37" ht="16.5" x14ac:dyDescent="0.2">
      <c r="A206" s="15">
        <v>171</v>
      </c>
      <c r="B206" s="15">
        <f t="shared" si="56"/>
        <v>1501018</v>
      </c>
      <c r="C206" s="15">
        <f t="shared" si="57"/>
        <v>1</v>
      </c>
      <c r="D206" s="16">
        <f t="shared" si="58"/>
        <v>0.06</v>
      </c>
      <c r="E206" s="16" t="str">
        <f t="shared" si="59"/>
        <v>金币</v>
      </c>
      <c r="F206" s="16">
        <f t="shared" si="60"/>
        <v>1000</v>
      </c>
      <c r="G206" s="16" t="str">
        <f t="shared" si="61"/>
        <v>低级强化石</v>
      </c>
      <c r="H206" s="16">
        <f t="shared" si="62"/>
        <v>10</v>
      </c>
      <c r="I206" s="16"/>
      <c r="J206" s="16"/>
      <c r="Y206" s="15">
        <v>171</v>
      </c>
      <c r="Z206" s="15">
        <f t="shared" si="63"/>
        <v>1501012</v>
      </c>
      <c r="AA206" s="16" t="str">
        <f t="shared" si="64"/>
        <v>夏侯惇</v>
      </c>
      <c r="AB206" s="15">
        <f t="shared" si="52"/>
        <v>6</v>
      </c>
      <c r="AC206" s="16" t="str">
        <f t="shared" si="65"/>
        <v/>
      </c>
      <c r="AD206" s="16" t="str">
        <f t="shared" si="66"/>
        <v>AtkRate</v>
      </c>
      <c r="AE206" s="16">
        <f t="shared" si="67"/>
        <v>0.15</v>
      </c>
      <c r="AF206" s="15" t="s">
        <v>675</v>
      </c>
      <c r="AG206" s="15"/>
      <c r="AH206" s="15" t="s">
        <v>674</v>
      </c>
      <c r="AI206" s="16">
        <f t="shared" si="53"/>
        <v>150</v>
      </c>
      <c r="AJ206" s="16" t="str">
        <f t="shared" si="54"/>
        <v>夏侯惇碎片</v>
      </c>
      <c r="AK206" s="15">
        <f t="shared" si="55"/>
        <v>10</v>
      </c>
    </row>
    <row r="207" spans="1:37" ht="16.5" x14ac:dyDescent="0.2">
      <c r="A207" s="15">
        <v>172</v>
      </c>
      <c r="B207" s="15">
        <f t="shared" si="56"/>
        <v>1501018</v>
      </c>
      <c r="C207" s="15">
        <f t="shared" si="57"/>
        <v>2</v>
      </c>
      <c r="D207" s="16">
        <f t="shared" si="58"/>
        <v>0.13</v>
      </c>
      <c r="E207" s="16" t="str">
        <f t="shared" si="59"/>
        <v>金币</v>
      </c>
      <c r="F207" s="16">
        <f t="shared" si="60"/>
        <v>2000</v>
      </c>
      <c r="G207" s="16" t="str">
        <f t="shared" si="61"/>
        <v>低级强化石</v>
      </c>
      <c r="H207" s="16">
        <f t="shared" si="62"/>
        <v>15</v>
      </c>
      <c r="I207" s="16"/>
      <c r="J207" s="16"/>
      <c r="Y207" s="15">
        <v>172</v>
      </c>
      <c r="Z207" s="15">
        <f t="shared" si="63"/>
        <v>1501012</v>
      </c>
      <c r="AA207" s="16" t="str">
        <f t="shared" si="64"/>
        <v>夏侯惇</v>
      </c>
      <c r="AB207" s="15">
        <f t="shared" si="52"/>
        <v>7</v>
      </c>
      <c r="AC207" s="16" t="str">
        <f t="shared" si="65"/>
        <v/>
      </c>
      <c r="AD207" s="16" t="str">
        <f t="shared" si="66"/>
        <v>DefRate</v>
      </c>
      <c r="AE207" s="16">
        <f t="shared" si="67"/>
        <v>0.15</v>
      </c>
      <c r="AF207" s="15" t="s">
        <v>675</v>
      </c>
      <c r="AG207" s="15"/>
      <c r="AH207" s="15" t="s">
        <v>674</v>
      </c>
      <c r="AI207" s="16">
        <f t="shared" si="53"/>
        <v>200</v>
      </c>
      <c r="AJ207" s="16" t="str">
        <f t="shared" si="54"/>
        <v>夏侯惇碎片</v>
      </c>
      <c r="AK207" s="15">
        <f t="shared" si="55"/>
        <v>10</v>
      </c>
    </row>
    <row r="208" spans="1:37" ht="16.5" x14ac:dyDescent="0.2">
      <c r="A208" s="15">
        <v>173</v>
      </c>
      <c r="B208" s="15">
        <f t="shared" si="56"/>
        <v>1501018</v>
      </c>
      <c r="C208" s="15">
        <f t="shared" si="57"/>
        <v>3</v>
      </c>
      <c r="D208" s="16">
        <f t="shared" si="58"/>
        <v>0.19</v>
      </c>
      <c r="E208" s="16" t="str">
        <f t="shared" si="59"/>
        <v>金币</v>
      </c>
      <c r="F208" s="16">
        <f t="shared" si="60"/>
        <v>3000</v>
      </c>
      <c r="G208" s="16" t="str">
        <f t="shared" si="61"/>
        <v>低级强化石</v>
      </c>
      <c r="H208" s="16">
        <f t="shared" si="62"/>
        <v>20</v>
      </c>
      <c r="I208" s="16"/>
      <c r="J208" s="16"/>
      <c r="Y208" s="15">
        <v>173</v>
      </c>
      <c r="Z208" s="15">
        <f t="shared" si="63"/>
        <v>1501012</v>
      </c>
      <c r="AA208" s="16" t="str">
        <f t="shared" si="64"/>
        <v>夏侯惇</v>
      </c>
      <c r="AB208" s="15">
        <f t="shared" si="52"/>
        <v>8</v>
      </c>
      <c r="AC208" s="16" t="str">
        <f t="shared" si="65"/>
        <v/>
      </c>
      <c r="AD208" s="16" t="str">
        <f t="shared" si="66"/>
        <v>AtkRate</v>
      </c>
      <c r="AE208" s="16">
        <f t="shared" si="67"/>
        <v>0.15</v>
      </c>
      <c r="AF208" s="15" t="s">
        <v>675</v>
      </c>
      <c r="AG208" s="15"/>
      <c r="AH208" s="15" t="s">
        <v>674</v>
      </c>
      <c r="AI208" s="16">
        <f t="shared" si="53"/>
        <v>250</v>
      </c>
      <c r="AJ208" s="16" t="str">
        <f t="shared" si="54"/>
        <v>夏侯惇碎片</v>
      </c>
      <c r="AK208" s="15">
        <f t="shared" si="55"/>
        <v>20</v>
      </c>
    </row>
    <row r="209" spans="1:37" ht="16.5" x14ac:dyDescent="0.2">
      <c r="A209" s="15">
        <v>174</v>
      </c>
      <c r="B209" s="15">
        <f t="shared" si="56"/>
        <v>1501018</v>
      </c>
      <c r="C209" s="15">
        <f t="shared" si="57"/>
        <v>4</v>
      </c>
      <c r="D209" s="16">
        <f t="shared" si="58"/>
        <v>0.28000000000000003</v>
      </c>
      <c r="E209" s="16" t="str">
        <f t="shared" si="59"/>
        <v>金币</v>
      </c>
      <c r="F209" s="16">
        <f t="shared" si="60"/>
        <v>4000</v>
      </c>
      <c r="G209" s="16" t="str">
        <f t="shared" si="61"/>
        <v>低级强化石</v>
      </c>
      <c r="H209" s="16">
        <f t="shared" si="62"/>
        <v>20</v>
      </c>
      <c r="I209" s="16" t="str">
        <f t="shared" ref="I209:J215" si="72">INDEX(T$36:T$45,$C209)</f>
        <v>中级强化石</v>
      </c>
      <c r="J209" s="16">
        <f t="shared" si="72"/>
        <v>10</v>
      </c>
      <c r="Y209" s="15">
        <v>174</v>
      </c>
      <c r="Z209" s="15">
        <f t="shared" si="63"/>
        <v>1501012</v>
      </c>
      <c r="AA209" s="16" t="str">
        <f t="shared" si="64"/>
        <v>夏侯惇</v>
      </c>
      <c r="AB209" s="15">
        <f t="shared" si="52"/>
        <v>9</v>
      </c>
      <c r="AC209" s="16" t="str">
        <f t="shared" si="65"/>
        <v/>
      </c>
      <c r="AD209" s="16" t="str">
        <f t="shared" si="66"/>
        <v>Crit</v>
      </c>
      <c r="AE209" s="16">
        <f t="shared" si="67"/>
        <v>0.15</v>
      </c>
      <c r="AF209" s="15" t="s">
        <v>675</v>
      </c>
      <c r="AG209" s="15"/>
      <c r="AH209" s="15" t="s">
        <v>674</v>
      </c>
      <c r="AI209" s="16">
        <f t="shared" si="53"/>
        <v>300</v>
      </c>
      <c r="AJ209" s="16" t="str">
        <f t="shared" si="54"/>
        <v>夏侯惇碎片</v>
      </c>
      <c r="AK209" s="15">
        <f t="shared" si="55"/>
        <v>20</v>
      </c>
    </row>
    <row r="210" spans="1:37" ht="16.5" x14ac:dyDescent="0.2">
      <c r="A210" s="15">
        <v>175</v>
      </c>
      <c r="B210" s="15">
        <f t="shared" si="56"/>
        <v>1501018</v>
      </c>
      <c r="C210" s="15">
        <f t="shared" si="57"/>
        <v>5</v>
      </c>
      <c r="D210" s="16">
        <f t="shared" si="58"/>
        <v>0.38</v>
      </c>
      <c r="E210" s="16" t="str">
        <f t="shared" si="59"/>
        <v>金币</v>
      </c>
      <c r="F210" s="16">
        <f t="shared" si="60"/>
        <v>5000</v>
      </c>
      <c r="G210" s="16" t="str">
        <f t="shared" si="61"/>
        <v>低级强化石</v>
      </c>
      <c r="H210" s="16">
        <f t="shared" si="62"/>
        <v>20</v>
      </c>
      <c r="I210" s="16" t="str">
        <f t="shared" si="72"/>
        <v>中级强化石</v>
      </c>
      <c r="J210" s="16">
        <f t="shared" si="72"/>
        <v>15</v>
      </c>
      <c r="Y210" s="15">
        <v>175</v>
      </c>
      <c r="Z210" s="15">
        <f t="shared" si="63"/>
        <v>1501012</v>
      </c>
      <c r="AA210" s="16" t="str">
        <f t="shared" si="64"/>
        <v>夏侯惇</v>
      </c>
      <c r="AB210" s="15">
        <f t="shared" si="52"/>
        <v>10</v>
      </c>
      <c r="AC210" s="16" t="str">
        <f t="shared" si="65"/>
        <v/>
      </c>
      <c r="AD210" s="16" t="str">
        <f t="shared" si="66"/>
        <v>AtkRate</v>
      </c>
      <c r="AE210" s="16">
        <f t="shared" si="67"/>
        <v>0.19999999999999998</v>
      </c>
      <c r="AF210" s="15" t="s">
        <v>675</v>
      </c>
      <c r="AG210" s="15"/>
      <c r="AH210" s="15" t="s">
        <v>674</v>
      </c>
      <c r="AI210" s="16">
        <f t="shared" si="53"/>
        <v>400</v>
      </c>
      <c r="AJ210" s="16" t="str">
        <f t="shared" si="54"/>
        <v>夏侯惇碎片</v>
      </c>
      <c r="AK210" s="15">
        <f t="shared" si="55"/>
        <v>20</v>
      </c>
    </row>
    <row r="211" spans="1:37" ht="16.5" x14ac:dyDescent="0.2">
      <c r="A211" s="15">
        <v>176</v>
      </c>
      <c r="B211" s="15">
        <f t="shared" si="56"/>
        <v>1501018</v>
      </c>
      <c r="C211" s="15">
        <f t="shared" si="57"/>
        <v>6</v>
      </c>
      <c r="D211" s="16">
        <f t="shared" si="58"/>
        <v>0.47</v>
      </c>
      <c r="E211" s="16" t="str">
        <f t="shared" si="59"/>
        <v>金币</v>
      </c>
      <c r="F211" s="16">
        <f t="shared" si="60"/>
        <v>6000</v>
      </c>
      <c r="G211" s="16" t="str">
        <f t="shared" si="61"/>
        <v>低级强化石</v>
      </c>
      <c r="H211" s="16">
        <f t="shared" si="62"/>
        <v>20</v>
      </c>
      <c r="I211" s="16" t="str">
        <f t="shared" si="72"/>
        <v>中级强化石</v>
      </c>
      <c r="J211" s="16">
        <f t="shared" si="72"/>
        <v>20</v>
      </c>
      <c r="Y211" s="15">
        <v>176</v>
      </c>
      <c r="Z211" s="15">
        <f t="shared" si="63"/>
        <v>1501012</v>
      </c>
      <c r="AA211" s="16" t="str">
        <f t="shared" si="64"/>
        <v>夏侯惇</v>
      </c>
      <c r="AB211" s="15">
        <f t="shared" si="52"/>
        <v>11</v>
      </c>
      <c r="AC211" s="16" t="str">
        <f t="shared" si="65"/>
        <v/>
      </c>
      <c r="AD211" s="16" t="str">
        <f t="shared" si="66"/>
        <v>HPRate</v>
      </c>
      <c r="AE211" s="16">
        <f t="shared" si="67"/>
        <v>0.19999999999999998</v>
      </c>
      <c r="AF211" s="15" t="s">
        <v>675</v>
      </c>
      <c r="AG211" s="15"/>
      <c r="AH211" s="15" t="s">
        <v>674</v>
      </c>
      <c r="AI211" s="16">
        <f t="shared" si="53"/>
        <v>500</v>
      </c>
      <c r="AJ211" s="16" t="str">
        <f t="shared" si="54"/>
        <v>夏侯惇碎片</v>
      </c>
      <c r="AK211" s="15">
        <f t="shared" si="55"/>
        <v>30</v>
      </c>
    </row>
    <row r="212" spans="1:37" ht="16.5" x14ac:dyDescent="0.2">
      <c r="A212" s="15">
        <v>177</v>
      </c>
      <c r="B212" s="15">
        <f t="shared" si="56"/>
        <v>1501018</v>
      </c>
      <c r="C212" s="15">
        <f t="shared" si="57"/>
        <v>7</v>
      </c>
      <c r="D212" s="16">
        <f t="shared" si="58"/>
        <v>0.59</v>
      </c>
      <c r="E212" s="16" t="str">
        <f t="shared" si="59"/>
        <v>金币</v>
      </c>
      <c r="F212" s="16">
        <f t="shared" si="60"/>
        <v>7000</v>
      </c>
      <c r="G212" s="16" t="str">
        <f t="shared" si="61"/>
        <v>中级强化石</v>
      </c>
      <c r="H212" s="16">
        <f t="shared" si="62"/>
        <v>20</v>
      </c>
      <c r="I212" s="16" t="str">
        <f t="shared" si="72"/>
        <v>高级强化石</v>
      </c>
      <c r="J212" s="16">
        <f t="shared" si="72"/>
        <v>10</v>
      </c>
      <c r="Y212" s="15">
        <v>177</v>
      </c>
      <c r="Z212" s="15">
        <f t="shared" si="63"/>
        <v>1501012</v>
      </c>
      <c r="AA212" s="16" t="str">
        <f t="shared" si="64"/>
        <v>夏侯惇</v>
      </c>
      <c r="AB212" s="15">
        <f t="shared" si="52"/>
        <v>12</v>
      </c>
      <c r="AC212" s="16" t="str">
        <f t="shared" si="65"/>
        <v/>
      </c>
      <c r="AD212" s="16" t="str">
        <f t="shared" si="66"/>
        <v>AtkRate</v>
      </c>
      <c r="AE212" s="16">
        <f t="shared" si="67"/>
        <v>0.19999999999999998</v>
      </c>
      <c r="AF212" s="15" t="s">
        <v>675</v>
      </c>
      <c r="AG212" s="15"/>
      <c r="AH212" s="15" t="s">
        <v>674</v>
      </c>
      <c r="AI212" s="16">
        <f t="shared" si="53"/>
        <v>600</v>
      </c>
      <c r="AJ212" s="16" t="str">
        <f t="shared" si="54"/>
        <v>夏侯惇碎片</v>
      </c>
      <c r="AK212" s="15">
        <f t="shared" si="55"/>
        <v>30</v>
      </c>
    </row>
    <row r="213" spans="1:37" ht="16.5" x14ac:dyDescent="0.2">
      <c r="A213" s="15">
        <v>178</v>
      </c>
      <c r="B213" s="15">
        <f t="shared" si="56"/>
        <v>1501018</v>
      </c>
      <c r="C213" s="15">
        <f t="shared" si="57"/>
        <v>8</v>
      </c>
      <c r="D213" s="16">
        <f t="shared" si="58"/>
        <v>0.72</v>
      </c>
      <c r="E213" s="16" t="str">
        <f t="shared" si="59"/>
        <v>金币</v>
      </c>
      <c r="F213" s="16">
        <f t="shared" si="60"/>
        <v>8000</v>
      </c>
      <c r="G213" s="16" t="str">
        <f t="shared" si="61"/>
        <v>中级强化石</v>
      </c>
      <c r="H213" s="16">
        <f t="shared" si="62"/>
        <v>20</v>
      </c>
      <c r="I213" s="16" t="str">
        <f t="shared" si="72"/>
        <v>高级强化石</v>
      </c>
      <c r="J213" s="16">
        <f t="shared" si="72"/>
        <v>15</v>
      </c>
      <c r="Y213" s="15">
        <v>178</v>
      </c>
      <c r="Z213" s="15">
        <f t="shared" si="63"/>
        <v>1501012</v>
      </c>
      <c r="AA213" s="16" t="str">
        <f t="shared" si="64"/>
        <v>夏侯惇</v>
      </c>
      <c r="AB213" s="15">
        <f t="shared" si="52"/>
        <v>13</v>
      </c>
      <c r="AC213" s="16" t="str">
        <f t="shared" si="65"/>
        <v/>
      </c>
      <c r="AD213" s="16" t="str">
        <f t="shared" si="66"/>
        <v>DefRate</v>
      </c>
      <c r="AE213" s="16">
        <f t="shared" si="67"/>
        <v>0.19999999999999998</v>
      </c>
      <c r="AF213" s="15" t="s">
        <v>675</v>
      </c>
      <c r="AG213" s="15"/>
      <c r="AH213" s="15" t="s">
        <v>674</v>
      </c>
      <c r="AI213" s="16">
        <f t="shared" si="53"/>
        <v>700</v>
      </c>
      <c r="AJ213" s="16" t="str">
        <f t="shared" si="54"/>
        <v>夏侯惇碎片</v>
      </c>
      <c r="AK213" s="15">
        <f t="shared" si="55"/>
        <v>30</v>
      </c>
    </row>
    <row r="214" spans="1:37" ht="16.5" x14ac:dyDescent="0.2">
      <c r="A214" s="15">
        <v>179</v>
      </c>
      <c r="B214" s="15">
        <f t="shared" si="56"/>
        <v>1501018</v>
      </c>
      <c r="C214" s="15">
        <f t="shared" si="57"/>
        <v>9</v>
      </c>
      <c r="D214" s="16">
        <f t="shared" si="58"/>
        <v>0.84</v>
      </c>
      <c r="E214" s="16" t="str">
        <f t="shared" si="59"/>
        <v>金币</v>
      </c>
      <c r="F214" s="16">
        <f t="shared" si="60"/>
        <v>9000</v>
      </c>
      <c r="G214" s="16" t="str">
        <f t="shared" si="61"/>
        <v>中级强化石</v>
      </c>
      <c r="H214" s="16">
        <f t="shared" si="62"/>
        <v>20</v>
      </c>
      <c r="I214" s="16" t="str">
        <f t="shared" si="72"/>
        <v>高级强化石</v>
      </c>
      <c r="J214" s="16">
        <f t="shared" si="72"/>
        <v>20</v>
      </c>
      <c r="Y214" s="15">
        <v>179</v>
      </c>
      <c r="Z214" s="15">
        <f t="shared" si="63"/>
        <v>1501012</v>
      </c>
      <c r="AA214" s="16" t="str">
        <f t="shared" si="64"/>
        <v>夏侯惇</v>
      </c>
      <c r="AB214" s="15">
        <f t="shared" si="52"/>
        <v>14</v>
      </c>
      <c r="AC214" s="16" t="str">
        <f t="shared" si="65"/>
        <v/>
      </c>
      <c r="AD214" s="16" t="str">
        <f t="shared" si="66"/>
        <v>AtkRate</v>
      </c>
      <c r="AE214" s="16">
        <f t="shared" si="67"/>
        <v>0.19999999999999998</v>
      </c>
      <c r="AF214" s="15" t="s">
        <v>675</v>
      </c>
      <c r="AG214" s="15"/>
      <c r="AH214" s="15" t="s">
        <v>674</v>
      </c>
      <c r="AI214" s="16">
        <f t="shared" si="53"/>
        <v>800</v>
      </c>
      <c r="AJ214" s="16" t="str">
        <f t="shared" si="54"/>
        <v>夏侯惇碎片</v>
      </c>
      <c r="AK214" s="15">
        <f t="shared" si="55"/>
        <v>50</v>
      </c>
    </row>
    <row r="215" spans="1:37" ht="16.5" x14ac:dyDescent="0.2">
      <c r="A215" s="15">
        <v>180</v>
      </c>
      <c r="B215" s="15">
        <f t="shared" si="56"/>
        <v>1501018</v>
      </c>
      <c r="C215" s="15">
        <f t="shared" si="57"/>
        <v>10</v>
      </c>
      <c r="D215" s="16">
        <f t="shared" si="58"/>
        <v>1</v>
      </c>
      <c r="E215" s="16" t="str">
        <f t="shared" si="59"/>
        <v>金币</v>
      </c>
      <c r="F215" s="16">
        <f t="shared" si="60"/>
        <v>10000</v>
      </c>
      <c r="G215" s="16" t="str">
        <f t="shared" si="61"/>
        <v>中级强化石</v>
      </c>
      <c r="H215" s="16">
        <f t="shared" si="62"/>
        <v>20</v>
      </c>
      <c r="I215" s="16" t="str">
        <f t="shared" si="72"/>
        <v>高级强化石</v>
      </c>
      <c r="J215" s="16">
        <f t="shared" si="72"/>
        <v>25</v>
      </c>
      <c r="Y215" s="15">
        <v>180</v>
      </c>
      <c r="Z215" s="15">
        <f t="shared" si="63"/>
        <v>1501012</v>
      </c>
      <c r="AA215" s="16" t="str">
        <f t="shared" si="64"/>
        <v>夏侯惇</v>
      </c>
      <c r="AB215" s="15">
        <f t="shared" si="52"/>
        <v>15</v>
      </c>
      <c r="AC215" s="16" t="str">
        <f t="shared" si="65"/>
        <v/>
      </c>
      <c r="AD215" s="16" t="str">
        <f t="shared" si="66"/>
        <v>Crit</v>
      </c>
      <c r="AE215" s="16">
        <f t="shared" si="67"/>
        <v>0.19999999999999998</v>
      </c>
      <c r="AF215" s="15" t="s">
        <v>675</v>
      </c>
      <c r="AG215" s="15"/>
      <c r="AH215" s="15" t="s">
        <v>674</v>
      </c>
      <c r="AI215" s="16">
        <f t="shared" si="53"/>
        <v>1000</v>
      </c>
      <c r="AJ215" s="16" t="str">
        <f t="shared" si="54"/>
        <v>夏侯惇碎片</v>
      </c>
      <c r="AK215" s="15">
        <f t="shared" si="55"/>
        <v>60</v>
      </c>
    </row>
    <row r="216" spans="1:37" ht="16.5" x14ac:dyDescent="0.2">
      <c r="A216" s="15">
        <v>181</v>
      </c>
      <c r="B216" s="15">
        <f t="shared" si="56"/>
        <v>1501019</v>
      </c>
      <c r="C216" s="15">
        <f t="shared" si="57"/>
        <v>1</v>
      </c>
      <c r="D216" s="16">
        <f t="shared" si="58"/>
        <v>0.06</v>
      </c>
      <c r="E216" s="16" t="str">
        <f t="shared" si="59"/>
        <v>金币</v>
      </c>
      <c r="F216" s="16">
        <f t="shared" si="60"/>
        <v>1000</v>
      </c>
      <c r="G216" s="16" t="str">
        <f t="shared" si="61"/>
        <v>低级强化石</v>
      </c>
      <c r="H216" s="16">
        <f t="shared" si="62"/>
        <v>10</v>
      </c>
      <c r="I216" s="16"/>
      <c r="J216" s="16"/>
      <c r="Y216" s="15">
        <v>181</v>
      </c>
      <c r="Z216" s="15">
        <f t="shared" si="63"/>
        <v>1501013</v>
      </c>
      <c r="AA216" s="16" t="str">
        <f t="shared" si="64"/>
        <v>塞伯罗斯</v>
      </c>
      <c r="AB216" s="15">
        <f t="shared" si="52"/>
        <v>1</v>
      </c>
      <c r="AC216" s="16" t="str">
        <f t="shared" si="65"/>
        <v/>
      </c>
      <c r="AD216" s="16" t="str">
        <f t="shared" si="66"/>
        <v>AtkExt</v>
      </c>
      <c r="AE216" s="16">
        <f t="shared" si="67"/>
        <v>100</v>
      </c>
      <c r="AF216" s="15" t="s">
        <v>675</v>
      </c>
      <c r="AG216" s="15"/>
      <c r="AH216" s="15" t="s">
        <v>674</v>
      </c>
      <c r="AI216" s="16">
        <f t="shared" si="53"/>
        <v>10</v>
      </c>
      <c r="AJ216" s="16" t="str">
        <f t="shared" si="54"/>
        <v/>
      </c>
      <c r="AK216" s="15" t="str">
        <f t="shared" si="55"/>
        <v/>
      </c>
    </row>
    <row r="217" spans="1:37" ht="16.5" x14ac:dyDescent="0.2">
      <c r="A217" s="15">
        <v>182</v>
      </c>
      <c r="B217" s="15">
        <f t="shared" si="56"/>
        <v>1501019</v>
      </c>
      <c r="C217" s="15">
        <f t="shared" si="57"/>
        <v>2</v>
      </c>
      <c r="D217" s="16">
        <f t="shared" si="58"/>
        <v>0.13</v>
      </c>
      <c r="E217" s="16" t="str">
        <f t="shared" si="59"/>
        <v>金币</v>
      </c>
      <c r="F217" s="16">
        <f t="shared" si="60"/>
        <v>2000</v>
      </c>
      <c r="G217" s="16" t="str">
        <f t="shared" si="61"/>
        <v>低级强化石</v>
      </c>
      <c r="H217" s="16">
        <f t="shared" si="62"/>
        <v>15</v>
      </c>
      <c r="I217" s="16"/>
      <c r="J217" s="16"/>
      <c r="Y217" s="15">
        <v>182</v>
      </c>
      <c r="Z217" s="15">
        <f t="shared" si="63"/>
        <v>1501013</v>
      </c>
      <c r="AA217" s="16" t="str">
        <f t="shared" si="64"/>
        <v>塞伯罗斯</v>
      </c>
      <c r="AB217" s="15">
        <f t="shared" si="52"/>
        <v>2</v>
      </c>
      <c r="AC217" s="16" t="str">
        <f t="shared" si="65"/>
        <v/>
      </c>
      <c r="AD217" s="16" t="str">
        <f t="shared" si="66"/>
        <v>HPExt</v>
      </c>
      <c r="AE217" s="16">
        <f t="shared" si="67"/>
        <v>700</v>
      </c>
      <c r="AF217" s="15" t="s">
        <v>675</v>
      </c>
      <c r="AG217" s="15"/>
      <c r="AH217" s="15" t="s">
        <v>674</v>
      </c>
      <c r="AI217" s="16">
        <f t="shared" si="53"/>
        <v>20</v>
      </c>
      <c r="AJ217" s="16" t="str">
        <f t="shared" si="54"/>
        <v/>
      </c>
      <c r="AK217" s="15" t="str">
        <f t="shared" si="55"/>
        <v/>
      </c>
    </row>
    <row r="218" spans="1:37" ht="16.5" x14ac:dyDescent="0.2">
      <c r="A218" s="15">
        <v>183</v>
      </c>
      <c r="B218" s="15">
        <f t="shared" si="56"/>
        <v>1501019</v>
      </c>
      <c r="C218" s="15">
        <f t="shared" si="57"/>
        <v>3</v>
      </c>
      <c r="D218" s="16">
        <f t="shared" si="58"/>
        <v>0.19</v>
      </c>
      <c r="E218" s="16" t="str">
        <f t="shared" si="59"/>
        <v>金币</v>
      </c>
      <c r="F218" s="16">
        <f t="shared" si="60"/>
        <v>3000</v>
      </c>
      <c r="G218" s="16" t="str">
        <f t="shared" si="61"/>
        <v>低级强化石</v>
      </c>
      <c r="H218" s="16">
        <f t="shared" si="62"/>
        <v>20</v>
      </c>
      <c r="I218" s="16"/>
      <c r="J218" s="16"/>
      <c r="Y218" s="15">
        <v>183</v>
      </c>
      <c r="Z218" s="15">
        <f t="shared" si="63"/>
        <v>1501013</v>
      </c>
      <c r="AA218" s="16" t="str">
        <f t="shared" si="64"/>
        <v>塞伯罗斯</v>
      </c>
      <c r="AB218" s="15">
        <f t="shared" si="52"/>
        <v>3</v>
      </c>
      <c r="AC218" s="16">
        <f t="shared" si="65"/>
        <v>130301309</v>
      </c>
      <c r="AD218" s="16" t="str">
        <f t="shared" si="66"/>
        <v/>
      </c>
      <c r="AE218" s="16" t="str">
        <f t="shared" si="67"/>
        <v/>
      </c>
      <c r="AF218" s="15" t="s">
        <v>675</v>
      </c>
      <c r="AG218" s="15"/>
      <c r="AH218" s="15" t="s">
        <v>674</v>
      </c>
      <c r="AI218" s="16">
        <f t="shared" si="53"/>
        <v>30</v>
      </c>
      <c r="AJ218" s="16" t="str">
        <f t="shared" si="54"/>
        <v>塞伯罗斯碎片</v>
      </c>
      <c r="AK218" s="15">
        <f t="shared" si="55"/>
        <v>5</v>
      </c>
    </row>
    <row r="219" spans="1:37" ht="16.5" x14ac:dyDescent="0.2">
      <c r="A219" s="15">
        <v>184</v>
      </c>
      <c r="B219" s="15">
        <f t="shared" si="56"/>
        <v>1501019</v>
      </c>
      <c r="C219" s="15">
        <f t="shared" si="57"/>
        <v>4</v>
      </c>
      <c r="D219" s="16">
        <f t="shared" si="58"/>
        <v>0.28000000000000003</v>
      </c>
      <c r="E219" s="16" t="str">
        <f t="shared" si="59"/>
        <v>金币</v>
      </c>
      <c r="F219" s="16">
        <f t="shared" si="60"/>
        <v>4000</v>
      </c>
      <c r="G219" s="16" t="str">
        <f t="shared" si="61"/>
        <v>低级强化石</v>
      </c>
      <c r="H219" s="16">
        <f t="shared" si="62"/>
        <v>20</v>
      </c>
      <c r="I219" s="16" t="str">
        <f t="shared" ref="I219:J225" si="73">INDEX(T$36:T$45,$C219)</f>
        <v>中级强化石</v>
      </c>
      <c r="J219" s="16">
        <f t="shared" si="73"/>
        <v>10</v>
      </c>
      <c r="Y219" s="15">
        <v>184</v>
      </c>
      <c r="Z219" s="15">
        <f t="shared" si="63"/>
        <v>1501013</v>
      </c>
      <c r="AA219" s="16" t="str">
        <f t="shared" si="64"/>
        <v>塞伯罗斯</v>
      </c>
      <c r="AB219" s="15">
        <f t="shared" si="52"/>
        <v>4</v>
      </c>
      <c r="AC219" s="16" t="str">
        <f t="shared" si="65"/>
        <v/>
      </c>
      <c r="AD219" s="16" t="str">
        <f t="shared" si="66"/>
        <v>AtkRate</v>
      </c>
      <c r="AE219" s="16">
        <f t="shared" si="67"/>
        <v>0.15</v>
      </c>
      <c r="AF219" s="15" t="s">
        <v>675</v>
      </c>
      <c r="AG219" s="15"/>
      <c r="AH219" s="15" t="s">
        <v>674</v>
      </c>
      <c r="AI219" s="16">
        <f t="shared" si="53"/>
        <v>50</v>
      </c>
      <c r="AJ219" s="16" t="str">
        <f t="shared" si="54"/>
        <v>塞伯罗斯碎片</v>
      </c>
      <c r="AK219" s="15">
        <f t="shared" si="55"/>
        <v>5</v>
      </c>
    </row>
    <row r="220" spans="1:37" ht="16.5" x14ac:dyDescent="0.2">
      <c r="A220" s="15">
        <v>185</v>
      </c>
      <c r="B220" s="15">
        <f t="shared" si="56"/>
        <v>1501019</v>
      </c>
      <c r="C220" s="15">
        <f t="shared" si="57"/>
        <v>5</v>
      </c>
      <c r="D220" s="16">
        <f t="shared" si="58"/>
        <v>0.38</v>
      </c>
      <c r="E220" s="16" t="str">
        <f t="shared" si="59"/>
        <v>金币</v>
      </c>
      <c r="F220" s="16">
        <f t="shared" si="60"/>
        <v>5000</v>
      </c>
      <c r="G220" s="16" t="str">
        <f t="shared" si="61"/>
        <v>低级强化石</v>
      </c>
      <c r="H220" s="16">
        <f t="shared" si="62"/>
        <v>20</v>
      </c>
      <c r="I220" s="16" t="str">
        <f t="shared" si="73"/>
        <v>中级强化石</v>
      </c>
      <c r="J220" s="16">
        <f t="shared" si="73"/>
        <v>15</v>
      </c>
      <c r="Y220" s="15">
        <v>185</v>
      </c>
      <c r="Z220" s="15">
        <f t="shared" si="63"/>
        <v>1501013</v>
      </c>
      <c r="AA220" s="16" t="str">
        <f t="shared" si="64"/>
        <v>塞伯罗斯</v>
      </c>
      <c r="AB220" s="15">
        <f t="shared" si="52"/>
        <v>5</v>
      </c>
      <c r="AC220" s="16" t="str">
        <f t="shared" si="65"/>
        <v/>
      </c>
      <c r="AD220" s="16" t="str">
        <f t="shared" si="66"/>
        <v>HPRate</v>
      </c>
      <c r="AE220" s="16">
        <f t="shared" si="67"/>
        <v>0.15</v>
      </c>
      <c r="AF220" s="15" t="s">
        <v>675</v>
      </c>
      <c r="AG220" s="15"/>
      <c r="AH220" s="15" t="s">
        <v>674</v>
      </c>
      <c r="AI220" s="16">
        <f t="shared" si="53"/>
        <v>100</v>
      </c>
      <c r="AJ220" s="16" t="str">
        <f t="shared" si="54"/>
        <v>塞伯罗斯碎片</v>
      </c>
      <c r="AK220" s="15">
        <f t="shared" si="55"/>
        <v>10</v>
      </c>
    </row>
    <row r="221" spans="1:37" ht="16.5" x14ac:dyDescent="0.2">
      <c r="A221" s="15">
        <v>186</v>
      </c>
      <c r="B221" s="15">
        <f t="shared" si="56"/>
        <v>1501019</v>
      </c>
      <c r="C221" s="15">
        <f t="shared" si="57"/>
        <v>6</v>
      </c>
      <c r="D221" s="16">
        <f t="shared" si="58"/>
        <v>0.47</v>
      </c>
      <c r="E221" s="16" t="str">
        <f t="shared" si="59"/>
        <v>金币</v>
      </c>
      <c r="F221" s="16">
        <f t="shared" si="60"/>
        <v>6000</v>
      </c>
      <c r="G221" s="16" t="str">
        <f t="shared" si="61"/>
        <v>低级强化石</v>
      </c>
      <c r="H221" s="16">
        <f t="shared" si="62"/>
        <v>20</v>
      </c>
      <c r="I221" s="16" t="str">
        <f t="shared" si="73"/>
        <v>中级强化石</v>
      </c>
      <c r="J221" s="16">
        <f t="shared" si="73"/>
        <v>20</v>
      </c>
      <c r="Y221" s="15">
        <v>186</v>
      </c>
      <c r="Z221" s="15">
        <f t="shared" si="63"/>
        <v>1501013</v>
      </c>
      <c r="AA221" s="16" t="str">
        <f t="shared" si="64"/>
        <v>塞伯罗斯</v>
      </c>
      <c r="AB221" s="15">
        <f t="shared" si="52"/>
        <v>6</v>
      </c>
      <c r="AC221" s="16" t="str">
        <f t="shared" si="65"/>
        <v/>
      </c>
      <c r="AD221" s="16" t="str">
        <f t="shared" si="66"/>
        <v>AtkRate</v>
      </c>
      <c r="AE221" s="16">
        <f t="shared" si="67"/>
        <v>0.15</v>
      </c>
      <c r="AF221" s="15" t="s">
        <v>675</v>
      </c>
      <c r="AG221" s="15"/>
      <c r="AH221" s="15" t="s">
        <v>674</v>
      </c>
      <c r="AI221" s="16">
        <f t="shared" si="53"/>
        <v>150</v>
      </c>
      <c r="AJ221" s="16" t="str">
        <f t="shared" si="54"/>
        <v>塞伯罗斯碎片</v>
      </c>
      <c r="AK221" s="15">
        <f t="shared" si="55"/>
        <v>10</v>
      </c>
    </row>
    <row r="222" spans="1:37" ht="16.5" x14ac:dyDescent="0.2">
      <c r="A222" s="15">
        <v>187</v>
      </c>
      <c r="B222" s="15">
        <f t="shared" si="56"/>
        <v>1501019</v>
      </c>
      <c r="C222" s="15">
        <f t="shared" si="57"/>
        <v>7</v>
      </c>
      <c r="D222" s="16">
        <f t="shared" si="58"/>
        <v>0.59</v>
      </c>
      <c r="E222" s="16" t="str">
        <f t="shared" si="59"/>
        <v>金币</v>
      </c>
      <c r="F222" s="16">
        <f t="shared" si="60"/>
        <v>7000</v>
      </c>
      <c r="G222" s="16" t="str">
        <f t="shared" si="61"/>
        <v>中级强化石</v>
      </c>
      <c r="H222" s="16">
        <f t="shared" si="62"/>
        <v>20</v>
      </c>
      <c r="I222" s="16" t="str">
        <f t="shared" si="73"/>
        <v>高级强化石</v>
      </c>
      <c r="J222" s="16">
        <f t="shared" si="73"/>
        <v>10</v>
      </c>
      <c r="Y222" s="15">
        <v>187</v>
      </c>
      <c r="Z222" s="15">
        <f t="shared" si="63"/>
        <v>1501013</v>
      </c>
      <c r="AA222" s="16" t="str">
        <f t="shared" si="64"/>
        <v>塞伯罗斯</v>
      </c>
      <c r="AB222" s="15">
        <f t="shared" si="52"/>
        <v>7</v>
      </c>
      <c r="AC222" s="16" t="str">
        <f t="shared" si="65"/>
        <v/>
      </c>
      <c r="AD222" s="16" t="str">
        <f t="shared" si="66"/>
        <v>DefRate</v>
      </c>
      <c r="AE222" s="16">
        <f t="shared" si="67"/>
        <v>0.15</v>
      </c>
      <c r="AF222" s="15" t="s">
        <v>675</v>
      </c>
      <c r="AG222" s="15"/>
      <c r="AH222" s="15" t="s">
        <v>674</v>
      </c>
      <c r="AI222" s="16">
        <f t="shared" si="53"/>
        <v>200</v>
      </c>
      <c r="AJ222" s="16" t="str">
        <f t="shared" si="54"/>
        <v>塞伯罗斯碎片</v>
      </c>
      <c r="AK222" s="15">
        <f t="shared" si="55"/>
        <v>10</v>
      </c>
    </row>
    <row r="223" spans="1:37" ht="16.5" x14ac:dyDescent="0.2">
      <c r="A223" s="15">
        <v>188</v>
      </c>
      <c r="B223" s="15">
        <f t="shared" si="56"/>
        <v>1501019</v>
      </c>
      <c r="C223" s="15">
        <f t="shared" si="57"/>
        <v>8</v>
      </c>
      <c r="D223" s="16">
        <f t="shared" si="58"/>
        <v>0.72</v>
      </c>
      <c r="E223" s="16" t="str">
        <f t="shared" si="59"/>
        <v>金币</v>
      </c>
      <c r="F223" s="16">
        <f t="shared" si="60"/>
        <v>8000</v>
      </c>
      <c r="G223" s="16" t="str">
        <f t="shared" si="61"/>
        <v>中级强化石</v>
      </c>
      <c r="H223" s="16">
        <f t="shared" si="62"/>
        <v>20</v>
      </c>
      <c r="I223" s="16" t="str">
        <f t="shared" si="73"/>
        <v>高级强化石</v>
      </c>
      <c r="J223" s="16">
        <f t="shared" si="73"/>
        <v>15</v>
      </c>
      <c r="Y223" s="15">
        <v>188</v>
      </c>
      <c r="Z223" s="15">
        <f t="shared" si="63"/>
        <v>1501013</v>
      </c>
      <c r="AA223" s="16" t="str">
        <f t="shared" si="64"/>
        <v>塞伯罗斯</v>
      </c>
      <c r="AB223" s="15">
        <f t="shared" si="52"/>
        <v>8</v>
      </c>
      <c r="AC223" s="16" t="str">
        <f t="shared" si="65"/>
        <v/>
      </c>
      <c r="AD223" s="16" t="str">
        <f t="shared" si="66"/>
        <v>AtkRate</v>
      </c>
      <c r="AE223" s="16">
        <f t="shared" si="67"/>
        <v>0.15</v>
      </c>
      <c r="AF223" s="15" t="s">
        <v>675</v>
      </c>
      <c r="AG223" s="15"/>
      <c r="AH223" s="15" t="s">
        <v>674</v>
      </c>
      <c r="AI223" s="16">
        <f t="shared" si="53"/>
        <v>250</v>
      </c>
      <c r="AJ223" s="16" t="str">
        <f t="shared" si="54"/>
        <v>塞伯罗斯碎片</v>
      </c>
      <c r="AK223" s="15">
        <f t="shared" si="55"/>
        <v>20</v>
      </c>
    </row>
    <row r="224" spans="1:37" ht="16.5" x14ac:dyDescent="0.2">
      <c r="A224" s="15">
        <v>189</v>
      </c>
      <c r="B224" s="15">
        <f t="shared" si="56"/>
        <v>1501019</v>
      </c>
      <c r="C224" s="15">
        <f t="shared" si="57"/>
        <v>9</v>
      </c>
      <c r="D224" s="16">
        <f t="shared" si="58"/>
        <v>0.84</v>
      </c>
      <c r="E224" s="16" t="str">
        <f t="shared" si="59"/>
        <v>金币</v>
      </c>
      <c r="F224" s="16">
        <f t="shared" si="60"/>
        <v>9000</v>
      </c>
      <c r="G224" s="16" t="str">
        <f t="shared" si="61"/>
        <v>中级强化石</v>
      </c>
      <c r="H224" s="16">
        <f t="shared" si="62"/>
        <v>20</v>
      </c>
      <c r="I224" s="16" t="str">
        <f t="shared" si="73"/>
        <v>高级强化石</v>
      </c>
      <c r="J224" s="16">
        <f t="shared" si="73"/>
        <v>20</v>
      </c>
      <c r="Y224" s="15">
        <v>189</v>
      </c>
      <c r="Z224" s="15">
        <f t="shared" si="63"/>
        <v>1501013</v>
      </c>
      <c r="AA224" s="16" t="str">
        <f t="shared" si="64"/>
        <v>塞伯罗斯</v>
      </c>
      <c r="AB224" s="15">
        <f t="shared" si="52"/>
        <v>9</v>
      </c>
      <c r="AC224" s="16" t="str">
        <f t="shared" si="65"/>
        <v/>
      </c>
      <c r="AD224" s="16" t="str">
        <f t="shared" si="66"/>
        <v>Crit</v>
      </c>
      <c r="AE224" s="16">
        <f t="shared" si="67"/>
        <v>0.15</v>
      </c>
      <c r="AF224" s="15" t="s">
        <v>675</v>
      </c>
      <c r="AG224" s="15"/>
      <c r="AH224" s="15" t="s">
        <v>674</v>
      </c>
      <c r="AI224" s="16">
        <f t="shared" si="53"/>
        <v>300</v>
      </c>
      <c r="AJ224" s="16" t="str">
        <f t="shared" si="54"/>
        <v>塞伯罗斯碎片</v>
      </c>
      <c r="AK224" s="15">
        <f t="shared" si="55"/>
        <v>20</v>
      </c>
    </row>
    <row r="225" spans="1:37" ht="16.5" x14ac:dyDescent="0.2">
      <c r="A225" s="15">
        <v>190</v>
      </c>
      <c r="B225" s="15">
        <f t="shared" si="56"/>
        <v>1501019</v>
      </c>
      <c r="C225" s="15">
        <f t="shared" si="57"/>
        <v>10</v>
      </c>
      <c r="D225" s="16">
        <f t="shared" si="58"/>
        <v>1</v>
      </c>
      <c r="E225" s="16" t="str">
        <f t="shared" si="59"/>
        <v>金币</v>
      </c>
      <c r="F225" s="16">
        <f t="shared" si="60"/>
        <v>10000</v>
      </c>
      <c r="G225" s="16" t="str">
        <f t="shared" si="61"/>
        <v>中级强化石</v>
      </c>
      <c r="H225" s="16">
        <f t="shared" si="62"/>
        <v>20</v>
      </c>
      <c r="I225" s="16" t="str">
        <f t="shared" si="73"/>
        <v>高级强化石</v>
      </c>
      <c r="J225" s="16">
        <f t="shared" si="73"/>
        <v>25</v>
      </c>
      <c r="Y225" s="15">
        <v>190</v>
      </c>
      <c r="Z225" s="15">
        <f t="shared" si="63"/>
        <v>1501013</v>
      </c>
      <c r="AA225" s="16" t="str">
        <f t="shared" si="64"/>
        <v>塞伯罗斯</v>
      </c>
      <c r="AB225" s="15">
        <f t="shared" si="52"/>
        <v>10</v>
      </c>
      <c r="AC225" s="16" t="str">
        <f t="shared" si="65"/>
        <v/>
      </c>
      <c r="AD225" s="16" t="str">
        <f t="shared" si="66"/>
        <v>AtkRate</v>
      </c>
      <c r="AE225" s="16">
        <f t="shared" si="67"/>
        <v>0.19999999999999998</v>
      </c>
      <c r="AF225" s="15" t="s">
        <v>675</v>
      </c>
      <c r="AG225" s="15"/>
      <c r="AH225" s="15" t="s">
        <v>674</v>
      </c>
      <c r="AI225" s="16">
        <f t="shared" si="53"/>
        <v>400</v>
      </c>
      <c r="AJ225" s="16" t="str">
        <f t="shared" si="54"/>
        <v>塞伯罗斯碎片</v>
      </c>
      <c r="AK225" s="15">
        <f t="shared" si="55"/>
        <v>20</v>
      </c>
    </row>
    <row r="226" spans="1:37" ht="16.5" x14ac:dyDescent="0.2">
      <c r="A226" s="15">
        <v>191</v>
      </c>
      <c r="B226" s="15">
        <f t="shared" si="56"/>
        <v>1501020</v>
      </c>
      <c r="C226" s="15">
        <f t="shared" si="57"/>
        <v>1</v>
      </c>
      <c r="D226" s="16">
        <f t="shared" si="58"/>
        <v>0.06</v>
      </c>
      <c r="E226" s="16" t="str">
        <f t="shared" si="59"/>
        <v>金币</v>
      </c>
      <c r="F226" s="16">
        <f t="shared" si="60"/>
        <v>1000</v>
      </c>
      <c r="G226" s="16" t="str">
        <f t="shared" si="61"/>
        <v>低级强化石</v>
      </c>
      <c r="H226" s="16">
        <f t="shared" si="62"/>
        <v>10</v>
      </c>
      <c r="I226" s="16"/>
      <c r="J226" s="16"/>
      <c r="Y226" s="15">
        <v>191</v>
      </c>
      <c r="Z226" s="15">
        <f t="shared" si="63"/>
        <v>1501013</v>
      </c>
      <c r="AA226" s="16" t="str">
        <f t="shared" si="64"/>
        <v>塞伯罗斯</v>
      </c>
      <c r="AB226" s="15">
        <f t="shared" si="52"/>
        <v>11</v>
      </c>
      <c r="AC226" s="16" t="str">
        <f t="shared" si="65"/>
        <v/>
      </c>
      <c r="AD226" s="16" t="str">
        <f t="shared" si="66"/>
        <v>HPRate</v>
      </c>
      <c r="AE226" s="16">
        <f t="shared" si="67"/>
        <v>0.19999999999999998</v>
      </c>
      <c r="AF226" s="15" t="s">
        <v>675</v>
      </c>
      <c r="AG226" s="15"/>
      <c r="AH226" s="15" t="s">
        <v>674</v>
      </c>
      <c r="AI226" s="16">
        <f t="shared" si="53"/>
        <v>500</v>
      </c>
      <c r="AJ226" s="16" t="str">
        <f t="shared" si="54"/>
        <v>塞伯罗斯碎片</v>
      </c>
      <c r="AK226" s="15">
        <f t="shared" si="55"/>
        <v>30</v>
      </c>
    </row>
    <row r="227" spans="1:37" ht="16.5" x14ac:dyDescent="0.2">
      <c r="A227" s="15">
        <v>192</v>
      </c>
      <c r="B227" s="15">
        <f t="shared" si="56"/>
        <v>1501020</v>
      </c>
      <c r="C227" s="15">
        <f t="shared" si="57"/>
        <v>2</v>
      </c>
      <c r="D227" s="16">
        <f t="shared" si="58"/>
        <v>0.13</v>
      </c>
      <c r="E227" s="16" t="str">
        <f t="shared" si="59"/>
        <v>金币</v>
      </c>
      <c r="F227" s="16">
        <f t="shared" si="60"/>
        <v>2000</v>
      </c>
      <c r="G227" s="16" t="str">
        <f t="shared" si="61"/>
        <v>低级强化石</v>
      </c>
      <c r="H227" s="16">
        <f t="shared" si="62"/>
        <v>15</v>
      </c>
      <c r="I227" s="16"/>
      <c r="J227" s="16"/>
      <c r="Y227" s="15">
        <v>192</v>
      </c>
      <c r="Z227" s="15">
        <f t="shared" si="63"/>
        <v>1501013</v>
      </c>
      <c r="AA227" s="16" t="str">
        <f t="shared" si="64"/>
        <v>塞伯罗斯</v>
      </c>
      <c r="AB227" s="15">
        <f t="shared" si="52"/>
        <v>12</v>
      </c>
      <c r="AC227" s="16" t="str">
        <f t="shared" si="65"/>
        <v/>
      </c>
      <c r="AD227" s="16" t="str">
        <f t="shared" si="66"/>
        <v>AtkRate</v>
      </c>
      <c r="AE227" s="16">
        <f t="shared" si="67"/>
        <v>0.19999999999999998</v>
      </c>
      <c r="AF227" s="15" t="s">
        <v>675</v>
      </c>
      <c r="AG227" s="15"/>
      <c r="AH227" s="15" t="s">
        <v>674</v>
      </c>
      <c r="AI227" s="16">
        <f t="shared" si="53"/>
        <v>600</v>
      </c>
      <c r="AJ227" s="16" t="str">
        <f t="shared" si="54"/>
        <v>塞伯罗斯碎片</v>
      </c>
      <c r="AK227" s="15">
        <f t="shared" si="55"/>
        <v>30</v>
      </c>
    </row>
    <row r="228" spans="1:37" ht="16.5" x14ac:dyDescent="0.2">
      <c r="A228" s="15">
        <v>193</v>
      </c>
      <c r="B228" s="15">
        <f t="shared" si="56"/>
        <v>1501020</v>
      </c>
      <c r="C228" s="15">
        <f t="shared" si="57"/>
        <v>3</v>
      </c>
      <c r="D228" s="16">
        <f t="shared" si="58"/>
        <v>0.19</v>
      </c>
      <c r="E228" s="16" t="str">
        <f t="shared" si="59"/>
        <v>金币</v>
      </c>
      <c r="F228" s="16">
        <f t="shared" si="60"/>
        <v>3000</v>
      </c>
      <c r="G228" s="16" t="str">
        <f t="shared" si="61"/>
        <v>低级强化石</v>
      </c>
      <c r="H228" s="16">
        <f t="shared" si="62"/>
        <v>20</v>
      </c>
      <c r="I228" s="16"/>
      <c r="J228" s="16"/>
      <c r="Y228" s="15">
        <v>193</v>
      </c>
      <c r="Z228" s="15">
        <f t="shared" si="63"/>
        <v>1501013</v>
      </c>
      <c r="AA228" s="16" t="str">
        <f t="shared" si="64"/>
        <v>塞伯罗斯</v>
      </c>
      <c r="AB228" s="15">
        <f t="shared" ref="AB228:AB291" si="74">MOD(Y228-1,15)+1</f>
        <v>13</v>
      </c>
      <c r="AC228" s="16" t="str">
        <f t="shared" si="65"/>
        <v/>
      </c>
      <c r="AD228" s="16" t="str">
        <f t="shared" si="66"/>
        <v>DefRate</v>
      </c>
      <c r="AE228" s="16">
        <f t="shared" si="67"/>
        <v>0.19999999999999998</v>
      </c>
      <c r="AF228" s="15" t="s">
        <v>675</v>
      </c>
      <c r="AG228" s="15"/>
      <c r="AH228" s="15" t="s">
        <v>674</v>
      </c>
      <c r="AI228" s="16">
        <f t="shared" ref="AI228:AI291" si="75">INDEX($AN$9:$AN$23,AB228)</f>
        <v>700</v>
      </c>
      <c r="AJ228" s="16" t="str">
        <f t="shared" ref="AJ228:AJ291" si="76">IF(AB228&gt;2,AA228&amp;"碎片","")</f>
        <v>塞伯罗斯碎片</v>
      </c>
      <c r="AK228" s="15">
        <f t="shared" ref="AK228:AK291" si="77">IF(AB228&gt;2,INDEX($AO$9:$AO$23,AB228),"")</f>
        <v>30</v>
      </c>
    </row>
    <row r="229" spans="1:37" ht="16.5" x14ac:dyDescent="0.2">
      <c r="A229" s="15">
        <v>194</v>
      </c>
      <c r="B229" s="15">
        <f t="shared" ref="B229:B245" si="78">INDEX($C$9:$C$29,INT((A229-1)/10)+1)</f>
        <v>1501020</v>
      </c>
      <c r="C229" s="15">
        <f t="shared" ref="C229:C245" si="79">MOD(A229-1,10)+1</f>
        <v>4</v>
      </c>
      <c r="D229" s="16">
        <f t="shared" ref="D229:D245" si="80">INDEX($O$36:$O$45,C229)</f>
        <v>0.28000000000000003</v>
      </c>
      <c r="E229" s="16" t="str">
        <f t="shared" ref="E229:E245" si="81">INDEX(P$36:P$45,$C229)</f>
        <v>金币</v>
      </c>
      <c r="F229" s="16">
        <f t="shared" ref="F229:F245" si="82">INDEX(Q$36:Q$45,$C229)</f>
        <v>4000</v>
      </c>
      <c r="G229" s="16" t="str">
        <f t="shared" ref="G229:G245" si="83">INDEX(R$36:R$45,$C229)</f>
        <v>低级强化石</v>
      </c>
      <c r="H229" s="16">
        <f t="shared" ref="H229:H245" si="84">INDEX(S$36:S$45,$C229)</f>
        <v>20</v>
      </c>
      <c r="I229" s="16" t="str">
        <f t="shared" ref="I229:J235" si="85">INDEX(T$36:T$45,$C229)</f>
        <v>中级强化石</v>
      </c>
      <c r="J229" s="16">
        <f t="shared" si="85"/>
        <v>10</v>
      </c>
      <c r="Y229" s="15">
        <v>194</v>
      </c>
      <c r="Z229" s="15">
        <f t="shared" ref="Z229:Z292" si="86">INDEX($C$9:$C$29,INT((Y229-1)/15)+1)</f>
        <v>1501013</v>
      </c>
      <c r="AA229" s="16" t="str">
        <f t="shared" ref="AA229:AA292" si="87">INDEX($B$9:$B$29,MATCH(Z229,$C$9:$C$29,0))</f>
        <v>塞伯罗斯</v>
      </c>
      <c r="AB229" s="15">
        <f t="shared" si="74"/>
        <v>14</v>
      </c>
      <c r="AC229" s="16" t="str">
        <f t="shared" ref="AC229:AC292" si="88">IF(MOD(AB229,15)=3,INDEX($AD$9:$AD$29,MATCH(Z229,$C$9:$C$29,0)),"")</f>
        <v/>
      </c>
      <c r="AD229" s="16" t="str">
        <f t="shared" ref="AD229:AD292" si="89">IF(AC229="",INDEX($O$9:$AC$29,MATCH($Z$36,$C$9:$C$29,0),AB229),"")</f>
        <v>AtkRate</v>
      </c>
      <c r="AE229" s="16">
        <f t="shared" ref="AE229:AE292" si="90">IF(AC229="",INDEX($AG$9:$AG$24,MATCH(AD229,$AF$9:$AF$24,0))*INDEX($O$7:$AC$7,AB229),"")</f>
        <v>0.19999999999999998</v>
      </c>
      <c r="AF229" s="15" t="s">
        <v>675</v>
      </c>
      <c r="AG229" s="15"/>
      <c r="AH229" s="15" t="s">
        <v>674</v>
      </c>
      <c r="AI229" s="16">
        <f t="shared" si="75"/>
        <v>800</v>
      </c>
      <c r="AJ229" s="16" t="str">
        <f t="shared" si="76"/>
        <v>塞伯罗斯碎片</v>
      </c>
      <c r="AK229" s="15">
        <f t="shared" si="77"/>
        <v>50</v>
      </c>
    </row>
    <row r="230" spans="1:37" ht="16.5" x14ac:dyDescent="0.2">
      <c r="A230" s="15">
        <v>195</v>
      </c>
      <c r="B230" s="15">
        <f t="shared" si="78"/>
        <v>1501020</v>
      </c>
      <c r="C230" s="15">
        <f t="shared" si="79"/>
        <v>5</v>
      </c>
      <c r="D230" s="16">
        <f t="shared" si="80"/>
        <v>0.38</v>
      </c>
      <c r="E230" s="16" t="str">
        <f t="shared" si="81"/>
        <v>金币</v>
      </c>
      <c r="F230" s="16">
        <f t="shared" si="82"/>
        <v>5000</v>
      </c>
      <c r="G230" s="16" t="str">
        <f t="shared" si="83"/>
        <v>低级强化石</v>
      </c>
      <c r="H230" s="16">
        <f t="shared" si="84"/>
        <v>20</v>
      </c>
      <c r="I230" s="16" t="str">
        <f t="shared" si="85"/>
        <v>中级强化石</v>
      </c>
      <c r="J230" s="16">
        <f t="shared" si="85"/>
        <v>15</v>
      </c>
      <c r="Y230" s="15">
        <v>195</v>
      </c>
      <c r="Z230" s="15">
        <f t="shared" si="86"/>
        <v>1501013</v>
      </c>
      <c r="AA230" s="16" t="str">
        <f t="shared" si="87"/>
        <v>塞伯罗斯</v>
      </c>
      <c r="AB230" s="15">
        <f t="shared" si="74"/>
        <v>15</v>
      </c>
      <c r="AC230" s="16" t="str">
        <f t="shared" si="88"/>
        <v/>
      </c>
      <c r="AD230" s="16" t="str">
        <f t="shared" si="89"/>
        <v>Crit</v>
      </c>
      <c r="AE230" s="16">
        <f t="shared" si="90"/>
        <v>0.19999999999999998</v>
      </c>
      <c r="AF230" s="15" t="s">
        <v>675</v>
      </c>
      <c r="AG230" s="15"/>
      <c r="AH230" s="15" t="s">
        <v>674</v>
      </c>
      <c r="AI230" s="16">
        <f t="shared" si="75"/>
        <v>1000</v>
      </c>
      <c r="AJ230" s="16" t="str">
        <f t="shared" si="76"/>
        <v>塞伯罗斯碎片</v>
      </c>
      <c r="AK230" s="15">
        <f t="shared" si="77"/>
        <v>60</v>
      </c>
    </row>
    <row r="231" spans="1:37" ht="16.5" x14ac:dyDescent="0.2">
      <c r="A231" s="15">
        <v>196</v>
      </c>
      <c r="B231" s="15">
        <f t="shared" si="78"/>
        <v>1501020</v>
      </c>
      <c r="C231" s="15">
        <f t="shared" si="79"/>
        <v>6</v>
      </c>
      <c r="D231" s="16">
        <f t="shared" si="80"/>
        <v>0.47</v>
      </c>
      <c r="E231" s="16" t="str">
        <f t="shared" si="81"/>
        <v>金币</v>
      </c>
      <c r="F231" s="16">
        <f t="shared" si="82"/>
        <v>6000</v>
      </c>
      <c r="G231" s="16" t="str">
        <f t="shared" si="83"/>
        <v>低级强化石</v>
      </c>
      <c r="H231" s="16">
        <f t="shared" si="84"/>
        <v>20</v>
      </c>
      <c r="I231" s="16" t="str">
        <f t="shared" si="85"/>
        <v>中级强化石</v>
      </c>
      <c r="J231" s="16">
        <f t="shared" si="85"/>
        <v>20</v>
      </c>
      <c r="Y231" s="15">
        <v>196</v>
      </c>
      <c r="Z231" s="15">
        <f t="shared" si="86"/>
        <v>1501014</v>
      </c>
      <c r="AA231" s="16" t="str">
        <f t="shared" si="87"/>
        <v>石灵明</v>
      </c>
      <c r="AB231" s="15">
        <f t="shared" si="74"/>
        <v>1</v>
      </c>
      <c r="AC231" s="16" t="str">
        <f t="shared" si="88"/>
        <v/>
      </c>
      <c r="AD231" s="16" t="str">
        <f t="shared" si="89"/>
        <v>AtkExt</v>
      </c>
      <c r="AE231" s="16">
        <f t="shared" si="90"/>
        <v>100</v>
      </c>
      <c r="AF231" s="15" t="s">
        <v>675</v>
      </c>
      <c r="AG231" s="15"/>
      <c r="AH231" s="15" t="s">
        <v>674</v>
      </c>
      <c r="AI231" s="16">
        <f t="shared" si="75"/>
        <v>10</v>
      </c>
      <c r="AJ231" s="16" t="str">
        <f t="shared" si="76"/>
        <v/>
      </c>
      <c r="AK231" s="15" t="str">
        <f t="shared" si="77"/>
        <v/>
      </c>
    </row>
    <row r="232" spans="1:37" ht="16.5" x14ac:dyDescent="0.2">
      <c r="A232" s="15">
        <v>197</v>
      </c>
      <c r="B232" s="15">
        <f t="shared" si="78"/>
        <v>1501020</v>
      </c>
      <c r="C232" s="15">
        <f t="shared" si="79"/>
        <v>7</v>
      </c>
      <c r="D232" s="16">
        <f t="shared" si="80"/>
        <v>0.59</v>
      </c>
      <c r="E232" s="16" t="str">
        <f t="shared" si="81"/>
        <v>金币</v>
      </c>
      <c r="F232" s="16">
        <f t="shared" si="82"/>
        <v>7000</v>
      </c>
      <c r="G232" s="16" t="str">
        <f t="shared" si="83"/>
        <v>中级强化石</v>
      </c>
      <c r="H232" s="16">
        <f t="shared" si="84"/>
        <v>20</v>
      </c>
      <c r="I232" s="16" t="str">
        <f t="shared" si="85"/>
        <v>高级强化石</v>
      </c>
      <c r="J232" s="16">
        <f t="shared" si="85"/>
        <v>10</v>
      </c>
      <c r="Y232" s="15">
        <v>197</v>
      </c>
      <c r="Z232" s="15">
        <f t="shared" si="86"/>
        <v>1501014</v>
      </c>
      <c r="AA232" s="16" t="str">
        <f t="shared" si="87"/>
        <v>石灵明</v>
      </c>
      <c r="AB232" s="15">
        <f t="shared" si="74"/>
        <v>2</v>
      </c>
      <c r="AC232" s="16" t="str">
        <f t="shared" si="88"/>
        <v/>
      </c>
      <c r="AD232" s="16" t="str">
        <f t="shared" si="89"/>
        <v>HPExt</v>
      </c>
      <c r="AE232" s="16">
        <f t="shared" si="90"/>
        <v>700</v>
      </c>
      <c r="AF232" s="15" t="s">
        <v>675</v>
      </c>
      <c r="AG232" s="15"/>
      <c r="AH232" s="15" t="s">
        <v>674</v>
      </c>
      <c r="AI232" s="16">
        <f t="shared" si="75"/>
        <v>20</v>
      </c>
      <c r="AJ232" s="16" t="str">
        <f t="shared" si="76"/>
        <v/>
      </c>
      <c r="AK232" s="15" t="str">
        <f t="shared" si="77"/>
        <v/>
      </c>
    </row>
    <row r="233" spans="1:37" ht="16.5" x14ac:dyDescent="0.2">
      <c r="A233" s="15">
        <v>198</v>
      </c>
      <c r="B233" s="15">
        <f t="shared" si="78"/>
        <v>1501020</v>
      </c>
      <c r="C233" s="15">
        <f t="shared" si="79"/>
        <v>8</v>
      </c>
      <c r="D233" s="16">
        <f t="shared" si="80"/>
        <v>0.72</v>
      </c>
      <c r="E233" s="16" t="str">
        <f t="shared" si="81"/>
        <v>金币</v>
      </c>
      <c r="F233" s="16">
        <f t="shared" si="82"/>
        <v>8000</v>
      </c>
      <c r="G233" s="16" t="str">
        <f t="shared" si="83"/>
        <v>中级强化石</v>
      </c>
      <c r="H233" s="16">
        <f t="shared" si="84"/>
        <v>20</v>
      </c>
      <c r="I233" s="16" t="str">
        <f t="shared" si="85"/>
        <v>高级强化石</v>
      </c>
      <c r="J233" s="16">
        <f t="shared" si="85"/>
        <v>15</v>
      </c>
      <c r="Y233" s="15">
        <v>198</v>
      </c>
      <c r="Z233" s="15">
        <f t="shared" si="86"/>
        <v>1501014</v>
      </c>
      <c r="AA233" s="16" t="str">
        <f t="shared" si="87"/>
        <v>石灵明</v>
      </c>
      <c r="AB233" s="15">
        <f t="shared" si="74"/>
        <v>3</v>
      </c>
      <c r="AC233" s="16">
        <f t="shared" si="88"/>
        <v>130301409</v>
      </c>
      <c r="AD233" s="16" t="str">
        <f t="shared" si="89"/>
        <v/>
      </c>
      <c r="AE233" s="16" t="str">
        <f t="shared" si="90"/>
        <v/>
      </c>
      <c r="AF233" s="15" t="s">
        <v>675</v>
      </c>
      <c r="AG233" s="15"/>
      <c r="AH233" s="15" t="s">
        <v>674</v>
      </c>
      <c r="AI233" s="16">
        <f t="shared" si="75"/>
        <v>30</v>
      </c>
      <c r="AJ233" s="16" t="str">
        <f t="shared" si="76"/>
        <v>石灵明碎片</v>
      </c>
      <c r="AK233" s="15">
        <f t="shared" si="77"/>
        <v>5</v>
      </c>
    </row>
    <row r="234" spans="1:37" ht="16.5" x14ac:dyDescent="0.2">
      <c r="A234" s="15">
        <v>199</v>
      </c>
      <c r="B234" s="15">
        <f t="shared" si="78"/>
        <v>1501020</v>
      </c>
      <c r="C234" s="15">
        <f t="shared" si="79"/>
        <v>9</v>
      </c>
      <c r="D234" s="16">
        <f t="shared" si="80"/>
        <v>0.84</v>
      </c>
      <c r="E234" s="16" t="str">
        <f t="shared" si="81"/>
        <v>金币</v>
      </c>
      <c r="F234" s="16">
        <f t="shared" si="82"/>
        <v>9000</v>
      </c>
      <c r="G234" s="16" t="str">
        <f t="shared" si="83"/>
        <v>中级强化石</v>
      </c>
      <c r="H234" s="16">
        <f t="shared" si="84"/>
        <v>20</v>
      </c>
      <c r="I234" s="16" t="str">
        <f t="shared" si="85"/>
        <v>高级强化石</v>
      </c>
      <c r="J234" s="16">
        <f t="shared" si="85"/>
        <v>20</v>
      </c>
      <c r="Y234" s="15">
        <v>199</v>
      </c>
      <c r="Z234" s="15">
        <f t="shared" si="86"/>
        <v>1501014</v>
      </c>
      <c r="AA234" s="16" t="str">
        <f t="shared" si="87"/>
        <v>石灵明</v>
      </c>
      <c r="AB234" s="15">
        <f t="shared" si="74"/>
        <v>4</v>
      </c>
      <c r="AC234" s="16" t="str">
        <f t="shared" si="88"/>
        <v/>
      </c>
      <c r="AD234" s="16" t="str">
        <f t="shared" si="89"/>
        <v>AtkRate</v>
      </c>
      <c r="AE234" s="16">
        <f t="shared" si="90"/>
        <v>0.15</v>
      </c>
      <c r="AF234" s="15" t="s">
        <v>675</v>
      </c>
      <c r="AG234" s="15"/>
      <c r="AH234" s="15" t="s">
        <v>674</v>
      </c>
      <c r="AI234" s="16">
        <f t="shared" si="75"/>
        <v>50</v>
      </c>
      <c r="AJ234" s="16" t="str">
        <f t="shared" si="76"/>
        <v>石灵明碎片</v>
      </c>
      <c r="AK234" s="15">
        <f t="shared" si="77"/>
        <v>5</v>
      </c>
    </row>
    <row r="235" spans="1:37" ht="16.5" x14ac:dyDescent="0.2">
      <c r="A235" s="15">
        <v>200</v>
      </c>
      <c r="B235" s="15">
        <f t="shared" si="78"/>
        <v>1501020</v>
      </c>
      <c r="C235" s="15">
        <f t="shared" si="79"/>
        <v>10</v>
      </c>
      <c r="D235" s="16">
        <f t="shared" si="80"/>
        <v>1</v>
      </c>
      <c r="E235" s="16" t="str">
        <f t="shared" si="81"/>
        <v>金币</v>
      </c>
      <c r="F235" s="16">
        <f t="shared" si="82"/>
        <v>10000</v>
      </c>
      <c r="G235" s="16" t="str">
        <f t="shared" si="83"/>
        <v>中级强化石</v>
      </c>
      <c r="H235" s="16">
        <f t="shared" si="84"/>
        <v>20</v>
      </c>
      <c r="I235" s="16" t="str">
        <f t="shared" si="85"/>
        <v>高级强化石</v>
      </c>
      <c r="J235" s="16">
        <f t="shared" si="85"/>
        <v>25</v>
      </c>
      <c r="Y235" s="15">
        <v>200</v>
      </c>
      <c r="Z235" s="15">
        <f t="shared" si="86"/>
        <v>1501014</v>
      </c>
      <c r="AA235" s="16" t="str">
        <f t="shared" si="87"/>
        <v>石灵明</v>
      </c>
      <c r="AB235" s="15">
        <f t="shared" si="74"/>
        <v>5</v>
      </c>
      <c r="AC235" s="16" t="str">
        <f t="shared" si="88"/>
        <v/>
      </c>
      <c r="AD235" s="16" t="str">
        <f t="shared" si="89"/>
        <v>HPRate</v>
      </c>
      <c r="AE235" s="16">
        <f t="shared" si="90"/>
        <v>0.15</v>
      </c>
      <c r="AF235" s="15" t="s">
        <v>675</v>
      </c>
      <c r="AG235" s="15"/>
      <c r="AH235" s="15" t="s">
        <v>674</v>
      </c>
      <c r="AI235" s="16">
        <f t="shared" si="75"/>
        <v>100</v>
      </c>
      <c r="AJ235" s="16" t="str">
        <f t="shared" si="76"/>
        <v>石灵明碎片</v>
      </c>
      <c r="AK235" s="15">
        <f t="shared" si="77"/>
        <v>10</v>
      </c>
    </row>
    <row r="236" spans="1:37" ht="16.5" x14ac:dyDescent="0.2">
      <c r="A236" s="15">
        <v>201</v>
      </c>
      <c r="B236" s="15">
        <f t="shared" si="78"/>
        <v>1501021</v>
      </c>
      <c r="C236" s="15">
        <f t="shared" si="79"/>
        <v>1</v>
      </c>
      <c r="D236" s="16">
        <f t="shared" si="80"/>
        <v>0.06</v>
      </c>
      <c r="E236" s="16" t="str">
        <f t="shared" si="81"/>
        <v>金币</v>
      </c>
      <c r="F236" s="16">
        <f t="shared" si="82"/>
        <v>1000</v>
      </c>
      <c r="G236" s="16" t="str">
        <f t="shared" si="83"/>
        <v>低级强化石</v>
      </c>
      <c r="H236" s="16">
        <f t="shared" si="84"/>
        <v>10</v>
      </c>
      <c r="I236" s="16"/>
      <c r="J236" s="16"/>
      <c r="Y236" s="15">
        <v>201</v>
      </c>
      <c r="Z236" s="15">
        <f t="shared" si="86"/>
        <v>1501014</v>
      </c>
      <c r="AA236" s="16" t="str">
        <f t="shared" si="87"/>
        <v>石灵明</v>
      </c>
      <c r="AB236" s="15">
        <f t="shared" si="74"/>
        <v>6</v>
      </c>
      <c r="AC236" s="16" t="str">
        <f t="shared" si="88"/>
        <v/>
      </c>
      <c r="AD236" s="16" t="str">
        <f t="shared" si="89"/>
        <v>AtkRate</v>
      </c>
      <c r="AE236" s="16">
        <f t="shared" si="90"/>
        <v>0.15</v>
      </c>
      <c r="AF236" s="15" t="s">
        <v>675</v>
      </c>
      <c r="AG236" s="15"/>
      <c r="AH236" s="15" t="s">
        <v>674</v>
      </c>
      <c r="AI236" s="16">
        <f t="shared" si="75"/>
        <v>150</v>
      </c>
      <c r="AJ236" s="16" t="str">
        <f t="shared" si="76"/>
        <v>石灵明碎片</v>
      </c>
      <c r="AK236" s="15">
        <f t="shared" si="77"/>
        <v>10</v>
      </c>
    </row>
    <row r="237" spans="1:37" ht="16.5" x14ac:dyDescent="0.2">
      <c r="A237" s="15">
        <v>202</v>
      </c>
      <c r="B237" s="15">
        <f t="shared" si="78"/>
        <v>1501021</v>
      </c>
      <c r="C237" s="15">
        <f t="shared" si="79"/>
        <v>2</v>
      </c>
      <c r="D237" s="16">
        <f t="shared" si="80"/>
        <v>0.13</v>
      </c>
      <c r="E237" s="16" t="str">
        <f t="shared" si="81"/>
        <v>金币</v>
      </c>
      <c r="F237" s="16">
        <f t="shared" si="82"/>
        <v>2000</v>
      </c>
      <c r="G237" s="16" t="str">
        <f t="shared" si="83"/>
        <v>低级强化石</v>
      </c>
      <c r="H237" s="16">
        <f t="shared" si="84"/>
        <v>15</v>
      </c>
      <c r="I237" s="16"/>
      <c r="J237" s="16"/>
      <c r="Y237" s="15">
        <v>202</v>
      </c>
      <c r="Z237" s="15">
        <f t="shared" si="86"/>
        <v>1501014</v>
      </c>
      <c r="AA237" s="16" t="str">
        <f t="shared" si="87"/>
        <v>石灵明</v>
      </c>
      <c r="AB237" s="15">
        <f t="shared" si="74"/>
        <v>7</v>
      </c>
      <c r="AC237" s="16" t="str">
        <f t="shared" si="88"/>
        <v/>
      </c>
      <c r="AD237" s="16" t="str">
        <f t="shared" si="89"/>
        <v>DefRate</v>
      </c>
      <c r="AE237" s="16">
        <f t="shared" si="90"/>
        <v>0.15</v>
      </c>
      <c r="AF237" s="15" t="s">
        <v>675</v>
      </c>
      <c r="AG237" s="15"/>
      <c r="AH237" s="15" t="s">
        <v>674</v>
      </c>
      <c r="AI237" s="16">
        <f t="shared" si="75"/>
        <v>200</v>
      </c>
      <c r="AJ237" s="16" t="str">
        <f t="shared" si="76"/>
        <v>石灵明碎片</v>
      </c>
      <c r="AK237" s="15">
        <f t="shared" si="77"/>
        <v>10</v>
      </c>
    </row>
    <row r="238" spans="1:37" ht="16.5" x14ac:dyDescent="0.2">
      <c r="A238" s="15">
        <v>203</v>
      </c>
      <c r="B238" s="15">
        <f t="shared" si="78"/>
        <v>1501021</v>
      </c>
      <c r="C238" s="15">
        <f t="shared" si="79"/>
        <v>3</v>
      </c>
      <c r="D238" s="16">
        <f t="shared" si="80"/>
        <v>0.19</v>
      </c>
      <c r="E238" s="16" t="str">
        <f t="shared" si="81"/>
        <v>金币</v>
      </c>
      <c r="F238" s="16">
        <f t="shared" si="82"/>
        <v>3000</v>
      </c>
      <c r="G238" s="16" t="str">
        <f t="shared" si="83"/>
        <v>低级强化石</v>
      </c>
      <c r="H238" s="16">
        <f t="shared" si="84"/>
        <v>20</v>
      </c>
      <c r="I238" s="16"/>
      <c r="J238" s="16"/>
      <c r="Y238" s="15">
        <v>203</v>
      </c>
      <c r="Z238" s="15">
        <f t="shared" si="86"/>
        <v>1501014</v>
      </c>
      <c r="AA238" s="16" t="str">
        <f t="shared" si="87"/>
        <v>石灵明</v>
      </c>
      <c r="AB238" s="15">
        <f t="shared" si="74"/>
        <v>8</v>
      </c>
      <c r="AC238" s="16" t="str">
        <f t="shared" si="88"/>
        <v/>
      </c>
      <c r="AD238" s="16" t="str">
        <f t="shared" si="89"/>
        <v>AtkRate</v>
      </c>
      <c r="AE238" s="16">
        <f t="shared" si="90"/>
        <v>0.15</v>
      </c>
      <c r="AF238" s="15" t="s">
        <v>675</v>
      </c>
      <c r="AG238" s="15"/>
      <c r="AH238" s="15" t="s">
        <v>674</v>
      </c>
      <c r="AI238" s="16">
        <f t="shared" si="75"/>
        <v>250</v>
      </c>
      <c r="AJ238" s="16" t="str">
        <f t="shared" si="76"/>
        <v>石灵明碎片</v>
      </c>
      <c r="AK238" s="15">
        <f t="shared" si="77"/>
        <v>20</v>
      </c>
    </row>
    <row r="239" spans="1:37" ht="16.5" x14ac:dyDescent="0.2">
      <c r="A239" s="15">
        <v>204</v>
      </c>
      <c r="B239" s="15">
        <f t="shared" si="78"/>
        <v>1501021</v>
      </c>
      <c r="C239" s="15">
        <f t="shared" si="79"/>
        <v>4</v>
      </c>
      <c r="D239" s="16">
        <f t="shared" si="80"/>
        <v>0.28000000000000003</v>
      </c>
      <c r="E239" s="16" t="str">
        <f t="shared" si="81"/>
        <v>金币</v>
      </c>
      <c r="F239" s="16">
        <f t="shared" si="82"/>
        <v>4000</v>
      </c>
      <c r="G239" s="16" t="str">
        <f t="shared" si="83"/>
        <v>低级强化石</v>
      </c>
      <c r="H239" s="16">
        <f t="shared" si="84"/>
        <v>20</v>
      </c>
      <c r="I239" s="16" t="str">
        <f t="shared" ref="I239:J245" si="91">INDEX(T$36:T$45,$C239)</f>
        <v>中级强化石</v>
      </c>
      <c r="J239" s="16">
        <f t="shared" si="91"/>
        <v>10</v>
      </c>
      <c r="Y239" s="15">
        <v>204</v>
      </c>
      <c r="Z239" s="15">
        <f t="shared" si="86"/>
        <v>1501014</v>
      </c>
      <c r="AA239" s="16" t="str">
        <f t="shared" si="87"/>
        <v>石灵明</v>
      </c>
      <c r="AB239" s="15">
        <f t="shared" si="74"/>
        <v>9</v>
      </c>
      <c r="AC239" s="16" t="str">
        <f t="shared" si="88"/>
        <v/>
      </c>
      <c r="AD239" s="16" t="str">
        <f t="shared" si="89"/>
        <v>Crit</v>
      </c>
      <c r="AE239" s="16">
        <f t="shared" si="90"/>
        <v>0.15</v>
      </c>
      <c r="AF239" s="15" t="s">
        <v>675</v>
      </c>
      <c r="AG239" s="15"/>
      <c r="AH239" s="15" t="s">
        <v>674</v>
      </c>
      <c r="AI239" s="16">
        <f t="shared" si="75"/>
        <v>300</v>
      </c>
      <c r="AJ239" s="16" t="str">
        <f t="shared" si="76"/>
        <v>石灵明碎片</v>
      </c>
      <c r="AK239" s="15">
        <f t="shared" si="77"/>
        <v>20</v>
      </c>
    </row>
    <row r="240" spans="1:37" ht="16.5" x14ac:dyDescent="0.2">
      <c r="A240" s="15">
        <v>205</v>
      </c>
      <c r="B240" s="15">
        <f t="shared" si="78"/>
        <v>1501021</v>
      </c>
      <c r="C240" s="15">
        <f t="shared" si="79"/>
        <v>5</v>
      </c>
      <c r="D240" s="16">
        <f t="shared" si="80"/>
        <v>0.38</v>
      </c>
      <c r="E240" s="16" t="str">
        <f t="shared" si="81"/>
        <v>金币</v>
      </c>
      <c r="F240" s="16">
        <f t="shared" si="82"/>
        <v>5000</v>
      </c>
      <c r="G240" s="16" t="str">
        <f t="shared" si="83"/>
        <v>低级强化石</v>
      </c>
      <c r="H240" s="16">
        <f t="shared" si="84"/>
        <v>20</v>
      </c>
      <c r="I240" s="16" t="str">
        <f t="shared" si="91"/>
        <v>中级强化石</v>
      </c>
      <c r="J240" s="16">
        <f t="shared" si="91"/>
        <v>15</v>
      </c>
      <c r="Y240" s="15">
        <v>205</v>
      </c>
      <c r="Z240" s="15">
        <f t="shared" si="86"/>
        <v>1501014</v>
      </c>
      <c r="AA240" s="16" t="str">
        <f t="shared" si="87"/>
        <v>石灵明</v>
      </c>
      <c r="AB240" s="15">
        <f t="shared" si="74"/>
        <v>10</v>
      </c>
      <c r="AC240" s="16" t="str">
        <f t="shared" si="88"/>
        <v/>
      </c>
      <c r="AD240" s="16" t="str">
        <f t="shared" si="89"/>
        <v>AtkRate</v>
      </c>
      <c r="AE240" s="16">
        <f t="shared" si="90"/>
        <v>0.19999999999999998</v>
      </c>
      <c r="AF240" s="15" t="s">
        <v>675</v>
      </c>
      <c r="AG240" s="15"/>
      <c r="AH240" s="15" t="s">
        <v>674</v>
      </c>
      <c r="AI240" s="16">
        <f t="shared" si="75"/>
        <v>400</v>
      </c>
      <c r="AJ240" s="16" t="str">
        <f t="shared" si="76"/>
        <v>石灵明碎片</v>
      </c>
      <c r="AK240" s="15">
        <f t="shared" si="77"/>
        <v>20</v>
      </c>
    </row>
    <row r="241" spans="1:37" ht="16.5" x14ac:dyDescent="0.2">
      <c r="A241" s="15">
        <v>206</v>
      </c>
      <c r="B241" s="15">
        <f t="shared" si="78"/>
        <v>1501021</v>
      </c>
      <c r="C241" s="15">
        <f t="shared" si="79"/>
        <v>6</v>
      </c>
      <c r="D241" s="16">
        <f t="shared" si="80"/>
        <v>0.47</v>
      </c>
      <c r="E241" s="16" t="str">
        <f t="shared" si="81"/>
        <v>金币</v>
      </c>
      <c r="F241" s="16">
        <f t="shared" si="82"/>
        <v>6000</v>
      </c>
      <c r="G241" s="16" t="str">
        <f t="shared" si="83"/>
        <v>低级强化石</v>
      </c>
      <c r="H241" s="16">
        <f t="shared" si="84"/>
        <v>20</v>
      </c>
      <c r="I241" s="16" t="str">
        <f t="shared" si="91"/>
        <v>中级强化石</v>
      </c>
      <c r="J241" s="16">
        <f t="shared" si="91"/>
        <v>20</v>
      </c>
      <c r="Y241" s="15">
        <v>206</v>
      </c>
      <c r="Z241" s="15">
        <f t="shared" si="86"/>
        <v>1501014</v>
      </c>
      <c r="AA241" s="16" t="str">
        <f t="shared" si="87"/>
        <v>石灵明</v>
      </c>
      <c r="AB241" s="15">
        <f t="shared" si="74"/>
        <v>11</v>
      </c>
      <c r="AC241" s="16" t="str">
        <f t="shared" si="88"/>
        <v/>
      </c>
      <c r="AD241" s="16" t="str">
        <f t="shared" si="89"/>
        <v>HPRate</v>
      </c>
      <c r="AE241" s="16">
        <f t="shared" si="90"/>
        <v>0.19999999999999998</v>
      </c>
      <c r="AF241" s="15" t="s">
        <v>675</v>
      </c>
      <c r="AG241" s="15"/>
      <c r="AH241" s="15" t="s">
        <v>674</v>
      </c>
      <c r="AI241" s="16">
        <f t="shared" si="75"/>
        <v>500</v>
      </c>
      <c r="AJ241" s="16" t="str">
        <f t="shared" si="76"/>
        <v>石灵明碎片</v>
      </c>
      <c r="AK241" s="15">
        <f t="shared" si="77"/>
        <v>30</v>
      </c>
    </row>
    <row r="242" spans="1:37" ht="16.5" x14ac:dyDescent="0.2">
      <c r="A242" s="15">
        <v>207</v>
      </c>
      <c r="B242" s="15">
        <f t="shared" si="78"/>
        <v>1501021</v>
      </c>
      <c r="C242" s="15">
        <f t="shared" si="79"/>
        <v>7</v>
      </c>
      <c r="D242" s="16">
        <f t="shared" si="80"/>
        <v>0.59</v>
      </c>
      <c r="E242" s="16" t="str">
        <f t="shared" si="81"/>
        <v>金币</v>
      </c>
      <c r="F242" s="16">
        <f t="shared" si="82"/>
        <v>7000</v>
      </c>
      <c r="G242" s="16" t="str">
        <f t="shared" si="83"/>
        <v>中级强化石</v>
      </c>
      <c r="H242" s="16">
        <f t="shared" si="84"/>
        <v>20</v>
      </c>
      <c r="I242" s="16" t="str">
        <f t="shared" si="91"/>
        <v>高级强化石</v>
      </c>
      <c r="J242" s="16">
        <f t="shared" si="91"/>
        <v>10</v>
      </c>
      <c r="Y242" s="15">
        <v>207</v>
      </c>
      <c r="Z242" s="15">
        <f t="shared" si="86"/>
        <v>1501014</v>
      </c>
      <c r="AA242" s="16" t="str">
        <f t="shared" si="87"/>
        <v>石灵明</v>
      </c>
      <c r="AB242" s="15">
        <f t="shared" si="74"/>
        <v>12</v>
      </c>
      <c r="AC242" s="16" t="str">
        <f t="shared" si="88"/>
        <v/>
      </c>
      <c r="AD242" s="16" t="str">
        <f t="shared" si="89"/>
        <v>AtkRate</v>
      </c>
      <c r="AE242" s="16">
        <f t="shared" si="90"/>
        <v>0.19999999999999998</v>
      </c>
      <c r="AF242" s="15" t="s">
        <v>675</v>
      </c>
      <c r="AG242" s="15"/>
      <c r="AH242" s="15" t="s">
        <v>674</v>
      </c>
      <c r="AI242" s="16">
        <f t="shared" si="75"/>
        <v>600</v>
      </c>
      <c r="AJ242" s="16" t="str">
        <f t="shared" si="76"/>
        <v>石灵明碎片</v>
      </c>
      <c r="AK242" s="15">
        <f t="shared" si="77"/>
        <v>30</v>
      </c>
    </row>
    <row r="243" spans="1:37" ht="16.5" x14ac:dyDescent="0.2">
      <c r="A243" s="15">
        <v>208</v>
      </c>
      <c r="B243" s="15">
        <f t="shared" si="78"/>
        <v>1501021</v>
      </c>
      <c r="C243" s="15">
        <f t="shared" si="79"/>
        <v>8</v>
      </c>
      <c r="D243" s="16">
        <f t="shared" si="80"/>
        <v>0.72</v>
      </c>
      <c r="E243" s="16" t="str">
        <f t="shared" si="81"/>
        <v>金币</v>
      </c>
      <c r="F243" s="16">
        <f t="shared" si="82"/>
        <v>8000</v>
      </c>
      <c r="G243" s="16" t="str">
        <f t="shared" si="83"/>
        <v>中级强化石</v>
      </c>
      <c r="H243" s="16">
        <f t="shared" si="84"/>
        <v>20</v>
      </c>
      <c r="I243" s="16" t="str">
        <f t="shared" si="91"/>
        <v>高级强化石</v>
      </c>
      <c r="J243" s="16">
        <f t="shared" si="91"/>
        <v>15</v>
      </c>
      <c r="Y243" s="15">
        <v>208</v>
      </c>
      <c r="Z243" s="15">
        <f t="shared" si="86"/>
        <v>1501014</v>
      </c>
      <c r="AA243" s="16" t="str">
        <f t="shared" si="87"/>
        <v>石灵明</v>
      </c>
      <c r="AB243" s="15">
        <f t="shared" si="74"/>
        <v>13</v>
      </c>
      <c r="AC243" s="16" t="str">
        <f t="shared" si="88"/>
        <v/>
      </c>
      <c r="AD243" s="16" t="str">
        <f t="shared" si="89"/>
        <v>DefRate</v>
      </c>
      <c r="AE243" s="16">
        <f t="shared" si="90"/>
        <v>0.19999999999999998</v>
      </c>
      <c r="AF243" s="15" t="s">
        <v>675</v>
      </c>
      <c r="AG243" s="15"/>
      <c r="AH243" s="15" t="s">
        <v>674</v>
      </c>
      <c r="AI243" s="16">
        <f t="shared" si="75"/>
        <v>700</v>
      </c>
      <c r="AJ243" s="16" t="str">
        <f t="shared" si="76"/>
        <v>石灵明碎片</v>
      </c>
      <c r="AK243" s="15">
        <f t="shared" si="77"/>
        <v>30</v>
      </c>
    </row>
    <row r="244" spans="1:37" ht="16.5" x14ac:dyDescent="0.2">
      <c r="A244" s="15">
        <v>209</v>
      </c>
      <c r="B244" s="15">
        <f t="shared" si="78"/>
        <v>1501021</v>
      </c>
      <c r="C244" s="15">
        <f t="shared" si="79"/>
        <v>9</v>
      </c>
      <c r="D244" s="16">
        <f t="shared" si="80"/>
        <v>0.84</v>
      </c>
      <c r="E244" s="16" t="str">
        <f t="shared" si="81"/>
        <v>金币</v>
      </c>
      <c r="F244" s="16">
        <f t="shared" si="82"/>
        <v>9000</v>
      </c>
      <c r="G244" s="16" t="str">
        <f t="shared" si="83"/>
        <v>中级强化石</v>
      </c>
      <c r="H244" s="16">
        <f t="shared" si="84"/>
        <v>20</v>
      </c>
      <c r="I244" s="16" t="str">
        <f t="shared" si="91"/>
        <v>高级强化石</v>
      </c>
      <c r="J244" s="16">
        <f t="shared" si="91"/>
        <v>20</v>
      </c>
      <c r="Y244" s="15">
        <v>209</v>
      </c>
      <c r="Z244" s="15">
        <f t="shared" si="86"/>
        <v>1501014</v>
      </c>
      <c r="AA244" s="16" t="str">
        <f t="shared" si="87"/>
        <v>石灵明</v>
      </c>
      <c r="AB244" s="15">
        <f t="shared" si="74"/>
        <v>14</v>
      </c>
      <c r="AC244" s="16" t="str">
        <f t="shared" si="88"/>
        <v/>
      </c>
      <c r="AD244" s="16" t="str">
        <f t="shared" si="89"/>
        <v>AtkRate</v>
      </c>
      <c r="AE244" s="16">
        <f t="shared" si="90"/>
        <v>0.19999999999999998</v>
      </c>
      <c r="AF244" s="15" t="s">
        <v>675</v>
      </c>
      <c r="AG244" s="15"/>
      <c r="AH244" s="15" t="s">
        <v>674</v>
      </c>
      <c r="AI244" s="16">
        <f t="shared" si="75"/>
        <v>800</v>
      </c>
      <c r="AJ244" s="16" t="str">
        <f t="shared" si="76"/>
        <v>石灵明碎片</v>
      </c>
      <c r="AK244" s="15">
        <f t="shared" si="77"/>
        <v>50</v>
      </c>
    </row>
    <row r="245" spans="1:37" ht="16.5" x14ac:dyDescent="0.2">
      <c r="A245" s="15">
        <v>210</v>
      </c>
      <c r="B245" s="15">
        <f t="shared" si="78"/>
        <v>1501021</v>
      </c>
      <c r="C245" s="15">
        <f t="shared" si="79"/>
        <v>10</v>
      </c>
      <c r="D245" s="16">
        <f t="shared" si="80"/>
        <v>1</v>
      </c>
      <c r="E245" s="16" t="str">
        <f t="shared" si="81"/>
        <v>金币</v>
      </c>
      <c r="F245" s="16">
        <f t="shared" si="82"/>
        <v>10000</v>
      </c>
      <c r="G245" s="16" t="str">
        <f t="shared" si="83"/>
        <v>中级强化石</v>
      </c>
      <c r="H245" s="16">
        <f t="shared" si="84"/>
        <v>20</v>
      </c>
      <c r="I245" s="16" t="str">
        <f t="shared" si="91"/>
        <v>高级强化石</v>
      </c>
      <c r="J245" s="16">
        <f t="shared" si="91"/>
        <v>25</v>
      </c>
      <c r="Y245" s="15">
        <v>210</v>
      </c>
      <c r="Z245" s="15">
        <f t="shared" si="86"/>
        <v>1501014</v>
      </c>
      <c r="AA245" s="16" t="str">
        <f t="shared" si="87"/>
        <v>石灵明</v>
      </c>
      <c r="AB245" s="15">
        <f t="shared" si="74"/>
        <v>15</v>
      </c>
      <c r="AC245" s="16" t="str">
        <f t="shared" si="88"/>
        <v/>
      </c>
      <c r="AD245" s="16" t="str">
        <f t="shared" si="89"/>
        <v>Crit</v>
      </c>
      <c r="AE245" s="16">
        <f t="shared" si="90"/>
        <v>0.19999999999999998</v>
      </c>
      <c r="AF245" s="15" t="s">
        <v>675</v>
      </c>
      <c r="AG245" s="15"/>
      <c r="AH245" s="15" t="s">
        <v>674</v>
      </c>
      <c r="AI245" s="16">
        <f t="shared" si="75"/>
        <v>1000</v>
      </c>
      <c r="AJ245" s="16" t="str">
        <f t="shared" si="76"/>
        <v>石灵明碎片</v>
      </c>
      <c r="AK245" s="15">
        <f t="shared" si="77"/>
        <v>60</v>
      </c>
    </row>
    <row r="246" spans="1:37" ht="16.5" x14ac:dyDescent="0.2">
      <c r="Y246" s="15">
        <v>211</v>
      </c>
      <c r="Z246" s="15">
        <f t="shared" si="86"/>
        <v>1501015</v>
      </c>
      <c r="AA246" s="16" t="str">
        <f t="shared" si="87"/>
        <v>于禁</v>
      </c>
      <c r="AB246" s="15">
        <f t="shared" si="74"/>
        <v>1</v>
      </c>
      <c r="AC246" s="16" t="str">
        <f t="shared" si="88"/>
        <v/>
      </c>
      <c r="AD246" s="16" t="str">
        <f t="shared" si="89"/>
        <v>AtkExt</v>
      </c>
      <c r="AE246" s="16">
        <f t="shared" si="90"/>
        <v>100</v>
      </c>
      <c r="AF246" s="15" t="s">
        <v>675</v>
      </c>
      <c r="AG246" s="15"/>
      <c r="AH246" s="15" t="s">
        <v>674</v>
      </c>
      <c r="AI246" s="16">
        <f t="shared" si="75"/>
        <v>10</v>
      </c>
      <c r="AJ246" s="16" t="str">
        <f t="shared" si="76"/>
        <v/>
      </c>
      <c r="AK246" s="15" t="str">
        <f t="shared" si="77"/>
        <v/>
      </c>
    </row>
    <row r="247" spans="1:37" ht="16.5" x14ac:dyDescent="0.2">
      <c r="Y247" s="15">
        <v>212</v>
      </c>
      <c r="Z247" s="15">
        <f t="shared" si="86"/>
        <v>1501015</v>
      </c>
      <c r="AA247" s="16" t="str">
        <f t="shared" si="87"/>
        <v>于禁</v>
      </c>
      <c r="AB247" s="15">
        <f t="shared" si="74"/>
        <v>2</v>
      </c>
      <c r="AC247" s="16" t="str">
        <f t="shared" si="88"/>
        <v/>
      </c>
      <c r="AD247" s="16" t="str">
        <f t="shared" si="89"/>
        <v>HPExt</v>
      </c>
      <c r="AE247" s="16">
        <f t="shared" si="90"/>
        <v>700</v>
      </c>
      <c r="AF247" s="15" t="s">
        <v>675</v>
      </c>
      <c r="AG247" s="15"/>
      <c r="AH247" s="15" t="s">
        <v>674</v>
      </c>
      <c r="AI247" s="16">
        <f t="shared" si="75"/>
        <v>20</v>
      </c>
      <c r="AJ247" s="16" t="str">
        <f t="shared" si="76"/>
        <v/>
      </c>
      <c r="AK247" s="15" t="str">
        <f t="shared" si="77"/>
        <v/>
      </c>
    </row>
    <row r="248" spans="1:37" ht="16.5" x14ac:dyDescent="0.2">
      <c r="Y248" s="15">
        <v>213</v>
      </c>
      <c r="Z248" s="15">
        <f t="shared" si="86"/>
        <v>1501015</v>
      </c>
      <c r="AA248" s="16" t="str">
        <f t="shared" si="87"/>
        <v>于禁</v>
      </c>
      <c r="AB248" s="15">
        <f t="shared" si="74"/>
        <v>3</v>
      </c>
      <c r="AC248" s="16">
        <f t="shared" si="88"/>
        <v>130301509</v>
      </c>
      <c r="AD248" s="16" t="str">
        <f t="shared" si="89"/>
        <v/>
      </c>
      <c r="AE248" s="16" t="str">
        <f t="shared" si="90"/>
        <v/>
      </c>
      <c r="AF248" s="15" t="s">
        <v>675</v>
      </c>
      <c r="AG248" s="15"/>
      <c r="AH248" s="15" t="s">
        <v>674</v>
      </c>
      <c r="AI248" s="16">
        <f t="shared" si="75"/>
        <v>30</v>
      </c>
      <c r="AJ248" s="16" t="str">
        <f t="shared" si="76"/>
        <v>于禁碎片</v>
      </c>
      <c r="AK248" s="15">
        <f t="shared" si="77"/>
        <v>5</v>
      </c>
    </row>
    <row r="249" spans="1:37" ht="16.5" x14ac:dyDescent="0.2">
      <c r="Y249" s="15">
        <v>214</v>
      </c>
      <c r="Z249" s="15">
        <f t="shared" si="86"/>
        <v>1501015</v>
      </c>
      <c r="AA249" s="16" t="str">
        <f t="shared" si="87"/>
        <v>于禁</v>
      </c>
      <c r="AB249" s="15">
        <f t="shared" si="74"/>
        <v>4</v>
      </c>
      <c r="AC249" s="16" t="str">
        <f t="shared" si="88"/>
        <v/>
      </c>
      <c r="AD249" s="16" t="str">
        <f t="shared" si="89"/>
        <v>AtkRate</v>
      </c>
      <c r="AE249" s="16">
        <f t="shared" si="90"/>
        <v>0.15</v>
      </c>
      <c r="AF249" s="15" t="s">
        <v>675</v>
      </c>
      <c r="AG249" s="15"/>
      <c r="AH249" s="15" t="s">
        <v>674</v>
      </c>
      <c r="AI249" s="16">
        <f t="shared" si="75"/>
        <v>50</v>
      </c>
      <c r="AJ249" s="16" t="str">
        <f t="shared" si="76"/>
        <v>于禁碎片</v>
      </c>
      <c r="AK249" s="15">
        <f t="shared" si="77"/>
        <v>5</v>
      </c>
    </row>
    <row r="250" spans="1:37" ht="16.5" x14ac:dyDescent="0.2">
      <c r="Y250" s="15">
        <v>215</v>
      </c>
      <c r="Z250" s="15">
        <f t="shared" si="86"/>
        <v>1501015</v>
      </c>
      <c r="AA250" s="16" t="str">
        <f t="shared" si="87"/>
        <v>于禁</v>
      </c>
      <c r="AB250" s="15">
        <f t="shared" si="74"/>
        <v>5</v>
      </c>
      <c r="AC250" s="16" t="str">
        <f t="shared" si="88"/>
        <v/>
      </c>
      <c r="AD250" s="16" t="str">
        <f t="shared" si="89"/>
        <v>HPRate</v>
      </c>
      <c r="AE250" s="16">
        <f t="shared" si="90"/>
        <v>0.15</v>
      </c>
      <c r="AF250" s="15" t="s">
        <v>675</v>
      </c>
      <c r="AG250" s="15"/>
      <c r="AH250" s="15" t="s">
        <v>674</v>
      </c>
      <c r="AI250" s="16">
        <f t="shared" si="75"/>
        <v>100</v>
      </c>
      <c r="AJ250" s="16" t="str">
        <f t="shared" si="76"/>
        <v>于禁碎片</v>
      </c>
      <c r="AK250" s="15">
        <f t="shared" si="77"/>
        <v>10</v>
      </c>
    </row>
    <row r="251" spans="1:37" ht="16.5" x14ac:dyDescent="0.2">
      <c r="Y251" s="15">
        <v>216</v>
      </c>
      <c r="Z251" s="15">
        <f t="shared" si="86"/>
        <v>1501015</v>
      </c>
      <c r="AA251" s="16" t="str">
        <f t="shared" si="87"/>
        <v>于禁</v>
      </c>
      <c r="AB251" s="15">
        <f t="shared" si="74"/>
        <v>6</v>
      </c>
      <c r="AC251" s="16" t="str">
        <f t="shared" si="88"/>
        <v/>
      </c>
      <c r="AD251" s="16" t="str">
        <f t="shared" si="89"/>
        <v>AtkRate</v>
      </c>
      <c r="AE251" s="16">
        <f t="shared" si="90"/>
        <v>0.15</v>
      </c>
      <c r="AF251" s="15" t="s">
        <v>675</v>
      </c>
      <c r="AG251" s="15"/>
      <c r="AH251" s="15" t="s">
        <v>674</v>
      </c>
      <c r="AI251" s="16">
        <f t="shared" si="75"/>
        <v>150</v>
      </c>
      <c r="AJ251" s="16" t="str">
        <f t="shared" si="76"/>
        <v>于禁碎片</v>
      </c>
      <c r="AK251" s="15">
        <f t="shared" si="77"/>
        <v>10</v>
      </c>
    </row>
    <row r="252" spans="1:37" ht="16.5" x14ac:dyDescent="0.2">
      <c r="Y252" s="15">
        <v>217</v>
      </c>
      <c r="Z252" s="15">
        <f t="shared" si="86"/>
        <v>1501015</v>
      </c>
      <c r="AA252" s="16" t="str">
        <f t="shared" si="87"/>
        <v>于禁</v>
      </c>
      <c r="AB252" s="15">
        <f t="shared" si="74"/>
        <v>7</v>
      </c>
      <c r="AC252" s="16" t="str">
        <f t="shared" si="88"/>
        <v/>
      </c>
      <c r="AD252" s="16" t="str">
        <f t="shared" si="89"/>
        <v>DefRate</v>
      </c>
      <c r="AE252" s="16">
        <f t="shared" si="90"/>
        <v>0.15</v>
      </c>
      <c r="AF252" s="15" t="s">
        <v>675</v>
      </c>
      <c r="AG252" s="15"/>
      <c r="AH252" s="15" t="s">
        <v>674</v>
      </c>
      <c r="AI252" s="16">
        <f t="shared" si="75"/>
        <v>200</v>
      </c>
      <c r="AJ252" s="16" t="str">
        <f t="shared" si="76"/>
        <v>于禁碎片</v>
      </c>
      <c r="AK252" s="15">
        <f t="shared" si="77"/>
        <v>10</v>
      </c>
    </row>
    <row r="253" spans="1:37" ht="16.5" x14ac:dyDescent="0.2">
      <c r="Y253" s="15">
        <v>218</v>
      </c>
      <c r="Z253" s="15">
        <f t="shared" si="86"/>
        <v>1501015</v>
      </c>
      <c r="AA253" s="16" t="str">
        <f t="shared" si="87"/>
        <v>于禁</v>
      </c>
      <c r="AB253" s="15">
        <f t="shared" si="74"/>
        <v>8</v>
      </c>
      <c r="AC253" s="16" t="str">
        <f t="shared" si="88"/>
        <v/>
      </c>
      <c r="AD253" s="16" t="str">
        <f t="shared" si="89"/>
        <v>AtkRate</v>
      </c>
      <c r="AE253" s="16">
        <f t="shared" si="90"/>
        <v>0.15</v>
      </c>
      <c r="AF253" s="15" t="s">
        <v>675</v>
      </c>
      <c r="AG253" s="15"/>
      <c r="AH253" s="15" t="s">
        <v>674</v>
      </c>
      <c r="AI253" s="16">
        <f t="shared" si="75"/>
        <v>250</v>
      </c>
      <c r="AJ253" s="16" t="str">
        <f t="shared" si="76"/>
        <v>于禁碎片</v>
      </c>
      <c r="AK253" s="15">
        <f t="shared" si="77"/>
        <v>20</v>
      </c>
    </row>
    <row r="254" spans="1:37" ht="16.5" x14ac:dyDescent="0.2">
      <c r="Y254" s="15">
        <v>219</v>
      </c>
      <c r="Z254" s="15">
        <f t="shared" si="86"/>
        <v>1501015</v>
      </c>
      <c r="AA254" s="16" t="str">
        <f t="shared" si="87"/>
        <v>于禁</v>
      </c>
      <c r="AB254" s="15">
        <f t="shared" si="74"/>
        <v>9</v>
      </c>
      <c r="AC254" s="16" t="str">
        <f t="shared" si="88"/>
        <v/>
      </c>
      <c r="AD254" s="16" t="str">
        <f t="shared" si="89"/>
        <v>Crit</v>
      </c>
      <c r="AE254" s="16">
        <f t="shared" si="90"/>
        <v>0.15</v>
      </c>
      <c r="AF254" s="15" t="s">
        <v>675</v>
      </c>
      <c r="AG254" s="15"/>
      <c r="AH254" s="15" t="s">
        <v>674</v>
      </c>
      <c r="AI254" s="16">
        <f t="shared" si="75"/>
        <v>300</v>
      </c>
      <c r="AJ254" s="16" t="str">
        <f t="shared" si="76"/>
        <v>于禁碎片</v>
      </c>
      <c r="AK254" s="15">
        <f t="shared" si="77"/>
        <v>20</v>
      </c>
    </row>
    <row r="255" spans="1:37" ht="16.5" x14ac:dyDescent="0.2">
      <c r="Y255" s="15">
        <v>220</v>
      </c>
      <c r="Z255" s="15">
        <f t="shared" si="86"/>
        <v>1501015</v>
      </c>
      <c r="AA255" s="16" t="str">
        <f t="shared" si="87"/>
        <v>于禁</v>
      </c>
      <c r="AB255" s="15">
        <f t="shared" si="74"/>
        <v>10</v>
      </c>
      <c r="AC255" s="16" t="str">
        <f t="shared" si="88"/>
        <v/>
      </c>
      <c r="AD255" s="16" t="str">
        <f t="shared" si="89"/>
        <v>AtkRate</v>
      </c>
      <c r="AE255" s="16">
        <f t="shared" si="90"/>
        <v>0.19999999999999998</v>
      </c>
      <c r="AF255" s="15" t="s">
        <v>675</v>
      </c>
      <c r="AG255" s="15"/>
      <c r="AH255" s="15" t="s">
        <v>674</v>
      </c>
      <c r="AI255" s="16">
        <f t="shared" si="75"/>
        <v>400</v>
      </c>
      <c r="AJ255" s="16" t="str">
        <f t="shared" si="76"/>
        <v>于禁碎片</v>
      </c>
      <c r="AK255" s="15">
        <f t="shared" si="77"/>
        <v>20</v>
      </c>
    </row>
    <row r="256" spans="1:37" ht="16.5" x14ac:dyDescent="0.2">
      <c r="Y256" s="15">
        <v>221</v>
      </c>
      <c r="Z256" s="15">
        <f t="shared" si="86"/>
        <v>1501015</v>
      </c>
      <c r="AA256" s="16" t="str">
        <f t="shared" si="87"/>
        <v>于禁</v>
      </c>
      <c r="AB256" s="15">
        <f t="shared" si="74"/>
        <v>11</v>
      </c>
      <c r="AC256" s="16" t="str">
        <f t="shared" si="88"/>
        <v/>
      </c>
      <c r="AD256" s="16" t="str">
        <f t="shared" si="89"/>
        <v>HPRate</v>
      </c>
      <c r="AE256" s="16">
        <f t="shared" si="90"/>
        <v>0.19999999999999998</v>
      </c>
      <c r="AF256" s="15" t="s">
        <v>675</v>
      </c>
      <c r="AG256" s="15"/>
      <c r="AH256" s="15" t="s">
        <v>674</v>
      </c>
      <c r="AI256" s="16">
        <f t="shared" si="75"/>
        <v>500</v>
      </c>
      <c r="AJ256" s="16" t="str">
        <f t="shared" si="76"/>
        <v>于禁碎片</v>
      </c>
      <c r="AK256" s="15">
        <f t="shared" si="77"/>
        <v>30</v>
      </c>
    </row>
    <row r="257" spans="25:37" ht="16.5" x14ac:dyDescent="0.2">
      <c r="Y257" s="15">
        <v>222</v>
      </c>
      <c r="Z257" s="15">
        <f t="shared" si="86"/>
        <v>1501015</v>
      </c>
      <c r="AA257" s="16" t="str">
        <f t="shared" si="87"/>
        <v>于禁</v>
      </c>
      <c r="AB257" s="15">
        <f t="shared" si="74"/>
        <v>12</v>
      </c>
      <c r="AC257" s="16" t="str">
        <f t="shared" si="88"/>
        <v/>
      </c>
      <c r="AD257" s="16" t="str">
        <f t="shared" si="89"/>
        <v>AtkRate</v>
      </c>
      <c r="AE257" s="16">
        <f t="shared" si="90"/>
        <v>0.19999999999999998</v>
      </c>
      <c r="AF257" s="15" t="s">
        <v>675</v>
      </c>
      <c r="AG257" s="15"/>
      <c r="AH257" s="15" t="s">
        <v>674</v>
      </c>
      <c r="AI257" s="16">
        <f t="shared" si="75"/>
        <v>600</v>
      </c>
      <c r="AJ257" s="16" t="str">
        <f t="shared" si="76"/>
        <v>于禁碎片</v>
      </c>
      <c r="AK257" s="15">
        <f t="shared" si="77"/>
        <v>30</v>
      </c>
    </row>
    <row r="258" spans="25:37" ht="16.5" x14ac:dyDescent="0.2">
      <c r="Y258" s="15">
        <v>223</v>
      </c>
      <c r="Z258" s="15">
        <f t="shared" si="86"/>
        <v>1501015</v>
      </c>
      <c r="AA258" s="16" t="str">
        <f t="shared" si="87"/>
        <v>于禁</v>
      </c>
      <c r="AB258" s="15">
        <f t="shared" si="74"/>
        <v>13</v>
      </c>
      <c r="AC258" s="16" t="str">
        <f t="shared" si="88"/>
        <v/>
      </c>
      <c r="AD258" s="16" t="str">
        <f t="shared" si="89"/>
        <v>DefRate</v>
      </c>
      <c r="AE258" s="16">
        <f t="shared" si="90"/>
        <v>0.19999999999999998</v>
      </c>
      <c r="AF258" s="15" t="s">
        <v>675</v>
      </c>
      <c r="AG258" s="15"/>
      <c r="AH258" s="15" t="s">
        <v>674</v>
      </c>
      <c r="AI258" s="16">
        <f t="shared" si="75"/>
        <v>700</v>
      </c>
      <c r="AJ258" s="16" t="str">
        <f t="shared" si="76"/>
        <v>于禁碎片</v>
      </c>
      <c r="AK258" s="15">
        <f t="shared" si="77"/>
        <v>30</v>
      </c>
    </row>
    <row r="259" spans="25:37" ht="16.5" x14ac:dyDescent="0.2">
      <c r="Y259" s="15">
        <v>224</v>
      </c>
      <c r="Z259" s="15">
        <f t="shared" si="86"/>
        <v>1501015</v>
      </c>
      <c r="AA259" s="16" t="str">
        <f t="shared" si="87"/>
        <v>于禁</v>
      </c>
      <c r="AB259" s="15">
        <f t="shared" si="74"/>
        <v>14</v>
      </c>
      <c r="AC259" s="16" t="str">
        <f t="shared" si="88"/>
        <v/>
      </c>
      <c r="AD259" s="16" t="str">
        <f t="shared" si="89"/>
        <v>AtkRate</v>
      </c>
      <c r="AE259" s="16">
        <f t="shared" si="90"/>
        <v>0.19999999999999998</v>
      </c>
      <c r="AF259" s="15" t="s">
        <v>675</v>
      </c>
      <c r="AG259" s="15"/>
      <c r="AH259" s="15" t="s">
        <v>674</v>
      </c>
      <c r="AI259" s="16">
        <f t="shared" si="75"/>
        <v>800</v>
      </c>
      <c r="AJ259" s="16" t="str">
        <f t="shared" si="76"/>
        <v>于禁碎片</v>
      </c>
      <c r="AK259" s="15">
        <f t="shared" si="77"/>
        <v>50</v>
      </c>
    </row>
    <row r="260" spans="25:37" ht="16.5" x14ac:dyDescent="0.2">
      <c r="Y260" s="15">
        <v>225</v>
      </c>
      <c r="Z260" s="15">
        <f t="shared" si="86"/>
        <v>1501015</v>
      </c>
      <c r="AA260" s="16" t="str">
        <f t="shared" si="87"/>
        <v>于禁</v>
      </c>
      <c r="AB260" s="15">
        <f t="shared" si="74"/>
        <v>15</v>
      </c>
      <c r="AC260" s="16" t="str">
        <f t="shared" si="88"/>
        <v/>
      </c>
      <c r="AD260" s="16" t="str">
        <f t="shared" si="89"/>
        <v>Crit</v>
      </c>
      <c r="AE260" s="16">
        <f t="shared" si="90"/>
        <v>0.19999999999999998</v>
      </c>
      <c r="AF260" s="15" t="s">
        <v>675</v>
      </c>
      <c r="AG260" s="15"/>
      <c r="AH260" s="15" t="s">
        <v>674</v>
      </c>
      <c r="AI260" s="16">
        <f t="shared" si="75"/>
        <v>1000</v>
      </c>
      <c r="AJ260" s="16" t="str">
        <f t="shared" si="76"/>
        <v>于禁碎片</v>
      </c>
      <c r="AK260" s="15">
        <f t="shared" si="77"/>
        <v>60</v>
      </c>
    </row>
    <row r="261" spans="25:37" ht="16.5" x14ac:dyDescent="0.2">
      <c r="Y261" s="15">
        <v>226</v>
      </c>
      <c r="Z261" s="15">
        <f t="shared" si="86"/>
        <v>1501016</v>
      </c>
      <c r="AA261" s="16" t="str">
        <f t="shared" si="87"/>
        <v>西方龙</v>
      </c>
      <c r="AB261" s="15">
        <f t="shared" si="74"/>
        <v>1</v>
      </c>
      <c r="AC261" s="16" t="str">
        <f t="shared" si="88"/>
        <v/>
      </c>
      <c r="AD261" s="16" t="str">
        <f t="shared" si="89"/>
        <v>AtkExt</v>
      </c>
      <c r="AE261" s="16">
        <f t="shared" si="90"/>
        <v>100</v>
      </c>
      <c r="AF261" s="15" t="s">
        <v>675</v>
      </c>
      <c r="AG261" s="15"/>
      <c r="AH261" s="15" t="s">
        <v>674</v>
      </c>
      <c r="AI261" s="16">
        <f t="shared" si="75"/>
        <v>10</v>
      </c>
      <c r="AJ261" s="16" t="str">
        <f t="shared" si="76"/>
        <v/>
      </c>
      <c r="AK261" s="15" t="str">
        <f t="shared" si="77"/>
        <v/>
      </c>
    </row>
    <row r="262" spans="25:37" ht="16.5" x14ac:dyDescent="0.2">
      <c r="Y262" s="15">
        <v>227</v>
      </c>
      <c r="Z262" s="15">
        <f t="shared" si="86"/>
        <v>1501016</v>
      </c>
      <c r="AA262" s="16" t="str">
        <f t="shared" si="87"/>
        <v>西方龙</v>
      </c>
      <c r="AB262" s="15">
        <f t="shared" si="74"/>
        <v>2</v>
      </c>
      <c r="AC262" s="16" t="str">
        <f t="shared" si="88"/>
        <v/>
      </c>
      <c r="AD262" s="16" t="str">
        <f t="shared" si="89"/>
        <v>HPExt</v>
      </c>
      <c r="AE262" s="16">
        <f t="shared" si="90"/>
        <v>700</v>
      </c>
      <c r="AF262" s="15" t="s">
        <v>675</v>
      </c>
      <c r="AG262" s="15"/>
      <c r="AH262" s="15" t="s">
        <v>674</v>
      </c>
      <c r="AI262" s="16">
        <f t="shared" si="75"/>
        <v>20</v>
      </c>
      <c r="AJ262" s="16" t="str">
        <f t="shared" si="76"/>
        <v/>
      </c>
      <c r="AK262" s="15" t="str">
        <f t="shared" si="77"/>
        <v/>
      </c>
    </row>
    <row r="263" spans="25:37" ht="16.5" x14ac:dyDescent="0.2">
      <c r="Y263" s="15">
        <v>228</v>
      </c>
      <c r="Z263" s="15">
        <f t="shared" si="86"/>
        <v>1501016</v>
      </c>
      <c r="AA263" s="16" t="str">
        <f t="shared" si="87"/>
        <v>西方龙</v>
      </c>
      <c r="AB263" s="15">
        <f t="shared" si="74"/>
        <v>3</v>
      </c>
      <c r="AC263" s="16">
        <f t="shared" si="88"/>
        <v>130301609</v>
      </c>
      <c r="AD263" s="16" t="str">
        <f t="shared" si="89"/>
        <v/>
      </c>
      <c r="AE263" s="16" t="str">
        <f t="shared" si="90"/>
        <v/>
      </c>
      <c r="AF263" s="15" t="s">
        <v>675</v>
      </c>
      <c r="AG263" s="15"/>
      <c r="AH263" s="15" t="s">
        <v>674</v>
      </c>
      <c r="AI263" s="16">
        <f t="shared" si="75"/>
        <v>30</v>
      </c>
      <c r="AJ263" s="16" t="str">
        <f t="shared" si="76"/>
        <v>西方龙碎片</v>
      </c>
      <c r="AK263" s="15">
        <f t="shared" si="77"/>
        <v>5</v>
      </c>
    </row>
    <row r="264" spans="25:37" ht="16.5" x14ac:dyDescent="0.2">
      <c r="Y264" s="15">
        <v>229</v>
      </c>
      <c r="Z264" s="15">
        <f t="shared" si="86"/>
        <v>1501016</v>
      </c>
      <c r="AA264" s="16" t="str">
        <f t="shared" si="87"/>
        <v>西方龙</v>
      </c>
      <c r="AB264" s="15">
        <f t="shared" si="74"/>
        <v>4</v>
      </c>
      <c r="AC264" s="16" t="str">
        <f t="shared" si="88"/>
        <v/>
      </c>
      <c r="AD264" s="16" t="str">
        <f t="shared" si="89"/>
        <v>AtkRate</v>
      </c>
      <c r="AE264" s="16">
        <f t="shared" si="90"/>
        <v>0.15</v>
      </c>
      <c r="AF264" s="15" t="s">
        <v>675</v>
      </c>
      <c r="AG264" s="15"/>
      <c r="AH264" s="15" t="s">
        <v>674</v>
      </c>
      <c r="AI264" s="16">
        <f t="shared" si="75"/>
        <v>50</v>
      </c>
      <c r="AJ264" s="16" t="str">
        <f t="shared" si="76"/>
        <v>西方龙碎片</v>
      </c>
      <c r="AK264" s="15">
        <f t="shared" si="77"/>
        <v>5</v>
      </c>
    </row>
    <row r="265" spans="25:37" ht="16.5" x14ac:dyDescent="0.2">
      <c r="Y265" s="15">
        <v>230</v>
      </c>
      <c r="Z265" s="15">
        <f t="shared" si="86"/>
        <v>1501016</v>
      </c>
      <c r="AA265" s="16" t="str">
        <f t="shared" si="87"/>
        <v>西方龙</v>
      </c>
      <c r="AB265" s="15">
        <f t="shared" si="74"/>
        <v>5</v>
      </c>
      <c r="AC265" s="16" t="str">
        <f t="shared" si="88"/>
        <v/>
      </c>
      <c r="AD265" s="16" t="str">
        <f t="shared" si="89"/>
        <v>HPRate</v>
      </c>
      <c r="AE265" s="16">
        <f t="shared" si="90"/>
        <v>0.15</v>
      </c>
      <c r="AF265" s="15" t="s">
        <v>675</v>
      </c>
      <c r="AG265" s="15"/>
      <c r="AH265" s="15" t="s">
        <v>674</v>
      </c>
      <c r="AI265" s="16">
        <f t="shared" si="75"/>
        <v>100</v>
      </c>
      <c r="AJ265" s="16" t="str">
        <f t="shared" si="76"/>
        <v>西方龙碎片</v>
      </c>
      <c r="AK265" s="15">
        <f t="shared" si="77"/>
        <v>10</v>
      </c>
    </row>
    <row r="266" spans="25:37" ht="16.5" x14ac:dyDescent="0.2">
      <c r="Y266" s="15">
        <v>231</v>
      </c>
      <c r="Z266" s="15">
        <f t="shared" si="86"/>
        <v>1501016</v>
      </c>
      <c r="AA266" s="16" t="str">
        <f t="shared" si="87"/>
        <v>西方龙</v>
      </c>
      <c r="AB266" s="15">
        <f t="shared" si="74"/>
        <v>6</v>
      </c>
      <c r="AC266" s="16" t="str">
        <f t="shared" si="88"/>
        <v/>
      </c>
      <c r="AD266" s="16" t="str">
        <f t="shared" si="89"/>
        <v>AtkRate</v>
      </c>
      <c r="AE266" s="16">
        <f t="shared" si="90"/>
        <v>0.15</v>
      </c>
      <c r="AF266" s="15" t="s">
        <v>675</v>
      </c>
      <c r="AG266" s="15"/>
      <c r="AH266" s="15" t="s">
        <v>674</v>
      </c>
      <c r="AI266" s="16">
        <f t="shared" si="75"/>
        <v>150</v>
      </c>
      <c r="AJ266" s="16" t="str">
        <f t="shared" si="76"/>
        <v>西方龙碎片</v>
      </c>
      <c r="AK266" s="15">
        <f t="shared" si="77"/>
        <v>10</v>
      </c>
    </row>
    <row r="267" spans="25:37" ht="16.5" x14ac:dyDescent="0.2">
      <c r="Y267" s="15">
        <v>232</v>
      </c>
      <c r="Z267" s="15">
        <f t="shared" si="86"/>
        <v>1501016</v>
      </c>
      <c r="AA267" s="16" t="str">
        <f t="shared" si="87"/>
        <v>西方龙</v>
      </c>
      <c r="AB267" s="15">
        <f t="shared" si="74"/>
        <v>7</v>
      </c>
      <c r="AC267" s="16" t="str">
        <f t="shared" si="88"/>
        <v/>
      </c>
      <c r="AD267" s="16" t="str">
        <f t="shared" si="89"/>
        <v>DefRate</v>
      </c>
      <c r="AE267" s="16">
        <f t="shared" si="90"/>
        <v>0.15</v>
      </c>
      <c r="AF267" s="15" t="s">
        <v>675</v>
      </c>
      <c r="AG267" s="15"/>
      <c r="AH267" s="15" t="s">
        <v>674</v>
      </c>
      <c r="AI267" s="16">
        <f t="shared" si="75"/>
        <v>200</v>
      </c>
      <c r="AJ267" s="16" t="str">
        <f t="shared" si="76"/>
        <v>西方龙碎片</v>
      </c>
      <c r="AK267" s="15">
        <f t="shared" si="77"/>
        <v>10</v>
      </c>
    </row>
    <row r="268" spans="25:37" ht="16.5" x14ac:dyDescent="0.2">
      <c r="Y268" s="15">
        <v>233</v>
      </c>
      <c r="Z268" s="15">
        <f t="shared" si="86"/>
        <v>1501016</v>
      </c>
      <c r="AA268" s="16" t="str">
        <f t="shared" si="87"/>
        <v>西方龙</v>
      </c>
      <c r="AB268" s="15">
        <f t="shared" si="74"/>
        <v>8</v>
      </c>
      <c r="AC268" s="16" t="str">
        <f t="shared" si="88"/>
        <v/>
      </c>
      <c r="AD268" s="16" t="str">
        <f t="shared" si="89"/>
        <v>AtkRate</v>
      </c>
      <c r="AE268" s="16">
        <f t="shared" si="90"/>
        <v>0.15</v>
      </c>
      <c r="AF268" s="15" t="s">
        <v>675</v>
      </c>
      <c r="AG268" s="15"/>
      <c r="AH268" s="15" t="s">
        <v>674</v>
      </c>
      <c r="AI268" s="16">
        <f t="shared" si="75"/>
        <v>250</v>
      </c>
      <c r="AJ268" s="16" t="str">
        <f t="shared" si="76"/>
        <v>西方龙碎片</v>
      </c>
      <c r="AK268" s="15">
        <f t="shared" si="77"/>
        <v>20</v>
      </c>
    </row>
    <row r="269" spans="25:37" ht="16.5" x14ac:dyDescent="0.2">
      <c r="Y269" s="15">
        <v>234</v>
      </c>
      <c r="Z269" s="15">
        <f t="shared" si="86"/>
        <v>1501016</v>
      </c>
      <c r="AA269" s="16" t="str">
        <f t="shared" si="87"/>
        <v>西方龙</v>
      </c>
      <c r="AB269" s="15">
        <f t="shared" si="74"/>
        <v>9</v>
      </c>
      <c r="AC269" s="16" t="str">
        <f t="shared" si="88"/>
        <v/>
      </c>
      <c r="AD269" s="16" t="str">
        <f t="shared" si="89"/>
        <v>Crit</v>
      </c>
      <c r="AE269" s="16">
        <f t="shared" si="90"/>
        <v>0.15</v>
      </c>
      <c r="AF269" s="15" t="s">
        <v>675</v>
      </c>
      <c r="AG269" s="15"/>
      <c r="AH269" s="15" t="s">
        <v>674</v>
      </c>
      <c r="AI269" s="16">
        <f t="shared" si="75"/>
        <v>300</v>
      </c>
      <c r="AJ269" s="16" t="str">
        <f t="shared" si="76"/>
        <v>西方龙碎片</v>
      </c>
      <c r="AK269" s="15">
        <f t="shared" si="77"/>
        <v>20</v>
      </c>
    </row>
    <row r="270" spans="25:37" ht="16.5" x14ac:dyDescent="0.2">
      <c r="Y270" s="15">
        <v>235</v>
      </c>
      <c r="Z270" s="15">
        <f t="shared" si="86"/>
        <v>1501016</v>
      </c>
      <c r="AA270" s="16" t="str">
        <f t="shared" si="87"/>
        <v>西方龙</v>
      </c>
      <c r="AB270" s="15">
        <f t="shared" si="74"/>
        <v>10</v>
      </c>
      <c r="AC270" s="16" t="str">
        <f t="shared" si="88"/>
        <v/>
      </c>
      <c r="AD270" s="16" t="str">
        <f t="shared" si="89"/>
        <v>AtkRate</v>
      </c>
      <c r="AE270" s="16">
        <f t="shared" si="90"/>
        <v>0.19999999999999998</v>
      </c>
      <c r="AF270" s="15" t="s">
        <v>675</v>
      </c>
      <c r="AG270" s="15"/>
      <c r="AH270" s="15" t="s">
        <v>674</v>
      </c>
      <c r="AI270" s="16">
        <f t="shared" si="75"/>
        <v>400</v>
      </c>
      <c r="AJ270" s="16" t="str">
        <f t="shared" si="76"/>
        <v>西方龙碎片</v>
      </c>
      <c r="AK270" s="15">
        <f t="shared" si="77"/>
        <v>20</v>
      </c>
    </row>
    <row r="271" spans="25:37" ht="16.5" x14ac:dyDescent="0.2">
      <c r="Y271" s="15">
        <v>236</v>
      </c>
      <c r="Z271" s="15">
        <f t="shared" si="86"/>
        <v>1501016</v>
      </c>
      <c r="AA271" s="16" t="str">
        <f t="shared" si="87"/>
        <v>西方龙</v>
      </c>
      <c r="AB271" s="15">
        <f t="shared" si="74"/>
        <v>11</v>
      </c>
      <c r="AC271" s="16" t="str">
        <f t="shared" si="88"/>
        <v/>
      </c>
      <c r="AD271" s="16" t="str">
        <f t="shared" si="89"/>
        <v>HPRate</v>
      </c>
      <c r="AE271" s="16">
        <f t="shared" si="90"/>
        <v>0.19999999999999998</v>
      </c>
      <c r="AF271" s="15" t="s">
        <v>675</v>
      </c>
      <c r="AG271" s="15"/>
      <c r="AH271" s="15" t="s">
        <v>674</v>
      </c>
      <c r="AI271" s="16">
        <f t="shared" si="75"/>
        <v>500</v>
      </c>
      <c r="AJ271" s="16" t="str">
        <f t="shared" si="76"/>
        <v>西方龙碎片</v>
      </c>
      <c r="AK271" s="15">
        <f t="shared" si="77"/>
        <v>30</v>
      </c>
    </row>
    <row r="272" spans="25:37" ht="16.5" x14ac:dyDescent="0.2">
      <c r="Y272" s="15">
        <v>237</v>
      </c>
      <c r="Z272" s="15">
        <f t="shared" si="86"/>
        <v>1501016</v>
      </c>
      <c r="AA272" s="16" t="str">
        <f t="shared" si="87"/>
        <v>西方龙</v>
      </c>
      <c r="AB272" s="15">
        <f t="shared" si="74"/>
        <v>12</v>
      </c>
      <c r="AC272" s="16" t="str">
        <f t="shared" si="88"/>
        <v/>
      </c>
      <c r="AD272" s="16" t="str">
        <f t="shared" si="89"/>
        <v>AtkRate</v>
      </c>
      <c r="AE272" s="16">
        <f t="shared" si="90"/>
        <v>0.19999999999999998</v>
      </c>
      <c r="AF272" s="15" t="s">
        <v>675</v>
      </c>
      <c r="AG272" s="15"/>
      <c r="AH272" s="15" t="s">
        <v>674</v>
      </c>
      <c r="AI272" s="16">
        <f t="shared" si="75"/>
        <v>600</v>
      </c>
      <c r="AJ272" s="16" t="str">
        <f t="shared" si="76"/>
        <v>西方龙碎片</v>
      </c>
      <c r="AK272" s="15">
        <f t="shared" si="77"/>
        <v>30</v>
      </c>
    </row>
    <row r="273" spans="25:37" ht="16.5" x14ac:dyDescent="0.2">
      <c r="Y273" s="15">
        <v>238</v>
      </c>
      <c r="Z273" s="15">
        <f t="shared" si="86"/>
        <v>1501016</v>
      </c>
      <c r="AA273" s="16" t="str">
        <f t="shared" si="87"/>
        <v>西方龙</v>
      </c>
      <c r="AB273" s="15">
        <f t="shared" si="74"/>
        <v>13</v>
      </c>
      <c r="AC273" s="16" t="str">
        <f t="shared" si="88"/>
        <v/>
      </c>
      <c r="AD273" s="16" t="str">
        <f t="shared" si="89"/>
        <v>DefRate</v>
      </c>
      <c r="AE273" s="16">
        <f t="shared" si="90"/>
        <v>0.19999999999999998</v>
      </c>
      <c r="AF273" s="15" t="s">
        <v>675</v>
      </c>
      <c r="AG273" s="15"/>
      <c r="AH273" s="15" t="s">
        <v>674</v>
      </c>
      <c r="AI273" s="16">
        <f t="shared" si="75"/>
        <v>700</v>
      </c>
      <c r="AJ273" s="16" t="str">
        <f t="shared" si="76"/>
        <v>西方龙碎片</v>
      </c>
      <c r="AK273" s="15">
        <f t="shared" si="77"/>
        <v>30</v>
      </c>
    </row>
    <row r="274" spans="25:37" ht="16.5" x14ac:dyDescent="0.2">
      <c r="Y274" s="15">
        <v>239</v>
      </c>
      <c r="Z274" s="15">
        <f t="shared" si="86"/>
        <v>1501016</v>
      </c>
      <c r="AA274" s="16" t="str">
        <f t="shared" si="87"/>
        <v>西方龙</v>
      </c>
      <c r="AB274" s="15">
        <f t="shared" si="74"/>
        <v>14</v>
      </c>
      <c r="AC274" s="16" t="str">
        <f t="shared" si="88"/>
        <v/>
      </c>
      <c r="AD274" s="16" t="str">
        <f t="shared" si="89"/>
        <v>AtkRate</v>
      </c>
      <c r="AE274" s="16">
        <f t="shared" si="90"/>
        <v>0.19999999999999998</v>
      </c>
      <c r="AF274" s="15" t="s">
        <v>675</v>
      </c>
      <c r="AG274" s="15"/>
      <c r="AH274" s="15" t="s">
        <v>674</v>
      </c>
      <c r="AI274" s="16">
        <f t="shared" si="75"/>
        <v>800</v>
      </c>
      <c r="AJ274" s="16" t="str">
        <f t="shared" si="76"/>
        <v>西方龙碎片</v>
      </c>
      <c r="AK274" s="15">
        <f t="shared" si="77"/>
        <v>50</v>
      </c>
    </row>
    <row r="275" spans="25:37" ht="16.5" x14ac:dyDescent="0.2">
      <c r="Y275" s="15">
        <v>240</v>
      </c>
      <c r="Z275" s="15">
        <f t="shared" si="86"/>
        <v>1501016</v>
      </c>
      <c r="AA275" s="16" t="str">
        <f t="shared" si="87"/>
        <v>西方龙</v>
      </c>
      <c r="AB275" s="15">
        <f t="shared" si="74"/>
        <v>15</v>
      </c>
      <c r="AC275" s="16" t="str">
        <f t="shared" si="88"/>
        <v/>
      </c>
      <c r="AD275" s="16" t="str">
        <f t="shared" si="89"/>
        <v>Crit</v>
      </c>
      <c r="AE275" s="16">
        <f t="shared" si="90"/>
        <v>0.19999999999999998</v>
      </c>
      <c r="AF275" s="15" t="s">
        <v>675</v>
      </c>
      <c r="AG275" s="15"/>
      <c r="AH275" s="15" t="s">
        <v>674</v>
      </c>
      <c r="AI275" s="16">
        <f t="shared" si="75"/>
        <v>1000</v>
      </c>
      <c r="AJ275" s="16" t="str">
        <f t="shared" si="76"/>
        <v>西方龙碎片</v>
      </c>
      <c r="AK275" s="15">
        <f t="shared" si="77"/>
        <v>60</v>
      </c>
    </row>
    <row r="276" spans="25:37" ht="16.5" x14ac:dyDescent="0.2">
      <c r="Y276" s="15">
        <v>241</v>
      </c>
      <c r="Z276" s="15">
        <f t="shared" si="86"/>
        <v>1501017</v>
      </c>
      <c r="AA276" s="16" t="str">
        <f t="shared" si="87"/>
        <v>飞廉</v>
      </c>
      <c r="AB276" s="15">
        <f t="shared" si="74"/>
        <v>1</v>
      </c>
      <c r="AC276" s="16" t="str">
        <f t="shared" si="88"/>
        <v/>
      </c>
      <c r="AD276" s="16" t="str">
        <f t="shared" si="89"/>
        <v>AtkExt</v>
      </c>
      <c r="AE276" s="16">
        <f t="shared" si="90"/>
        <v>100</v>
      </c>
      <c r="AF276" s="15" t="s">
        <v>675</v>
      </c>
      <c r="AG276" s="15"/>
      <c r="AH276" s="15" t="s">
        <v>674</v>
      </c>
      <c r="AI276" s="16">
        <f t="shared" si="75"/>
        <v>10</v>
      </c>
      <c r="AJ276" s="16" t="str">
        <f t="shared" si="76"/>
        <v/>
      </c>
      <c r="AK276" s="15" t="str">
        <f t="shared" si="77"/>
        <v/>
      </c>
    </row>
    <row r="277" spans="25:37" ht="16.5" x14ac:dyDescent="0.2">
      <c r="Y277" s="15">
        <v>242</v>
      </c>
      <c r="Z277" s="15">
        <f t="shared" si="86"/>
        <v>1501017</v>
      </c>
      <c r="AA277" s="16" t="str">
        <f t="shared" si="87"/>
        <v>飞廉</v>
      </c>
      <c r="AB277" s="15">
        <f t="shared" si="74"/>
        <v>2</v>
      </c>
      <c r="AC277" s="16" t="str">
        <f t="shared" si="88"/>
        <v/>
      </c>
      <c r="AD277" s="16" t="str">
        <f t="shared" si="89"/>
        <v>HPExt</v>
      </c>
      <c r="AE277" s="16">
        <f t="shared" si="90"/>
        <v>700</v>
      </c>
      <c r="AF277" s="15" t="s">
        <v>675</v>
      </c>
      <c r="AG277" s="15"/>
      <c r="AH277" s="15" t="s">
        <v>674</v>
      </c>
      <c r="AI277" s="16">
        <f t="shared" si="75"/>
        <v>20</v>
      </c>
      <c r="AJ277" s="16" t="str">
        <f t="shared" si="76"/>
        <v/>
      </c>
      <c r="AK277" s="15" t="str">
        <f t="shared" si="77"/>
        <v/>
      </c>
    </row>
    <row r="278" spans="25:37" ht="16.5" x14ac:dyDescent="0.2">
      <c r="Y278" s="15">
        <v>243</v>
      </c>
      <c r="Z278" s="15">
        <f t="shared" si="86"/>
        <v>1501017</v>
      </c>
      <c r="AA278" s="16" t="str">
        <f t="shared" si="87"/>
        <v>飞廉</v>
      </c>
      <c r="AB278" s="15">
        <f t="shared" si="74"/>
        <v>3</v>
      </c>
      <c r="AC278" s="16">
        <f t="shared" si="88"/>
        <v>130301709</v>
      </c>
      <c r="AD278" s="16" t="str">
        <f t="shared" si="89"/>
        <v/>
      </c>
      <c r="AE278" s="16" t="str">
        <f t="shared" si="90"/>
        <v/>
      </c>
      <c r="AF278" s="15" t="s">
        <v>675</v>
      </c>
      <c r="AG278" s="15"/>
      <c r="AH278" s="15" t="s">
        <v>674</v>
      </c>
      <c r="AI278" s="16">
        <f t="shared" si="75"/>
        <v>30</v>
      </c>
      <c r="AJ278" s="16" t="str">
        <f t="shared" si="76"/>
        <v>飞廉碎片</v>
      </c>
      <c r="AK278" s="15">
        <f t="shared" si="77"/>
        <v>5</v>
      </c>
    </row>
    <row r="279" spans="25:37" ht="16.5" x14ac:dyDescent="0.2">
      <c r="Y279" s="15">
        <v>244</v>
      </c>
      <c r="Z279" s="15">
        <f t="shared" si="86"/>
        <v>1501017</v>
      </c>
      <c r="AA279" s="16" t="str">
        <f t="shared" si="87"/>
        <v>飞廉</v>
      </c>
      <c r="AB279" s="15">
        <f t="shared" si="74"/>
        <v>4</v>
      </c>
      <c r="AC279" s="16" t="str">
        <f t="shared" si="88"/>
        <v/>
      </c>
      <c r="AD279" s="16" t="str">
        <f t="shared" si="89"/>
        <v>AtkRate</v>
      </c>
      <c r="AE279" s="16">
        <f t="shared" si="90"/>
        <v>0.15</v>
      </c>
      <c r="AF279" s="15" t="s">
        <v>675</v>
      </c>
      <c r="AG279" s="15"/>
      <c r="AH279" s="15" t="s">
        <v>674</v>
      </c>
      <c r="AI279" s="16">
        <f t="shared" si="75"/>
        <v>50</v>
      </c>
      <c r="AJ279" s="16" t="str">
        <f t="shared" si="76"/>
        <v>飞廉碎片</v>
      </c>
      <c r="AK279" s="15">
        <f t="shared" si="77"/>
        <v>5</v>
      </c>
    </row>
    <row r="280" spans="25:37" ht="16.5" x14ac:dyDescent="0.2">
      <c r="Y280" s="15">
        <v>245</v>
      </c>
      <c r="Z280" s="15">
        <f t="shared" si="86"/>
        <v>1501017</v>
      </c>
      <c r="AA280" s="16" t="str">
        <f t="shared" si="87"/>
        <v>飞廉</v>
      </c>
      <c r="AB280" s="15">
        <f t="shared" si="74"/>
        <v>5</v>
      </c>
      <c r="AC280" s="16" t="str">
        <f t="shared" si="88"/>
        <v/>
      </c>
      <c r="AD280" s="16" t="str">
        <f t="shared" si="89"/>
        <v>HPRate</v>
      </c>
      <c r="AE280" s="16">
        <f t="shared" si="90"/>
        <v>0.15</v>
      </c>
      <c r="AF280" s="15" t="s">
        <v>675</v>
      </c>
      <c r="AG280" s="15"/>
      <c r="AH280" s="15" t="s">
        <v>674</v>
      </c>
      <c r="AI280" s="16">
        <f t="shared" si="75"/>
        <v>100</v>
      </c>
      <c r="AJ280" s="16" t="str">
        <f t="shared" si="76"/>
        <v>飞廉碎片</v>
      </c>
      <c r="AK280" s="15">
        <f t="shared" si="77"/>
        <v>10</v>
      </c>
    </row>
    <row r="281" spans="25:37" ht="16.5" x14ac:dyDescent="0.2">
      <c r="Y281" s="15">
        <v>246</v>
      </c>
      <c r="Z281" s="15">
        <f t="shared" si="86"/>
        <v>1501017</v>
      </c>
      <c r="AA281" s="16" t="str">
        <f t="shared" si="87"/>
        <v>飞廉</v>
      </c>
      <c r="AB281" s="15">
        <f t="shared" si="74"/>
        <v>6</v>
      </c>
      <c r="AC281" s="16" t="str">
        <f t="shared" si="88"/>
        <v/>
      </c>
      <c r="AD281" s="16" t="str">
        <f t="shared" si="89"/>
        <v>AtkRate</v>
      </c>
      <c r="AE281" s="16">
        <f t="shared" si="90"/>
        <v>0.15</v>
      </c>
      <c r="AF281" s="15" t="s">
        <v>675</v>
      </c>
      <c r="AG281" s="15"/>
      <c r="AH281" s="15" t="s">
        <v>674</v>
      </c>
      <c r="AI281" s="16">
        <f t="shared" si="75"/>
        <v>150</v>
      </c>
      <c r="AJ281" s="16" t="str">
        <f t="shared" si="76"/>
        <v>飞廉碎片</v>
      </c>
      <c r="AK281" s="15">
        <f t="shared" si="77"/>
        <v>10</v>
      </c>
    </row>
    <row r="282" spans="25:37" ht="16.5" x14ac:dyDescent="0.2">
      <c r="Y282" s="15">
        <v>247</v>
      </c>
      <c r="Z282" s="15">
        <f t="shared" si="86"/>
        <v>1501017</v>
      </c>
      <c r="AA282" s="16" t="str">
        <f t="shared" si="87"/>
        <v>飞廉</v>
      </c>
      <c r="AB282" s="15">
        <f t="shared" si="74"/>
        <v>7</v>
      </c>
      <c r="AC282" s="16" t="str">
        <f t="shared" si="88"/>
        <v/>
      </c>
      <c r="AD282" s="16" t="str">
        <f t="shared" si="89"/>
        <v>DefRate</v>
      </c>
      <c r="AE282" s="16">
        <f t="shared" si="90"/>
        <v>0.15</v>
      </c>
      <c r="AF282" s="15" t="s">
        <v>675</v>
      </c>
      <c r="AG282" s="15"/>
      <c r="AH282" s="15" t="s">
        <v>674</v>
      </c>
      <c r="AI282" s="16">
        <f t="shared" si="75"/>
        <v>200</v>
      </c>
      <c r="AJ282" s="16" t="str">
        <f t="shared" si="76"/>
        <v>飞廉碎片</v>
      </c>
      <c r="AK282" s="15">
        <f t="shared" si="77"/>
        <v>10</v>
      </c>
    </row>
    <row r="283" spans="25:37" ht="16.5" x14ac:dyDescent="0.2">
      <c r="Y283" s="15">
        <v>248</v>
      </c>
      <c r="Z283" s="15">
        <f t="shared" si="86"/>
        <v>1501017</v>
      </c>
      <c r="AA283" s="16" t="str">
        <f t="shared" si="87"/>
        <v>飞廉</v>
      </c>
      <c r="AB283" s="15">
        <f t="shared" si="74"/>
        <v>8</v>
      </c>
      <c r="AC283" s="16" t="str">
        <f t="shared" si="88"/>
        <v/>
      </c>
      <c r="AD283" s="16" t="str">
        <f t="shared" si="89"/>
        <v>AtkRate</v>
      </c>
      <c r="AE283" s="16">
        <f t="shared" si="90"/>
        <v>0.15</v>
      </c>
      <c r="AF283" s="15" t="s">
        <v>675</v>
      </c>
      <c r="AG283" s="15"/>
      <c r="AH283" s="15" t="s">
        <v>674</v>
      </c>
      <c r="AI283" s="16">
        <f t="shared" si="75"/>
        <v>250</v>
      </c>
      <c r="AJ283" s="16" t="str">
        <f t="shared" si="76"/>
        <v>飞廉碎片</v>
      </c>
      <c r="AK283" s="15">
        <f t="shared" si="77"/>
        <v>20</v>
      </c>
    </row>
    <row r="284" spans="25:37" ht="16.5" x14ac:dyDescent="0.2">
      <c r="Y284" s="15">
        <v>249</v>
      </c>
      <c r="Z284" s="15">
        <f t="shared" si="86"/>
        <v>1501017</v>
      </c>
      <c r="AA284" s="16" t="str">
        <f t="shared" si="87"/>
        <v>飞廉</v>
      </c>
      <c r="AB284" s="15">
        <f t="shared" si="74"/>
        <v>9</v>
      </c>
      <c r="AC284" s="16" t="str">
        <f t="shared" si="88"/>
        <v/>
      </c>
      <c r="AD284" s="16" t="str">
        <f t="shared" si="89"/>
        <v>Crit</v>
      </c>
      <c r="AE284" s="16">
        <f t="shared" si="90"/>
        <v>0.15</v>
      </c>
      <c r="AF284" s="15" t="s">
        <v>675</v>
      </c>
      <c r="AG284" s="15"/>
      <c r="AH284" s="15" t="s">
        <v>674</v>
      </c>
      <c r="AI284" s="16">
        <f t="shared" si="75"/>
        <v>300</v>
      </c>
      <c r="AJ284" s="16" t="str">
        <f t="shared" si="76"/>
        <v>飞廉碎片</v>
      </c>
      <c r="AK284" s="15">
        <f t="shared" si="77"/>
        <v>20</v>
      </c>
    </row>
    <row r="285" spans="25:37" ht="16.5" x14ac:dyDescent="0.2">
      <c r="Y285" s="15">
        <v>250</v>
      </c>
      <c r="Z285" s="15">
        <f t="shared" si="86"/>
        <v>1501017</v>
      </c>
      <c r="AA285" s="16" t="str">
        <f t="shared" si="87"/>
        <v>飞廉</v>
      </c>
      <c r="AB285" s="15">
        <f t="shared" si="74"/>
        <v>10</v>
      </c>
      <c r="AC285" s="16" t="str">
        <f t="shared" si="88"/>
        <v/>
      </c>
      <c r="AD285" s="16" t="str">
        <f t="shared" si="89"/>
        <v>AtkRate</v>
      </c>
      <c r="AE285" s="16">
        <f t="shared" si="90"/>
        <v>0.19999999999999998</v>
      </c>
      <c r="AF285" s="15" t="s">
        <v>675</v>
      </c>
      <c r="AG285" s="15"/>
      <c r="AH285" s="15" t="s">
        <v>674</v>
      </c>
      <c r="AI285" s="16">
        <f t="shared" si="75"/>
        <v>400</v>
      </c>
      <c r="AJ285" s="16" t="str">
        <f t="shared" si="76"/>
        <v>飞廉碎片</v>
      </c>
      <c r="AK285" s="15">
        <f t="shared" si="77"/>
        <v>20</v>
      </c>
    </row>
    <row r="286" spans="25:37" ht="16.5" x14ac:dyDescent="0.2">
      <c r="Y286" s="15">
        <v>251</v>
      </c>
      <c r="Z286" s="15">
        <f t="shared" si="86"/>
        <v>1501017</v>
      </c>
      <c r="AA286" s="16" t="str">
        <f t="shared" si="87"/>
        <v>飞廉</v>
      </c>
      <c r="AB286" s="15">
        <f t="shared" si="74"/>
        <v>11</v>
      </c>
      <c r="AC286" s="16" t="str">
        <f t="shared" si="88"/>
        <v/>
      </c>
      <c r="AD286" s="16" t="str">
        <f t="shared" si="89"/>
        <v>HPRate</v>
      </c>
      <c r="AE286" s="16">
        <f t="shared" si="90"/>
        <v>0.19999999999999998</v>
      </c>
      <c r="AF286" s="15" t="s">
        <v>675</v>
      </c>
      <c r="AG286" s="15"/>
      <c r="AH286" s="15" t="s">
        <v>674</v>
      </c>
      <c r="AI286" s="16">
        <f t="shared" si="75"/>
        <v>500</v>
      </c>
      <c r="AJ286" s="16" t="str">
        <f t="shared" si="76"/>
        <v>飞廉碎片</v>
      </c>
      <c r="AK286" s="15">
        <f t="shared" si="77"/>
        <v>30</v>
      </c>
    </row>
    <row r="287" spans="25:37" ht="16.5" x14ac:dyDescent="0.2">
      <c r="Y287" s="15">
        <v>252</v>
      </c>
      <c r="Z287" s="15">
        <f t="shared" si="86"/>
        <v>1501017</v>
      </c>
      <c r="AA287" s="16" t="str">
        <f t="shared" si="87"/>
        <v>飞廉</v>
      </c>
      <c r="AB287" s="15">
        <f t="shared" si="74"/>
        <v>12</v>
      </c>
      <c r="AC287" s="16" t="str">
        <f t="shared" si="88"/>
        <v/>
      </c>
      <c r="AD287" s="16" t="str">
        <f t="shared" si="89"/>
        <v>AtkRate</v>
      </c>
      <c r="AE287" s="16">
        <f t="shared" si="90"/>
        <v>0.19999999999999998</v>
      </c>
      <c r="AF287" s="15" t="s">
        <v>675</v>
      </c>
      <c r="AG287" s="15"/>
      <c r="AH287" s="15" t="s">
        <v>674</v>
      </c>
      <c r="AI287" s="16">
        <f t="shared" si="75"/>
        <v>600</v>
      </c>
      <c r="AJ287" s="16" t="str">
        <f t="shared" si="76"/>
        <v>飞廉碎片</v>
      </c>
      <c r="AK287" s="15">
        <f t="shared" si="77"/>
        <v>30</v>
      </c>
    </row>
    <row r="288" spans="25:37" ht="16.5" x14ac:dyDescent="0.2">
      <c r="Y288" s="15">
        <v>253</v>
      </c>
      <c r="Z288" s="15">
        <f t="shared" si="86"/>
        <v>1501017</v>
      </c>
      <c r="AA288" s="16" t="str">
        <f t="shared" si="87"/>
        <v>飞廉</v>
      </c>
      <c r="AB288" s="15">
        <f t="shared" si="74"/>
        <v>13</v>
      </c>
      <c r="AC288" s="16" t="str">
        <f t="shared" si="88"/>
        <v/>
      </c>
      <c r="AD288" s="16" t="str">
        <f t="shared" si="89"/>
        <v>DefRate</v>
      </c>
      <c r="AE288" s="16">
        <f t="shared" si="90"/>
        <v>0.19999999999999998</v>
      </c>
      <c r="AF288" s="15" t="s">
        <v>675</v>
      </c>
      <c r="AG288" s="15"/>
      <c r="AH288" s="15" t="s">
        <v>674</v>
      </c>
      <c r="AI288" s="16">
        <f t="shared" si="75"/>
        <v>700</v>
      </c>
      <c r="AJ288" s="16" t="str">
        <f t="shared" si="76"/>
        <v>飞廉碎片</v>
      </c>
      <c r="AK288" s="15">
        <f t="shared" si="77"/>
        <v>30</v>
      </c>
    </row>
    <row r="289" spans="25:37" ht="16.5" x14ac:dyDescent="0.2">
      <c r="Y289" s="15">
        <v>254</v>
      </c>
      <c r="Z289" s="15">
        <f t="shared" si="86"/>
        <v>1501017</v>
      </c>
      <c r="AA289" s="16" t="str">
        <f t="shared" si="87"/>
        <v>飞廉</v>
      </c>
      <c r="AB289" s="15">
        <f t="shared" si="74"/>
        <v>14</v>
      </c>
      <c r="AC289" s="16" t="str">
        <f t="shared" si="88"/>
        <v/>
      </c>
      <c r="AD289" s="16" t="str">
        <f t="shared" si="89"/>
        <v>AtkRate</v>
      </c>
      <c r="AE289" s="16">
        <f t="shared" si="90"/>
        <v>0.19999999999999998</v>
      </c>
      <c r="AF289" s="15" t="s">
        <v>675</v>
      </c>
      <c r="AG289" s="15"/>
      <c r="AH289" s="15" t="s">
        <v>674</v>
      </c>
      <c r="AI289" s="16">
        <f t="shared" si="75"/>
        <v>800</v>
      </c>
      <c r="AJ289" s="16" t="str">
        <f t="shared" si="76"/>
        <v>飞廉碎片</v>
      </c>
      <c r="AK289" s="15">
        <f t="shared" si="77"/>
        <v>50</v>
      </c>
    </row>
    <row r="290" spans="25:37" ht="16.5" x14ac:dyDescent="0.2">
      <c r="Y290" s="15">
        <v>255</v>
      </c>
      <c r="Z290" s="15">
        <f t="shared" si="86"/>
        <v>1501017</v>
      </c>
      <c r="AA290" s="16" t="str">
        <f t="shared" si="87"/>
        <v>飞廉</v>
      </c>
      <c r="AB290" s="15">
        <f t="shared" si="74"/>
        <v>15</v>
      </c>
      <c r="AC290" s="16" t="str">
        <f t="shared" si="88"/>
        <v/>
      </c>
      <c r="AD290" s="16" t="str">
        <f t="shared" si="89"/>
        <v>Crit</v>
      </c>
      <c r="AE290" s="16">
        <f t="shared" si="90"/>
        <v>0.19999999999999998</v>
      </c>
      <c r="AF290" s="15" t="s">
        <v>675</v>
      </c>
      <c r="AG290" s="15"/>
      <c r="AH290" s="15" t="s">
        <v>674</v>
      </c>
      <c r="AI290" s="16">
        <f t="shared" si="75"/>
        <v>1000</v>
      </c>
      <c r="AJ290" s="16" t="str">
        <f t="shared" si="76"/>
        <v>飞廉碎片</v>
      </c>
      <c r="AK290" s="15">
        <f t="shared" si="77"/>
        <v>60</v>
      </c>
    </row>
    <row r="291" spans="25:37" ht="16.5" x14ac:dyDescent="0.2">
      <c r="Y291" s="15">
        <v>256</v>
      </c>
      <c r="Z291" s="15">
        <f t="shared" si="86"/>
        <v>1501018</v>
      </c>
      <c r="AA291" s="16" t="str">
        <f t="shared" si="87"/>
        <v>噬日</v>
      </c>
      <c r="AB291" s="15">
        <f t="shared" si="74"/>
        <v>1</v>
      </c>
      <c r="AC291" s="16" t="str">
        <f t="shared" si="88"/>
        <v/>
      </c>
      <c r="AD291" s="16" t="str">
        <f t="shared" si="89"/>
        <v>AtkExt</v>
      </c>
      <c r="AE291" s="16">
        <f t="shared" si="90"/>
        <v>100</v>
      </c>
      <c r="AF291" s="15" t="s">
        <v>675</v>
      </c>
      <c r="AG291" s="15"/>
      <c r="AH291" s="15" t="s">
        <v>674</v>
      </c>
      <c r="AI291" s="16">
        <f t="shared" si="75"/>
        <v>10</v>
      </c>
      <c r="AJ291" s="16" t="str">
        <f t="shared" si="76"/>
        <v/>
      </c>
      <c r="AK291" s="15" t="str">
        <f t="shared" si="77"/>
        <v/>
      </c>
    </row>
    <row r="292" spans="25:37" ht="16.5" x14ac:dyDescent="0.2">
      <c r="Y292" s="15">
        <v>257</v>
      </c>
      <c r="Z292" s="15">
        <f t="shared" si="86"/>
        <v>1501018</v>
      </c>
      <c r="AA292" s="16" t="str">
        <f t="shared" si="87"/>
        <v>噬日</v>
      </c>
      <c r="AB292" s="15">
        <f t="shared" ref="AB292:AB350" si="92">MOD(Y292-1,15)+1</f>
        <v>2</v>
      </c>
      <c r="AC292" s="16" t="str">
        <f t="shared" si="88"/>
        <v/>
      </c>
      <c r="AD292" s="16" t="str">
        <f t="shared" si="89"/>
        <v>HPExt</v>
      </c>
      <c r="AE292" s="16">
        <f t="shared" si="90"/>
        <v>700</v>
      </c>
      <c r="AF292" s="15" t="s">
        <v>675</v>
      </c>
      <c r="AG292" s="15"/>
      <c r="AH292" s="15" t="s">
        <v>674</v>
      </c>
      <c r="AI292" s="16">
        <f t="shared" ref="AI292:AI350" si="93">INDEX($AN$9:$AN$23,AB292)</f>
        <v>20</v>
      </c>
      <c r="AJ292" s="16" t="str">
        <f t="shared" ref="AJ292:AJ350" si="94">IF(AB292&gt;2,AA292&amp;"碎片","")</f>
        <v/>
      </c>
      <c r="AK292" s="15" t="str">
        <f t="shared" ref="AK292:AK350" si="95">IF(AB292&gt;2,INDEX($AO$9:$AO$23,AB292),"")</f>
        <v/>
      </c>
    </row>
    <row r="293" spans="25:37" ht="16.5" x14ac:dyDescent="0.2">
      <c r="Y293" s="15">
        <v>258</v>
      </c>
      <c r="Z293" s="15">
        <f t="shared" ref="Z293:Z350" si="96">INDEX($C$9:$C$29,INT((Y293-1)/15)+1)</f>
        <v>1501018</v>
      </c>
      <c r="AA293" s="16" t="str">
        <f t="shared" ref="AA293:AA350" si="97">INDEX($B$9:$B$29,MATCH(Z293,$C$9:$C$29,0))</f>
        <v>噬日</v>
      </c>
      <c r="AB293" s="15">
        <f t="shared" si="92"/>
        <v>3</v>
      </c>
      <c r="AC293" s="16">
        <f t="shared" ref="AC293:AC350" si="98">IF(MOD(AB293,15)=3,INDEX($AD$9:$AD$29,MATCH(Z293,$C$9:$C$29,0)),"")</f>
        <v>130301809</v>
      </c>
      <c r="AD293" s="16" t="str">
        <f t="shared" ref="AD293:AD350" si="99">IF(AC293="",INDEX($O$9:$AC$29,MATCH($Z$36,$C$9:$C$29,0),AB293),"")</f>
        <v/>
      </c>
      <c r="AE293" s="16" t="str">
        <f t="shared" ref="AE293:AE350" si="100">IF(AC293="",INDEX($AG$9:$AG$24,MATCH(AD293,$AF$9:$AF$24,0))*INDEX($O$7:$AC$7,AB293),"")</f>
        <v/>
      </c>
      <c r="AF293" s="15" t="s">
        <v>675</v>
      </c>
      <c r="AG293" s="15"/>
      <c r="AH293" s="15" t="s">
        <v>674</v>
      </c>
      <c r="AI293" s="16">
        <f t="shared" si="93"/>
        <v>30</v>
      </c>
      <c r="AJ293" s="16" t="str">
        <f t="shared" si="94"/>
        <v>噬日碎片</v>
      </c>
      <c r="AK293" s="15">
        <f t="shared" si="95"/>
        <v>5</v>
      </c>
    </row>
    <row r="294" spans="25:37" ht="16.5" x14ac:dyDescent="0.2">
      <c r="Y294" s="15">
        <v>259</v>
      </c>
      <c r="Z294" s="15">
        <f t="shared" si="96"/>
        <v>1501018</v>
      </c>
      <c r="AA294" s="16" t="str">
        <f t="shared" si="97"/>
        <v>噬日</v>
      </c>
      <c r="AB294" s="15">
        <f t="shared" si="92"/>
        <v>4</v>
      </c>
      <c r="AC294" s="16" t="str">
        <f t="shared" si="98"/>
        <v/>
      </c>
      <c r="AD294" s="16" t="str">
        <f t="shared" si="99"/>
        <v>AtkRate</v>
      </c>
      <c r="AE294" s="16">
        <f t="shared" si="100"/>
        <v>0.15</v>
      </c>
      <c r="AF294" s="15" t="s">
        <v>675</v>
      </c>
      <c r="AG294" s="15"/>
      <c r="AH294" s="15" t="s">
        <v>674</v>
      </c>
      <c r="AI294" s="16">
        <f t="shared" si="93"/>
        <v>50</v>
      </c>
      <c r="AJ294" s="16" t="str">
        <f t="shared" si="94"/>
        <v>噬日碎片</v>
      </c>
      <c r="AK294" s="15">
        <f t="shared" si="95"/>
        <v>5</v>
      </c>
    </row>
    <row r="295" spans="25:37" ht="16.5" x14ac:dyDescent="0.2">
      <c r="Y295" s="15">
        <v>260</v>
      </c>
      <c r="Z295" s="15">
        <f t="shared" si="96"/>
        <v>1501018</v>
      </c>
      <c r="AA295" s="16" t="str">
        <f t="shared" si="97"/>
        <v>噬日</v>
      </c>
      <c r="AB295" s="15">
        <f t="shared" si="92"/>
        <v>5</v>
      </c>
      <c r="AC295" s="16" t="str">
        <f t="shared" si="98"/>
        <v/>
      </c>
      <c r="AD295" s="16" t="str">
        <f t="shared" si="99"/>
        <v>HPRate</v>
      </c>
      <c r="AE295" s="16">
        <f t="shared" si="100"/>
        <v>0.15</v>
      </c>
      <c r="AF295" s="15" t="s">
        <v>675</v>
      </c>
      <c r="AG295" s="15"/>
      <c r="AH295" s="15" t="s">
        <v>674</v>
      </c>
      <c r="AI295" s="16">
        <f t="shared" si="93"/>
        <v>100</v>
      </c>
      <c r="AJ295" s="16" t="str">
        <f t="shared" si="94"/>
        <v>噬日碎片</v>
      </c>
      <c r="AK295" s="15">
        <f t="shared" si="95"/>
        <v>10</v>
      </c>
    </row>
    <row r="296" spans="25:37" ht="16.5" x14ac:dyDescent="0.2">
      <c r="Y296" s="15">
        <v>261</v>
      </c>
      <c r="Z296" s="15">
        <f t="shared" si="96"/>
        <v>1501018</v>
      </c>
      <c r="AA296" s="16" t="str">
        <f t="shared" si="97"/>
        <v>噬日</v>
      </c>
      <c r="AB296" s="15">
        <f t="shared" si="92"/>
        <v>6</v>
      </c>
      <c r="AC296" s="16" t="str">
        <f t="shared" si="98"/>
        <v/>
      </c>
      <c r="AD296" s="16" t="str">
        <f t="shared" si="99"/>
        <v>AtkRate</v>
      </c>
      <c r="AE296" s="16">
        <f t="shared" si="100"/>
        <v>0.15</v>
      </c>
      <c r="AF296" s="15" t="s">
        <v>675</v>
      </c>
      <c r="AG296" s="15"/>
      <c r="AH296" s="15" t="s">
        <v>674</v>
      </c>
      <c r="AI296" s="16">
        <f t="shared" si="93"/>
        <v>150</v>
      </c>
      <c r="AJ296" s="16" t="str">
        <f t="shared" si="94"/>
        <v>噬日碎片</v>
      </c>
      <c r="AK296" s="15">
        <f t="shared" si="95"/>
        <v>10</v>
      </c>
    </row>
    <row r="297" spans="25:37" ht="16.5" x14ac:dyDescent="0.2">
      <c r="Y297" s="15">
        <v>262</v>
      </c>
      <c r="Z297" s="15">
        <f t="shared" si="96"/>
        <v>1501018</v>
      </c>
      <c r="AA297" s="16" t="str">
        <f t="shared" si="97"/>
        <v>噬日</v>
      </c>
      <c r="AB297" s="15">
        <f t="shared" si="92"/>
        <v>7</v>
      </c>
      <c r="AC297" s="16" t="str">
        <f t="shared" si="98"/>
        <v/>
      </c>
      <c r="AD297" s="16" t="str">
        <f t="shared" si="99"/>
        <v>DefRate</v>
      </c>
      <c r="AE297" s="16">
        <f t="shared" si="100"/>
        <v>0.15</v>
      </c>
      <c r="AF297" s="15" t="s">
        <v>675</v>
      </c>
      <c r="AG297" s="15"/>
      <c r="AH297" s="15" t="s">
        <v>674</v>
      </c>
      <c r="AI297" s="16">
        <f t="shared" si="93"/>
        <v>200</v>
      </c>
      <c r="AJ297" s="16" t="str">
        <f t="shared" si="94"/>
        <v>噬日碎片</v>
      </c>
      <c r="AK297" s="15">
        <f t="shared" si="95"/>
        <v>10</v>
      </c>
    </row>
    <row r="298" spans="25:37" ht="16.5" x14ac:dyDescent="0.2">
      <c r="Y298" s="15">
        <v>263</v>
      </c>
      <c r="Z298" s="15">
        <f t="shared" si="96"/>
        <v>1501018</v>
      </c>
      <c r="AA298" s="16" t="str">
        <f t="shared" si="97"/>
        <v>噬日</v>
      </c>
      <c r="AB298" s="15">
        <f t="shared" si="92"/>
        <v>8</v>
      </c>
      <c r="AC298" s="16" t="str">
        <f t="shared" si="98"/>
        <v/>
      </c>
      <c r="AD298" s="16" t="str">
        <f t="shared" si="99"/>
        <v>AtkRate</v>
      </c>
      <c r="AE298" s="16">
        <f t="shared" si="100"/>
        <v>0.15</v>
      </c>
      <c r="AF298" s="15" t="s">
        <v>675</v>
      </c>
      <c r="AG298" s="15"/>
      <c r="AH298" s="15" t="s">
        <v>674</v>
      </c>
      <c r="AI298" s="16">
        <f t="shared" si="93"/>
        <v>250</v>
      </c>
      <c r="AJ298" s="16" t="str">
        <f t="shared" si="94"/>
        <v>噬日碎片</v>
      </c>
      <c r="AK298" s="15">
        <f t="shared" si="95"/>
        <v>20</v>
      </c>
    </row>
    <row r="299" spans="25:37" ht="16.5" x14ac:dyDescent="0.2">
      <c r="Y299" s="15">
        <v>264</v>
      </c>
      <c r="Z299" s="15">
        <f t="shared" si="96"/>
        <v>1501018</v>
      </c>
      <c r="AA299" s="16" t="str">
        <f t="shared" si="97"/>
        <v>噬日</v>
      </c>
      <c r="AB299" s="15">
        <f t="shared" si="92"/>
        <v>9</v>
      </c>
      <c r="AC299" s="16" t="str">
        <f t="shared" si="98"/>
        <v/>
      </c>
      <c r="AD299" s="16" t="str">
        <f t="shared" si="99"/>
        <v>Crit</v>
      </c>
      <c r="AE299" s="16">
        <f t="shared" si="100"/>
        <v>0.15</v>
      </c>
      <c r="AF299" s="15" t="s">
        <v>675</v>
      </c>
      <c r="AG299" s="15"/>
      <c r="AH299" s="15" t="s">
        <v>674</v>
      </c>
      <c r="AI299" s="16">
        <f t="shared" si="93"/>
        <v>300</v>
      </c>
      <c r="AJ299" s="16" t="str">
        <f t="shared" si="94"/>
        <v>噬日碎片</v>
      </c>
      <c r="AK299" s="15">
        <f t="shared" si="95"/>
        <v>20</v>
      </c>
    </row>
    <row r="300" spans="25:37" ht="16.5" x14ac:dyDescent="0.2">
      <c r="Y300" s="15">
        <v>265</v>
      </c>
      <c r="Z300" s="15">
        <f t="shared" si="96"/>
        <v>1501018</v>
      </c>
      <c r="AA300" s="16" t="str">
        <f t="shared" si="97"/>
        <v>噬日</v>
      </c>
      <c r="AB300" s="15">
        <f t="shared" si="92"/>
        <v>10</v>
      </c>
      <c r="AC300" s="16" t="str">
        <f t="shared" si="98"/>
        <v/>
      </c>
      <c r="AD300" s="16" t="str">
        <f t="shared" si="99"/>
        <v>AtkRate</v>
      </c>
      <c r="AE300" s="16">
        <f t="shared" si="100"/>
        <v>0.19999999999999998</v>
      </c>
      <c r="AF300" s="15" t="s">
        <v>675</v>
      </c>
      <c r="AG300" s="15"/>
      <c r="AH300" s="15" t="s">
        <v>674</v>
      </c>
      <c r="AI300" s="16">
        <f t="shared" si="93"/>
        <v>400</v>
      </c>
      <c r="AJ300" s="16" t="str">
        <f t="shared" si="94"/>
        <v>噬日碎片</v>
      </c>
      <c r="AK300" s="15">
        <f t="shared" si="95"/>
        <v>20</v>
      </c>
    </row>
    <row r="301" spans="25:37" ht="16.5" x14ac:dyDescent="0.2">
      <c r="Y301" s="15">
        <v>266</v>
      </c>
      <c r="Z301" s="15">
        <f t="shared" si="96"/>
        <v>1501018</v>
      </c>
      <c r="AA301" s="16" t="str">
        <f t="shared" si="97"/>
        <v>噬日</v>
      </c>
      <c r="AB301" s="15">
        <f t="shared" si="92"/>
        <v>11</v>
      </c>
      <c r="AC301" s="16" t="str">
        <f t="shared" si="98"/>
        <v/>
      </c>
      <c r="AD301" s="16" t="str">
        <f t="shared" si="99"/>
        <v>HPRate</v>
      </c>
      <c r="AE301" s="16">
        <f t="shared" si="100"/>
        <v>0.19999999999999998</v>
      </c>
      <c r="AF301" s="15" t="s">
        <v>675</v>
      </c>
      <c r="AG301" s="15"/>
      <c r="AH301" s="15" t="s">
        <v>674</v>
      </c>
      <c r="AI301" s="16">
        <f t="shared" si="93"/>
        <v>500</v>
      </c>
      <c r="AJ301" s="16" t="str">
        <f t="shared" si="94"/>
        <v>噬日碎片</v>
      </c>
      <c r="AK301" s="15">
        <f t="shared" si="95"/>
        <v>30</v>
      </c>
    </row>
    <row r="302" spans="25:37" ht="16.5" x14ac:dyDescent="0.2">
      <c r="Y302" s="15">
        <v>267</v>
      </c>
      <c r="Z302" s="15">
        <f t="shared" si="96"/>
        <v>1501018</v>
      </c>
      <c r="AA302" s="16" t="str">
        <f t="shared" si="97"/>
        <v>噬日</v>
      </c>
      <c r="AB302" s="15">
        <f t="shared" si="92"/>
        <v>12</v>
      </c>
      <c r="AC302" s="16" t="str">
        <f t="shared" si="98"/>
        <v/>
      </c>
      <c r="AD302" s="16" t="str">
        <f t="shared" si="99"/>
        <v>AtkRate</v>
      </c>
      <c r="AE302" s="16">
        <f t="shared" si="100"/>
        <v>0.19999999999999998</v>
      </c>
      <c r="AF302" s="15" t="s">
        <v>675</v>
      </c>
      <c r="AG302" s="15"/>
      <c r="AH302" s="15" t="s">
        <v>674</v>
      </c>
      <c r="AI302" s="16">
        <f t="shared" si="93"/>
        <v>600</v>
      </c>
      <c r="AJ302" s="16" t="str">
        <f t="shared" si="94"/>
        <v>噬日碎片</v>
      </c>
      <c r="AK302" s="15">
        <f t="shared" si="95"/>
        <v>30</v>
      </c>
    </row>
    <row r="303" spans="25:37" ht="16.5" x14ac:dyDescent="0.2">
      <c r="Y303" s="15">
        <v>268</v>
      </c>
      <c r="Z303" s="15">
        <f t="shared" si="96"/>
        <v>1501018</v>
      </c>
      <c r="AA303" s="16" t="str">
        <f t="shared" si="97"/>
        <v>噬日</v>
      </c>
      <c r="AB303" s="15">
        <f t="shared" si="92"/>
        <v>13</v>
      </c>
      <c r="AC303" s="16" t="str">
        <f t="shared" si="98"/>
        <v/>
      </c>
      <c r="AD303" s="16" t="str">
        <f t="shared" si="99"/>
        <v>DefRate</v>
      </c>
      <c r="AE303" s="16">
        <f t="shared" si="100"/>
        <v>0.19999999999999998</v>
      </c>
      <c r="AF303" s="15" t="s">
        <v>675</v>
      </c>
      <c r="AG303" s="15"/>
      <c r="AH303" s="15" t="s">
        <v>674</v>
      </c>
      <c r="AI303" s="16">
        <f t="shared" si="93"/>
        <v>700</v>
      </c>
      <c r="AJ303" s="16" t="str">
        <f t="shared" si="94"/>
        <v>噬日碎片</v>
      </c>
      <c r="AK303" s="15">
        <f t="shared" si="95"/>
        <v>30</v>
      </c>
    </row>
    <row r="304" spans="25:37" ht="16.5" x14ac:dyDescent="0.2">
      <c r="Y304" s="15">
        <v>269</v>
      </c>
      <c r="Z304" s="15">
        <f t="shared" si="96"/>
        <v>1501018</v>
      </c>
      <c r="AA304" s="16" t="str">
        <f t="shared" si="97"/>
        <v>噬日</v>
      </c>
      <c r="AB304" s="15">
        <f t="shared" si="92"/>
        <v>14</v>
      </c>
      <c r="AC304" s="16" t="str">
        <f t="shared" si="98"/>
        <v/>
      </c>
      <c r="AD304" s="16" t="str">
        <f t="shared" si="99"/>
        <v>AtkRate</v>
      </c>
      <c r="AE304" s="16">
        <f t="shared" si="100"/>
        <v>0.19999999999999998</v>
      </c>
      <c r="AF304" s="15" t="s">
        <v>675</v>
      </c>
      <c r="AG304" s="15"/>
      <c r="AH304" s="15" t="s">
        <v>674</v>
      </c>
      <c r="AI304" s="16">
        <f t="shared" si="93"/>
        <v>800</v>
      </c>
      <c r="AJ304" s="16" t="str">
        <f t="shared" si="94"/>
        <v>噬日碎片</v>
      </c>
      <c r="AK304" s="15">
        <f t="shared" si="95"/>
        <v>50</v>
      </c>
    </row>
    <row r="305" spans="25:37" ht="16.5" x14ac:dyDescent="0.2">
      <c r="Y305" s="15">
        <v>270</v>
      </c>
      <c r="Z305" s="15">
        <f t="shared" si="96"/>
        <v>1501018</v>
      </c>
      <c r="AA305" s="16" t="str">
        <f t="shared" si="97"/>
        <v>噬日</v>
      </c>
      <c r="AB305" s="15">
        <f t="shared" si="92"/>
        <v>15</v>
      </c>
      <c r="AC305" s="16" t="str">
        <f t="shared" si="98"/>
        <v/>
      </c>
      <c r="AD305" s="16" t="str">
        <f t="shared" si="99"/>
        <v>Crit</v>
      </c>
      <c r="AE305" s="16">
        <f t="shared" si="100"/>
        <v>0.19999999999999998</v>
      </c>
      <c r="AF305" s="15" t="s">
        <v>675</v>
      </c>
      <c r="AG305" s="15"/>
      <c r="AH305" s="15" t="s">
        <v>674</v>
      </c>
      <c r="AI305" s="16">
        <f t="shared" si="93"/>
        <v>1000</v>
      </c>
      <c r="AJ305" s="16" t="str">
        <f t="shared" si="94"/>
        <v>噬日碎片</v>
      </c>
      <c r="AK305" s="15">
        <f t="shared" si="95"/>
        <v>60</v>
      </c>
    </row>
    <row r="306" spans="25:37" ht="16.5" x14ac:dyDescent="0.2">
      <c r="Y306" s="15">
        <v>271</v>
      </c>
      <c r="Z306" s="15">
        <f t="shared" si="96"/>
        <v>1501019</v>
      </c>
      <c r="AA306" s="16" t="str">
        <f t="shared" si="97"/>
        <v>食火蜥</v>
      </c>
      <c r="AB306" s="15">
        <f t="shared" si="92"/>
        <v>1</v>
      </c>
      <c r="AC306" s="16" t="str">
        <f t="shared" si="98"/>
        <v/>
      </c>
      <c r="AD306" s="16" t="str">
        <f t="shared" si="99"/>
        <v>AtkExt</v>
      </c>
      <c r="AE306" s="16">
        <f t="shared" si="100"/>
        <v>100</v>
      </c>
      <c r="AF306" s="15" t="s">
        <v>675</v>
      </c>
      <c r="AG306" s="15"/>
      <c r="AH306" s="15" t="s">
        <v>674</v>
      </c>
      <c r="AI306" s="16">
        <f t="shared" si="93"/>
        <v>10</v>
      </c>
      <c r="AJ306" s="16" t="str">
        <f t="shared" si="94"/>
        <v/>
      </c>
      <c r="AK306" s="15" t="str">
        <f t="shared" si="95"/>
        <v/>
      </c>
    </row>
    <row r="307" spans="25:37" ht="16.5" x14ac:dyDescent="0.2">
      <c r="Y307" s="15">
        <v>272</v>
      </c>
      <c r="Z307" s="15">
        <f t="shared" si="96"/>
        <v>1501019</v>
      </c>
      <c r="AA307" s="16" t="str">
        <f t="shared" si="97"/>
        <v>食火蜥</v>
      </c>
      <c r="AB307" s="15">
        <f t="shared" si="92"/>
        <v>2</v>
      </c>
      <c r="AC307" s="16" t="str">
        <f t="shared" si="98"/>
        <v/>
      </c>
      <c r="AD307" s="16" t="str">
        <f t="shared" si="99"/>
        <v>HPExt</v>
      </c>
      <c r="AE307" s="16">
        <f t="shared" si="100"/>
        <v>700</v>
      </c>
      <c r="AF307" s="15" t="s">
        <v>675</v>
      </c>
      <c r="AG307" s="15"/>
      <c r="AH307" s="15" t="s">
        <v>674</v>
      </c>
      <c r="AI307" s="16">
        <f t="shared" si="93"/>
        <v>20</v>
      </c>
      <c r="AJ307" s="16" t="str">
        <f t="shared" si="94"/>
        <v/>
      </c>
      <c r="AK307" s="15" t="str">
        <f t="shared" si="95"/>
        <v/>
      </c>
    </row>
    <row r="308" spans="25:37" ht="16.5" x14ac:dyDescent="0.2">
      <c r="Y308" s="15">
        <v>273</v>
      </c>
      <c r="Z308" s="15">
        <f t="shared" si="96"/>
        <v>1501019</v>
      </c>
      <c r="AA308" s="16" t="str">
        <f t="shared" si="97"/>
        <v>食火蜥</v>
      </c>
      <c r="AB308" s="15">
        <f t="shared" si="92"/>
        <v>3</v>
      </c>
      <c r="AC308" s="16">
        <f t="shared" si="98"/>
        <v>130301909</v>
      </c>
      <c r="AD308" s="16" t="str">
        <f t="shared" si="99"/>
        <v/>
      </c>
      <c r="AE308" s="16" t="str">
        <f t="shared" si="100"/>
        <v/>
      </c>
      <c r="AF308" s="15" t="s">
        <v>675</v>
      </c>
      <c r="AG308" s="15"/>
      <c r="AH308" s="15" t="s">
        <v>674</v>
      </c>
      <c r="AI308" s="16">
        <f t="shared" si="93"/>
        <v>30</v>
      </c>
      <c r="AJ308" s="16" t="str">
        <f t="shared" si="94"/>
        <v>食火蜥碎片</v>
      </c>
      <c r="AK308" s="15">
        <f t="shared" si="95"/>
        <v>5</v>
      </c>
    </row>
    <row r="309" spans="25:37" ht="16.5" x14ac:dyDescent="0.2">
      <c r="Y309" s="15">
        <v>274</v>
      </c>
      <c r="Z309" s="15">
        <f t="shared" si="96"/>
        <v>1501019</v>
      </c>
      <c r="AA309" s="16" t="str">
        <f t="shared" si="97"/>
        <v>食火蜥</v>
      </c>
      <c r="AB309" s="15">
        <f t="shared" si="92"/>
        <v>4</v>
      </c>
      <c r="AC309" s="16" t="str">
        <f t="shared" si="98"/>
        <v/>
      </c>
      <c r="AD309" s="16" t="str">
        <f t="shared" si="99"/>
        <v>AtkRate</v>
      </c>
      <c r="AE309" s="16">
        <f t="shared" si="100"/>
        <v>0.15</v>
      </c>
      <c r="AF309" s="15" t="s">
        <v>675</v>
      </c>
      <c r="AG309" s="15"/>
      <c r="AH309" s="15" t="s">
        <v>674</v>
      </c>
      <c r="AI309" s="16">
        <f t="shared" si="93"/>
        <v>50</v>
      </c>
      <c r="AJ309" s="16" t="str">
        <f t="shared" si="94"/>
        <v>食火蜥碎片</v>
      </c>
      <c r="AK309" s="15">
        <f t="shared" si="95"/>
        <v>5</v>
      </c>
    </row>
    <row r="310" spans="25:37" ht="16.5" x14ac:dyDescent="0.2">
      <c r="Y310" s="15">
        <v>275</v>
      </c>
      <c r="Z310" s="15">
        <f t="shared" si="96"/>
        <v>1501019</v>
      </c>
      <c r="AA310" s="16" t="str">
        <f t="shared" si="97"/>
        <v>食火蜥</v>
      </c>
      <c r="AB310" s="15">
        <f t="shared" si="92"/>
        <v>5</v>
      </c>
      <c r="AC310" s="16" t="str">
        <f t="shared" si="98"/>
        <v/>
      </c>
      <c r="AD310" s="16" t="str">
        <f t="shared" si="99"/>
        <v>HPRate</v>
      </c>
      <c r="AE310" s="16">
        <f t="shared" si="100"/>
        <v>0.15</v>
      </c>
      <c r="AF310" s="15" t="s">
        <v>675</v>
      </c>
      <c r="AG310" s="15"/>
      <c r="AH310" s="15" t="s">
        <v>674</v>
      </c>
      <c r="AI310" s="16">
        <f t="shared" si="93"/>
        <v>100</v>
      </c>
      <c r="AJ310" s="16" t="str">
        <f t="shared" si="94"/>
        <v>食火蜥碎片</v>
      </c>
      <c r="AK310" s="15">
        <f t="shared" si="95"/>
        <v>10</v>
      </c>
    </row>
    <row r="311" spans="25:37" ht="16.5" x14ac:dyDescent="0.2">
      <c r="Y311" s="15">
        <v>276</v>
      </c>
      <c r="Z311" s="15">
        <f t="shared" si="96"/>
        <v>1501019</v>
      </c>
      <c r="AA311" s="16" t="str">
        <f t="shared" si="97"/>
        <v>食火蜥</v>
      </c>
      <c r="AB311" s="15">
        <f t="shared" si="92"/>
        <v>6</v>
      </c>
      <c r="AC311" s="16" t="str">
        <f t="shared" si="98"/>
        <v/>
      </c>
      <c r="AD311" s="16" t="str">
        <f t="shared" si="99"/>
        <v>AtkRate</v>
      </c>
      <c r="AE311" s="16">
        <f t="shared" si="100"/>
        <v>0.15</v>
      </c>
      <c r="AF311" s="15" t="s">
        <v>675</v>
      </c>
      <c r="AG311" s="15"/>
      <c r="AH311" s="15" t="s">
        <v>674</v>
      </c>
      <c r="AI311" s="16">
        <f t="shared" si="93"/>
        <v>150</v>
      </c>
      <c r="AJ311" s="16" t="str">
        <f t="shared" si="94"/>
        <v>食火蜥碎片</v>
      </c>
      <c r="AK311" s="15">
        <f t="shared" si="95"/>
        <v>10</v>
      </c>
    </row>
    <row r="312" spans="25:37" ht="16.5" x14ac:dyDescent="0.2">
      <c r="Y312" s="15">
        <v>277</v>
      </c>
      <c r="Z312" s="15">
        <f t="shared" si="96"/>
        <v>1501019</v>
      </c>
      <c r="AA312" s="16" t="str">
        <f t="shared" si="97"/>
        <v>食火蜥</v>
      </c>
      <c r="AB312" s="15">
        <f t="shared" si="92"/>
        <v>7</v>
      </c>
      <c r="AC312" s="16" t="str">
        <f t="shared" si="98"/>
        <v/>
      </c>
      <c r="AD312" s="16" t="str">
        <f t="shared" si="99"/>
        <v>DefRate</v>
      </c>
      <c r="AE312" s="16">
        <f t="shared" si="100"/>
        <v>0.15</v>
      </c>
      <c r="AF312" s="15" t="s">
        <v>675</v>
      </c>
      <c r="AG312" s="15"/>
      <c r="AH312" s="15" t="s">
        <v>674</v>
      </c>
      <c r="AI312" s="16">
        <f t="shared" si="93"/>
        <v>200</v>
      </c>
      <c r="AJ312" s="16" t="str">
        <f t="shared" si="94"/>
        <v>食火蜥碎片</v>
      </c>
      <c r="AK312" s="15">
        <f t="shared" si="95"/>
        <v>10</v>
      </c>
    </row>
    <row r="313" spans="25:37" ht="16.5" x14ac:dyDescent="0.2">
      <c r="Y313" s="15">
        <v>278</v>
      </c>
      <c r="Z313" s="15">
        <f t="shared" si="96"/>
        <v>1501019</v>
      </c>
      <c r="AA313" s="16" t="str">
        <f t="shared" si="97"/>
        <v>食火蜥</v>
      </c>
      <c r="AB313" s="15">
        <f t="shared" si="92"/>
        <v>8</v>
      </c>
      <c r="AC313" s="16" t="str">
        <f t="shared" si="98"/>
        <v/>
      </c>
      <c r="AD313" s="16" t="str">
        <f t="shared" si="99"/>
        <v>AtkRate</v>
      </c>
      <c r="AE313" s="16">
        <f t="shared" si="100"/>
        <v>0.15</v>
      </c>
      <c r="AF313" s="15" t="s">
        <v>675</v>
      </c>
      <c r="AG313" s="15"/>
      <c r="AH313" s="15" t="s">
        <v>674</v>
      </c>
      <c r="AI313" s="16">
        <f t="shared" si="93"/>
        <v>250</v>
      </c>
      <c r="AJ313" s="16" t="str">
        <f t="shared" si="94"/>
        <v>食火蜥碎片</v>
      </c>
      <c r="AK313" s="15">
        <f t="shared" si="95"/>
        <v>20</v>
      </c>
    </row>
    <row r="314" spans="25:37" ht="16.5" x14ac:dyDescent="0.2">
      <c r="Y314" s="15">
        <v>279</v>
      </c>
      <c r="Z314" s="15">
        <f t="shared" si="96"/>
        <v>1501019</v>
      </c>
      <c r="AA314" s="16" t="str">
        <f t="shared" si="97"/>
        <v>食火蜥</v>
      </c>
      <c r="AB314" s="15">
        <f t="shared" si="92"/>
        <v>9</v>
      </c>
      <c r="AC314" s="16" t="str">
        <f t="shared" si="98"/>
        <v/>
      </c>
      <c r="AD314" s="16" t="str">
        <f t="shared" si="99"/>
        <v>Crit</v>
      </c>
      <c r="AE314" s="16">
        <f t="shared" si="100"/>
        <v>0.15</v>
      </c>
      <c r="AF314" s="15" t="s">
        <v>675</v>
      </c>
      <c r="AG314" s="15"/>
      <c r="AH314" s="15" t="s">
        <v>674</v>
      </c>
      <c r="AI314" s="16">
        <f t="shared" si="93"/>
        <v>300</v>
      </c>
      <c r="AJ314" s="16" t="str">
        <f t="shared" si="94"/>
        <v>食火蜥碎片</v>
      </c>
      <c r="AK314" s="15">
        <f t="shared" si="95"/>
        <v>20</v>
      </c>
    </row>
    <row r="315" spans="25:37" ht="16.5" x14ac:dyDescent="0.2">
      <c r="Y315" s="15">
        <v>280</v>
      </c>
      <c r="Z315" s="15">
        <f t="shared" si="96"/>
        <v>1501019</v>
      </c>
      <c r="AA315" s="16" t="str">
        <f t="shared" si="97"/>
        <v>食火蜥</v>
      </c>
      <c r="AB315" s="15">
        <f t="shared" si="92"/>
        <v>10</v>
      </c>
      <c r="AC315" s="16" t="str">
        <f t="shared" si="98"/>
        <v/>
      </c>
      <c r="AD315" s="16" t="str">
        <f t="shared" si="99"/>
        <v>AtkRate</v>
      </c>
      <c r="AE315" s="16">
        <f t="shared" si="100"/>
        <v>0.19999999999999998</v>
      </c>
      <c r="AF315" s="15" t="s">
        <v>675</v>
      </c>
      <c r="AG315" s="15"/>
      <c r="AH315" s="15" t="s">
        <v>674</v>
      </c>
      <c r="AI315" s="16">
        <f t="shared" si="93"/>
        <v>400</v>
      </c>
      <c r="AJ315" s="16" t="str">
        <f t="shared" si="94"/>
        <v>食火蜥碎片</v>
      </c>
      <c r="AK315" s="15">
        <f t="shared" si="95"/>
        <v>20</v>
      </c>
    </row>
    <row r="316" spans="25:37" ht="16.5" x14ac:dyDescent="0.2">
      <c r="Y316" s="15">
        <v>281</v>
      </c>
      <c r="Z316" s="15">
        <f t="shared" si="96"/>
        <v>1501019</v>
      </c>
      <c r="AA316" s="16" t="str">
        <f t="shared" si="97"/>
        <v>食火蜥</v>
      </c>
      <c r="AB316" s="15">
        <f t="shared" si="92"/>
        <v>11</v>
      </c>
      <c r="AC316" s="16" t="str">
        <f t="shared" si="98"/>
        <v/>
      </c>
      <c r="AD316" s="16" t="str">
        <f t="shared" si="99"/>
        <v>HPRate</v>
      </c>
      <c r="AE316" s="16">
        <f t="shared" si="100"/>
        <v>0.19999999999999998</v>
      </c>
      <c r="AF316" s="15" t="s">
        <v>675</v>
      </c>
      <c r="AG316" s="15"/>
      <c r="AH316" s="15" t="s">
        <v>674</v>
      </c>
      <c r="AI316" s="16">
        <f t="shared" si="93"/>
        <v>500</v>
      </c>
      <c r="AJ316" s="16" t="str">
        <f t="shared" si="94"/>
        <v>食火蜥碎片</v>
      </c>
      <c r="AK316" s="15">
        <f t="shared" si="95"/>
        <v>30</v>
      </c>
    </row>
    <row r="317" spans="25:37" ht="16.5" x14ac:dyDescent="0.2">
      <c r="Y317" s="15">
        <v>282</v>
      </c>
      <c r="Z317" s="15">
        <f t="shared" si="96"/>
        <v>1501019</v>
      </c>
      <c r="AA317" s="16" t="str">
        <f t="shared" si="97"/>
        <v>食火蜥</v>
      </c>
      <c r="AB317" s="15">
        <f t="shared" si="92"/>
        <v>12</v>
      </c>
      <c r="AC317" s="16" t="str">
        <f t="shared" si="98"/>
        <v/>
      </c>
      <c r="AD317" s="16" t="str">
        <f t="shared" si="99"/>
        <v>AtkRate</v>
      </c>
      <c r="AE317" s="16">
        <f t="shared" si="100"/>
        <v>0.19999999999999998</v>
      </c>
      <c r="AF317" s="15" t="s">
        <v>675</v>
      </c>
      <c r="AG317" s="15"/>
      <c r="AH317" s="15" t="s">
        <v>674</v>
      </c>
      <c r="AI317" s="16">
        <f t="shared" si="93"/>
        <v>600</v>
      </c>
      <c r="AJ317" s="16" t="str">
        <f t="shared" si="94"/>
        <v>食火蜥碎片</v>
      </c>
      <c r="AK317" s="15">
        <f t="shared" si="95"/>
        <v>30</v>
      </c>
    </row>
    <row r="318" spans="25:37" ht="16.5" x14ac:dyDescent="0.2">
      <c r="Y318" s="15">
        <v>283</v>
      </c>
      <c r="Z318" s="15">
        <f t="shared" si="96"/>
        <v>1501019</v>
      </c>
      <c r="AA318" s="16" t="str">
        <f t="shared" si="97"/>
        <v>食火蜥</v>
      </c>
      <c r="AB318" s="15">
        <f t="shared" si="92"/>
        <v>13</v>
      </c>
      <c r="AC318" s="16" t="str">
        <f t="shared" si="98"/>
        <v/>
      </c>
      <c r="AD318" s="16" t="str">
        <f t="shared" si="99"/>
        <v>DefRate</v>
      </c>
      <c r="AE318" s="16">
        <f t="shared" si="100"/>
        <v>0.19999999999999998</v>
      </c>
      <c r="AF318" s="15" t="s">
        <v>675</v>
      </c>
      <c r="AG318" s="15"/>
      <c r="AH318" s="15" t="s">
        <v>674</v>
      </c>
      <c r="AI318" s="16">
        <f t="shared" si="93"/>
        <v>700</v>
      </c>
      <c r="AJ318" s="16" t="str">
        <f t="shared" si="94"/>
        <v>食火蜥碎片</v>
      </c>
      <c r="AK318" s="15">
        <f t="shared" si="95"/>
        <v>30</v>
      </c>
    </row>
    <row r="319" spans="25:37" ht="16.5" x14ac:dyDescent="0.2">
      <c r="Y319" s="15">
        <v>284</v>
      </c>
      <c r="Z319" s="15">
        <f t="shared" si="96"/>
        <v>1501019</v>
      </c>
      <c r="AA319" s="16" t="str">
        <f t="shared" si="97"/>
        <v>食火蜥</v>
      </c>
      <c r="AB319" s="15">
        <f t="shared" si="92"/>
        <v>14</v>
      </c>
      <c r="AC319" s="16" t="str">
        <f t="shared" si="98"/>
        <v/>
      </c>
      <c r="AD319" s="16" t="str">
        <f t="shared" si="99"/>
        <v>AtkRate</v>
      </c>
      <c r="AE319" s="16">
        <f t="shared" si="100"/>
        <v>0.19999999999999998</v>
      </c>
      <c r="AF319" s="15" t="s">
        <v>675</v>
      </c>
      <c r="AG319" s="15"/>
      <c r="AH319" s="15" t="s">
        <v>674</v>
      </c>
      <c r="AI319" s="16">
        <f t="shared" si="93"/>
        <v>800</v>
      </c>
      <c r="AJ319" s="16" t="str">
        <f t="shared" si="94"/>
        <v>食火蜥碎片</v>
      </c>
      <c r="AK319" s="15">
        <f t="shared" si="95"/>
        <v>50</v>
      </c>
    </row>
    <row r="320" spans="25:37" ht="16.5" x14ac:dyDescent="0.2">
      <c r="Y320" s="15">
        <v>285</v>
      </c>
      <c r="Z320" s="15">
        <f t="shared" si="96"/>
        <v>1501019</v>
      </c>
      <c r="AA320" s="16" t="str">
        <f t="shared" si="97"/>
        <v>食火蜥</v>
      </c>
      <c r="AB320" s="15">
        <f t="shared" si="92"/>
        <v>15</v>
      </c>
      <c r="AC320" s="16" t="str">
        <f t="shared" si="98"/>
        <v/>
      </c>
      <c r="AD320" s="16" t="str">
        <f t="shared" si="99"/>
        <v>Crit</v>
      </c>
      <c r="AE320" s="16">
        <f t="shared" si="100"/>
        <v>0.19999999999999998</v>
      </c>
      <c r="AF320" s="15" t="s">
        <v>675</v>
      </c>
      <c r="AG320" s="15"/>
      <c r="AH320" s="15" t="s">
        <v>674</v>
      </c>
      <c r="AI320" s="16">
        <f t="shared" si="93"/>
        <v>1000</v>
      </c>
      <c r="AJ320" s="16" t="str">
        <f t="shared" si="94"/>
        <v>食火蜥碎片</v>
      </c>
      <c r="AK320" s="15">
        <f t="shared" si="95"/>
        <v>60</v>
      </c>
    </row>
    <row r="321" spans="25:37" ht="16.5" x14ac:dyDescent="0.2">
      <c r="Y321" s="15">
        <v>286</v>
      </c>
      <c r="Z321" s="15">
        <f t="shared" si="96"/>
        <v>1501020</v>
      </c>
      <c r="AA321" s="16" t="str">
        <f t="shared" si="97"/>
        <v>高顺</v>
      </c>
      <c r="AB321" s="15">
        <f t="shared" si="92"/>
        <v>1</v>
      </c>
      <c r="AC321" s="16" t="str">
        <f t="shared" si="98"/>
        <v/>
      </c>
      <c r="AD321" s="16" t="str">
        <f t="shared" si="99"/>
        <v>AtkExt</v>
      </c>
      <c r="AE321" s="16">
        <f t="shared" si="100"/>
        <v>100</v>
      </c>
      <c r="AF321" s="15" t="s">
        <v>675</v>
      </c>
      <c r="AG321" s="15"/>
      <c r="AH321" s="15" t="s">
        <v>674</v>
      </c>
      <c r="AI321" s="16">
        <f t="shared" si="93"/>
        <v>10</v>
      </c>
      <c r="AJ321" s="16" t="str">
        <f t="shared" si="94"/>
        <v/>
      </c>
      <c r="AK321" s="15" t="str">
        <f t="shared" si="95"/>
        <v/>
      </c>
    </row>
    <row r="322" spans="25:37" ht="16.5" x14ac:dyDescent="0.2">
      <c r="Y322" s="15">
        <v>287</v>
      </c>
      <c r="Z322" s="15">
        <f t="shared" si="96"/>
        <v>1501020</v>
      </c>
      <c r="AA322" s="16" t="str">
        <f t="shared" si="97"/>
        <v>高顺</v>
      </c>
      <c r="AB322" s="15">
        <f t="shared" si="92"/>
        <v>2</v>
      </c>
      <c r="AC322" s="16" t="str">
        <f t="shared" si="98"/>
        <v/>
      </c>
      <c r="AD322" s="16" t="str">
        <f t="shared" si="99"/>
        <v>HPExt</v>
      </c>
      <c r="AE322" s="16">
        <f t="shared" si="100"/>
        <v>700</v>
      </c>
      <c r="AF322" s="15" t="s">
        <v>675</v>
      </c>
      <c r="AG322" s="15"/>
      <c r="AH322" s="15" t="s">
        <v>674</v>
      </c>
      <c r="AI322" s="16">
        <f t="shared" si="93"/>
        <v>20</v>
      </c>
      <c r="AJ322" s="16" t="str">
        <f t="shared" si="94"/>
        <v/>
      </c>
      <c r="AK322" s="15" t="str">
        <f t="shared" si="95"/>
        <v/>
      </c>
    </row>
    <row r="323" spans="25:37" ht="16.5" x14ac:dyDescent="0.2">
      <c r="Y323" s="15">
        <v>288</v>
      </c>
      <c r="Z323" s="15">
        <f t="shared" si="96"/>
        <v>1501020</v>
      </c>
      <c r="AA323" s="16" t="str">
        <f t="shared" si="97"/>
        <v>高顺</v>
      </c>
      <c r="AB323" s="15">
        <f t="shared" si="92"/>
        <v>3</v>
      </c>
      <c r="AC323" s="16">
        <f t="shared" si="98"/>
        <v>130302009</v>
      </c>
      <c r="AD323" s="16" t="str">
        <f t="shared" si="99"/>
        <v/>
      </c>
      <c r="AE323" s="16" t="str">
        <f t="shared" si="100"/>
        <v/>
      </c>
      <c r="AF323" s="15" t="s">
        <v>675</v>
      </c>
      <c r="AG323" s="15"/>
      <c r="AH323" s="15" t="s">
        <v>674</v>
      </c>
      <c r="AI323" s="16">
        <f t="shared" si="93"/>
        <v>30</v>
      </c>
      <c r="AJ323" s="16" t="str">
        <f t="shared" si="94"/>
        <v>高顺碎片</v>
      </c>
      <c r="AK323" s="15">
        <f t="shared" si="95"/>
        <v>5</v>
      </c>
    </row>
    <row r="324" spans="25:37" ht="16.5" x14ac:dyDescent="0.2">
      <c r="Y324" s="15">
        <v>289</v>
      </c>
      <c r="Z324" s="15">
        <f t="shared" si="96"/>
        <v>1501020</v>
      </c>
      <c r="AA324" s="16" t="str">
        <f t="shared" si="97"/>
        <v>高顺</v>
      </c>
      <c r="AB324" s="15">
        <f t="shared" si="92"/>
        <v>4</v>
      </c>
      <c r="AC324" s="16" t="str">
        <f t="shared" si="98"/>
        <v/>
      </c>
      <c r="AD324" s="16" t="str">
        <f t="shared" si="99"/>
        <v>AtkRate</v>
      </c>
      <c r="AE324" s="16">
        <f t="shared" si="100"/>
        <v>0.15</v>
      </c>
      <c r="AF324" s="15" t="s">
        <v>675</v>
      </c>
      <c r="AG324" s="15"/>
      <c r="AH324" s="15" t="s">
        <v>674</v>
      </c>
      <c r="AI324" s="16">
        <f t="shared" si="93"/>
        <v>50</v>
      </c>
      <c r="AJ324" s="16" t="str">
        <f t="shared" si="94"/>
        <v>高顺碎片</v>
      </c>
      <c r="AK324" s="15">
        <f t="shared" si="95"/>
        <v>5</v>
      </c>
    </row>
    <row r="325" spans="25:37" ht="16.5" x14ac:dyDescent="0.2">
      <c r="Y325" s="15">
        <v>290</v>
      </c>
      <c r="Z325" s="15">
        <f t="shared" si="96"/>
        <v>1501020</v>
      </c>
      <c r="AA325" s="16" t="str">
        <f t="shared" si="97"/>
        <v>高顺</v>
      </c>
      <c r="AB325" s="15">
        <f t="shared" si="92"/>
        <v>5</v>
      </c>
      <c r="AC325" s="16" t="str">
        <f t="shared" si="98"/>
        <v/>
      </c>
      <c r="AD325" s="16" t="str">
        <f t="shared" si="99"/>
        <v>HPRate</v>
      </c>
      <c r="AE325" s="16">
        <f t="shared" si="100"/>
        <v>0.15</v>
      </c>
      <c r="AF325" s="15" t="s">
        <v>675</v>
      </c>
      <c r="AG325" s="15"/>
      <c r="AH325" s="15" t="s">
        <v>674</v>
      </c>
      <c r="AI325" s="16">
        <f t="shared" si="93"/>
        <v>100</v>
      </c>
      <c r="AJ325" s="16" t="str">
        <f t="shared" si="94"/>
        <v>高顺碎片</v>
      </c>
      <c r="AK325" s="15">
        <f t="shared" si="95"/>
        <v>10</v>
      </c>
    </row>
    <row r="326" spans="25:37" ht="16.5" x14ac:dyDescent="0.2">
      <c r="Y326" s="15">
        <v>291</v>
      </c>
      <c r="Z326" s="15">
        <f t="shared" si="96"/>
        <v>1501020</v>
      </c>
      <c r="AA326" s="16" t="str">
        <f t="shared" si="97"/>
        <v>高顺</v>
      </c>
      <c r="AB326" s="15">
        <f t="shared" si="92"/>
        <v>6</v>
      </c>
      <c r="AC326" s="16" t="str">
        <f t="shared" si="98"/>
        <v/>
      </c>
      <c r="AD326" s="16" t="str">
        <f t="shared" si="99"/>
        <v>AtkRate</v>
      </c>
      <c r="AE326" s="16">
        <f t="shared" si="100"/>
        <v>0.15</v>
      </c>
      <c r="AF326" s="15" t="s">
        <v>675</v>
      </c>
      <c r="AG326" s="15"/>
      <c r="AH326" s="15" t="s">
        <v>674</v>
      </c>
      <c r="AI326" s="16">
        <f t="shared" si="93"/>
        <v>150</v>
      </c>
      <c r="AJ326" s="16" t="str">
        <f t="shared" si="94"/>
        <v>高顺碎片</v>
      </c>
      <c r="AK326" s="15">
        <f t="shared" si="95"/>
        <v>10</v>
      </c>
    </row>
    <row r="327" spans="25:37" ht="16.5" x14ac:dyDescent="0.2">
      <c r="Y327" s="15">
        <v>292</v>
      </c>
      <c r="Z327" s="15">
        <f t="shared" si="96"/>
        <v>1501020</v>
      </c>
      <c r="AA327" s="16" t="str">
        <f t="shared" si="97"/>
        <v>高顺</v>
      </c>
      <c r="AB327" s="15">
        <f t="shared" si="92"/>
        <v>7</v>
      </c>
      <c r="AC327" s="16" t="str">
        <f t="shared" si="98"/>
        <v/>
      </c>
      <c r="AD327" s="16" t="str">
        <f t="shared" si="99"/>
        <v>DefRate</v>
      </c>
      <c r="AE327" s="16">
        <f t="shared" si="100"/>
        <v>0.15</v>
      </c>
      <c r="AF327" s="15" t="s">
        <v>675</v>
      </c>
      <c r="AG327" s="15"/>
      <c r="AH327" s="15" t="s">
        <v>674</v>
      </c>
      <c r="AI327" s="16">
        <f t="shared" si="93"/>
        <v>200</v>
      </c>
      <c r="AJ327" s="16" t="str">
        <f t="shared" si="94"/>
        <v>高顺碎片</v>
      </c>
      <c r="AK327" s="15">
        <f t="shared" si="95"/>
        <v>10</v>
      </c>
    </row>
    <row r="328" spans="25:37" ht="16.5" x14ac:dyDescent="0.2">
      <c r="Y328" s="15">
        <v>293</v>
      </c>
      <c r="Z328" s="15">
        <f t="shared" si="96"/>
        <v>1501020</v>
      </c>
      <c r="AA328" s="16" t="str">
        <f t="shared" si="97"/>
        <v>高顺</v>
      </c>
      <c r="AB328" s="15">
        <f t="shared" si="92"/>
        <v>8</v>
      </c>
      <c r="AC328" s="16" t="str">
        <f t="shared" si="98"/>
        <v/>
      </c>
      <c r="AD328" s="16" t="str">
        <f t="shared" si="99"/>
        <v>AtkRate</v>
      </c>
      <c r="AE328" s="16">
        <f t="shared" si="100"/>
        <v>0.15</v>
      </c>
      <c r="AF328" s="15" t="s">
        <v>675</v>
      </c>
      <c r="AG328" s="15"/>
      <c r="AH328" s="15" t="s">
        <v>674</v>
      </c>
      <c r="AI328" s="16">
        <f t="shared" si="93"/>
        <v>250</v>
      </c>
      <c r="AJ328" s="16" t="str">
        <f t="shared" si="94"/>
        <v>高顺碎片</v>
      </c>
      <c r="AK328" s="15">
        <f t="shared" si="95"/>
        <v>20</v>
      </c>
    </row>
    <row r="329" spans="25:37" ht="16.5" x14ac:dyDescent="0.2">
      <c r="Y329" s="15">
        <v>294</v>
      </c>
      <c r="Z329" s="15">
        <f t="shared" si="96"/>
        <v>1501020</v>
      </c>
      <c r="AA329" s="16" t="str">
        <f t="shared" si="97"/>
        <v>高顺</v>
      </c>
      <c r="AB329" s="15">
        <f t="shared" si="92"/>
        <v>9</v>
      </c>
      <c r="AC329" s="16" t="str">
        <f t="shared" si="98"/>
        <v/>
      </c>
      <c r="AD329" s="16" t="str">
        <f t="shared" si="99"/>
        <v>Crit</v>
      </c>
      <c r="AE329" s="16">
        <f t="shared" si="100"/>
        <v>0.15</v>
      </c>
      <c r="AF329" s="15" t="s">
        <v>675</v>
      </c>
      <c r="AG329" s="15"/>
      <c r="AH329" s="15" t="s">
        <v>674</v>
      </c>
      <c r="AI329" s="16">
        <f t="shared" si="93"/>
        <v>300</v>
      </c>
      <c r="AJ329" s="16" t="str">
        <f t="shared" si="94"/>
        <v>高顺碎片</v>
      </c>
      <c r="AK329" s="15">
        <f t="shared" si="95"/>
        <v>20</v>
      </c>
    </row>
    <row r="330" spans="25:37" ht="16.5" x14ac:dyDescent="0.2">
      <c r="Y330" s="15">
        <v>295</v>
      </c>
      <c r="Z330" s="15">
        <f t="shared" si="96"/>
        <v>1501020</v>
      </c>
      <c r="AA330" s="16" t="str">
        <f t="shared" si="97"/>
        <v>高顺</v>
      </c>
      <c r="AB330" s="15">
        <f t="shared" si="92"/>
        <v>10</v>
      </c>
      <c r="AC330" s="16" t="str">
        <f t="shared" si="98"/>
        <v/>
      </c>
      <c r="AD330" s="16" t="str">
        <f t="shared" si="99"/>
        <v>AtkRate</v>
      </c>
      <c r="AE330" s="16">
        <f t="shared" si="100"/>
        <v>0.19999999999999998</v>
      </c>
      <c r="AF330" s="15" t="s">
        <v>675</v>
      </c>
      <c r="AG330" s="15"/>
      <c r="AH330" s="15" t="s">
        <v>674</v>
      </c>
      <c r="AI330" s="16">
        <f t="shared" si="93"/>
        <v>400</v>
      </c>
      <c r="AJ330" s="16" t="str">
        <f t="shared" si="94"/>
        <v>高顺碎片</v>
      </c>
      <c r="AK330" s="15">
        <f t="shared" si="95"/>
        <v>20</v>
      </c>
    </row>
    <row r="331" spans="25:37" ht="16.5" x14ac:dyDescent="0.2">
      <c r="Y331" s="15">
        <v>296</v>
      </c>
      <c r="Z331" s="15">
        <f t="shared" si="96"/>
        <v>1501020</v>
      </c>
      <c r="AA331" s="16" t="str">
        <f t="shared" si="97"/>
        <v>高顺</v>
      </c>
      <c r="AB331" s="15">
        <f t="shared" si="92"/>
        <v>11</v>
      </c>
      <c r="AC331" s="16" t="str">
        <f t="shared" si="98"/>
        <v/>
      </c>
      <c r="AD331" s="16" t="str">
        <f t="shared" si="99"/>
        <v>HPRate</v>
      </c>
      <c r="AE331" s="16">
        <f t="shared" si="100"/>
        <v>0.19999999999999998</v>
      </c>
      <c r="AF331" s="15" t="s">
        <v>675</v>
      </c>
      <c r="AG331" s="15"/>
      <c r="AH331" s="15" t="s">
        <v>674</v>
      </c>
      <c r="AI331" s="16">
        <f t="shared" si="93"/>
        <v>500</v>
      </c>
      <c r="AJ331" s="16" t="str">
        <f t="shared" si="94"/>
        <v>高顺碎片</v>
      </c>
      <c r="AK331" s="15">
        <f t="shared" si="95"/>
        <v>30</v>
      </c>
    </row>
    <row r="332" spans="25:37" ht="16.5" x14ac:dyDescent="0.2">
      <c r="Y332" s="15">
        <v>297</v>
      </c>
      <c r="Z332" s="15">
        <f t="shared" si="96"/>
        <v>1501020</v>
      </c>
      <c r="AA332" s="16" t="str">
        <f t="shared" si="97"/>
        <v>高顺</v>
      </c>
      <c r="AB332" s="15">
        <f t="shared" si="92"/>
        <v>12</v>
      </c>
      <c r="AC332" s="16" t="str">
        <f t="shared" si="98"/>
        <v/>
      </c>
      <c r="AD332" s="16" t="str">
        <f t="shared" si="99"/>
        <v>AtkRate</v>
      </c>
      <c r="AE332" s="16">
        <f t="shared" si="100"/>
        <v>0.19999999999999998</v>
      </c>
      <c r="AF332" s="15" t="s">
        <v>675</v>
      </c>
      <c r="AG332" s="15"/>
      <c r="AH332" s="15" t="s">
        <v>674</v>
      </c>
      <c r="AI332" s="16">
        <f t="shared" si="93"/>
        <v>600</v>
      </c>
      <c r="AJ332" s="16" t="str">
        <f t="shared" si="94"/>
        <v>高顺碎片</v>
      </c>
      <c r="AK332" s="15">
        <f t="shared" si="95"/>
        <v>30</v>
      </c>
    </row>
    <row r="333" spans="25:37" ht="16.5" x14ac:dyDescent="0.2">
      <c r="Y333" s="15">
        <v>298</v>
      </c>
      <c r="Z333" s="15">
        <f t="shared" si="96"/>
        <v>1501020</v>
      </c>
      <c r="AA333" s="16" t="str">
        <f t="shared" si="97"/>
        <v>高顺</v>
      </c>
      <c r="AB333" s="15">
        <f t="shared" si="92"/>
        <v>13</v>
      </c>
      <c r="AC333" s="16" t="str">
        <f t="shared" si="98"/>
        <v/>
      </c>
      <c r="AD333" s="16" t="str">
        <f t="shared" si="99"/>
        <v>DefRate</v>
      </c>
      <c r="AE333" s="16">
        <f t="shared" si="100"/>
        <v>0.19999999999999998</v>
      </c>
      <c r="AF333" s="15" t="s">
        <v>675</v>
      </c>
      <c r="AG333" s="15"/>
      <c r="AH333" s="15" t="s">
        <v>674</v>
      </c>
      <c r="AI333" s="16">
        <f t="shared" si="93"/>
        <v>700</v>
      </c>
      <c r="AJ333" s="16" t="str">
        <f t="shared" si="94"/>
        <v>高顺碎片</v>
      </c>
      <c r="AK333" s="15">
        <f t="shared" si="95"/>
        <v>30</v>
      </c>
    </row>
    <row r="334" spans="25:37" ht="16.5" x14ac:dyDescent="0.2">
      <c r="Y334" s="15">
        <v>299</v>
      </c>
      <c r="Z334" s="15">
        <f t="shared" si="96"/>
        <v>1501020</v>
      </c>
      <c r="AA334" s="16" t="str">
        <f t="shared" si="97"/>
        <v>高顺</v>
      </c>
      <c r="AB334" s="15">
        <f t="shared" si="92"/>
        <v>14</v>
      </c>
      <c r="AC334" s="16" t="str">
        <f t="shared" si="98"/>
        <v/>
      </c>
      <c r="AD334" s="16" t="str">
        <f t="shared" si="99"/>
        <v>AtkRate</v>
      </c>
      <c r="AE334" s="16">
        <f t="shared" si="100"/>
        <v>0.19999999999999998</v>
      </c>
      <c r="AF334" s="15" t="s">
        <v>675</v>
      </c>
      <c r="AG334" s="15"/>
      <c r="AH334" s="15" t="s">
        <v>674</v>
      </c>
      <c r="AI334" s="16">
        <f t="shared" si="93"/>
        <v>800</v>
      </c>
      <c r="AJ334" s="16" t="str">
        <f t="shared" si="94"/>
        <v>高顺碎片</v>
      </c>
      <c r="AK334" s="15">
        <f t="shared" si="95"/>
        <v>50</v>
      </c>
    </row>
    <row r="335" spans="25:37" ht="16.5" x14ac:dyDescent="0.2">
      <c r="Y335" s="15">
        <v>300</v>
      </c>
      <c r="Z335" s="15">
        <f t="shared" si="96"/>
        <v>1501020</v>
      </c>
      <c r="AA335" s="16" t="str">
        <f t="shared" si="97"/>
        <v>高顺</v>
      </c>
      <c r="AB335" s="15">
        <f t="shared" si="92"/>
        <v>15</v>
      </c>
      <c r="AC335" s="16" t="str">
        <f t="shared" si="98"/>
        <v/>
      </c>
      <c r="AD335" s="16" t="str">
        <f t="shared" si="99"/>
        <v>Crit</v>
      </c>
      <c r="AE335" s="16">
        <f t="shared" si="100"/>
        <v>0.19999999999999998</v>
      </c>
      <c r="AF335" s="15" t="s">
        <v>675</v>
      </c>
      <c r="AG335" s="15"/>
      <c r="AH335" s="15" t="s">
        <v>674</v>
      </c>
      <c r="AI335" s="16">
        <f t="shared" si="93"/>
        <v>1000</v>
      </c>
      <c r="AJ335" s="16" t="str">
        <f t="shared" si="94"/>
        <v>高顺碎片</v>
      </c>
      <c r="AK335" s="15">
        <f t="shared" si="95"/>
        <v>60</v>
      </c>
    </row>
    <row r="336" spans="25:37" ht="16.5" x14ac:dyDescent="0.2">
      <c r="Y336" s="15">
        <v>301</v>
      </c>
      <c r="Z336" s="15">
        <f t="shared" si="96"/>
        <v>1501021</v>
      </c>
      <c r="AA336" s="16" t="str">
        <f t="shared" si="97"/>
        <v>烈风螳螂</v>
      </c>
      <c r="AB336" s="15">
        <f t="shared" si="92"/>
        <v>1</v>
      </c>
      <c r="AC336" s="16" t="str">
        <f t="shared" si="98"/>
        <v/>
      </c>
      <c r="AD336" s="16" t="str">
        <f t="shared" si="99"/>
        <v>AtkExt</v>
      </c>
      <c r="AE336" s="16">
        <f t="shared" si="100"/>
        <v>100</v>
      </c>
      <c r="AF336" s="15" t="s">
        <v>675</v>
      </c>
      <c r="AG336" s="15"/>
      <c r="AH336" s="15" t="s">
        <v>674</v>
      </c>
      <c r="AI336" s="16">
        <f t="shared" si="93"/>
        <v>10</v>
      </c>
      <c r="AJ336" s="16" t="str">
        <f t="shared" si="94"/>
        <v/>
      </c>
      <c r="AK336" s="15" t="str">
        <f t="shared" si="95"/>
        <v/>
      </c>
    </row>
    <row r="337" spans="25:37" ht="16.5" x14ac:dyDescent="0.2">
      <c r="Y337" s="15">
        <v>302</v>
      </c>
      <c r="Z337" s="15">
        <f t="shared" si="96"/>
        <v>1501021</v>
      </c>
      <c r="AA337" s="16" t="str">
        <f t="shared" si="97"/>
        <v>烈风螳螂</v>
      </c>
      <c r="AB337" s="15">
        <f t="shared" si="92"/>
        <v>2</v>
      </c>
      <c r="AC337" s="16" t="str">
        <f t="shared" si="98"/>
        <v/>
      </c>
      <c r="AD337" s="16" t="str">
        <f t="shared" si="99"/>
        <v>HPExt</v>
      </c>
      <c r="AE337" s="16">
        <f t="shared" si="100"/>
        <v>700</v>
      </c>
      <c r="AF337" s="15" t="s">
        <v>675</v>
      </c>
      <c r="AG337" s="15"/>
      <c r="AH337" s="15" t="s">
        <v>674</v>
      </c>
      <c r="AI337" s="16">
        <f t="shared" si="93"/>
        <v>20</v>
      </c>
      <c r="AJ337" s="16" t="str">
        <f t="shared" si="94"/>
        <v/>
      </c>
      <c r="AK337" s="15" t="str">
        <f t="shared" si="95"/>
        <v/>
      </c>
    </row>
    <row r="338" spans="25:37" ht="16.5" x14ac:dyDescent="0.2">
      <c r="Y338" s="15">
        <v>303</v>
      </c>
      <c r="Z338" s="15">
        <f t="shared" si="96"/>
        <v>1501021</v>
      </c>
      <c r="AA338" s="16" t="str">
        <f t="shared" si="97"/>
        <v>烈风螳螂</v>
      </c>
      <c r="AB338" s="15">
        <f t="shared" si="92"/>
        <v>3</v>
      </c>
      <c r="AC338" s="16">
        <f t="shared" si="98"/>
        <v>130302109</v>
      </c>
      <c r="AD338" s="16" t="str">
        <f t="shared" si="99"/>
        <v/>
      </c>
      <c r="AE338" s="16" t="str">
        <f t="shared" si="100"/>
        <v/>
      </c>
      <c r="AF338" s="15" t="s">
        <v>675</v>
      </c>
      <c r="AG338" s="15"/>
      <c r="AH338" s="15" t="s">
        <v>674</v>
      </c>
      <c r="AI338" s="16">
        <f t="shared" si="93"/>
        <v>30</v>
      </c>
      <c r="AJ338" s="16" t="str">
        <f t="shared" si="94"/>
        <v>烈风螳螂碎片</v>
      </c>
      <c r="AK338" s="15">
        <f t="shared" si="95"/>
        <v>5</v>
      </c>
    </row>
    <row r="339" spans="25:37" ht="16.5" x14ac:dyDescent="0.2">
      <c r="Y339" s="15">
        <v>304</v>
      </c>
      <c r="Z339" s="15">
        <f t="shared" si="96"/>
        <v>1501021</v>
      </c>
      <c r="AA339" s="16" t="str">
        <f t="shared" si="97"/>
        <v>烈风螳螂</v>
      </c>
      <c r="AB339" s="15">
        <f t="shared" si="92"/>
        <v>4</v>
      </c>
      <c r="AC339" s="16" t="str">
        <f t="shared" si="98"/>
        <v/>
      </c>
      <c r="AD339" s="16" t="str">
        <f t="shared" si="99"/>
        <v>AtkRate</v>
      </c>
      <c r="AE339" s="16">
        <f t="shared" si="100"/>
        <v>0.15</v>
      </c>
      <c r="AF339" s="15" t="s">
        <v>675</v>
      </c>
      <c r="AG339" s="15"/>
      <c r="AH339" s="15" t="s">
        <v>674</v>
      </c>
      <c r="AI339" s="16">
        <f t="shared" si="93"/>
        <v>50</v>
      </c>
      <c r="AJ339" s="16" t="str">
        <f t="shared" si="94"/>
        <v>烈风螳螂碎片</v>
      </c>
      <c r="AK339" s="15">
        <f t="shared" si="95"/>
        <v>5</v>
      </c>
    </row>
    <row r="340" spans="25:37" ht="16.5" x14ac:dyDescent="0.2">
      <c r="Y340" s="15">
        <v>305</v>
      </c>
      <c r="Z340" s="15">
        <f t="shared" si="96"/>
        <v>1501021</v>
      </c>
      <c r="AA340" s="16" t="str">
        <f t="shared" si="97"/>
        <v>烈风螳螂</v>
      </c>
      <c r="AB340" s="15">
        <f t="shared" si="92"/>
        <v>5</v>
      </c>
      <c r="AC340" s="16" t="str">
        <f t="shared" si="98"/>
        <v/>
      </c>
      <c r="AD340" s="16" t="str">
        <f t="shared" si="99"/>
        <v>HPRate</v>
      </c>
      <c r="AE340" s="16">
        <f t="shared" si="100"/>
        <v>0.15</v>
      </c>
      <c r="AF340" s="15" t="s">
        <v>675</v>
      </c>
      <c r="AG340" s="15"/>
      <c r="AH340" s="15" t="s">
        <v>674</v>
      </c>
      <c r="AI340" s="16">
        <f t="shared" si="93"/>
        <v>100</v>
      </c>
      <c r="AJ340" s="16" t="str">
        <f t="shared" si="94"/>
        <v>烈风螳螂碎片</v>
      </c>
      <c r="AK340" s="15">
        <f t="shared" si="95"/>
        <v>10</v>
      </c>
    </row>
    <row r="341" spans="25:37" ht="16.5" x14ac:dyDescent="0.2">
      <c r="Y341" s="15">
        <v>306</v>
      </c>
      <c r="Z341" s="15">
        <f t="shared" si="96"/>
        <v>1501021</v>
      </c>
      <c r="AA341" s="16" t="str">
        <f t="shared" si="97"/>
        <v>烈风螳螂</v>
      </c>
      <c r="AB341" s="15">
        <f t="shared" si="92"/>
        <v>6</v>
      </c>
      <c r="AC341" s="16" t="str">
        <f t="shared" si="98"/>
        <v/>
      </c>
      <c r="AD341" s="16" t="str">
        <f t="shared" si="99"/>
        <v>AtkRate</v>
      </c>
      <c r="AE341" s="16">
        <f t="shared" si="100"/>
        <v>0.15</v>
      </c>
      <c r="AF341" s="15" t="s">
        <v>675</v>
      </c>
      <c r="AG341" s="15"/>
      <c r="AH341" s="15" t="s">
        <v>674</v>
      </c>
      <c r="AI341" s="16">
        <f t="shared" si="93"/>
        <v>150</v>
      </c>
      <c r="AJ341" s="16" t="str">
        <f t="shared" si="94"/>
        <v>烈风螳螂碎片</v>
      </c>
      <c r="AK341" s="15">
        <f t="shared" si="95"/>
        <v>10</v>
      </c>
    </row>
    <row r="342" spans="25:37" ht="16.5" x14ac:dyDescent="0.2">
      <c r="Y342" s="15">
        <v>307</v>
      </c>
      <c r="Z342" s="15">
        <f t="shared" si="96"/>
        <v>1501021</v>
      </c>
      <c r="AA342" s="16" t="str">
        <f t="shared" si="97"/>
        <v>烈风螳螂</v>
      </c>
      <c r="AB342" s="15">
        <f t="shared" si="92"/>
        <v>7</v>
      </c>
      <c r="AC342" s="16" t="str">
        <f t="shared" si="98"/>
        <v/>
      </c>
      <c r="AD342" s="16" t="str">
        <f t="shared" si="99"/>
        <v>DefRate</v>
      </c>
      <c r="AE342" s="16">
        <f t="shared" si="100"/>
        <v>0.15</v>
      </c>
      <c r="AF342" s="15" t="s">
        <v>675</v>
      </c>
      <c r="AG342" s="15"/>
      <c r="AH342" s="15" t="s">
        <v>674</v>
      </c>
      <c r="AI342" s="16">
        <f t="shared" si="93"/>
        <v>200</v>
      </c>
      <c r="AJ342" s="16" t="str">
        <f t="shared" si="94"/>
        <v>烈风螳螂碎片</v>
      </c>
      <c r="AK342" s="15">
        <f t="shared" si="95"/>
        <v>10</v>
      </c>
    </row>
    <row r="343" spans="25:37" ht="16.5" x14ac:dyDescent="0.2">
      <c r="Y343" s="15">
        <v>308</v>
      </c>
      <c r="Z343" s="15">
        <f t="shared" si="96"/>
        <v>1501021</v>
      </c>
      <c r="AA343" s="16" t="str">
        <f t="shared" si="97"/>
        <v>烈风螳螂</v>
      </c>
      <c r="AB343" s="15">
        <f t="shared" si="92"/>
        <v>8</v>
      </c>
      <c r="AC343" s="16" t="str">
        <f t="shared" si="98"/>
        <v/>
      </c>
      <c r="AD343" s="16" t="str">
        <f t="shared" si="99"/>
        <v>AtkRate</v>
      </c>
      <c r="AE343" s="16">
        <f t="shared" si="100"/>
        <v>0.15</v>
      </c>
      <c r="AF343" s="15" t="s">
        <v>675</v>
      </c>
      <c r="AG343" s="15"/>
      <c r="AH343" s="15" t="s">
        <v>674</v>
      </c>
      <c r="AI343" s="16">
        <f t="shared" si="93"/>
        <v>250</v>
      </c>
      <c r="AJ343" s="16" t="str">
        <f t="shared" si="94"/>
        <v>烈风螳螂碎片</v>
      </c>
      <c r="AK343" s="15">
        <f t="shared" si="95"/>
        <v>20</v>
      </c>
    </row>
    <row r="344" spans="25:37" ht="16.5" x14ac:dyDescent="0.2">
      <c r="Y344" s="15">
        <v>309</v>
      </c>
      <c r="Z344" s="15">
        <f t="shared" si="96"/>
        <v>1501021</v>
      </c>
      <c r="AA344" s="16" t="str">
        <f t="shared" si="97"/>
        <v>烈风螳螂</v>
      </c>
      <c r="AB344" s="15">
        <f t="shared" si="92"/>
        <v>9</v>
      </c>
      <c r="AC344" s="16" t="str">
        <f t="shared" si="98"/>
        <v/>
      </c>
      <c r="AD344" s="16" t="str">
        <f t="shared" si="99"/>
        <v>Crit</v>
      </c>
      <c r="AE344" s="16">
        <f t="shared" si="100"/>
        <v>0.15</v>
      </c>
      <c r="AF344" s="15" t="s">
        <v>675</v>
      </c>
      <c r="AG344" s="15"/>
      <c r="AH344" s="15" t="s">
        <v>674</v>
      </c>
      <c r="AI344" s="16">
        <f t="shared" si="93"/>
        <v>300</v>
      </c>
      <c r="AJ344" s="16" t="str">
        <f t="shared" si="94"/>
        <v>烈风螳螂碎片</v>
      </c>
      <c r="AK344" s="15">
        <f t="shared" si="95"/>
        <v>20</v>
      </c>
    </row>
    <row r="345" spans="25:37" ht="16.5" x14ac:dyDescent="0.2">
      <c r="Y345" s="15">
        <v>310</v>
      </c>
      <c r="Z345" s="15">
        <f t="shared" si="96"/>
        <v>1501021</v>
      </c>
      <c r="AA345" s="16" t="str">
        <f t="shared" si="97"/>
        <v>烈风螳螂</v>
      </c>
      <c r="AB345" s="15">
        <f t="shared" si="92"/>
        <v>10</v>
      </c>
      <c r="AC345" s="16" t="str">
        <f t="shared" si="98"/>
        <v/>
      </c>
      <c r="AD345" s="16" t="str">
        <f t="shared" si="99"/>
        <v>AtkRate</v>
      </c>
      <c r="AE345" s="16">
        <f t="shared" si="100"/>
        <v>0.19999999999999998</v>
      </c>
      <c r="AF345" s="15" t="s">
        <v>675</v>
      </c>
      <c r="AG345" s="15"/>
      <c r="AH345" s="15" t="s">
        <v>674</v>
      </c>
      <c r="AI345" s="16">
        <f t="shared" si="93"/>
        <v>400</v>
      </c>
      <c r="AJ345" s="16" t="str">
        <f t="shared" si="94"/>
        <v>烈风螳螂碎片</v>
      </c>
      <c r="AK345" s="15">
        <f t="shared" si="95"/>
        <v>20</v>
      </c>
    </row>
    <row r="346" spans="25:37" ht="16.5" x14ac:dyDescent="0.2">
      <c r="Y346" s="15">
        <v>311</v>
      </c>
      <c r="Z346" s="15">
        <f t="shared" si="96"/>
        <v>1501021</v>
      </c>
      <c r="AA346" s="16" t="str">
        <f t="shared" si="97"/>
        <v>烈风螳螂</v>
      </c>
      <c r="AB346" s="15">
        <f t="shared" si="92"/>
        <v>11</v>
      </c>
      <c r="AC346" s="16" t="str">
        <f t="shared" si="98"/>
        <v/>
      </c>
      <c r="AD346" s="16" t="str">
        <f t="shared" si="99"/>
        <v>HPRate</v>
      </c>
      <c r="AE346" s="16">
        <f t="shared" si="100"/>
        <v>0.19999999999999998</v>
      </c>
      <c r="AF346" s="15" t="s">
        <v>675</v>
      </c>
      <c r="AG346" s="15"/>
      <c r="AH346" s="15" t="s">
        <v>674</v>
      </c>
      <c r="AI346" s="16">
        <f t="shared" si="93"/>
        <v>500</v>
      </c>
      <c r="AJ346" s="16" t="str">
        <f t="shared" si="94"/>
        <v>烈风螳螂碎片</v>
      </c>
      <c r="AK346" s="15">
        <f t="shared" si="95"/>
        <v>30</v>
      </c>
    </row>
    <row r="347" spans="25:37" ht="16.5" x14ac:dyDescent="0.2">
      <c r="Y347" s="15">
        <v>312</v>
      </c>
      <c r="Z347" s="15">
        <f t="shared" si="96"/>
        <v>1501021</v>
      </c>
      <c r="AA347" s="16" t="str">
        <f t="shared" si="97"/>
        <v>烈风螳螂</v>
      </c>
      <c r="AB347" s="15">
        <f t="shared" si="92"/>
        <v>12</v>
      </c>
      <c r="AC347" s="16" t="str">
        <f t="shared" si="98"/>
        <v/>
      </c>
      <c r="AD347" s="16" t="str">
        <f t="shared" si="99"/>
        <v>AtkRate</v>
      </c>
      <c r="AE347" s="16">
        <f t="shared" si="100"/>
        <v>0.19999999999999998</v>
      </c>
      <c r="AF347" s="15" t="s">
        <v>675</v>
      </c>
      <c r="AG347" s="15"/>
      <c r="AH347" s="15" t="s">
        <v>674</v>
      </c>
      <c r="AI347" s="16">
        <f t="shared" si="93"/>
        <v>600</v>
      </c>
      <c r="AJ347" s="16" t="str">
        <f t="shared" si="94"/>
        <v>烈风螳螂碎片</v>
      </c>
      <c r="AK347" s="15">
        <f t="shared" si="95"/>
        <v>30</v>
      </c>
    </row>
    <row r="348" spans="25:37" ht="16.5" x14ac:dyDescent="0.2">
      <c r="Y348" s="15">
        <v>313</v>
      </c>
      <c r="Z348" s="15">
        <f t="shared" si="96"/>
        <v>1501021</v>
      </c>
      <c r="AA348" s="16" t="str">
        <f t="shared" si="97"/>
        <v>烈风螳螂</v>
      </c>
      <c r="AB348" s="15">
        <f t="shared" si="92"/>
        <v>13</v>
      </c>
      <c r="AC348" s="16" t="str">
        <f t="shared" si="98"/>
        <v/>
      </c>
      <c r="AD348" s="16" t="str">
        <f t="shared" si="99"/>
        <v>DefRate</v>
      </c>
      <c r="AE348" s="16">
        <f t="shared" si="100"/>
        <v>0.19999999999999998</v>
      </c>
      <c r="AF348" s="15" t="s">
        <v>675</v>
      </c>
      <c r="AG348" s="15"/>
      <c r="AH348" s="15" t="s">
        <v>674</v>
      </c>
      <c r="AI348" s="16">
        <f t="shared" si="93"/>
        <v>700</v>
      </c>
      <c r="AJ348" s="16" t="str">
        <f t="shared" si="94"/>
        <v>烈风螳螂碎片</v>
      </c>
      <c r="AK348" s="15">
        <f t="shared" si="95"/>
        <v>30</v>
      </c>
    </row>
    <row r="349" spans="25:37" ht="16.5" x14ac:dyDescent="0.2">
      <c r="Y349" s="15">
        <v>314</v>
      </c>
      <c r="Z349" s="15">
        <f t="shared" si="96"/>
        <v>1501021</v>
      </c>
      <c r="AA349" s="16" t="str">
        <f t="shared" si="97"/>
        <v>烈风螳螂</v>
      </c>
      <c r="AB349" s="15">
        <f t="shared" si="92"/>
        <v>14</v>
      </c>
      <c r="AC349" s="16" t="str">
        <f t="shared" si="98"/>
        <v/>
      </c>
      <c r="AD349" s="16" t="str">
        <f t="shared" si="99"/>
        <v>AtkRate</v>
      </c>
      <c r="AE349" s="16">
        <f t="shared" si="100"/>
        <v>0.19999999999999998</v>
      </c>
      <c r="AF349" s="15" t="s">
        <v>675</v>
      </c>
      <c r="AG349" s="15"/>
      <c r="AH349" s="15" t="s">
        <v>674</v>
      </c>
      <c r="AI349" s="16">
        <f t="shared" si="93"/>
        <v>800</v>
      </c>
      <c r="AJ349" s="16" t="str">
        <f t="shared" si="94"/>
        <v>烈风螳螂碎片</v>
      </c>
      <c r="AK349" s="15">
        <f t="shared" si="95"/>
        <v>50</v>
      </c>
    </row>
    <row r="350" spans="25:37" ht="16.5" x14ac:dyDescent="0.2">
      <c r="Y350" s="15">
        <v>315</v>
      </c>
      <c r="Z350" s="15">
        <f t="shared" si="96"/>
        <v>1501021</v>
      </c>
      <c r="AA350" s="16" t="str">
        <f t="shared" si="97"/>
        <v>烈风螳螂</v>
      </c>
      <c r="AB350" s="15">
        <f t="shared" si="92"/>
        <v>15</v>
      </c>
      <c r="AC350" s="16" t="str">
        <f t="shared" si="98"/>
        <v/>
      </c>
      <c r="AD350" s="16" t="str">
        <f t="shared" si="99"/>
        <v>Crit</v>
      </c>
      <c r="AE350" s="16">
        <f t="shared" si="100"/>
        <v>0.19999999999999998</v>
      </c>
      <c r="AF350" s="15" t="s">
        <v>675</v>
      </c>
      <c r="AG350" s="15"/>
      <c r="AH350" s="15" t="s">
        <v>674</v>
      </c>
      <c r="AI350" s="16">
        <f t="shared" si="93"/>
        <v>1000</v>
      </c>
      <c r="AJ350" s="16" t="str">
        <f t="shared" si="94"/>
        <v>烈风螳螂碎片</v>
      </c>
      <c r="AK350" s="15">
        <f t="shared" si="95"/>
        <v>60</v>
      </c>
    </row>
  </sheetData>
  <mergeCells count="3">
    <mergeCell ref="A2:C2"/>
    <mergeCell ref="A34:J34"/>
    <mergeCell ref="Y34:AI3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13</v>
      </c>
      <c r="B3" s="13" t="s">
        <v>17</v>
      </c>
      <c r="C3" s="13" t="s">
        <v>16</v>
      </c>
      <c r="D3" s="13" t="s">
        <v>14</v>
      </c>
      <c r="E3" s="13" t="s">
        <v>15</v>
      </c>
    </row>
    <row r="4" spans="1:5" x14ac:dyDescent="0.3">
      <c r="A4" s="14"/>
      <c r="B4" s="14" t="s">
        <v>18</v>
      </c>
      <c r="C4" s="14"/>
      <c r="D4" s="14">
        <v>2</v>
      </c>
      <c r="E4" s="14" t="s">
        <v>22</v>
      </c>
    </row>
    <row r="5" spans="1:5" x14ac:dyDescent="0.3">
      <c r="A5" s="14"/>
      <c r="B5" s="14" t="s">
        <v>18</v>
      </c>
      <c r="C5" s="14"/>
      <c r="D5" s="14">
        <v>2</v>
      </c>
      <c r="E5" s="14" t="s">
        <v>23</v>
      </c>
    </row>
    <row r="6" spans="1:5" x14ac:dyDescent="0.3">
      <c r="A6" s="14">
        <v>1</v>
      </c>
      <c r="B6" s="14" t="s">
        <v>18</v>
      </c>
      <c r="C6" s="14"/>
      <c r="D6" s="14">
        <v>3</v>
      </c>
      <c r="E6" s="14" t="s">
        <v>19</v>
      </c>
    </row>
    <row r="7" spans="1:5" x14ac:dyDescent="0.3">
      <c r="A7" s="14">
        <v>2</v>
      </c>
      <c r="B7" s="14" t="s">
        <v>18</v>
      </c>
      <c r="C7" s="14"/>
      <c r="D7" s="14">
        <v>3</v>
      </c>
      <c r="E7" s="14" t="s">
        <v>20</v>
      </c>
    </row>
    <row r="8" spans="1:5" x14ac:dyDescent="0.3">
      <c r="A8" s="14">
        <v>3</v>
      </c>
      <c r="B8" s="14" t="s">
        <v>18</v>
      </c>
      <c r="C8" s="14"/>
      <c r="D8" s="14">
        <v>3</v>
      </c>
      <c r="E8" s="14" t="s">
        <v>21</v>
      </c>
    </row>
    <row r="9" spans="1:5" x14ac:dyDescent="0.3">
      <c r="A9" s="14"/>
      <c r="B9" s="14" t="s">
        <v>18</v>
      </c>
      <c r="C9" s="14"/>
      <c r="D9" s="14">
        <v>5</v>
      </c>
      <c r="E9" s="14" t="s">
        <v>25</v>
      </c>
    </row>
    <row r="10" spans="1:5" x14ac:dyDescent="0.3">
      <c r="A10" s="14"/>
      <c r="B10" s="14" t="s">
        <v>18</v>
      </c>
      <c r="C10" s="14"/>
      <c r="D10" s="14">
        <v>8</v>
      </c>
      <c r="E10" s="14" t="s">
        <v>24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文档说明</vt:lpstr>
      <vt:lpstr>属性表</vt:lpstr>
      <vt:lpstr>新属性投放</vt:lpstr>
      <vt:lpstr>守护灵（5次修订版）</vt:lpstr>
      <vt:lpstr>职业属性倾向</vt:lpstr>
      <vt:lpstr>卡牌属性</vt:lpstr>
      <vt:lpstr>神器</vt:lpstr>
      <vt:lpstr>专属武器</vt:lpstr>
      <vt:lpstr>收集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2019-03-01T13:39:58Z</dcterms:modified>
</cp:coreProperties>
</file>