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83BD048F-FEE0-46B0-91DF-8303FFCE139F}" xr6:coauthVersionLast="41" xr6:coauthVersionMax="41" xr10:uidLastSave="{00000000-0000-0000-0000-000000000000}"/>
  <bookViews>
    <workbookView xWindow="-120" yWindow="-120" windowWidth="29040" windowHeight="15840" activeTab="7" xr2:uid="{00000000-000D-0000-FFFF-FFFF00000000}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0" r:id="rId7"/>
    <sheet name="新挂机派遣" sheetId="76" r:id="rId8"/>
    <sheet name="单人BOSS-专属武器" sheetId="73" r:id="rId9"/>
    <sheet name="卡牌" sheetId="72" r:id="rId10"/>
    <sheet name="抽卡" sheetId="74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73" l="1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W23" i="65" s="1"/>
  <c r="AN24" i="65"/>
  <c r="AW24" i="65" s="1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D12" i="75"/>
  <c r="D24" i="75"/>
  <c r="D36" i="75"/>
  <c r="D48" i="75"/>
  <c r="D60" i="75"/>
  <c r="D72" i="75"/>
  <c r="D73" i="75"/>
  <c r="D84" i="75"/>
  <c r="D85" i="75"/>
  <c r="D96" i="75"/>
  <c r="D97" i="75"/>
  <c r="AB7" i="70"/>
  <c r="D8" i="75" s="1"/>
  <c r="AB8" i="70"/>
  <c r="D9" i="75" s="1"/>
  <c r="AB10" i="70"/>
  <c r="D11" i="75" s="1"/>
  <c r="AB11" i="70"/>
  <c r="AB12" i="70"/>
  <c r="D13" i="75" s="1"/>
  <c r="AB19" i="70"/>
  <c r="D20" i="75" s="1"/>
  <c r="AB20" i="70"/>
  <c r="D21" i="75" s="1"/>
  <c r="AB22" i="70"/>
  <c r="D23" i="75" s="1"/>
  <c r="AB23" i="70"/>
  <c r="AB24" i="70"/>
  <c r="D25" i="75" s="1"/>
  <c r="AB31" i="70"/>
  <c r="D32" i="75" s="1"/>
  <c r="AB32" i="70"/>
  <c r="D33" i="75" s="1"/>
  <c r="AB34" i="70"/>
  <c r="D35" i="75" s="1"/>
  <c r="AB35" i="70"/>
  <c r="AB36" i="70"/>
  <c r="D37" i="75" s="1"/>
  <c r="AB43" i="70"/>
  <c r="D44" i="75" s="1"/>
  <c r="AB44" i="70"/>
  <c r="D45" i="75" s="1"/>
  <c r="AB47" i="70"/>
  <c r="AB48" i="70"/>
  <c r="D49" i="75" s="1"/>
  <c r="AB55" i="70"/>
  <c r="D56" i="75" s="1"/>
  <c r="AB56" i="70"/>
  <c r="D57" i="75" s="1"/>
  <c r="AB59" i="70"/>
  <c r="AB60" i="70"/>
  <c r="D61" i="75" s="1"/>
  <c r="AB67" i="70"/>
  <c r="D68" i="75" s="1"/>
  <c r="AB71" i="70"/>
  <c r="AB72" i="70"/>
  <c r="AB79" i="70"/>
  <c r="D80" i="75" s="1"/>
  <c r="AB80" i="70"/>
  <c r="D81" i="75" s="1"/>
  <c r="AB83" i="70"/>
  <c r="AB84" i="70"/>
  <c r="AB91" i="70"/>
  <c r="D92" i="75" s="1"/>
  <c r="AB92" i="70"/>
  <c r="D93" i="75" s="1"/>
  <c r="AB95" i="70"/>
  <c r="AB96" i="70"/>
  <c r="AB103" i="70"/>
  <c r="D104" i="75" s="1"/>
  <c r="AA6" i="70"/>
  <c r="AB6" i="70" s="1"/>
  <c r="D7" i="75" s="1"/>
  <c r="AA7" i="70"/>
  <c r="AA8" i="70"/>
  <c r="AA9" i="70"/>
  <c r="AB9" i="70" s="1"/>
  <c r="D10" i="75" s="1"/>
  <c r="AA10" i="70"/>
  <c r="AA11" i="70"/>
  <c r="AA12" i="70"/>
  <c r="AA13" i="70"/>
  <c r="AB13" i="70" s="1"/>
  <c r="D14" i="75" s="1"/>
  <c r="AA14" i="70"/>
  <c r="AB14" i="70" s="1"/>
  <c r="D15" i="75" s="1"/>
  <c r="AA15" i="70"/>
  <c r="AB15" i="70" s="1"/>
  <c r="D16" i="75" s="1"/>
  <c r="AA16" i="70"/>
  <c r="AB16" i="70" s="1"/>
  <c r="D17" i="75" s="1"/>
  <c r="AA17" i="70"/>
  <c r="AB17" i="70" s="1"/>
  <c r="D18" i="75" s="1"/>
  <c r="AA18" i="70"/>
  <c r="AB18" i="70" s="1"/>
  <c r="D19" i="75" s="1"/>
  <c r="AA19" i="70"/>
  <c r="AA20" i="70"/>
  <c r="AA21" i="70"/>
  <c r="AB21" i="70" s="1"/>
  <c r="D22" i="75" s="1"/>
  <c r="AA22" i="70"/>
  <c r="AA23" i="70"/>
  <c r="AA24" i="70"/>
  <c r="AA25" i="70"/>
  <c r="AB25" i="70" s="1"/>
  <c r="D26" i="75" s="1"/>
  <c r="AA26" i="70"/>
  <c r="AB26" i="70" s="1"/>
  <c r="D27" i="75" s="1"/>
  <c r="AA27" i="70"/>
  <c r="AB27" i="70" s="1"/>
  <c r="D28" i="75" s="1"/>
  <c r="AA28" i="70"/>
  <c r="AB28" i="70" s="1"/>
  <c r="D29" i="75" s="1"/>
  <c r="AA29" i="70"/>
  <c r="AB29" i="70" s="1"/>
  <c r="D30" i="75" s="1"/>
  <c r="AA30" i="70"/>
  <c r="AB30" i="70" s="1"/>
  <c r="D31" i="75" s="1"/>
  <c r="AA31" i="70"/>
  <c r="AA32" i="70"/>
  <c r="AA33" i="70"/>
  <c r="AB33" i="70" s="1"/>
  <c r="D34" i="75" s="1"/>
  <c r="AA34" i="70"/>
  <c r="AA35" i="70"/>
  <c r="AA36" i="70"/>
  <c r="AA37" i="70"/>
  <c r="AB37" i="70" s="1"/>
  <c r="D38" i="75" s="1"/>
  <c r="AA38" i="70"/>
  <c r="AB38" i="70" s="1"/>
  <c r="D39" i="75" s="1"/>
  <c r="AA39" i="70"/>
  <c r="AB39" i="70" s="1"/>
  <c r="D40" i="75" s="1"/>
  <c r="AA40" i="70"/>
  <c r="AB40" i="70" s="1"/>
  <c r="D41" i="75" s="1"/>
  <c r="AA41" i="70"/>
  <c r="AB41" i="70" s="1"/>
  <c r="D42" i="75" s="1"/>
  <c r="AA42" i="70"/>
  <c r="AB42" i="70" s="1"/>
  <c r="D43" i="75" s="1"/>
  <c r="AA43" i="70"/>
  <c r="AA44" i="70"/>
  <c r="AA45" i="70"/>
  <c r="AB45" i="70" s="1"/>
  <c r="D46" i="75" s="1"/>
  <c r="AA46" i="70"/>
  <c r="AB46" i="70" s="1"/>
  <c r="D47" i="75" s="1"/>
  <c r="AA47" i="70"/>
  <c r="AA48" i="70"/>
  <c r="AA49" i="70"/>
  <c r="AB49" i="70" s="1"/>
  <c r="D50" i="75" s="1"/>
  <c r="AA50" i="70"/>
  <c r="AB50" i="70" s="1"/>
  <c r="D51" i="75" s="1"/>
  <c r="AA51" i="70"/>
  <c r="AB51" i="70" s="1"/>
  <c r="D52" i="75" s="1"/>
  <c r="AA52" i="70"/>
  <c r="AB52" i="70" s="1"/>
  <c r="D53" i="75" s="1"/>
  <c r="AA53" i="70"/>
  <c r="AB53" i="70" s="1"/>
  <c r="D54" i="75" s="1"/>
  <c r="AA54" i="70"/>
  <c r="AB54" i="70" s="1"/>
  <c r="D55" i="75" s="1"/>
  <c r="AA55" i="70"/>
  <c r="AA56" i="70"/>
  <c r="AA57" i="70"/>
  <c r="AB57" i="70" s="1"/>
  <c r="D58" i="75" s="1"/>
  <c r="AA58" i="70"/>
  <c r="AB58" i="70" s="1"/>
  <c r="D59" i="75" s="1"/>
  <c r="AA59" i="70"/>
  <c r="AA60" i="70"/>
  <c r="AA61" i="70"/>
  <c r="AB61" i="70" s="1"/>
  <c r="D62" i="75" s="1"/>
  <c r="AA62" i="70"/>
  <c r="AB62" i="70" s="1"/>
  <c r="D63" i="75" s="1"/>
  <c r="AA63" i="70"/>
  <c r="AB63" i="70" s="1"/>
  <c r="D64" i="75" s="1"/>
  <c r="AA64" i="70"/>
  <c r="AB64" i="70" s="1"/>
  <c r="D65" i="75" s="1"/>
  <c r="AA65" i="70"/>
  <c r="AB65" i="70" s="1"/>
  <c r="D66" i="75" s="1"/>
  <c r="AA66" i="70"/>
  <c r="AB66" i="70" s="1"/>
  <c r="D67" i="75" s="1"/>
  <c r="AA67" i="70"/>
  <c r="AA68" i="70"/>
  <c r="AB68" i="70" s="1"/>
  <c r="D69" i="75" s="1"/>
  <c r="AA69" i="70"/>
  <c r="AB69" i="70" s="1"/>
  <c r="D70" i="75" s="1"/>
  <c r="AA70" i="70"/>
  <c r="AB70" i="70" s="1"/>
  <c r="D71" i="75" s="1"/>
  <c r="AA71" i="70"/>
  <c r="AA72" i="70"/>
  <c r="AA73" i="70"/>
  <c r="AB73" i="70" s="1"/>
  <c r="D74" i="75" s="1"/>
  <c r="AA74" i="70"/>
  <c r="AB74" i="70" s="1"/>
  <c r="D75" i="75" s="1"/>
  <c r="AA75" i="70"/>
  <c r="AB75" i="70" s="1"/>
  <c r="D76" i="75" s="1"/>
  <c r="AA76" i="70"/>
  <c r="AB76" i="70" s="1"/>
  <c r="D77" i="75" s="1"/>
  <c r="AA77" i="70"/>
  <c r="AB77" i="70" s="1"/>
  <c r="D78" i="75" s="1"/>
  <c r="AA78" i="70"/>
  <c r="AB78" i="70" s="1"/>
  <c r="D79" i="75" s="1"/>
  <c r="AA79" i="70"/>
  <c r="AA80" i="70"/>
  <c r="AA81" i="70"/>
  <c r="AB81" i="70" s="1"/>
  <c r="D82" i="75" s="1"/>
  <c r="AA82" i="70"/>
  <c r="AB82" i="70" s="1"/>
  <c r="D83" i="75" s="1"/>
  <c r="AA83" i="70"/>
  <c r="AA84" i="70"/>
  <c r="AA85" i="70"/>
  <c r="AB85" i="70" s="1"/>
  <c r="D86" i="75" s="1"/>
  <c r="AA86" i="70"/>
  <c r="AB86" i="70" s="1"/>
  <c r="D87" i="75" s="1"/>
  <c r="AA87" i="70"/>
  <c r="AB87" i="70" s="1"/>
  <c r="D88" i="75" s="1"/>
  <c r="AA88" i="70"/>
  <c r="AB88" i="70" s="1"/>
  <c r="D89" i="75" s="1"/>
  <c r="AA89" i="70"/>
  <c r="AB89" i="70" s="1"/>
  <c r="D90" i="75" s="1"/>
  <c r="AA90" i="70"/>
  <c r="AB90" i="70" s="1"/>
  <c r="D91" i="75" s="1"/>
  <c r="AA91" i="70"/>
  <c r="AA92" i="70"/>
  <c r="AA93" i="70"/>
  <c r="AB93" i="70" s="1"/>
  <c r="D94" i="75" s="1"/>
  <c r="AA94" i="70"/>
  <c r="AB94" i="70" s="1"/>
  <c r="D95" i="75" s="1"/>
  <c r="AA95" i="70"/>
  <c r="AA96" i="70"/>
  <c r="AA97" i="70"/>
  <c r="AB97" i="70" s="1"/>
  <c r="D98" i="75" s="1"/>
  <c r="AA98" i="70"/>
  <c r="AB98" i="70" s="1"/>
  <c r="D99" i="75" s="1"/>
  <c r="AA99" i="70"/>
  <c r="AB99" i="70" s="1"/>
  <c r="D100" i="75" s="1"/>
  <c r="AA100" i="70"/>
  <c r="AB100" i="70" s="1"/>
  <c r="D101" i="75" s="1"/>
  <c r="AA101" i="70"/>
  <c r="AB101" i="70" s="1"/>
  <c r="D102" i="75" s="1"/>
  <c r="AA102" i="70"/>
  <c r="AB102" i="70" s="1"/>
  <c r="D103" i="75" s="1"/>
  <c r="AA103" i="70"/>
  <c r="AA104" i="70"/>
  <c r="AB104" i="70" s="1"/>
  <c r="D105" i="75" s="1"/>
  <c r="AA5" i="70"/>
  <c r="AB5" i="70" s="1"/>
  <c r="D6" i="75" s="1"/>
  <c r="B6" i="75"/>
  <c r="I102" i="75" l="1"/>
  <c r="I90" i="75"/>
  <c r="I78" i="75"/>
  <c r="I66" i="75"/>
  <c r="I54" i="75"/>
  <c r="I42" i="75"/>
  <c r="I30" i="75"/>
  <c r="I18" i="75"/>
  <c r="I101" i="75"/>
  <c r="I89" i="75"/>
  <c r="BC17" i="65" s="1"/>
  <c r="I77" i="75"/>
  <c r="BC13" i="65" s="1"/>
  <c r="BD13" i="65" s="1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X6" i="65" s="1"/>
  <c r="AY6" i="65" s="1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BC26" i="65"/>
  <c r="AX26" i="65"/>
  <c r="BC29" i="65"/>
  <c r="BC33" i="65"/>
  <c r="AX27" i="65"/>
  <c r="AX31" i="65"/>
  <c r="BC28" i="65"/>
  <c r="BC30" i="65"/>
  <c r="AX28" i="65"/>
  <c r="AX32" i="65"/>
  <c r="BC27" i="65"/>
  <c r="BC31" i="65"/>
  <c r="AX29" i="65"/>
  <c r="AX33" i="65"/>
  <c r="BC32" i="65"/>
  <c r="AX30" i="65"/>
  <c r="AX22" i="65"/>
  <c r="BC22" i="65"/>
  <c r="AX19" i="65"/>
  <c r="BC19" i="65"/>
  <c r="AX15" i="65"/>
  <c r="BC15" i="65"/>
  <c r="BC14" i="65"/>
  <c r="BD14" i="65" s="1"/>
  <c r="AX14" i="65"/>
  <c r="AY14" i="65" s="1"/>
  <c r="BC5" i="65"/>
  <c r="BD5" i="65" s="1"/>
  <c r="AX5" i="65"/>
  <c r="AY5" i="65" s="1"/>
  <c r="AX23" i="65"/>
  <c r="BC23" i="65"/>
  <c r="AX11" i="65"/>
  <c r="AY11" i="65" s="1"/>
  <c r="BC11" i="65"/>
  <c r="BD11" i="65" s="1"/>
  <c r="BC9" i="65"/>
  <c r="BD9" i="65" s="1"/>
  <c r="AX9" i="65"/>
  <c r="AY9" i="65" s="1"/>
  <c r="BC25" i="65"/>
  <c r="AX25" i="65"/>
  <c r="BC21" i="65"/>
  <c r="AX21" i="65"/>
  <c r="BC12" i="65"/>
  <c r="BD12" i="65" s="1"/>
  <c r="AX12" i="65"/>
  <c r="AY12" i="65" s="1"/>
  <c r="AX10" i="65"/>
  <c r="AY10" i="65" s="1"/>
  <c r="BC10" i="65"/>
  <c r="BD10" i="65" s="1"/>
  <c r="AX8" i="65"/>
  <c r="AY8" i="65" s="1"/>
  <c r="BC8" i="65"/>
  <c r="BD8" i="65" s="1"/>
  <c r="AX4" i="65"/>
  <c r="AY4" i="65" s="1"/>
  <c r="BC4" i="65"/>
  <c r="BD4" i="65" s="1"/>
  <c r="BC6" i="65"/>
  <c r="BD6" i="65" s="1"/>
  <c r="AX24" i="65"/>
  <c r="BC24" i="65"/>
  <c r="AX20" i="65"/>
  <c r="BC20" i="65"/>
  <c r="BC18" i="65"/>
  <c r="AX18" i="65"/>
  <c r="AX16" i="65"/>
  <c r="BC16" i="65"/>
  <c r="AX7" i="65"/>
  <c r="AY7" i="65" s="1"/>
  <c r="BC7" i="65"/>
  <c r="BD7" i="65" s="1"/>
  <c r="C6" i="75"/>
  <c r="BE13" i="65" l="1"/>
  <c r="BF13" i="65"/>
  <c r="BG13" i="65"/>
  <c r="BE12" i="65"/>
  <c r="BF12" i="65"/>
  <c r="BG12" i="65"/>
  <c r="BD15" i="65"/>
  <c r="BG14" i="65"/>
  <c r="BE14" i="65"/>
  <c r="BF14" i="65"/>
  <c r="BE6" i="65"/>
  <c r="BF6" i="65"/>
  <c r="BG6" i="65"/>
  <c r="BG4" i="65"/>
  <c r="BF4" i="65"/>
  <c r="BE4" i="65"/>
  <c r="BF8" i="65"/>
  <c r="BE8" i="65"/>
  <c r="BG8" i="65"/>
  <c r="AX17" i="65"/>
  <c r="BE5" i="65"/>
  <c r="BF5" i="65"/>
  <c r="BG5" i="65"/>
  <c r="BF10" i="65"/>
  <c r="BG10" i="65"/>
  <c r="BE10" i="65"/>
  <c r="AX13" i="65"/>
  <c r="AY13" i="65" s="1"/>
  <c r="BE7" i="65"/>
  <c r="BF7" i="65"/>
  <c r="BG7" i="65"/>
  <c r="BE9" i="65"/>
  <c r="BF9" i="65"/>
  <c r="BG9" i="65"/>
  <c r="BF11" i="65"/>
  <c r="BG11" i="65"/>
  <c r="BE11" i="65"/>
  <c r="BB6" i="65"/>
  <c r="AZ6" i="65"/>
  <c r="BA6" i="65"/>
  <c r="BB9" i="65"/>
  <c r="AZ9" i="65"/>
  <c r="BA9" i="65"/>
  <c r="BB13" i="65"/>
  <c r="AZ13" i="65"/>
  <c r="BA13" i="65"/>
  <c r="BB5" i="65"/>
  <c r="AZ5" i="65"/>
  <c r="BA5" i="65"/>
  <c r="BA7" i="65"/>
  <c r="BB7" i="65"/>
  <c r="AZ7" i="65"/>
  <c r="BB8" i="65"/>
  <c r="AZ8" i="65"/>
  <c r="BA8" i="65"/>
  <c r="AY15" i="65"/>
  <c r="BB4" i="65"/>
  <c r="AZ4" i="65"/>
  <c r="BA4" i="65"/>
  <c r="BA11" i="65"/>
  <c r="BB11" i="65"/>
  <c r="AZ11" i="65"/>
  <c r="BA10" i="65"/>
  <c r="BB10" i="65"/>
  <c r="AZ10" i="65"/>
  <c r="BA12" i="65"/>
  <c r="BB12" i="65"/>
  <c r="AZ12" i="65"/>
  <c r="BB14" i="65"/>
  <c r="AZ14" i="65"/>
  <c r="BA14" i="65"/>
  <c r="N6" i="75"/>
  <c r="O6" i="75"/>
  <c r="P6" i="75"/>
  <c r="Q6" i="75"/>
  <c r="BD16" i="65" l="1"/>
  <c r="BF15" i="65"/>
  <c r="BE15" i="65"/>
  <c r="BG15" i="65"/>
  <c r="BA15" i="65"/>
  <c r="BB15" i="65"/>
  <c r="AZ15" i="65"/>
  <c r="AY16" i="65"/>
  <c r="BD17" i="65" l="1"/>
  <c r="BF16" i="65"/>
  <c r="BE16" i="65"/>
  <c r="BG16" i="65"/>
  <c r="AZ16" i="65"/>
  <c r="BA16" i="65"/>
  <c r="BB16" i="65"/>
  <c r="AY17" i="65"/>
  <c r="BD18" i="65" l="1"/>
  <c r="BE17" i="65"/>
  <c r="BF17" i="65"/>
  <c r="BG17" i="65"/>
  <c r="BB17" i="65"/>
  <c r="AZ17" i="65"/>
  <c r="BA17" i="65"/>
  <c r="AY18" i="65"/>
  <c r="BD19" i="65" l="1"/>
  <c r="BF18" i="65"/>
  <c r="BE18" i="65"/>
  <c r="BG18" i="65"/>
  <c r="BB18" i="65"/>
  <c r="AZ18" i="65"/>
  <c r="BA18" i="65"/>
  <c r="AY19" i="65"/>
  <c r="BD20" i="65" l="1"/>
  <c r="BF19" i="65"/>
  <c r="BG19" i="65"/>
  <c r="BE19" i="65"/>
  <c r="AY20" i="65"/>
  <c r="BA19" i="65"/>
  <c r="BB19" i="65"/>
  <c r="AZ19" i="65"/>
  <c r="BD21" i="65" l="1"/>
  <c r="BG20" i="65"/>
  <c r="BF20" i="65"/>
  <c r="BE20" i="65"/>
  <c r="AY21" i="65"/>
  <c r="BB20" i="65"/>
  <c r="BA20" i="65"/>
  <c r="AZ20" i="65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C33" i="74" s="1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BD22" i="65" l="1"/>
  <c r="BE21" i="65"/>
  <c r="BF21" i="65"/>
  <c r="BG21" i="65"/>
  <c r="AY22" i="65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BD23" i="65" l="1"/>
  <c r="BF22" i="65"/>
  <c r="BG22" i="65"/>
  <c r="BE22" i="65"/>
  <c r="AY23" i="65"/>
  <c r="BA22" i="65"/>
  <c r="BB22" i="65"/>
  <c r="AZ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D24" i="65"/>
  <c r="BG23" i="65"/>
  <c r="BF23" i="65"/>
  <c r="BE23" i="65"/>
  <c r="AY24" i="65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D25" i="65" l="1"/>
  <c r="BE24" i="65"/>
  <c r="BG24" i="65"/>
  <c r="BF24" i="65"/>
  <c r="AY25" i="65"/>
  <c r="BA24" i="65"/>
  <c r="AZ24" i="65"/>
  <c r="BB24" i="65"/>
  <c r="BD26" i="65" l="1"/>
  <c r="BE25" i="65"/>
  <c r="BF25" i="65"/>
  <c r="BG25" i="65"/>
  <c r="AY26" i="65"/>
  <c r="BB25" i="65"/>
  <c r="AZ25" i="65"/>
  <c r="BA25" i="65"/>
  <c r="BD27" i="65" l="1"/>
  <c r="BG26" i="65"/>
  <c r="BF26" i="65"/>
  <c r="BE26" i="65"/>
  <c r="AY27" i="65"/>
  <c r="BB26" i="65"/>
  <c r="AZ26" i="65"/>
  <c r="BA26" i="65"/>
  <c r="BD28" i="65" l="1"/>
  <c r="BG27" i="65"/>
  <c r="BE27" i="65"/>
  <c r="BF27" i="65"/>
  <c r="AY28" i="65"/>
  <c r="BA27" i="65"/>
  <c r="BB27" i="65"/>
  <c r="AZ27" i="65"/>
  <c r="BD29" i="65" l="1"/>
  <c r="BG28" i="65"/>
  <c r="BE28" i="65"/>
  <c r="BF28" i="65"/>
  <c r="AY29" i="65"/>
  <c r="BB28" i="65"/>
  <c r="AZ28" i="65"/>
  <c r="BA28" i="65"/>
  <c r="B108" i="71"/>
  <c r="BD30" i="65" l="1"/>
  <c r="BE29" i="65"/>
  <c r="BF29" i="65"/>
  <c r="BG29" i="65"/>
  <c r="AY30" i="65"/>
  <c r="BB29" i="65"/>
  <c r="AZ29" i="65"/>
  <c r="BA29" i="65"/>
  <c r="BD31" i="65" l="1"/>
  <c r="BF30" i="65"/>
  <c r="BG30" i="65"/>
  <c r="BE30" i="65"/>
  <c r="AY31" i="65"/>
  <c r="BB30" i="65"/>
  <c r="AZ30" i="65"/>
  <c r="BA30" i="65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5" i="70"/>
  <c r="BD32" i="65" l="1"/>
  <c r="BE31" i="65"/>
  <c r="BG31" i="65"/>
  <c r="BF31" i="65"/>
  <c r="AY32" i="65"/>
  <c r="BA31" i="65"/>
  <c r="BB31" i="65"/>
  <c r="AZ31" i="65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" i="72"/>
  <c r="BD33" i="65" l="1"/>
  <c r="BF32" i="65"/>
  <c r="BE32" i="65"/>
  <c r="BG32" i="65"/>
  <c r="AY33" i="65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BE33" i="65" l="1"/>
  <c r="BF33" i="65"/>
  <c r="BG33" i="65"/>
  <c r="Y128" i="7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341" i="71"/>
  <c r="T340" i="71"/>
  <c r="T322" i="71"/>
  <c r="T304" i="71"/>
  <c r="T286" i="71"/>
  <c r="T268" i="71"/>
  <c r="T250" i="71"/>
  <c r="T232" i="71"/>
  <c r="T214" i="71"/>
  <c r="T196" i="71"/>
  <c r="T178" i="71"/>
  <c r="T160" i="71"/>
  <c r="T142" i="71"/>
  <c r="T124" i="71"/>
  <c r="T106" i="71"/>
  <c r="T80" i="71"/>
  <c r="T70" i="71"/>
  <c r="T53" i="71"/>
  <c r="T43" i="71"/>
  <c r="R338" i="71"/>
  <c r="R331" i="71"/>
  <c r="R322" i="71"/>
  <c r="R319" i="71"/>
  <c r="R310" i="71"/>
  <c r="R303" i="71"/>
  <c r="R294" i="71"/>
  <c r="R287" i="71"/>
  <c r="R278" i="71"/>
  <c r="R275" i="71"/>
  <c r="R266" i="71"/>
  <c r="R259" i="71"/>
  <c r="R250" i="71"/>
  <c r="R247" i="71"/>
  <c r="R238" i="71"/>
  <c r="R231" i="71"/>
  <c r="R222" i="71"/>
  <c r="R215" i="71"/>
  <c r="R206" i="71"/>
  <c r="R203" i="71"/>
  <c r="R194" i="71"/>
  <c r="R187" i="71"/>
  <c r="R178" i="71"/>
  <c r="R175" i="71"/>
  <c r="R166" i="71"/>
  <c r="R160" i="71"/>
  <c r="R158" i="71"/>
  <c r="R152" i="71"/>
  <c r="R150" i="71"/>
  <c r="R148" i="71"/>
  <c r="R142" i="71"/>
  <c r="R140" i="71"/>
  <c r="R134" i="71"/>
  <c r="R132" i="71"/>
  <c r="R130" i="71"/>
  <c r="R124" i="71"/>
  <c r="R122" i="71"/>
  <c r="R116" i="71"/>
  <c r="R114" i="71"/>
  <c r="T332" i="71"/>
  <c r="T314" i="71"/>
  <c r="T296" i="71"/>
  <c r="T278" i="71"/>
  <c r="T260" i="71"/>
  <c r="T242" i="71"/>
  <c r="T224" i="71"/>
  <c r="T206" i="71"/>
  <c r="T188" i="71"/>
  <c r="T170" i="71"/>
  <c r="T152" i="71"/>
  <c r="T134" i="71"/>
  <c r="T116" i="71"/>
  <c r="T89" i="71"/>
  <c r="T79" i="71"/>
  <c r="T62" i="71"/>
  <c r="T52" i="71"/>
  <c r="T35" i="71"/>
  <c r="R340" i="71"/>
  <c r="R337" i="71"/>
  <c r="R328" i="71"/>
  <c r="R321" i="71"/>
  <c r="R312" i="71"/>
  <c r="R305" i="71"/>
  <c r="R296" i="71"/>
  <c r="R293" i="71"/>
  <c r="R284" i="71"/>
  <c r="R277" i="71"/>
  <c r="R268" i="71"/>
  <c r="R265" i="71"/>
  <c r="R256" i="71"/>
  <c r="R249" i="71"/>
  <c r="R240" i="71"/>
  <c r="R233" i="71"/>
  <c r="R224" i="71"/>
  <c r="R221" i="71"/>
  <c r="R212" i="71"/>
  <c r="R205" i="71"/>
  <c r="R196" i="71"/>
  <c r="R193" i="71"/>
  <c r="R184" i="71"/>
  <c r="R177" i="71"/>
  <c r="R168" i="71"/>
  <c r="T331" i="71"/>
  <c r="T313" i="71"/>
  <c r="T295" i="71"/>
  <c r="T277" i="71"/>
  <c r="T259" i="71"/>
  <c r="T241" i="71"/>
  <c r="T223" i="71"/>
  <c r="T205" i="71"/>
  <c r="T187" i="71"/>
  <c r="T169" i="71"/>
  <c r="T151" i="71"/>
  <c r="T133" i="71"/>
  <c r="T115" i="71"/>
  <c r="T98" i="71"/>
  <c r="T88" i="71"/>
  <c r="T61" i="71"/>
  <c r="T34" i="71"/>
  <c r="R339" i="71"/>
  <c r="R330" i="71"/>
  <c r="R323" i="71"/>
  <c r="R314" i="71"/>
  <c r="R311" i="71"/>
  <c r="R302" i="71"/>
  <c r="R295" i="71"/>
  <c r="R286" i="71"/>
  <c r="R283" i="71"/>
  <c r="R274" i="71"/>
  <c r="R267" i="71"/>
  <c r="R258" i="71"/>
  <c r="R251" i="71"/>
  <c r="R242" i="71"/>
  <c r="R239" i="71"/>
  <c r="R230" i="71"/>
  <c r="R223" i="71"/>
  <c r="R214" i="71"/>
  <c r="R211" i="71"/>
  <c r="R202" i="71"/>
  <c r="R195" i="71"/>
  <c r="R186" i="71"/>
  <c r="R179" i="71"/>
  <c r="R170" i="71"/>
  <c r="R167" i="71"/>
  <c r="R161" i="71"/>
  <c r="R159" i="71"/>
  <c r="R157" i="71"/>
  <c r="R151" i="71"/>
  <c r="R149" i="71"/>
  <c r="R143" i="71"/>
  <c r="R141" i="71"/>
  <c r="R139" i="71"/>
  <c r="R133" i="71"/>
  <c r="R131" i="71"/>
  <c r="R125" i="71"/>
  <c r="R123" i="71"/>
  <c r="R121" i="71"/>
  <c r="R115" i="71"/>
  <c r="R113" i="71"/>
  <c r="R107" i="71"/>
  <c r="R105" i="71"/>
  <c r="R103" i="71"/>
  <c r="R97" i="71"/>
  <c r="R95" i="71"/>
  <c r="R89" i="71"/>
  <c r="R87" i="71"/>
  <c r="R85" i="71"/>
  <c r="R79" i="71"/>
  <c r="R77" i="71"/>
  <c r="R71" i="71"/>
  <c r="R69" i="71"/>
  <c r="R67" i="71"/>
  <c r="R61" i="71"/>
  <c r="R59" i="71"/>
  <c r="R53" i="71"/>
  <c r="R51" i="71"/>
  <c r="R49" i="71"/>
  <c r="R43" i="71"/>
  <c r="R41" i="71"/>
  <c r="R35" i="71"/>
  <c r="R33" i="71"/>
  <c r="R31" i="71"/>
  <c r="R24" i="71"/>
  <c r="R23" i="71"/>
  <c r="T323" i="71"/>
  <c r="T251" i="71"/>
  <c r="T179" i="71"/>
  <c r="T107" i="71"/>
  <c r="R320" i="71"/>
  <c r="R301" i="71"/>
  <c r="R260" i="71"/>
  <c r="R241" i="71"/>
  <c r="R204" i="71"/>
  <c r="R185" i="71"/>
  <c r="R112" i="71"/>
  <c r="R104" i="71"/>
  <c r="R96" i="71"/>
  <c r="R88" i="71"/>
  <c r="R80" i="71"/>
  <c r="R76" i="71"/>
  <c r="R68" i="71"/>
  <c r="R58" i="71"/>
  <c r="R42" i="71"/>
  <c r="T25" i="71"/>
  <c r="T305" i="71"/>
  <c r="T233" i="71"/>
  <c r="T161" i="71"/>
  <c r="T97" i="71"/>
  <c r="R332" i="71"/>
  <c r="R313" i="71"/>
  <c r="R276" i="71"/>
  <c r="R257" i="71"/>
  <c r="R220" i="71"/>
  <c r="R197" i="71"/>
  <c r="R60" i="71"/>
  <c r="R44" i="71"/>
  <c r="R32" i="71"/>
  <c r="R22" i="71"/>
  <c r="T287" i="71"/>
  <c r="T215" i="71"/>
  <c r="T143" i="71"/>
  <c r="T44" i="71"/>
  <c r="R329" i="71"/>
  <c r="R292" i="71"/>
  <c r="R269" i="71"/>
  <c r="R232" i="71"/>
  <c r="R213" i="71"/>
  <c r="R176" i="71"/>
  <c r="R106" i="71"/>
  <c r="R98" i="71"/>
  <c r="R94" i="71"/>
  <c r="R86" i="71"/>
  <c r="R78" i="71"/>
  <c r="R70" i="71"/>
  <c r="R62" i="71"/>
  <c r="R50" i="71"/>
  <c r="R34" i="71"/>
  <c r="R26" i="71"/>
  <c r="T269" i="71"/>
  <c r="R341" i="71"/>
  <c r="R188" i="71"/>
  <c r="T26" i="71"/>
  <c r="T197" i="71"/>
  <c r="R248" i="71"/>
  <c r="R169" i="71"/>
  <c r="R40" i="71"/>
  <c r="R25" i="71"/>
  <c r="T125" i="71"/>
  <c r="R304" i="71"/>
  <c r="R229" i="71"/>
  <c r="R52" i="71"/>
  <c r="T71" i="71"/>
  <c r="R285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20" i="71"/>
  <c r="D31" i="71"/>
  <c r="D32" i="71"/>
  <c r="B18" i="71"/>
  <c r="D22" i="71" s="1"/>
  <c r="AU12" i="67"/>
  <c r="AU13" i="67"/>
  <c r="AU11" i="67"/>
  <c r="AS11" i="67"/>
  <c r="AS12" i="67"/>
  <c r="AS13" i="67"/>
  <c r="AS10" i="67"/>
  <c r="AP11" i="67"/>
  <c r="AP12" i="67"/>
  <c r="AP13" i="67"/>
  <c r="AP10" i="67"/>
  <c r="AO8" i="67"/>
  <c r="AO9" i="67"/>
  <c r="AO7" i="67"/>
  <c r="D18" i="71" l="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61" i="70"/>
  <c r="N52" i="70" l="1"/>
  <c r="U52" i="70" s="1"/>
  <c r="N53" i="70"/>
  <c r="U53" i="70" s="1"/>
  <c r="N54" i="70"/>
  <c r="U54" i="70" s="1"/>
  <c r="N55" i="70"/>
  <c r="U55" i="70" s="1"/>
  <c r="N56" i="70"/>
  <c r="U56" i="70" s="1"/>
  <c r="N57" i="70"/>
  <c r="U57" i="70" s="1"/>
  <c r="N58" i="70"/>
  <c r="U58" i="70" s="1"/>
  <c r="N59" i="70"/>
  <c r="U59" i="70" s="1"/>
  <c r="N60" i="70"/>
  <c r="U60" i="70" s="1"/>
  <c r="N61" i="70"/>
  <c r="U61" i="70" s="1"/>
  <c r="N62" i="70"/>
  <c r="U62" i="70" s="1"/>
  <c r="N63" i="70"/>
  <c r="U63" i="70" s="1"/>
  <c r="N64" i="70"/>
  <c r="U64" i="70" s="1"/>
  <c r="N65" i="70"/>
  <c r="U65" i="70" s="1"/>
  <c r="N66" i="70"/>
  <c r="U66" i="70" s="1"/>
  <c r="N67" i="70"/>
  <c r="U67" i="70" s="1"/>
  <c r="N68" i="70"/>
  <c r="U68" i="70" s="1"/>
  <c r="N69" i="70"/>
  <c r="U69" i="70" s="1"/>
  <c r="N70" i="70"/>
  <c r="U70" i="70" s="1"/>
  <c r="N71" i="70"/>
  <c r="U71" i="70" s="1"/>
  <c r="N72" i="70"/>
  <c r="U72" i="70" s="1"/>
  <c r="N73" i="70"/>
  <c r="U73" i="70" s="1"/>
  <c r="N74" i="70"/>
  <c r="U74" i="70" s="1"/>
  <c r="N75" i="70"/>
  <c r="U75" i="70" s="1"/>
  <c r="N76" i="70"/>
  <c r="U76" i="70" s="1"/>
  <c r="N77" i="70"/>
  <c r="U77" i="70" s="1"/>
  <c r="N78" i="70"/>
  <c r="U78" i="70" s="1"/>
  <c r="N79" i="70"/>
  <c r="U79" i="70" s="1"/>
  <c r="N80" i="70"/>
  <c r="U80" i="70" s="1"/>
  <c r="N81" i="70"/>
  <c r="U81" i="70" s="1"/>
  <c r="N82" i="70"/>
  <c r="U82" i="70" s="1"/>
  <c r="N83" i="70"/>
  <c r="U83" i="70" s="1"/>
  <c r="N84" i="70"/>
  <c r="U84" i="70" s="1"/>
  <c r="N51" i="70"/>
  <c r="U51" i="70" s="1"/>
  <c r="N22" i="70"/>
  <c r="U22" i="70" s="1"/>
  <c r="N23" i="70"/>
  <c r="U23" i="70" s="1"/>
  <c r="N24" i="70"/>
  <c r="U24" i="70" s="1"/>
  <c r="N25" i="70"/>
  <c r="U25" i="70" s="1"/>
  <c r="N26" i="70"/>
  <c r="U26" i="70" s="1"/>
  <c r="N27" i="70"/>
  <c r="U27" i="70" s="1"/>
  <c r="N28" i="70"/>
  <c r="U28" i="70" s="1"/>
  <c r="N29" i="70"/>
  <c r="U29" i="70" s="1"/>
  <c r="N30" i="70"/>
  <c r="U30" i="70" s="1"/>
  <c r="N31" i="70"/>
  <c r="U31" i="70" s="1"/>
  <c r="N32" i="70"/>
  <c r="U32" i="70" s="1"/>
  <c r="N33" i="70"/>
  <c r="U33" i="70" s="1"/>
  <c r="N34" i="70"/>
  <c r="U34" i="70" s="1"/>
  <c r="N35" i="70"/>
  <c r="U35" i="70" s="1"/>
  <c r="N36" i="70"/>
  <c r="U36" i="70" s="1"/>
  <c r="N37" i="70"/>
  <c r="U37" i="70" s="1"/>
  <c r="N38" i="70"/>
  <c r="U38" i="70" s="1"/>
  <c r="N39" i="70"/>
  <c r="U39" i="70" s="1"/>
  <c r="N40" i="70"/>
  <c r="U40" i="70" s="1"/>
  <c r="N41" i="70"/>
  <c r="U41" i="70" s="1"/>
  <c r="N42" i="70"/>
  <c r="U42" i="70" s="1"/>
  <c r="N43" i="70"/>
  <c r="U43" i="70" s="1"/>
  <c r="N44" i="70"/>
  <c r="U44" i="70" s="1"/>
  <c r="N45" i="70"/>
  <c r="U45" i="70" s="1"/>
  <c r="N46" i="70"/>
  <c r="U46" i="70" s="1"/>
  <c r="N47" i="70"/>
  <c r="U47" i="70" s="1"/>
  <c r="N48" i="70"/>
  <c r="U48" i="70" s="1"/>
  <c r="N49" i="70"/>
  <c r="U49" i="70" s="1"/>
  <c r="N50" i="70"/>
  <c r="U50" i="70" s="1"/>
  <c r="N21" i="70"/>
  <c r="U21" i="70" s="1"/>
  <c r="L52" i="70"/>
  <c r="T52" i="70" s="1"/>
  <c r="L53" i="70"/>
  <c r="T53" i="70" s="1"/>
  <c r="L54" i="70"/>
  <c r="T54" i="70" s="1"/>
  <c r="L55" i="70"/>
  <c r="T55" i="70" s="1"/>
  <c r="L56" i="70"/>
  <c r="T56" i="70" s="1"/>
  <c r="L57" i="70"/>
  <c r="T57" i="70" s="1"/>
  <c r="L58" i="70"/>
  <c r="T58" i="70" s="1"/>
  <c r="L59" i="70"/>
  <c r="T59" i="70" s="1"/>
  <c r="L60" i="70"/>
  <c r="T60" i="70" s="1"/>
  <c r="L61" i="70"/>
  <c r="T61" i="70" s="1"/>
  <c r="L62" i="70"/>
  <c r="T62" i="70" s="1"/>
  <c r="L63" i="70"/>
  <c r="T63" i="70" s="1"/>
  <c r="L64" i="70"/>
  <c r="T64" i="70" s="1"/>
  <c r="L65" i="70"/>
  <c r="T65" i="70" s="1"/>
  <c r="L66" i="70"/>
  <c r="T66" i="70" s="1"/>
  <c r="L67" i="70"/>
  <c r="T67" i="70" s="1"/>
  <c r="L68" i="70"/>
  <c r="T68" i="70" s="1"/>
  <c r="L69" i="70"/>
  <c r="T69" i="70" s="1"/>
  <c r="L70" i="70"/>
  <c r="T70" i="70" s="1"/>
  <c r="L71" i="70"/>
  <c r="T71" i="70" s="1"/>
  <c r="L72" i="70"/>
  <c r="T72" i="70" s="1"/>
  <c r="L73" i="70"/>
  <c r="T73" i="70" s="1"/>
  <c r="L74" i="70"/>
  <c r="T74" i="70" s="1"/>
  <c r="L75" i="70"/>
  <c r="T75" i="70" s="1"/>
  <c r="L76" i="70"/>
  <c r="T76" i="70" s="1"/>
  <c r="L77" i="70"/>
  <c r="T77" i="70" s="1"/>
  <c r="L78" i="70"/>
  <c r="T78" i="70" s="1"/>
  <c r="L79" i="70"/>
  <c r="T79" i="70" s="1"/>
  <c r="L80" i="70"/>
  <c r="T80" i="70" s="1"/>
  <c r="L81" i="70"/>
  <c r="T81" i="70" s="1"/>
  <c r="L82" i="70"/>
  <c r="T82" i="70" s="1"/>
  <c r="L83" i="70"/>
  <c r="T83" i="70" s="1"/>
  <c r="L84" i="70"/>
  <c r="T84" i="70" s="1"/>
  <c r="L51" i="70"/>
  <c r="T51" i="70" s="1"/>
  <c r="L22" i="70" l="1"/>
  <c r="T22" i="70" s="1"/>
  <c r="L23" i="70"/>
  <c r="T23" i="70" s="1"/>
  <c r="L24" i="70"/>
  <c r="T24" i="70" s="1"/>
  <c r="L25" i="70"/>
  <c r="T25" i="70" s="1"/>
  <c r="L26" i="70"/>
  <c r="T26" i="70" s="1"/>
  <c r="L27" i="70"/>
  <c r="T27" i="70" s="1"/>
  <c r="L28" i="70"/>
  <c r="T28" i="70" s="1"/>
  <c r="L29" i="70"/>
  <c r="T29" i="70" s="1"/>
  <c r="L30" i="70"/>
  <c r="T30" i="70" s="1"/>
  <c r="L31" i="70"/>
  <c r="T31" i="70" s="1"/>
  <c r="L32" i="70"/>
  <c r="T32" i="70" s="1"/>
  <c r="L33" i="70"/>
  <c r="T33" i="70" s="1"/>
  <c r="L34" i="70"/>
  <c r="T34" i="70" s="1"/>
  <c r="L35" i="70"/>
  <c r="T35" i="70" s="1"/>
  <c r="L36" i="70"/>
  <c r="T36" i="70" s="1"/>
  <c r="L37" i="70"/>
  <c r="T37" i="70" s="1"/>
  <c r="L38" i="70"/>
  <c r="T38" i="70" s="1"/>
  <c r="L39" i="70"/>
  <c r="T39" i="70" s="1"/>
  <c r="L40" i="70"/>
  <c r="T40" i="70" s="1"/>
  <c r="L41" i="70"/>
  <c r="T41" i="70" s="1"/>
  <c r="L42" i="70"/>
  <c r="T42" i="70" s="1"/>
  <c r="L43" i="70"/>
  <c r="T43" i="70" s="1"/>
  <c r="L44" i="70"/>
  <c r="T44" i="70" s="1"/>
  <c r="L45" i="70"/>
  <c r="T45" i="70" s="1"/>
  <c r="L46" i="70"/>
  <c r="T46" i="70" s="1"/>
  <c r="L47" i="70"/>
  <c r="T47" i="70" s="1"/>
  <c r="L48" i="70"/>
  <c r="T48" i="70" s="1"/>
  <c r="L49" i="70"/>
  <c r="T49" i="70" s="1"/>
  <c r="L50" i="70"/>
  <c r="T50" i="70" s="1"/>
  <c r="L21" i="70"/>
  <c r="T21" i="70" s="1"/>
  <c r="L10" i="70"/>
  <c r="T10" i="70" s="1"/>
  <c r="L11" i="70"/>
  <c r="T11" i="70" s="1"/>
  <c r="L12" i="70"/>
  <c r="T12" i="70" s="1"/>
  <c r="L13" i="70"/>
  <c r="T13" i="70" s="1"/>
  <c r="L14" i="70"/>
  <c r="T14" i="70" s="1"/>
  <c r="L15" i="70"/>
  <c r="T15" i="70" s="1"/>
  <c r="L16" i="70"/>
  <c r="T16" i="70" s="1"/>
  <c r="L17" i="70"/>
  <c r="T17" i="70" s="1"/>
  <c r="L18" i="70"/>
  <c r="T18" i="70" s="1"/>
  <c r="L19" i="70"/>
  <c r="T19" i="70" s="1"/>
  <c r="L20" i="70"/>
  <c r="T20" i="70" s="1"/>
  <c r="L9" i="70"/>
  <c r="T9" i="70" s="1"/>
  <c r="H6" i="70" l="1"/>
  <c r="H7" i="70"/>
  <c r="H8" i="70"/>
  <c r="H9" i="70"/>
  <c r="S9" i="70" s="1"/>
  <c r="H10" i="70"/>
  <c r="S10" i="70" s="1"/>
  <c r="H11" i="70"/>
  <c r="S11" i="70" s="1"/>
  <c r="H12" i="70"/>
  <c r="S12" i="70" s="1"/>
  <c r="H13" i="70"/>
  <c r="S13" i="70" s="1"/>
  <c r="H14" i="70"/>
  <c r="S14" i="70" s="1"/>
  <c r="H15" i="70"/>
  <c r="S15" i="70" s="1"/>
  <c r="H16" i="70"/>
  <c r="S16" i="70" s="1"/>
  <c r="H17" i="70"/>
  <c r="S17" i="70" s="1"/>
  <c r="H18" i="70"/>
  <c r="S18" i="70" s="1"/>
  <c r="H19" i="70"/>
  <c r="S19" i="70" s="1"/>
  <c r="H20" i="70"/>
  <c r="S20" i="70" s="1"/>
  <c r="H21" i="70"/>
  <c r="S21" i="70" s="1"/>
  <c r="H22" i="70"/>
  <c r="S22" i="70" s="1"/>
  <c r="H23" i="70"/>
  <c r="S23" i="70" s="1"/>
  <c r="H24" i="70"/>
  <c r="S24" i="70" s="1"/>
  <c r="H25" i="70"/>
  <c r="S25" i="70" s="1"/>
  <c r="H26" i="70"/>
  <c r="S26" i="70" s="1"/>
  <c r="H27" i="70"/>
  <c r="S27" i="70" s="1"/>
  <c r="H28" i="70"/>
  <c r="S28" i="70" s="1"/>
  <c r="H29" i="70"/>
  <c r="S29" i="70" s="1"/>
  <c r="H30" i="70"/>
  <c r="S30" i="70" s="1"/>
  <c r="H31" i="70"/>
  <c r="S31" i="70" s="1"/>
  <c r="H32" i="70"/>
  <c r="S32" i="70" s="1"/>
  <c r="H33" i="70"/>
  <c r="S33" i="70" s="1"/>
  <c r="H34" i="70"/>
  <c r="S34" i="70" s="1"/>
  <c r="H35" i="70"/>
  <c r="S35" i="70" s="1"/>
  <c r="H36" i="70"/>
  <c r="S36" i="70" s="1"/>
  <c r="H37" i="70"/>
  <c r="S37" i="70" s="1"/>
  <c r="H38" i="70"/>
  <c r="S38" i="70" s="1"/>
  <c r="H39" i="70"/>
  <c r="S39" i="70" s="1"/>
  <c r="H40" i="70"/>
  <c r="S40" i="70" s="1"/>
  <c r="H41" i="70"/>
  <c r="S41" i="70" s="1"/>
  <c r="H42" i="70"/>
  <c r="S42" i="70" s="1"/>
  <c r="H43" i="70"/>
  <c r="S43" i="70" s="1"/>
  <c r="H44" i="70"/>
  <c r="S44" i="70" s="1"/>
  <c r="H45" i="70"/>
  <c r="S45" i="70" s="1"/>
  <c r="H46" i="70"/>
  <c r="S46" i="70" s="1"/>
  <c r="H47" i="70"/>
  <c r="S47" i="70" s="1"/>
  <c r="H48" i="70"/>
  <c r="S48" i="70" s="1"/>
  <c r="H49" i="70"/>
  <c r="S49" i="70" s="1"/>
  <c r="H50" i="70"/>
  <c r="S50" i="70" s="1"/>
  <c r="H51" i="70"/>
  <c r="S51" i="70" s="1"/>
  <c r="H52" i="70"/>
  <c r="S52" i="70" s="1"/>
  <c r="H53" i="70"/>
  <c r="S53" i="70" s="1"/>
  <c r="H54" i="70"/>
  <c r="S54" i="70" s="1"/>
  <c r="H55" i="70"/>
  <c r="S55" i="70" s="1"/>
  <c r="H56" i="70"/>
  <c r="S56" i="70" s="1"/>
  <c r="H57" i="70"/>
  <c r="S57" i="70" s="1"/>
  <c r="H58" i="70"/>
  <c r="S58" i="70" s="1"/>
  <c r="H59" i="70"/>
  <c r="S59" i="70" s="1"/>
  <c r="H60" i="70"/>
  <c r="S60" i="70" s="1"/>
  <c r="H61" i="70"/>
  <c r="S61" i="70" s="1"/>
  <c r="H62" i="70"/>
  <c r="S62" i="70" s="1"/>
  <c r="H63" i="70"/>
  <c r="S63" i="70" s="1"/>
  <c r="H64" i="70"/>
  <c r="S64" i="70" s="1"/>
  <c r="H65" i="70"/>
  <c r="S65" i="70" s="1"/>
  <c r="H66" i="70"/>
  <c r="S66" i="70" s="1"/>
  <c r="H67" i="70"/>
  <c r="S67" i="70" s="1"/>
  <c r="H68" i="70"/>
  <c r="S68" i="70" s="1"/>
  <c r="H69" i="70"/>
  <c r="S69" i="70" s="1"/>
  <c r="H70" i="70"/>
  <c r="S70" i="70" s="1"/>
  <c r="H71" i="70"/>
  <c r="S71" i="70" s="1"/>
  <c r="H72" i="70"/>
  <c r="S72" i="70" s="1"/>
  <c r="H73" i="70"/>
  <c r="S73" i="70" s="1"/>
  <c r="H74" i="70"/>
  <c r="S74" i="70" s="1"/>
  <c r="H75" i="70"/>
  <c r="S75" i="70" s="1"/>
  <c r="H76" i="70"/>
  <c r="S76" i="70" s="1"/>
  <c r="H77" i="70"/>
  <c r="S77" i="70" s="1"/>
  <c r="H78" i="70"/>
  <c r="S78" i="70" s="1"/>
  <c r="H79" i="70"/>
  <c r="S79" i="70" s="1"/>
  <c r="H80" i="70"/>
  <c r="S80" i="70" s="1"/>
  <c r="H81" i="70"/>
  <c r="S81" i="70" s="1"/>
  <c r="H82" i="70"/>
  <c r="S82" i="70" s="1"/>
  <c r="H83" i="70"/>
  <c r="S83" i="70" s="1"/>
  <c r="H84" i="70"/>
  <c r="S84" i="70" s="1"/>
  <c r="H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5" i="70"/>
  <c r="S5" i="70" l="1"/>
  <c r="L5" i="70"/>
  <c r="S8" i="70"/>
  <c r="L8" i="70"/>
  <c r="S7" i="70"/>
  <c r="L7" i="70"/>
  <c r="S6" i="70"/>
  <c r="L6" i="70"/>
  <c r="BA13" i="69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L35" i="69" s="1"/>
  <c r="X7" i="69"/>
  <c r="Y7" i="69"/>
  <c r="T8" i="69"/>
  <c r="U8" i="69"/>
  <c r="V8" i="69"/>
  <c r="W8" i="69"/>
  <c r="L51" i="69" s="1"/>
  <c r="X8" i="69"/>
  <c r="Y8" i="69"/>
  <c r="T9" i="69"/>
  <c r="U9" i="69"/>
  <c r="V9" i="69"/>
  <c r="W9" i="69"/>
  <c r="L67" i="69" s="1"/>
  <c r="X9" i="69"/>
  <c r="Y9" i="69"/>
  <c r="T10" i="69"/>
  <c r="U10" i="69"/>
  <c r="V10" i="69"/>
  <c r="J83" i="69" s="1"/>
  <c r="W10" i="69"/>
  <c r="X10" i="69"/>
  <c r="L80" i="69" s="1"/>
  <c r="Y10" i="69"/>
  <c r="T11" i="69"/>
  <c r="U11" i="69"/>
  <c r="V11" i="69"/>
  <c r="J95" i="69" s="1"/>
  <c r="W11" i="69"/>
  <c r="X11" i="69"/>
  <c r="L94" i="69" s="1"/>
  <c r="Y11" i="69"/>
  <c r="T12" i="69"/>
  <c r="U12" i="69"/>
  <c r="V12" i="69"/>
  <c r="J111" i="69" s="1"/>
  <c r="W12" i="69"/>
  <c r="X12" i="69"/>
  <c r="L116" i="69" s="1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L49" i="69"/>
  <c r="L50" i="69"/>
  <c r="L52" i="69"/>
  <c r="L53" i="69"/>
  <c r="L54" i="69"/>
  <c r="L56" i="69"/>
  <c r="L57" i="69"/>
  <c r="L58" i="69"/>
  <c r="L60" i="69"/>
  <c r="L61" i="69"/>
  <c r="L62" i="69"/>
  <c r="J86" i="69"/>
  <c r="J90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J122" i="69"/>
  <c r="J110" i="69"/>
  <c r="J101" i="69"/>
  <c r="J102" i="69"/>
  <c r="L63" i="69"/>
  <c r="L59" i="69"/>
  <c r="L55" i="69"/>
  <c r="J94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J106" i="69"/>
  <c r="J98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J105" i="69"/>
  <c r="J97" i="69"/>
  <c r="L65" i="69"/>
  <c r="L46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J108" i="69"/>
  <c r="J104" i="69"/>
  <c r="J100" i="69"/>
  <c r="J96" i="69"/>
  <c r="L115" i="69"/>
  <c r="L38" i="69"/>
  <c r="J107" i="69"/>
  <c r="J103" i="69"/>
  <c r="J99" i="69"/>
  <c r="L73" i="69"/>
  <c r="L91" i="69"/>
  <c r="L78" i="69"/>
  <c r="L70" i="69"/>
  <c r="L45" i="69"/>
  <c r="L37" i="69"/>
  <c r="L77" i="69"/>
  <c r="L69" i="69"/>
  <c r="L42" i="69"/>
  <c r="L74" i="69"/>
  <c r="L66" i="69"/>
  <c r="L41" i="69"/>
  <c r="L105" i="69"/>
  <c r="J118" i="69"/>
  <c r="J82" i="69"/>
  <c r="L76" i="69"/>
  <c r="L72" i="69"/>
  <c r="L68" i="69"/>
  <c r="L64" i="69"/>
  <c r="L48" i="69"/>
  <c r="L44" i="69"/>
  <c r="L40" i="69"/>
  <c r="L36" i="69"/>
  <c r="L101" i="69"/>
  <c r="J114" i="69"/>
  <c r="L34" i="69"/>
  <c r="L75" i="69"/>
  <c r="L71" i="69"/>
  <c r="L47" i="69"/>
  <c r="L43" i="69"/>
  <c r="L39" i="69"/>
  <c r="L97" i="69"/>
  <c r="J121" i="69"/>
  <c r="J117" i="69"/>
  <c r="J113" i="69"/>
  <c r="J109" i="69"/>
  <c r="J93" i="69"/>
  <c r="J89" i="69"/>
  <c r="J85" i="69"/>
  <c r="J81" i="69"/>
  <c r="L108" i="69"/>
  <c r="L104" i="69"/>
  <c r="L100" i="69"/>
  <c r="L96" i="69"/>
  <c r="J79" i="69"/>
  <c r="J112" i="69"/>
  <c r="J88" i="69"/>
  <c r="J80" i="69"/>
  <c r="L103" i="69"/>
  <c r="L99" i="69"/>
  <c r="L95" i="69"/>
  <c r="J120" i="69"/>
  <c r="J116" i="69"/>
  <c r="J92" i="69"/>
  <c r="J84" i="69"/>
  <c r="L107" i="69"/>
  <c r="J123" i="69"/>
  <c r="J119" i="69"/>
  <c r="J115" i="69"/>
  <c r="J91" i="69"/>
  <c r="J87" i="69"/>
  <c r="L106" i="69"/>
  <c r="L102" i="69"/>
  <c r="L98" i="69"/>
  <c r="L113" i="69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H33" i="69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Q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I4" i="67" s="1"/>
  <c r="N4" i="67" l="1"/>
  <c r="L4" i="67"/>
  <c r="O4" i="67"/>
  <c r="H4" i="67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Q5" i="67" l="1"/>
  <c r="H6" i="68" s="1"/>
  <c r="B7" i="75"/>
  <c r="E5" i="68"/>
  <c r="H5" i="67"/>
  <c r="C6" i="68" s="1"/>
  <c r="L5" i="67"/>
  <c r="P5" i="67"/>
  <c r="I5" i="67"/>
  <c r="M5" i="67"/>
  <c r="N5" i="67"/>
  <c r="J5" i="67"/>
  <c r="K5" i="67"/>
  <c r="O5" i="67"/>
  <c r="D6" i="67"/>
  <c r="Q6" i="67" l="1"/>
  <c r="H7" i="68" s="1"/>
  <c r="B8" i="75"/>
  <c r="J8" i="75" s="1"/>
  <c r="C8" i="75"/>
  <c r="C7" i="75"/>
  <c r="J7" i="75"/>
  <c r="P5" i="68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R6" i="68" l="1"/>
  <c r="R5" i="68"/>
  <c r="N7" i="75"/>
  <c r="O7" i="75"/>
  <c r="P7" i="75"/>
  <c r="Q7" i="75"/>
  <c r="Q7" i="67"/>
  <c r="H8" i="68" s="1"/>
  <c r="B9" i="75"/>
  <c r="N8" i="75"/>
  <c r="O8" i="75"/>
  <c r="P8" i="75"/>
  <c r="Q8" i="75"/>
  <c r="G7" i="68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R7" i="68" l="1"/>
  <c r="Q8" i="67"/>
  <c r="H9" i="68" s="1"/>
  <c r="B10" i="75"/>
  <c r="J10" i="75" s="1"/>
  <c r="J9" i="75"/>
  <c r="C9" i="75"/>
  <c r="G8" i="68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C10" i="75" l="1"/>
  <c r="Q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J11" i="75" l="1"/>
  <c r="R9" i="68"/>
  <c r="C12" i="75"/>
  <c r="C11" i="75"/>
  <c r="Q10" i="67"/>
  <c r="H11" i="68" s="1"/>
  <c r="B12" i="75"/>
  <c r="J12" i="75" s="1"/>
  <c r="G10" i="68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N11" i="75" l="1"/>
  <c r="O11" i="75"/>
  <c r="P11" i="75"/>
  <c r="Q11" i="75"/>
  <c r="R10" i="68"/>
  <c r="Q11" i="67"/>
  <c r="H12" i="68" s="1"/>
  <c r="B13" i="75"/>
  <c r="P12" i="75"/>
  <c r="Q12" i="75"/>
  <c r="N12" i="75"/>
  <c r="O12" i="75"/>
  <c r="G11" i="68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l="1"/>
  <c r="H13" i="68" s="1"/>
  <c r="B14" i="75"/>
  <c r="R11" i="68"/>
  <c r="J13" i="75"/>
  <c r="C14" i="75"/>
  <c r="C13" i="75"/>
  <c r="G12" i="68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l="1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H13" i="67"/>
  <c r="C14" i="68" s="1"/>
  <c r="L13" i="67"/>
  <c r="P13" i="67"/>
  <c r="I13" i="67"/>
  <c r="M13" i="67"/>
  <c r="N13" i="67"/>
  <c r="J13" i="67"/>
  <c r="K13" i="67"/>
  <c r="O13" i="67"/>
  <c r="D14" i="67"/>
  <c r="N14" i="75" l="1"/>
  <c r="O14" i="75"/>
  <c r="P14" i="75"/>
  <c r="Q14" i="75"/>
  <c r="Q14" i="67"/>
  <c r="H15" i="68" s="1"/>
  <c r="B16" i="75"/>
  <c r="J15" i="75"/>
  <c r="C15" i="75"/>
  <c r="G14" i="68"/>
  <c r="E14" i="68"/>
  <c r="P14" i="68" s="1"/>
  <c r="Q14" i="68" s="1"/>
  <c r="R14" i="68" s="1"/>
  <c r="K14" i="67"/>
  <c r="O14" i="67"/>
  <c r="H14" i="67"/>
  <c r="C15" i="68" s="1"/>
  <c r="L14" i="67"/>
  <c r="P14" i="67"/>
  <c r="M14" i="67"/>
  <c r="J14" i="67"/>
  <c r="N14" i="67"/>
  <c r="I14" i="67"/>
  <c r="D15" i="67"/>
  <c r="W5" i="67"/>
  <c r="X5" i="67" s="1"/>
  <c r="Q15" i="67" l="1"/>
  <c r="H16" i="68" s="1"/>
  <c r="B17" i="75"/>
  <c r="P15" i="75"/>
  <c r="Q15" i="75"/>
  <c r="N15" i="75"/>
  <c r="O15" i="75"/>
  <c r="J16" i="75"/>
  <c r="C16" i="75"/>
  <c r="G15" i="68"/>
  <c r="E15" i="68"/>
  <c r="D16" i="67"/>
  <c r="J15" i="67"/>
  <c r="N15" i="67"/>
  <c r="K15" i="67"/>
  <c r="O15" i="67"/>
  <c r="L15" i="67"/>
  <c r="M15" i="67"/>
  <c r="P15" i="67"/>
  <c r="I15" i="67"/>
  <c r="H15" i="67"/>
  <c r="C16" i="68" s="1"/>
  <c r="Q16" i="67" l="1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I16" i="67"/>
  <c r="M16" i="67"/>
  <c r="J16" i="67"/>
  <c r="N16" i="67"/>
  <c r="K16" i="67"/>
  <c r="O16" i="67"/>
  <c r="P16" i="67"/>
  <c r="H16" i="67"/>
  <c r="C17" i="68" s="1"/>
  <c r="L16" i="67"/>
  <c r="BJ2" i="65"/>
  <c r="BI2" i="65"/>
  <c r="AG10" i="65"/>
  <c r="AJ5" i="65"/>
  <c r="Q17" i="67" l="1"/>
  <c r="H18" i="68" s="1"/>
  <c r="B19" i="75"/>
  <c r="N17" i="75"/>
  <c r="O17" i="75"/>
  <c r="P17" i="75"/>
  <c r="Q17" i="75"/>
  <c r="J18" i="75"/>
  <c r="C18" i="75"/>
  <c r="AG11" i="65"/>
  <c r="G17" i="68"/>
  <c r="E17" i="68"/>
  <c r="P17" i="68" s="1"/>
  <c r="Q17" i="68" s="1"/>
  <c r="R17" i="68" s="1"/>
  <c r="D18" i="67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Q18" i="67" l="1"/>
  <c r="H19" i="68" s="1"/>
  <c r="B20" i="75"/>
  <c r="N18" i="75"/>
  <c r="O18" i="75"/>
  <c r="P18" i="75"/>
  <c r="Q18" i="75"/>
  <c r="J19" i="75"/>
  <c r="C19" i="75"/>
  <c r="G18" i="68"/>
  <c r="E18" i="68"/>
  <c r="D19" i="67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N19" i="75" l="1"/>
  <c r="O19" i="75"/>
  <c r="P19" i="75"/>
  <c r="Q19" i="75"/>
  <c r="Q19" i="67"/>
  <c r="H20" i="68" s="1"/>
  <c r="B21" i="75"/>
  <c r="J20" i="75"/>
  <c r="C20" i="75"/>
  <c r="AC94" i="65"/>
  <c r="AC96" i="65"/>
  <c r="AC98" i="65"/>
  <c r="AC100" i="65"/>
  <c r="AC102" i="65"/>
  <c r="AC95" i="65"/>
  <c r="AC97" i="65"/>
  <c r="AC99" i="65"/>
  <c r="AC101" i="65"/>
  <c r="AC103" i="65"/>
  <c r="P18" i="68"/>
  <c r="Q18" i="68" s="1"/>
  <c r="R18" i="68" s="1"/>
  <c r="AC6" i="65"/>
  <c r="AO6" i="65" s="1"/>
  <c r="AR6" i="65" s="1"/>
  <c r="AU6" i="65" s="1"/>
  <c r="G19" i="68"/>
  <c r="E19" i="68"/>
  <c r="P19" i="68" s="1"/>
  <c r="Q19" i="68" s="1"/>
  <c r="R19" i="68" s="1"/>
  <c r="D20" i="67"/>
  <c r="J19" i="67"/>
  <c r="N19" i="67"/>
  <c r="K19" i="67"/>
  <c r="O19" i="67"/>
  <c r="H19" i="67"/>
  <c r="C20" i="68" s="1"/>
  <c r="P19" i="67"/>
  <c r="I19" i="67"/>
  <c r="L19" i="67"/>
  <c r="M19" i="67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Q20" i="67" l="1"/>
  <c r="H21" i="68" s="1"/>
  <c r="B22" i="75"/>
  <c r="N20" i="75"/>
  <c r="O20" i="75"/>
  <c r="P20" i="75"/>
  <c r="Q20" i="75"/>
  <c r="J21" i="75"/>
  <c r="C21" i="75"/>
  <c r="AB97" i="65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R20" i="68" s="1"/>
  <c r="D21" i="67"/>
  <c r="I20" i="67"/>
  <c r="M20" i="67"/>
  <c r="J20" i="67"/>
  <c r="N20" i="67"/>
  <c r="O20" i="67"/>
  <c r="K20" i="67"/>
  <c r="L20" i="67"/>
  <c r="H20" i="67"/>
  <c r="C21" i="68" s="1"/>
  <c r="P20" i="67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N21" i="75" l="1"/>
  <c r="O21" i="75"/>
  <c r="P21" i="75"/>
  <c r="Q21" i="75"/>
  <c r="J22" i="75"/>
  <c r="C22" i="75"/>
  <c r="Q21" i="67"/>
  <c r="H22" i="68" s="1"/>
  <c r="B23" i="75"/>
  <c r="AH10" i="65"/>
  <c r="AH11" i="65" s="1"/>
  <c r="G21" i="68"/>
  <c r="E21" i="68"/>
  <c r="D22" i="67"/>
  <c r="H21" i="67"/>
  <c r="C22" i="68" s="1"/>
  <c r="L21" i="67"/>
  <c r="P21" i="67"/>
  <c r="I21" i="67"/>
  <c r="M21" i="67"/>
  <c r="N21" i="67"/>
  <c r="K21" i="67"/>
  <c r="O21" i="67"/>
  <c r="J21" i="67"/>
  <c r="H10" i="42"/>
  <c r="J23" i="75" l="1"/>
  <c r="C23" i="75"/>
  <c r="N22" i="75"/>
  <c r="O22" i="75"/>
  <c r="P22" i="75"/>
  <c r="Q22" i="75"/>
  <c r="Q22" i="67"/>
  <c r="H23" i="68" s="1"/>
  <c r="B24" i="75"/>
  <c r="P21" i="68"/>
  <c r="Q21" i="68" s="1"/>
  <c r="R21" i="68" s="1"/>
  <c r="G22" i="68"/>
  <c r="E22" i="68"/>
  <c r="P22" i="68" s="1"/>
  <c r="Q22" i="68" s="1"/>
  <c r="D23" i="67"/>
  <c r="K22" i="67"/>
  <c r="O22" i="67"/>
  <c r="H22" i="67"/>
  <c r="C23" i="68" s="1"/>
  <c r="L22" i="67"/>
  <c r="P22" i="67"/>
  <c r="M22" i="67"/>
  <c r="N22" i="67"/>
  <c r="J22" i="67"/>
  <c r="I22" i="67"/>
  <c r="H11" i="42"/>
  <c r="J24" i="75" l="1"/>
  <c r="C24" i="75"/>
  <c r="Q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Q24" i="67" l="1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I24" i="67"/>
  <c r="M24" i="67"/>
  <c r="J24" i="67"/>
  <c r="N24" i="67"/>
  <c r="K24" i="67"/>
  <c r="P24" i="67"/>
  <c r="H24" i="67"/>
  <c r="C25" i="68" s="1"/>
  <c r="O24" i="67"/>
  <c r="L24" i="67"/>
  <c r="D25" i="67"/>
  <c r="I9" i="42"/>
  <c r="I10" i="42"/>
  <c r="H13" i="42"/>
  <c r="I12" i="42"/>
  <c r="C6" i="49"/>
  <c r="Q25" i="67" l="1"/>
  <c r="H26" i="68" s="1"/>
  <c r="B27" i="75"/>
  <c r="N25" i="75"/>
  <c r="O25" i="75"/>
  <c r="P25" i="75"/>
  <c r="Q25" i="75"/>
  <c r="J26" i="75"/>
  <c r="C26" i="75"/>
  <c r="E25" i="68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H14" i="42"/>
  <c r="I13" i="42"/>
  <c r="B36" i="49"/>
  <c r="C7" i="49"/>
  <c r="N26" i="75" l="1"/>
  <c r="O26" i="75"/>
  <c r="P26" i="75"/>
  <c r="Q26" i="75"/>
  <c r="J27" i="75"/>
  <c r="C27" i="75"/>
  <c r="Q26" i="67"/>
  <c r="H27" i="68" s="1"/>
  <c r="B28" i="75"/>
  <c r="P25" i="68"/>
  <c r="Q25" i="68" s="1"/>
  <c r="R25" i="68" s="1"/>
  <c r="G26" i="68"/>
  <c r="E26" i="68"/>
  <c r="P26" i="68" s="1"/>
  <c r="Q26" i="68" s="1"/>
  <c r="R26" i="68" s="1"/>
  <c r="K26" i="67"/>
  <c r="O26" i="67"/>
  <c r="H26" i="67"/>
  <c r="C27" i="68" s="1"/>
  <c r="L26" i="67"/>
  <c r="P26" i="67"/>
  <c r="I26" i="67"/>
  <c r="J26" i="67"/>
  <c r="M26" i="67"/>
  <c r="N26" i="67"/>
  <c r="D27" i="67"/>
  <c r="H15" i="42"/>
  <c r="I14" i="42"/>
  <c r="B37" i="49"/>
  <c r="C8" i="49"/>
  <c r="J28" i="75" l="1"/>
  <c r="C28" i="75"/>
  <c r="N27" i="75"/>
  <c r="O27" i="75"/>
  <c r="P27" i="75"/>
  <c r="Q27" i="75"/>
  <c r="Q27" i="67"/>
  <c r="H28" i="68" s="1"/>
  <c r="B29" i="75"/>
  <c r="G27" i="68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H16" i="42"/>
  <c r="I15" i="42"/>
  <c r="B38" i="49"/>
  <c r="C9" i="49"/>
  <c r="J29" i="75" l="1"/>
  <c r="C29" i="75"/>
  <c r="Q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H17" i="42"/>
  <c r="I16" i="42"/>
  <c r="B39" i="49"/>
  <c r="C10" i="49"/>
  <c r="J30" i="75" l="1"/>
  <c r="C30" i="75"/>
  <c r="Q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H29" i="67"/>
  <c r="C30" i="68" s="1"/>
  <c r="L29" i="67"/>
  <c r="P29" i="67"/>
  <c r="I29" i="67"/>
  <c r="M29" i="67"/>
  <c r="N29" i="67"/>
  <c r="O29" i="67"/>
  <c r="K29" i="67"/>
  <c r="J29" i="67"/>
  <c r="D30" i="67"/>
  <c r="H18" i="42"/>
  <c r="I17" i="42"/>
  <c r="B40" i="49"/>
  <c r="C11" i="49"/>
  <c r="J31" i="75" l="1"/>
  <c r="C31" i="75"/>
  <c r="Q30" i="67"/>
  <c r="H31" i="68" s="1"/>
  <c r="B32" i="75"/>
  <c r="N30" i="75"/>
  <c r="P30" i="75"/>
  <c r="O30" i="75"/>
  <c r="Q30" i="75"/>
  <c r="G30" i="68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H19" i="42"/>
  <c r="I18" i="42"/>
  <c r="B41" i="49"/>
  <c r="C12" i="49"/>
  <c r="Q31" i="67" l="1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R31" i="68" s="1"/>
  <c r="J31" i="67"/>
  <c r="K31" i="67"/>
  <c r="L31" i="67"/>
  <c r="P31" i="67"/>
  <c r="H31" i="67"/>
  <c r="C32" i="68" s="1"/>
  <c r="O31" i="67"/>
  <c r="I31" i="67"/>
  <c r="N31" i="67"/>
  <c r="M31" i="67"/>
  <c r="D32" i="67"/>
  <c r="H20" i="42"/>
  <c r="I19" i="42"/>
  <c r="B42" i="49"/>
  <c r="C13" i="49"/>
  <c r="Q32" i="67" l="1"/>
  <c r="H33" i="68" s="1"/>
  <c r="B34" i="75"/>
  <c r="N32" i="75"/>
  <c r="O32" i="75"/>
  <c r="P32" i="75"/>
  <c r="Q32" i="75"/>
  <c r="J33" i="75"/>
  <c r="C33" i="75"/>
  <c r="G32" i="68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B35" i="75" s="1"/>
  <c r="AB4" i="67"/>
  <c r="H21" i="42"/>
  <c r="I20" i="42"/>
  <c r="B43" i="49"/>
  <c r="C14" i="49"/>
  <c r="J35" i="75" l="1"/>
  <c r="C35" i="75"/>
  <c r="N33" i="75"/>
  <c r="O33" i="75"/>
  <c r="P33" i="75"/>
  <c r="Q33" i="75"/>
  <c r="J34" i="75"/>
  <c r="C34" i="75"/>
  <c r="W7" i="67"/>
  <c r="X7" i="67" s="1"/>
  <c r="Q33" i="67"/>
  <c r="H34" i="68" s="1"/>
  <c r="P32" i="68"/>
  <c r="Q32" i="68" s="1"/>
  <c r="R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AB6" i="67"/>
  <c r="H22" i="42"/>
  <c r="I21" i="42"/>
  <c r="B44" i="49"/>
  <c r="C15" i="49"/>
  <c r="Q34" i="67" l="1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I34" i="67"/>
  <c r="M34" i="67"/>
  <c r="J34" i="67"/>
  <c r="O34" i="67"/>
  <c r="K34" i="67"/>
  <c r="P34" i="67"/>
  <c r="H34" i="67"/>
  <c r="C35" i="68" s="1"/>
  <c r="L34" i="67"/>
  <c r="N34" i="67"/>
  <c r="D35" i="67"/>
  <c r="H23" i="42"/>
  <c r="I22" i="42"/>
  <c r="B45" i="49"/>
  <c r="C17" i="49"/>
  <c r="J36" i="75" l="1"/>
  <c r="C36" i="75"/>
  <c r="Q35" i="67"/>
  <c r="H36" i="68" s="1"/>
  <c r="B37" i="75"/>
  <c r="G35" i="68"/>
  <c r="E35" i="68"/>
  <c r="D36" i="67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Q36" i="67" l="1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P37" i="75" l="1"/>
  <c r="Q37" i="75"/>
  <c r="N37" i="75"/>
  <c r="O37" i="75"/>
  <c r="Q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Q38" i="67" l="1"/>
  <c r="H39" i="68" s="1"/>
  <c r="B40" i="75"/>
  <c r="N38" i="75"/>
  <c r="O38" i="75"/>
  <c r="P38" i="75"/>
  <c r="Q38" i="75"/>
  <c r="J39" i="75"/>
  <c r="C39" i="75"/>
  <c r="G38" i="68"/>
  <c r="E38" i="68"/>
  <c r="D39" i="67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Q39" i="67" l="1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P40" i="75" l="1"/>
  <c r="Q40" i="75"/>
  <c r="N40" i="75"/>
  <c r="O40" i="75"/>
  <c r="Q40" i="67"/>
  <c r="H41" i="68" s="1"/>
  <c r="B42" i="75"/>
  <c r="J41" i="75"/>
  <c r="C41" i="75"/>
  <c r="R39" i="68"/>
  <c r="G40" i="68"/>
  <c r="E40" i="68"/>
  <c r="D41" i="67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J42" i="75" l="1"/>
  <c r="C42" i="75"/>
  <c r="N41" i="75"/>
  <c r="O41" i="75"/>
  <c r="P41" i="75"/>
  <c r="Q41" i="75"/>
  <c r="Q41" i="67"/>
  <c r="H42" i="68" s="1"/>
  <c r="B43" i="75"/>
  <c r="P40" i="68"/>
  <c r="Q40" i="68" s="1"/>
  <c r="R40" i="68" s="1"/>
  <c r="G41" i="68"/>
  <c r="E41" i="68"/>
  <c r="P41" i="68" s="1"/>
  <c r="Q41" i="68" s="1"/>
  <c r="R41" i="68" s="1"/>
  <c r="D42" i="67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Q42" i="67" l="1"/>
  <c r="H43" i="68" s="1"/>
  <c r="B44" i="75"/>
  <c r="J43" i="75"/>
  <c r="C43" i="75"/>
  <c r="P42" i="75"/>
  <c r="Q42" i="75"/>
  <c r="N42" i="75"/>
  <c r="O42" i="75"/>
  <c r="G42" i="68"/>
  <c r="E42" i="68"/>
  <c r="D43" i="67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N43" i="75" l="1"/>
  <c r="O43" i="75"/>
  <c r="P43" i="75"/>
  <c r="Q43" i="75"/>
  <c r="J44" i="75"/>
  <c r="C44" i="75"/>
  <c r="Q43" i="67"/>
  <c r="H44" i="68" s="1"/>
  <c r="B45" i="75"/>
  <c r="P42" i="68"/>
  <c r="Q42" i="68" s="1"/>
  <c r="R42" i="68" s="1"/>
  <c r="G43" i="68"/>
  <c r="E43" i="68"/>
  <c r="P43" i="68" s="1"/>
  <c r="Q43" i="68" s="1"/>
  <c r="D44" i="67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N44" i="75" l="1"/>
  <c r="O44" i="75"/>
  <c r="P44" i="75"/>
  <c r="Q44" i="75"/>
  <c r="J45" i="75"/>
  <c r="C45" i="75"/>
  <c r="Q44" i="67"/>
  <c r="H45" i="68" s="1"/>
  <c r="B46" i="75"/>
  <c r="R43" i="68"/>
  <c r="G44" i="68"/>
  <c r="E44" i="68"/>
  <c r="P44" i="68" s="1"/>
  <c r="Q44" i="68" s="1"/>
  <c r="R44" i="68" s="1"/>
  <c r="K44" i="67"/>
  <c r="O44" i="67"/>
  <c r="J44" i="67"/>
  <c r="P44" i="67"/>
  <c r="L44" i="67"/>
  <c r="N44" i="67"/>
  <c r="H44" i="67"/>
  <c r="C45" i="68" s="1"/>
  <c r="I44" i="67"/>
  <c r="M44" i="67"/>
  <c r="D45" i="67"/>
  <c r="H33" i="42"/>
  <c r="I32" i="42"/>
  <c r="B55" i="49"/>
  <c r="C27" i="49"/>
  <c r="Q45" i="67" l="1"/>
  <c r="H46" i="68" s="1"/>
  <c r="B47" i="75"/>
  <c r="P45" i="75"/>
  <c r="Q45" i="75"/>
  <c r="N45" i="75"/>
  <c r="O45" i="75"/>
  <c r="J46" i="75"/>
  <c r="C46" i="75"/>
  <c r="G45" i="68"/>
  <c r="E45" i="68"/>
  <c r="D46" i="67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6" i="75" l="1"/>
  <c r="Q46" i="75"/>
  <c r="O46" i="75"/>
  <c r="N46" i="75"/>
  <c r="Q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R46" i="68" s="1"/>
  <c r="D47" i="67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P47" i="75" l="1"/>
  <c r="Q47" i="75"/>
  <c r="N47" i="75"/>
  <c r="O47" i="75"/>
  <c r="J48" i="75"/>
  <c r="C48" i="75"/>
  <c r="Q47" i="67"/>
  <c r="H48" i="68" s="1"/>
  <c r="B49" i="75"/>
  <c r="G47" i="68"/>
  <c r="E47" i="68"/>
  <c r="P47" i="68" s="1"/>
  <c r="Q47" i="68" s="1"/>
  <c r="R47" i="68" s="1"/>
  <c r="D48" i="67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J49" i="75" l="1"/>
  <c r="C49" i="75"/>
  <c r="P48" i="75"/>
  <c r="Q48" i="75"/>
  <c r="N48" i="75"/>
  <c r="O48" i="75"/>
  <c r="Q48" i="67"/>
  <c r="H49" i="68" s="1"/>
  <c r="B50" i="75"/>
  <c r="G48" i="68"/>
  <c r="E48" i="68"/>
  <c r="D49" i="67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Q49" i="67" l="1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N50" i="75" l="1"/>
  <c r="O50" i="75"/>
  <c r="P50" i="75"/>
  <c r="Q50" i="75"/>
  <c r="J51" i="75"/>
  <c r="C51" i="75"/>
  <c r="Q50" i="67"/>
  <c r="H51" i="68" s="1"/>
  <c r="B52" i="75"/>
  <c r="G50" i="68"/>
  <c r="E50" i="68"/>
  <c r="D51" i="67"/>
  <c r="I50" i="67"/>
  <c r="M50" i="67"/>
  <c r="J50" i="67"/>
  <c r="O50" i="67"/>
  <c r="K50" i="67"/>
  <c r="P50" i="67"/>
  <c r="N50" i="67"/>
  <c r="H50" i="67"/>
  <c r="C51" i="68" s="1"/>
  <c r="L50" i="67"/>
  <c r="Q51" i="67" l="1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H51" i="67"/>
  <c r="C52" i="68" s="1"/>
  <c r="L51" i="67"/>
  <c r="P51" i="67"/>
  <c r="K51" i="67"/>
  <c r="M51" i="67"/>
  <c r="O51" i="67"/>
  <c r="I51" i="67"/>
  <c r="J51" i="67"/>
  <c r="N51" i="67"/>
  <c r="P52" i="75" l="1"/>
  <c r="Q52" i="75"/>
  <c r="N52" i="75"/>
  <c r="O52" i="75"/>
  <c r="R51" i="68"/>
  <c r="J53" i="75"/>
  <c r="C53" i="75"/>
  <c r="Q52" i="67"/>
  <c r="H53" i="68" s="1"/>
  <c r="B54" i="75"/>
  <c r="G52" i="68"/>
  <c r="E52" i="68"/>
  <c r="D53" i="67"/>
  <c r="K52" i="67"/>
  <c r="O52" i="67"/>
  <c r="H52" i="67"/>
  <c r="C53" i="68" s="1"/>
  <c r="M52" i="67"/>
  <c r="I52" i="67"/>
  <c r="N52" i="67"/>
  <c r="J52" i="67"/>
  <c r="L52" i="67"/>
  <c r="P52" i="67"/>
  <c r="AB8" i="67"/>
  <c r="Q53" i="67" l="1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R53" i="68" s="1"/>
  <c r="D54" i="67"/>
  <c r="J53" i="67"/>
  <c r="N53" i="67"/>
  <c r="I53" i="67"/>
  <c r="O53" i="67"/>
  <c r="K53" i="67"/>
  <c r="P53" i="67"/>
  <c r="H53" i="67"/>
  <c r="C54" i="68" s="1"/>
  <c r="L53" i="67"/>
  <c r="M53" i="67"/>
  <c r="Q54" i="67" l="1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l="1"/>
  <c r="H56" i="68" s="1"/>
  <c r="B57" i="75"/>
  <c r="P55" i="75"/>
  <c r="Q55" i="75"/>
  <c r="N55" i="75"/>
  <c r="O55" i="75"/>
  <c r="J56" i="75"/>
  <c r="C56" i="75"/>
  <c r="G55" i="68"/>
  <c r="E55" i="68"/>
  <c r="D56" i="67"/>
  <c r="H55" i="67"/>
  <c r="C56" i="68" s="1"/>
  <c r="L55" i="67"/>
  <c r="P55" i="67"/>
  <c r="M55" i="67"/>
  <c r="I55" i="67"/>
  <c r="N55" i="67"/>
  <c r="K55" i="67"/>
  <c r="O55" i="67"/>
  <c r="J55" i="67"/>
  <c r="J57" i="75" l="1"/>
  <c r="C57" i="75"/>
  <c r="N56" i="75"/>
  <c r="O56" i="75"/>
  <c r="P56" i="75"/>
  <c r="Q56" i="75"/>
  <c r="Q56" i="67"/>
  <c r="H57" i="68" s="1"/>
  <c r="B58" i="75"/>
  <c r="P55" i="68"/>
  <c r="Q55" i="68" s="1"/>
  <c r="R55" i="68" s="1"/>
  <c r="G56" i="68"/>
  <c r="E56" i="68"/>
  <c r="P56" i="68" s="1"/>
  <c r="Q56" i="68" s="1"/>
  <c r="R56" i="68" s="1"/>
  <c r="D57" i="67"/>
  <c r="K56" i="67"/>
  <c r="O56" i="67"/>
  <c r="I56" i="67"/>
  <c r="N56" i="67"/>
  <c r="J56" i="67"/>
  <c r="P56" i="67"/>
  <c r="M56" i="67"/>
  <c r="H56" i="67"/>
  <c r="C57" i="68" s="1"/>
  <c r="L56" i="67"/>
  <c r="Q57" i="67" l="1"/>
  <c r="H58" i="68" s="1"/>
  <c r="B59" i="75"/>
  <c r="J58" i="75"/>
  <c r="C58" i="75"/>
  <c r="N57" i="75"/>
  <c r="O57" i="75"/>
  <c r="P57" i="75"/>
  <c r="Q57" i="75"/>
  <c r="E57" i="68"/>
  <c r="G57" i="68"/>
  <c r="D58" i="67"/>
  <c r="J57" i="67"/>
  <c r="N57" i="67"/>
  <c r="K57" i="67"/>
  <c r="P57" i="67"/>
  <c r="L57" i="67"/>
  <c r="O57" i="67"/>
  <c r="H57" i="67"/>
  <c r="C58" i="68" s="1"/>
  <c r="I57" i="67"/>
  <c r="M57" i="67"/>
  <c r="N58" i="75" l="1"/>
  <c r="O58" i="75"/>
  <c r="P58" i="75"/>
  <c r="Q58" i="75"/>
  <c r="Q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I58" i="67"/>
  <c r="M58" i="67"/>
  <c r="L58" i="67"/>
  <c r="H58" i="67"/>
  <c r="C59" i="68" s="1"/>
  <c r="N58" i="67"/>
  <c r="P58" i="67"/>
  <c r="J58" i="67"/>
  <c r="K58" i="67"/>
  <c r="O58" i="67"/>
  <c r="P59" i="75" l="1"/>
  <c r="Q59" i="75"/>
  <c r="N59" i="75"/>
  <c r="O59" i="75"/>
  <c r="J60" i="75"/>
  <c r="C60" i="75"/>
  <c r="Q59" i="67"/>
  <c r="H60" i="68" s="1"/>
  <c r="B61" i="75"/>
  <c r="R58" i="68"/>
  <c r="G59" i="68"/>
  <c r="E59" i="68"/>
  <c r="D60" i="67"/>
  <c r="H59" i="67"/>
  <c r="C60" i="68" s="1"/>
  <c r="L59" i="67"/>
  <c r="P59" i="67"/>
  <c r="I59" i="67"/>
  <c r="N59" i="67"/>
  <c r="J59" i="67"/>
  <c r="O59" i="67"/>
  <c r="K59" i="67"/>
  <c r="M59" i="67"/>
  <c r="N60" i="75" l="1"/>
  <c r="O60" i="75"/>
  <c r="P60" i="75"/>
  <c r="Q60" i="75"/>
  <c r="J61" i="75"/>
  <c r="C61" i="75"/>
  <c r="Q60" i="67"/>
  <c r="H61" i="68" s="1"/>
  <c r="B62" i="75"/>
  <c r="P59" i="68"/>
  <c r="Q59" i="68" s="1"/>
  <c r="R59" i="68" s="1"/>
  <c r="G60" i="68"/>
  <c r="E60" i="68"/>
  <c r="P60" i="68" s="1"/>
  <c r="Q60" i="68" s="1"/>
  <c r="D61" i="67"/>
  <c r="K60" i="67"/>
  <c r="O60" i="67"/>
  <c r="J60" i="67"/>
  <c r="P60" i="67"/>
  <c r="L60" i="67"/>
  <c r="I60" i="67"/>
  <c r="M60" i="67"/>
  <c r="N60" i="67"/>
  <c r="H60" i="67"/>
  <c r="C61" i="68" s="1"/>
  <c r="N61" i="75" l="1"/>
  <c r="O61" i="75"/>
  <c r="P61" i="75"/>
  <c r="Q61" i="75"/>
  <c r="J62" i="75"/>
  <c r="C62" i="75"/>
  <c r="Q61" i="67"/>
  <c r="H62" i="68" s="1"/>
  <c r="B63" i="75"/>
  <c r="R60" i="68"/>
  <c r="G61" i="68"/>
  <c r="E61" i="68"/>
  <c r="D62" i="67"/>
  <c r="J61" i="67"/>
  <c r="N61" i="67"/>
  <c r="L61" i="67"/>
  <c r="H61" i="67"/>
  <c r="C62" i="68" s="1"/>
  <c r="M61" i="67"/>
  <c r="K61" i="67"/>
  <c r="O61" i="67"/>
  <c r="P61" i="67"/>
  <c r="I61" i="67"/>
  <c r="J63" i="75" l="1"/>
  <c r="C63" i="75"/>
  <c r="N62" i="75"/>
  <c r="O62" i="75"/>
  <c r="P62" i="75"/>
  <c r="Q62" i="75"/>
  <c r="Q62" i="67"/>
  <c r="H63" i="68" s="1"/>
  <c r="B64" i="75"/>
  <c r="P61" i="68"/>
  <c r="Q61" i="68" s="1"/>
  <c r="R61" i="68" s="1"/>
  <c r="G62" i="68"/>
  <c r="E62" i="68"/>
  <c r="P62" i="68" s="1"/>
  <c r="Q62" i="68" s="1"/>
  <c r="D63" i="67"/>
  <c r="I62" i="67"/>
  <c r="M62" i="67"/>
  <c r="H62" i="67"/>
  <c r="C63" i="68" s="1"/>
  <c r="N62" i="67"/>
  <c r="J62" i="67"/>
  <c r="O62" i="67"/>
  <c r="L62" i="67"/>
  <c r="P62" i="67"/>
  <c r="K62" i="67"/>
  <c r="Q63" i="67" l="1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H63" i="67"/>
  <c r="C64" i="68" s="1"/>
  <c r="L63" i="67"/>
  <c r="P63" i="67"/>
  <c r="J63" i="67"/>
  <c r="O63" i="67"/>
  <c r="K63" i="67"/>
  <c r="N63" i="67"/>
  <c r="I63" i="67"/>
  <c r="M63" i="67"/>
  <c r="Q64" i="67" l="1"/>
  <c r="H65" i="68" s="1"/>
  <c r="B66" i="75"/>
  <c r="N64" i="75"/>
  <c r="O64" i="75"/>
  <c r="P64" i="75"/>
  <c r="Q64" i="75"/>
  <c r="J65" i="75"/>
  <c r="C65" i="75"/>
  <c r="P63" i="68"/>
  <c r="Q63" i="68" s="1"/>
  <c r="R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N65" i="75" l="1"/>
  <c r="O65" i="75"/>
  <c r="P65" i="75"/>
  <c r="Q65" i="75"/>
  <c r="Q65" i="67"/>
  <c r="H66" i="68" s="1"/>
  <c r="B67" i="75"/>
  <c r="R64" i="68"/>
  <c r="J66" i="75"/>
  <c r="C66" i="75"/>
  <c r="D69" i="69"/>
  <c r="D70" i="69"/>
  <c r="D71" i="69"/>
  <c r="D65" i="69"/>
  <c r="D72" i="69"/>
  <c r="D77" i="69"/>
  <c r="D73" i="69"/>
  <c r="D74" i="69"/>
  <c r="D67" i="69"/>
  <c r="D75" i="69"/>
  <c r="D64" i="69"/>
  <c r="D76" i="69"/>
  <c r="D66" i="69"/>
  <c r="D78" i="69"/>
  <c r="D68" i="69"/>
  <c r="E65" i="68"/>
  <c r="G65" i="68"/>
  <c r="D66" i="67"/>
  <c r="J65" i="67"/>
  <c r="N65" i="67"/>
  <c r="H65" i="67"/>
  <c r="C66" i="68" s="1"/>
  <c r="M65" i="67"/>
  <c r="I65" i="67"/>
  <c r="O65" i="67"/>
  <c r="K65" i="67"/>
  <c r="L65" i="67"/>
  <c r="P65" i="67"/>
  <c r="N66" i="75" l="1"/>
  <c r="O66" i="75"/>
  <c r="P66" i="75"/>
  <c r="Q66" i="75"/>
  <c r="J67" i="75"/>
  <c r="C67" i="75"/>
  <c r="Q66" i="67"/>
  <c r="H67" i="68" s="1"/>
  <c r="B68" i="75"/>
  <c r="P65" i="68"/>
  <c r="Q65" i="68" s="1"/>
  <c r="R65" i="68" s="1"/>
  <c r="G66" i="68"/>
  <c r="E66" i="68"/>
  <c r="P66" i="68" s="1"/>
  <c r="Q66" i="68" s="1"/>
  <c r="D67" i="67"/>
  <c r="I66" i="67"/>
  <c r="M66" i="67"/>
  <c r="J66" i="67"/>
  <c r="O66" i="67"/>
  <c r="K66" i="67"/>
  <c r="P66" i="67"/>
  <c r="H66" i="67"/>
  <c r="C67" i="68" s="1"/>
  <c r="L66" i="67"/>
  <c r="N66" i="67"/>
  <c r="J68" i="75" l="1"/>
  <c r="C68" i="75"/>
  <c r="P67" i="75"/>
  <c r="Q67" i="75"/>
  <c r="N67" i="75"/>
  <c r="O67" i="75"/>
  <c r="Q67" i="67"/>
  <c r="H68" i="68" s="1"/>
  <c r="B69" i="75"/>
  <c r="R66" i="68"/>
  <c r="G67" i="68"/>
  <c r="E67" i="68"/>
  <c r="D68" i="67"/>
  <c r="H67" i="67"/>
  <c r="C68" i="68" s="1"/>
  <c r="L67" i="67"/>
  <c r="P67" i="67"/>
  <c r="K67" i="67"/>
  <c r="M67" i="67"/>
  <c r="J67" i="67"/>
  <c r="N67" i="67"/>
  <c r="O67" i="67"/>
  <c r="I67" i="67"/>
  <c r="J69" i="75" l="1"/>
  <c r="C69" i="75"/>
  <c r="Q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K68" i="67"/>
  <c r="O68" i="67"/>
  <c r="H68" i="67"/>
  <c r="C69" i="68" s="1"/>
  <c r="M68" i="67"/>
  <c r="I68" i="67"/>
  <c r="N68" i="67"/>
  <c r="L68" i="67"/>
  <c r="P68" i="67"/>
  <c r="J68" i="67"/>
  <c r="J70" i="75" l="1"/>
  <c r="C70" i="75"/>
  <c r="R68" i="68"/>
  <c r="Q69" i="67"/>
  <c r="H70" i="68" s="1"/>
  <c r="B71" i="75"/>
  <c r="N69" i="75"/>
  <c r="O69" i="75"/>
  <c r="P69" i="75"/>
  <c r="Q69" i="75"/>
  <c r="G69" i="68"/>
  <c r="E69" i="68"/>
  <c r="D70" i="67"/>
  <c r="J69" i="67"/>
  <c r="N69" i="67"/>
  <c r="I69" i="67"/>
  <c r="O69" i="67"/>
  <c r="K69" i="67"/>
  <c r="P69" i="67"/>
  <c r="M69" i="67"/>
  <c r="H69" i="67"/>
  <c r="C70" i="68" s="1"/>
  <c r="L69" i="67"/>
  <c r="J71" i="75" l="1"/>
  <c r="C71" i="75"/>
  <c r="Q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R70" i="68" s="1"/>
  <c r="D71" i="67"/>
  <c r="I70" i="67"/>
  <c r="M70" i="67"/>
  <c r="K70" i="67"/>
  <c r="P70" i="67"/>
  <c r="L70" i="67"/>
  <c r="O70" i="67"/>
  <c r="H70" i="67"/>
  <c r="C71" i="68" s="1"/>
  <c r="J70" i="67"/>
  <c r="N70" i="67"/>
  <c r="J72" i="75" l="1"/>
  <c r="C72" i="75"/>
  <c r="Q71" i="67"/>
  <c r="H72" i="68" s="1"/>
  <c r="B73" i="75"/>
  <c r="N71" i="75"/>
  <c r="O71" i="75"/>
  <c r="P71" i="75"/>
  <c r="Q71" i="75"/>
  <c r="G71" i="68"/>
  <c r="E71" i="68"/>
  <c r="D72" i="67"/>
  <c r="H71" i="67"/>
  <c r="C72" i="68" s="1"/>
  <c r="L71" i="67"/>
  <c r="P71" i="67"/>
  <c r="M71" i="67"/>
  <c r="I71" i="67"/>
  <c r="N71" i="67"/>
  <c r="J71" i="67"/>
  <c r="K71" i="67"/>
  <c r="O71" i="67"/>
  <c r="Q72" i="67" l="1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B75" i="75" l="1"/>
  <c r="N73" i="75"/>
  <c r="O73" i="75"/>
  <c r="P73" i="75"/>
  <c r="Q73" i="75"/>
  <c r="R72" i="68"/>
  <c r="J74" i="75"/>
  <c r="C74" i="75"/>
  <c r="AB10" i="67"/>
  <c r="Q73" i="67"/>
  <c r="H74" i="68" s="1"/>
  <c r="E73" i="68"/>
  <c r="G73" i="68"/>
  <c r="D74" i="67"/>
  <c r="J73" i="67"/>
  <c r="N73" i="67"/>
  <c r="K73" i="67"/>
  <c r="P73" i="67"/>
  <c r="L73" i="67"/>
  <c r="I73" i="67"/>
  <c r="M73" i="67"/>
  <c r="O73" i="67"/>
  <c r="H73" i="67"/>
  <c r="C74" i="68" s="1"/>
  <c r="N74" i="75" l="1"/>
  <c r="O74" i="75"/>
  <c r="P74" i="75"/>
  <c r="Q74" i="75"/>
  <c r="Q74" i="67"/>
  <c r="H75" i="68" s="1"/>
  <c r="B76" i="75"/>
  <c r="J75" i="75"/>
  <c r="C75" i="75"/>
  <c r="P73" i="68"/>
  <c r="Q73" i="68" s="1"/>
  <c r="R73" i="68" s="1"/>
  <c r="P10" i="69"/>
  <c r="G74" i="68"/>
  <c r="E74" i="68"/>
  <c r="P74" i="68" s="1"/>
  <c r="Q74" i="68" s="1"/>
  <c r="R74" i="68" s="1"/>
  <c r="I74" i="67"/>
  <c r="M74" i="67"/>
  <c r="L74" i="67"/>
  <c r="H74" i="67"/>
  <c r="C75" i="68" s="1"/>
  <c r="N74" i="67"/>
  <c r="K74" i="67"/>
  <c r="O74" i="67"/>
  <c r="P74" i="67"/>
  <c r="J74" i="67"/>
  <c r="D75" i="67"/>
  <c r="J76" i="75" l="1"/>
  <c r="C76" i="75"/>
  <c r="P75" i="75"/>
  <c r="Q75" i="75"/>
  <c r="N75" i="75"/>
  <c r="O75" i="75"/>
  <c r="D81" i="69"/>
  <c r="D93" i="69"/>
  <c r="D89" i="69"/>
  <c r="D82" i="69"/>
  <c r="D83" i="69"/>
  <c r="D79" i="69"/>
  <c r="D84" i="69"/>
  <c r="D91" i="69"/>
  <c r="D85" i="69"/>
  <c r="D86" i="69"/>
  <c r="D87" i="69"/>
  <c r="D88" i="69"/>
  <c r="D90" i="69"/>
  <c r="D80" i="69"/>
  <c r="D92" i="69"/>
  <c r="Q75" i="67"/>
  <c r="H76" i="68" s="1"/>
  <c r="B77" i="75"/>
  <c r="G75" i="68"/>
  <c r="E75" i="68"/>
  <c r="D76" i="67"/>
  <c r="H75" i="67"/>
  <c r="C76" i="68" s="1"/>
  <c r="L75" i="67"/>
  <c r="P75" i="67"/>
  <c r="I75" i="67"/>
  <c r="N75" i="67"/>
  <c r="J75" i="67"/>
  <c r="O75" i="67"/>
  <c r="M75" i="67"/>
  <c r="K75" i="67"/>
  <c r="Q76" i="67" l="1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R76" i="68" s="1"/>
  <c r="D77" i="67"/>
  <c r="K76" i="67"/>
  <c r="O76" i="67"/>
  <c r="J76" i="67"/>
  <c r="P76" i="67"/>
  <c r="L76" i="67"/>
  <c r="N76" i="67"/>
  <c r="H76" i="67"/>
  <c r="C77" i="68" s="1"/>
  <c r="I76" i="67"/>
  <c r="M76" i="67"/>
  <c r="N77" i="75" l="1"/>
  <c r="O77" i="75"/>
  <c r="P77" i="75"/>
  <c r="Q77" i="75"/>
  <c r="J78" i="75"/>
  <c r="C78" i="75"/>
  <c r="Q77" i="67"/>
  <c r="H78" i="68" s="1"/>
  <c r="B79" i="75"/>
  <c r="G77" i="68"/>
  <c r="E77" i="68"/>
  <c r="D78" i="67"/>
  <c r="J77" i="67"/>
  <c r="N77" i="67"/>
  <c r="L77" i="67"/>
  <c r="H77" i="67"/>
  <c r="C78" i="68" s="1"/>
  <c r="M77" i="67"/>
  <c r="P77" i="67"/>
  <c r="I77" i="67"/>
  <c r="K77" i="67"/>
  <c r="O77" i="67"/>
  <c r="J79" i="75" l="1"/>
  <c r="C79" i="75"/>
  <c r="N78" i="75"/>
  <c r="Q78" i="75"/>
  <c r="O78" i="75"/>
  <c r="P78" i="75"/>
  <c r="Q78" i="67"/>
  <c r="H79" i="68" s="1"/>
  <c r="B80" i="75"/>
  <c r="P77" i="68"/>
  <c r="Q77" i="68" s="1"/>
  <c r="R77" i="68" s="1"/>
  <c r="G78" i="68"/>
  <c r="E78" i="68"/>
  <c r="P78" i="68" s="1"/>
  <c r="Q78" i="68" s="1"/>
  <c r="D79" i="67"/>
  <c r="I78" i="67"/>
  <c r="M78" i="67"/>
  <c r="H78" i="67"/>
  <c r="C79" i="68" s="1"/>
  <c r="N78" i="67"/>
  <c r="J78" i="67"/>
  <c r="O78" i="67"/>
  <c r="K78" i="67"/>
  <c r="L78" i="67"/>
  <c r="P78" i="67"/>
  <c r="J80" i="75" l="1"/>
  <c r="C80" i="75"/>
  <c r="Q79" i="67"/>
  <c r="H80" i="68" s="1"/>
  <c r="B81" i="75"/>
  <c r="R78" i="68"/>
  <c r="N79" i="75"/>
  <c r="O79" i="75"/>
  <c r="P79" i="75"/>
  <c r="Q79" i="75"/>
  <c r="G79" i="68"/>
  <c r="E79" i="68"/>
  <c r="D80" i="67"/>
  <c r="H79" i="67"/>
  <c r="C80" i="68" s="1"/>
  <c r="L79" i="67"/>
  <c r="P79" i="67"/>
  <c r="J79" i="67"/>
  <c r="O79" i="67"/>
  <c r="K79" i="67"/>
  <c r="I79" i="67"/>
  <c r="M79" i="67"/>
  <c r="N79" i="67"/>
  <c r="J81" i="75" l="1"/>
  <c r="C81" i="75"/>
  <c r="Q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K80" i="67"/>
  <c r="O80" i="67"/>
  <c r="L80" i="67"/>
  <c r="H80" i="67"/>
  <c r="C81" i="68" s="1"/>
  <c r="M80" i="67"/>
  <c r="J80" i="67"/>
  <c r="N80" i="67"/>
  <c r="P80" i="67"/>
  <c r="I80" i="67"/>
  <c r="J82" i="75" l="1"/>
  <c r="C82" i="75"/>
  <c r="R80" i="68"/>
  <c r="Q81" i="67"/>
  <c r="H82" i="68" s="1"/>
  <c r="B83" i="75"/>
  <c r="D26" i="73"/>
  <c r="D21" i="73"/>
  <c r="D16" i="73"/>
  <c r="N81" i="75"/>
  <c r="O81" i="75"/>
  <c r="P81" i="75"/>
  <c r="Q81" i="75"/>
  <c r="E81" i="68"/>
  <c r="G81" i="68"/>
  <c r="D82" i="67"/>
  <c r="J81" i="67"/>
  <c r="N81" i="67"/>
  <c r="H81" i="67"/>
  <c r="C82" i="68" s="1"/>
  <c r="M81" i="67"/>
  <c r="I81" i="67"/>
  <c r="O81" i="67"/>
  <c r="L81" i="67"/>
  <c r="P81" i="67"/>
  <c r="K81" i="67"/>
  <c r="L16" i="73" l="1"/>
  <c r="N16" i="73"/>
  <c r="M16" i="73"/>
  <c r="J83" i="75"/>
  <c r="C83" i="75"/>
  <c r="Q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R82" i="68" s="1"/>
  <c r="D83" i="67"/>
  <c r="I82" i="67"/>
  <c r="M82" i="67"/>
  <c r="J82" i="67"/>
  <c r="O82" i="67"/>
  <c r="K82" i="67"/>
  <c r="P82" i="67"/>
  <c r="N82" i="67"/>
  <c r="H82" i="67"/>
  <c r="C83" i="68" s="1"/>
  <c r="L82" i="67"/>
  <c r="AB11" i="67"/>
  <c r="J84" i="75" l="1"/>
  <c r="C84" i="75"/>
  <c r="P83" i="75"/>
  <c r="Q83" i="75"/>
  <c r="N83" i="75"/>
  <c r="O83" i="75"/>
  <c r="Q83" i="67"/>
  <c r="H84" i="68" s="1"/>
  <c r="B85" i="75"/>
  <c r="G83" i="68"/>
  <c r="E83" i="68"/>
  <c r="D84" i="67"/>
  <c r="H83" i="67"/>
  <c r="C84" i="68" s="1"/>
  <c r="L83" i="67"/>
  <c r="P83" i="67"/>
  <c r="K83" i="67"/>
  <c r="M83" i="67"/>
  <c r="O83" i="67"/>
  <c r="I83" i="67"/>
  <c r="J83" i="67"/>
  <c r="N83" i="67"/>
  <c r="J85" i="75" l="1"/>
  <c r="C85" i="75"/>
  <c r="Q84" i="67"/>
  <c r="H85" i="68" s="1"/>
  <c r="B86" i="75"/>
  <c r="N84" i="75"/>
  <c r="O84" i="75"/>
  <c r="P84" i="75"/>
  <c r="Q84" i="75"/>
  <c r="P83" i="68"/>
  <c r="Q83" i="68" s="1"/>
  <c r="R83" i="68" s="1"/>
  <c r="P11" i="69"/>
  <c r="G84" i="68"/>
  <c r="E84" i="68"/>
  <c r="P84" i="68" s="1"/>
  <c r="Q84" i="68" s="1"/>
  <c r="R84" i="68" s="1"/>
  <c r="K84" i="67"/>
  <c r="O84" i="67"/>
  <c r="H84" i="67"/>
  <c r="C85" i="68" s="1"/>
  <c r="M84" i="67"/>
  <c r="I84" i="67"/>
  <c r="N84" i="67"/>
  <c r="J84" i="67"/>
  <c r="L84" i="67"/>
  <c r="P84" i="67"/>
  <c r="D85" i="67"/>
  <c r="J86" i="75" l="1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Q85" i="67"/>
  <c r="H86" i="68" s="1"/>
  <c r="B87" i="75"/>
  <c r="P85" i="75"/>
  <c r="Q85" i="75"/>
  <c r="N85" i="75"/>
  <c r="O85" i="75"/>
  <c r="G85" i="68"/>
  <c r="E85" i="68"/>
  <c r="D86" i="67"/>
  <c r="J85" i="67"/>
  <c r="N85" i="67"/>
  <c r="I85" i="67"/>
  <c r="O85" i="67"/>
  <c r="K85" i="67"/>
  <c r="P85" i="67"/>
  <c r="H85" i="67"/>
  <c r="C86" i="68" s="1"/>
  <c r="L85" i="67"/>
  <c r="M85" i="67"/>
  <c r="J87" i="75" l="1"/>
  <c r="C87" i="75"/>
  <c r="Q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R86" i="68" s="1"/>
  <c r="D87" i="67"/>
  <c r="I86" i="67"/>
  <c r="M86" i="67"/>
  <c r="K86" i="67"/>
  <c r="P86" i="67"/>
  <c r="L86" i="67"/>
  <c r="J86" i="67"/>
  <c r="N86" i="67"/>
  <c r="O86" i="67"/>
  <c r="H86" i="67"/>
  <c r="C87" i="68" s="1"/>
  <c r="Q87" i="67" l="1"/>
  <c r="H88" i="68" s="1"/>
  <c r="B89" i="75"/>
  <c r="J88" i="75"/>
  <c r="C88" i="75"/>
  <c r="N87" i="75"/>
  <c r="O87" i="75"/>
  <c r="P87" i="75"/>
  <c r="Q87" i="75"/>
  <c r="G87" i="68"/>
  <c r="E87" i="68"/>
  <c r="D88" i="67"/>
  <c r="H87" i="67"/>
  <c r="C88" i="68" s="1"/>
  <c r="L87" i="67"/>
  <c r="P87" i="67"/>
  <c r="M87" i="67"/>
  <c r="I87" i="67"/>
  <c r="N87" i="67"/>
  <c r="K87" i="67"/>
  <c r="O87" i="67"/>
  <c r="J87" i="67"/>
  <c r="Q88" i="67" l="1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R88" i="68" s="1"/>
  <c r="D89" i="67"/>
  <c r="I88" i="67"/>
  <c r="M88" i="67"/>
  <c r="J88" i="67"/>
  <c r="N88" i="67"/>
  <c r="L88" i="67"/>
  <c r="O88" i="67"/>
  <c r="H88" i="67"/>
  <c r="C89" i="68" s="1"/>
  <c r="P88" i="67"/>
  <c r="K88" i="67"/>
  <c r="Q89" i="67" l="1"/>
  <c r="H90" i="68" s="1"/>
  <c r="B91" i="75"/>
  <c r="P89" i="75"/>
  <c r="Q89" i="75"/>
  <c r="N89" i="75"/>
  <c r="O89" i="75"/>
  <c r="J90" i="75"/>
  <c r="C90" i="75"/>
  <c r="E89" i="68"/>
  <c r="G89" i="68"/>
  <c r="D90" i="67"/>
  <c r="H89" i="67"/>
  <c r="C90" i="68" s="1"/>
  <c r="L89" i="67"/>
  <c r="P89" i="67"/>
  <c r="I89" i="67"/>
  <c r="M89" i="67"/>
  <c r="K89" i="67"/>
  <c r="N89" i="67"/>
  <c r="O89" i="67"/>
  <c r="J89" i="67"/>
  <c r="P90" i="75" l="1"/>
  <c r="Q90" i="75"/>
  <c r="N90" i="75"/>
  <c r="O90" i="75"/>
  <c r="Q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R90" i="68" s="1"/>
  <c r="D91" i="67"/>
  <c r="K90" i="67"/>
  <c r="O90" i="67"/>
  <c r="H90" i="67"/>
  <c r="C91" i="68" s="1"/>
  <c r="L90" i="67"/>
  <c r="P90" i="67"/>
  <c r="J90" i="67"/>
  <c r="M90" i="67"/>
  <c r="N90" i="67"/>
  <c r="I90" i="67"/>
  <c r="N91" i="75" l="1"/>
  <c r="O91" i="75"/>
  <c r="P91" i="75"/>
  <c r="Q91" i="75"/>
  <c r="J92" i="75"/>
  <c r="C92" i="75"/>
  <c r="Q91" i="67"/>
  <c r="H92" i="68" s="1"/>
  <c r="B93" i="75"/>
  <c r="D27" i="73"/>
  <c r="D17" i="73"/>
  <c r="D22" i="73"/>
  <c r="G91" i="68"/>
  <c r="E91" i="68"/>
  <c r="D92" i="67"/>
  <c r="J91" i="67"/>
  <c r="N91" i="67"/>
  <c r="K91" i="67"/>
  <c r="O91" i="67"/>
  <c r="I91" i="67"/>
  <c r="L91" i="67"/>
  <c r="M91" i="67"/>
  <c r="H91" i="67"/>
  <c r="C92" i="68" s="1"/>
  <c r="P91" i="67"/>
  <c r="N17" i="73" l="1"/>
  <c r="M17" i="73"/>
  <c r="J5" i="73" s="1"/>
  <c r="J93" i="75"/>
  <c r="C93" i="75"/>
  <c r="O92" i="75"/>
  <c r="P92" i="75"/>
  <c r="Q92" i="75"/>
  <c r="N92" i="75"/>
  <c r="Q92" i="67"/>
  <c r="H93" i="68" s="1"/>
  <c r="B94" i="75"/>
  <c r="P91" i="68"/>
  <c r="Q91" i="68" s="1"/>
  <c r="R91" i="68" s="1"/>
  <c r="G92" i="68"/>
  <c r="E92" i="68"/>
  <c r="P92" i="68" s="1"/>
  <c r="Q92" i="68" s="1"/>
  <c r="R92" i="68" s="1"/>
  <c r="D93" i="67"/>
  <c r="I92" i="67"/>
  <c r="M92" i="67"/>
  <c r="J92" i="67"/>
  <c r="N92" i="67"/>
  <c r="H92" i="67"/>
  <c r="C93" i="68" s="1"/>
  <c r="P92" i="67"/>
  <c r="K92" i="67"/>
  <c r="L92" i="67"/>
  <c r="O92" i="67"/>
  <c r="AB12" i="67"/>
  <c r="O93" i="75" l="1"/>
  <c r="P93" i="75"/>
  <c r="Q93" i="75"/>
  <c r="N93" i="75"/>
  <c r="J94" i="75"/>
  <c r="C94" i="75"/>
  <c r="Y41" i="73"/>
  <c r="Y42" i="73"/>
  <c r="Y40" i="73"/>
  <c r="Y39" i="73"/>
  <c r="Q93" i="67"/>
  <c r="H94" i="68" s="1"/>
  <c r="B95" i="75"/>
  <c r="G93" i="68"/>
  <c r="E93" i="68"/>
  <c r="D94" i="67"/>
  <c r="H93" i="67"/>
  <c r="C94" i="68" s="1"/>
  <c r="L93" i="67"/>
  <c r="P93" i="67"/>
  <c r="I93" i="67"/>
  <c r="M93" i="67"/>
  <c r="O93" i="67"/>
  <c r="J93" i="67"/>
  <c r="K93" i="67"/>
  <c r="N93" i="67"/>
  <c r="O94" i="75" l="1"/>
  <c r="P94" i="75"/>
  <c r="Q94" i="75"/>
  <c r="N94" i="75"/>
  <c r="Q94" i="67"/>
  <c r="H95" i="68" s="1"/>
  <c r="B96" i="75"/>
  <c r="J95" i="75"/>
  <c r="C95" i="75"/>
  <c r="P93" i="68"/>
  <c r="Q93" i="68" s="1"/>
  <c r="R93" i="68" s="1"/>
  <c r="P12" i="69"/>
  <c r="G94" i="68"/>
  <c r="E94" i="68"/>
  <c r="P94" i="68" s="1"/>
  <c r="Q94" i="68" s="1"/>
  <c r="R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75" l="1"/>
  <c r="N95" i="75"/>
  <c r="O95" i="75"/>
  <c r="P95" i="75"/>
  <c r="J96" i="75"/>
  <c r="C96" i="75"/>
  <c r="Q95" i="67"/>
  <c r="H96" i="68" s="1"/>
  <c r="B97" i="75"/>
  <c r="D117" i="69"/>
  <c r="D109" i="69"/>
  <c r="D118" i="69"/>
  <c r="D119" i="69"/>
  <c r="D120" i="69"/>
  <c r="D114" i="69"/>
  <c r="D121" i="69"/>
  <c r="D110" i="69"/>
  <c r="D122" i="69"/>
  <c r="D123" i="69"/>
  <c r="D115" i="69"/>
  <c r="D111" i="69"/>
  <c r="D112" i="69"/>
  <c r="D113" i="69"/>
  <c r="D116" i="69"/>
  <c r="G95" i="68"/>
  <c r="E95" i="68"/>
  <c r="D96" i="67"/>
  <c r="J95" i="67"/>
  <c r="N95" i="67"/>
  <c r="K95" i="67"/>
  <c r="O95" i="67"/>
  <c r="M95" i="67"/>
  <c r="H95" i="67"/>
  <c r="C96" i="68" s="1"/>
  <c r="P95" i="67"/>
  <c r="I95" i="67"/>
  <c r="L95" i="67"/>
  <c r="Q96" i="67" l="1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6" i="67"/>
  <c r="M96" i="67"/>
  <c r="J96" i="67"/>
  <c r="N96" i="67"/>
  <c r="L96" i="67"/>
  <c r="O96" i="67"/>
  <c r="H96" i="67"/>
  <c r="C97" i="68" s="1"/>
  <c r="P96" i="67"/>
  <c r="K96" i="67"/>
  <c r="J98" i="75" l="1"/>
  <c r="C98" i="75"/>
  <c r="O97" i="75"/>
  <c r="P97" i="75"/>
  <c r="N97" i="75"/>
  <c r="Q97" i="75"/>
  <c r="Q97" i="67"/>
  <c r="H98" i="68" s="1"/>
  <c r="B99" i="75"/>
  <c r="E97" i="68"/>
  <c r="G97" i="68"/>
  <c r="D98" i="67"/>
  <c r="H97" i="67"/>
  <c r="C98" i="68" s="1"/>
  <c r="L97" i="67"/>
  <c r="P97" i="67"/>
  <c r="I97" i="67"/>
  <c r="M97" i="67"/>
  <c r="K97" i="67"/>
  <c r="N97" i="67"/>
  <c r="O97" i="67"/>
  <c r="J97" i="67"/>
  <c r="Q98" i="67" l="1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R98" i="68" s="1"/>
  <c r="D99" i="67"/>
  <c r="K98" i="67"/>
  <c r="O98" i="67"/>
  <c r="H98" i="67"/>
  <c r="C99" i="68" s="1"/>
  <c r="L98" i="67"/>
  <c r="P98" i="67"/>
  <c r="J98" i="67"/>
  <c r="M98" i="67"/>
  <c r="N98" i="67"/>
  <c r="I98" i="67"/>
  <c r="Q99" i="75" l="1"/>
  <c r="N99" i="75"/>
  <c r="O99" i="75"/>
  <c r="P99" i="75"/>
  <c r="J100" i="75"/>
  <c r="C100" i="75"/>
  <c r="Q99" i="67"/>
  <c r="H100" i="68" s="1"/>
  <c r="B101" i="75"/>
  <c r="G99" i="68"/>
  <c r="E99" i="68"/>
  <c r="D100" i="67"/>
  <c r="J99" i="67"/>
  <c r="N99" i="67"/>
  <c r="K99" i="67"/>
  <c r="O99" i="67"/>
  <c r="I99" i="67"/>
  <c r="L99" i="67"/>
  <c r="M99" i="67"/>
  <c r="H99" i="67"/>
  <c r="C100" i="68" s="1"/>
  <c r="P99" i="67"/>
  <c r="J101" i="75" l="1"/>
  <c r="C101" i="75"/>
  <c r="Q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R100" i="68" s="1"/>
  <c r="D101" i="67"/>
  <c r="I100" i="67"/>
  <c r="M100" i="67"/>
  <c r="J100" i="67"/>
  <c r="N100" i="67"/>
  <c r="H100" i="67"/>
  <c r="C101" i="68" s="1"/>
  <c r="P100" i="67"/>
  <c r="K100" i="67"/>
  <c r="L100" i="67"/>
  <c r="O100" i="67"/>
  <c r="J102" i="75" l="1"/>
  <c r="C102" i="75"/>
  <c r="Q101" i="67"/>
  <c r="H102" i="68" s="1"/>
  <c r="B103" i="75"/>
  <c r="Q101" i="75"/>
  <c r="N101" i="75"/>
  <c r="O101" i="75"/>
  <c r="P101" i="75"/>
  <c r="G101" i="68"/>
  <c r="E101" i="68"/>
  <c r="D102" i="67"/>
  <c r="H101" i="67"/>
  <c r="C102" i="68" s="1"/>
  <c r="L101" i="67"/>
  <c r="P101" i="67"/>
  <c r="I101" i="67"/>
  <c r="M101" i="67"/>
  <c r="O101" i="67"/>
  <c r="J101" i="67"/>
  <c r="K101" i="67"/>
  <c r="N101" i="67"/>
  <c r="Q102" i="67" l="1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Q103" i="75" l="1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AB13" i="67"/>
  <c r="Q103" i="67"/>
  <c r="H104" i="68" s="1"/>
  <c r="G103" i="68"/>
  <c r="E103" i="68"/>
  <c r="J103" i="67"/>
  <c r="N103" i="67"/>
  <c r="K103" i="67"/>
  <c r="O103" i="67"/>
  <c r="P13" i="71" s="1"/>
  <c r="M103" i="67"/>
  <c r="N13" i="71" s="1"/>
  <c r="H103" i="67"/>
  <c r="C104" i="68" s="1"/>
  <c r="P103" i="67"/>
  <c r="Q13" i="71" s="1"/>
  <c r="I103" i="67"/>
  <c r="D13" i="71" s="1"/>
  <c r="B117" i="71" s="1"/>
  <c r="L103" i="67"/>
  <c r="M13" i="71" s="1"/>
  <c r="AB5" i="67"/>
  <c r="W11" i="67"/>
  <c r="W10" i="67"/>
  <c r="W9" i="67"/>
  <c r="X9" i="67" s="1"/>
  <c r="W13" i="67"/>
  <c r="W14" i="67"/>
  <c r="W12" i="67"/>
  <c r="X12" i="67" s="1"/>
  <c r="AB9" i="67"/>
  <c r="J105" i="75" l="1"/>
  <c r="C105" i="75"/>
  <c r="AD58" i="65"/>
  <c r="AD64" i="65"/>
  <c r="AD71" i="65"/>
  <c r="Q104" i="75"/>
  <c r="N104" i="75"/>
  <c r="O104" i="75"/>
  <c r="P104" i="75"/>
  <c r="AD75" i="65" s="1"/>
  <c r="N15" i="73"/>
  <c r="K15" i="73"/>
  <c r="L15" i="73"/>
  <c r="I5" i="73" s="1"/>
  <c r="X14" i="67"/>
  <c r="L5" i="71"/>
  <c r="L6" i="71"/>
  <c r="L7" i="71"/>
  <c r="L8" i="71"/>
  <c r="L9" i="71"/>
  <c r="L10" i="71"/>
  <c r="L11" i="71"/>
  <c r="L12" i="71"/>
  <c r="L13" i="71"/>
  <c r="AD51" i="65"/>
  <c r="O5" i="71"/>
  <c r="O6" i="71"/>
  <c r="O7" i="71"/>
  <c r="O8" i="71"/>
  <c r="O9" i="71"/>
  <c r="O10" i="71"/>
  <c r="O11" i="71"/>
  <c r="O12" i="71"/>
  <c r="O13" i="71"/>
  <c r="N14" i="73"/>
  <c r="K5" i="73" s="1"/>
  <c r="K14" i="73"/>
  <c r="AD55" i="65"/>
  <c r="N13" i="73"/>
  <c r="K13" i="73"/>
  <c r="AD61" i="65"/>
  <c r="AD67" i="65"/>
  <c r="D5" i="7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R103" i="68" s="1"/>
  <c r="P13" i="69"/>
  <c r="G104" i="68"/>
  <c r="E104" i="68"/>
  <c r="P4" i="69" s="1"/>
  <c r="X13" i="67"/>
  <c r="X11" i="67"/>
  <c r="D9" i="69" l="1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S311" i="71"/>
  <c r="S293" i="71"/>
  <c r="S149" i="71"/>
  <c r="S230" i="71"/>
  <c r="S221" i="71"/>
  <c r="S41" i="71"/>
  <c r="S212" i="71"/>
  <c r="S59" i="71"/>
  <c r="S113" i="71"/>
  <c r="S203" i="71"/>
  <c r="S329" i="71"/>
  <c r="S86" i="71"/>
  <c r="S167" i="71"/>
  <c r="S275" i="71"/>
  <c r="S266" i="71"/>
  <c r="S77" i="71"/>
  <c r="S284" i="71"/>
  <c r="S32" i="71"/>
  <c r="S95" i="71"/>
  <c r="S338" i="71"/>
  <c r="S320" i="71"/>
  <c r="S122" i="71"/>
  <c r="S68" i="71"/>
  <c r="S185" i="71"/>
  <c r="S140" i="71"/>
  <c r="S194" i="71"/>
  <c r="S158" i="71"/>
  <c r="S131" i="71"/>
  <c r="S257" i="71"/>
  <c r="S50" i="71"/>
  <c r="S176" i="71"/>
  <c r="S104" i="71"/>
  <c r="S302" i="71"/>
  <c r="S239" i="71"/>
  <c r="S248" i="71"/>
  <c r="S23" i="71"/>
  <c r="S283" i="71"/>
  <c r="S256" i="71"/>
  <c r="S220" i="71"/>
  <c r="S301" i="71"/>
  <c r="S337" i="71"/>
  <c r="S166" i="71"/>
  <c r="S157" i="71"/>
  <c r="S139" i="71"/>
  <c r="S148" i="71"/>
  <c r="S229" i="71"/>
  <c r="S49" i="71"/>
  <c r="S310" i="71"/>
  <c r="S67" i="71"/>
  <c r="S265" i="71"/>
  <c r="S22" i="71"/>
  <c r="S103" i="71"/>
  <c r="S247" i="71"/>
  <c r="S202" i="71"/>
  <c r="S328" i="71"/>
  <c r="S130" i="71"/>
  <c r="S76" i="71"/>
  <c r="S292" i="71"/>
  <c r="S31" i="71"/>
  <c r="S319" i="71"/>
  <c r="S274" i="71"/>
  <c r="S121" i="71"/>
  <c r="S238" i="71"/>
  <c r="S58" i="71"/>
  <c r="S184" i="71"/>
  <c r="S94" i="71"/>
  <c r="S211" i="71"/>
  <c r="S85" i="71"/>
  <c r="S193" i="71"/>
  <c r="S40" i="71"/>
  <c r="S112" i="71"/>
  <c r="S175" i="71"/>
  <c r="Q245" i="71"/>
  <c r="Q290" i="71"/>
  <c r="Q65" i="71"/>
  <c r="Q119" i="71"/>
  <c r="Q83" i="71"/>
  <c r="Q281" i="71"/>
  <c r="Q146" i="71"/>
  <c r="Q227" i="71"/>
  <c r="Q326" i="71"/>
  <c r="Q263" i="71"/>
  <c r="Q299" i="71"/>
  <c r="Q254" i="71"/>
  <c r="Q155" i="71"/>
  <c r="Q47" i="71"/>
  <c r="Q92" i="71"/>
  <c r="Q110" i="71"/>
  <c r="Q272" i="71"/>
  <c r="Q200" i="71"/>
  <c r="Q308" i="71"/>
  <c r="Q56" i="71"/>
  <c r="Q182" i="71"/>
  <c r="Q191" i="71"/>
  <c r="Q128" i="71"/>
  <c r="Q317" i="71"/>
  <c r="Q218" i="71"/>
  <c r="Q38" i="71"/>
  <c r="Q29" i="71"/>
  <c r="Q236" i="71"/>
  <c r="Q20" i="71"/>
  <c r="Q335" i="71"/>
  <c r="Q173" i="71"/>
  <c r="Q74" i="71"/>
  <c r="Q101" i="71"/>
  <c r="Q209" i="71"/>
  <c r="Q137" i="71"/>
  <c r="Q164" i="71"/>
  <c r="Q73" i="71"/>
  <c r="Q235" i="71"/>
  <c r="Q145" i="71"/>
  <c r="Q55" i="71"/>
  <c r="Q226" i="71"/>
  <c r="Q19" i="71"/>
  <c r="Q208" i="71"/>
  <c r="Q334" i="71"/>
  <c r="Q82" i="71"/>
  <c r="Q199" i="71"/>
  <c r="Q64" i="71"/>
  <c r="Q163" i="71"/>
  <c r="Q262" i="71"/>
  <c r="Q316" i="71"/>
  <c r="Q190" i="71"/>
  <c r="Q280" i="71"/>
  <c r="Q37" i="71"/>
  <c r="Q28" i="71"/>
  <c r="Q46" i="71"/>
  <c r="Q298" i="71"/>
  <c r="Q289" i="71"/>
  <c r="Q127" i="71"/>
  <c r="Q307" i="71"/>
  <c r="Q244" i="71"/>
  <c r="Q118" i="71"/>
  <c r="Q181" i="71"/>
  <c r="Q154" i="71"/>
  <c r="Q253" i="71"/>
  <c r="Q271" i="71"/>
  <c r="Q100" i="71"/>
  <c r="Q172" i="71"/>
  <c r="Q91" i="71"/>
  <c r="Q109" i="71"/>
  <c r="Q217" i="71"/>
  <c r="Q325" i="71"/>
  <c r="Q136" i="71"/>
  <c r="AD65" i="65"/>
  <c r="AD57" i="65"/>
  <c r="AD84" i="65"/>
  <c r="AD54" i="65"/>
  <c r="AD88" i="65"/>
  <c r="AD94" i="65"/>
  <c r="AD74" i="65"/>
  <c r="AD87" i="65"/>
  <c r="AD80" i="65"/>
  <c r="AD46" i="65"/>
  <c r="AD6" i="65"/>
  <c r="AD39" i="65"/>
  <c r="AD77" i="65"/>
  <c r="AD17" i="65"/>
  <c r="AD96" i="65"/>
  <c r="AD60" i="65"/>
  <c r="AD48" i="65"/>
  <c r="AD56" i="65"/>
  <c r="AD70" i="65"/>
  <c r="AD15" i="65"/>
  <c r="AD83" i="65"/>
  <c r="AD16" i="65"/>
  <c r="AD100" i="65"/>
  <c r="AD97" i="65"/>
  <c r="AD91" i="65"/>
  <c r="AD82" i="65"/>
  <c r="AD7" i="65"/>
  <c r="AD63" i="65"/>
  <c r="AD52" i="65"/>
  <c r="AD10" i="65"/>
  <c r="AD62" i="65"/>
  <c r="AD9" i="65"/>
  <c r="AD13" i="65"/>
  <c r="AD81" i="65"/>
  <c r="AD42" i="65"/>
  <c r="AD102" i="65"/>
  <c r="AD76" i="65"/>
  <c r="AD99" i="65"/>
  <c r="AD73" i="65"/>
  <c r="AD89" i="65"/>
  <c r="AD12" i="65"/>
  <c r="AD85" i="65"/>
  <c r="AD103" i="65"/>
  <c r="AD44" i="65"/>
  <c r="AD98" i="65"/>
  <c r="AD78" i="65"/>
  <c r="AD93" i="65"/>
  <c r="AD5" i="65"/>
  <c r="AD86" i="65"/>
  <c r="AD66" i="65"/>
  <c r="AD95" i="65"/>
  <c r="AD50" i="65"/>
  <c r="AD11" i="65"/>
  <c r="AD101" i="65"/>
  <c r="AD59" i="65"/>
  <c r="AD69" i="65"/>
  <c r="AD72" i="65"/>
  <c r="AD68" i="65"/>
  <c r="AD90" i="65"/>
  <c r="AD92" i="65"/>
  <c r="AD8" i="65"/>
  <c r="AD14" i="65"/>
  <c r="AD18" i="65"/>
  <c r="AD19" i="65"/>
  <c r="AD22" i="65"/>
  <c r="AD20" i="65"/>
  <c r="AD23" i="65"/>
  <c r="AD21" i="65"/>
  <c r="AD24" i="65"/>
  <c r="AD26" i="65"/>
  <c r="AD25" i="65"/>
  <c r="AD27" i="65"/>
  <c r="AD28" i="65"/>
  <c r="AD29" i="65"/>
  <c r="AD30" i="65"/>
  <c r="AD31" i="65"/>
  <c r="AD32" i="65"/>
  <c r="AD33" i="65"/>
  <c r="AD34" i="65"/>
  <c r="AD35" i="65"/>
  <c r="AD36" i="65"/>
  <c r="AD37" i="65"/>
  <c r="AD38" i="65"/>
  <c r="AD41" i="65"/>
  <c r="AD43" i="65"/>
  <c r="AD40" i="65"/>
  <c r="AD45" i="65"/>
  <c r="AD53" i="65"/>
  <c r="AD49" i="65"/>
  <c r="AD47" i="65"/>
  <c r="H5" i="73"/>
  <c r="O105" i="75"/>
  <c r="U2" i="75" s="1"/>
  <c r="P105" i="75"/>
  <c r="Q105" i="75"/>
  <c r="N3" i="73" s="1"/>
  <c r="N105" i="75"/>
  <c r="Q332" i="71"/>
  <c r="Q107" i="71"/>
  <c r="Q341" i="71"/>
  <c r="Q71" i="71"/>
  <c r="Q170" i="71"/>
  <c r="Q161" i="71"/>
  <c r="Q197" i="71"/>
  <c r="Q134" i="71"/>
  <c r="Q53" i="71"/>
  <c r="Q233" i="71"/>
  <c r="Q323" i="71"/>
  <c r="Q260" i="71"/>
  <c r="Q251" i="71"/>
  <c r="Q287" i="71"/>
  <c r="Q89" i="71"/>
  <c r="Q215" i="71"/>
  <c r="Q296" i="71"/>
  <c r="Q98" i="71"/>
  <c r="Q143" i="71"/>
  <c r="Q305" i="71"/>
  <c r="Q80" i="71"/>
  <c r="Q278" i="71"/>
  <c r="Q188" i="71"/>
  <c r="Q224" i="71"/>
  <c r="Q314" i="71"/>
  <c r="Q26" i="71"/>
  <c r="Q116" i="71"/>
  <c r="Q35" i="71"/>
  <c r="Q206" i="71"/>
  <c r="Q62" i="71"/>
  <c r="Q125" i="71"/>
  <c r="Q44" i="71"/>
  <c r="Q152" i="71"/>
  <c r="Q179" i="71"/>
  <c r="Q269" i="71"/>
  <c r="Q242" i="71"/>
  <c r="Q48" i="71"/>
  <c r="Q192" i="71"/>
  <c r="Q255" i="71"/>
  <c r="Q183" i="71"/>
  <c r="Q318" i="71"/>
  <c r="Q75" i="71"/>
  <c r="Q300" i="71"/>
  <c r="Q309" i="71"/>
  <c r="Q291" i="71"/>
  <c r="Q39" i="71"/>
  <c r="Q66" i="71"/>
  <c r="Q219" i="71"/>
  <c r="Q84" i="71"/>
  <c r="Q201" i="71"/>
  <c r="Q102" i="71"/>
  <c r="Q21" i="71"/>
  <c r="Q93" i="71"/>
  <c r="Q210" i="71"/>
  <c r="Q336" i="71"/>
  <c r="Q156" i="71"/>
  <c r="Q282" i="71"/>
  <c r="Q30" i="71"/>
  <c r="Q264" i="71"/>
  <c r="Q129" i="71"/>
  <c r="Q165" i="71"/>
  <c r="Q327" i="71"/>
  <c r="Q237" i="71"/>
  <c r="Q138" i="71"/>
  <c r="Q120" i="71"/>
  <c r="Q273" i="71"/>
  <c r="Q174" i="71"/>
  <c r="Q111" i="71"/>
  <c r="Q57" i="71"/>
  <c r="Q246" i="71"/>
  <c r="Q228" i="71"/>
  <c r="Q147" i="71"/>
  <c r="Q339" i="71"/>
  <c r="Q123" i="71"/>
  <c r="Q105" i="71"/>
  <c r="Q24" i="71"/>
  <c r="Q204" i="71"/>
  <c r="Q33" i="71"/>
  <c r="Q240" i="71"/>
  <c r="Q267" i="71"/>
  <c r="Q168" i="71"/>
  <c r="Q177" i="71"/>
  <c r="Q330" i="71"/>
  <c r="Q42" i="71"/>
  <c r="Q159" i="71"/>
  <c r="Q87" i="71"/>
  <c r="Q51" i="71"/>
  <c r="Q222" i="71"/>
  <c r="Q321" i="71"/>
  <c r="Q78" i="71"/>
  <c r="Q213" i="71"/>
  <c r="Q132" i="71"/>
  <c r="Q285" i="71"/>
  <c r="Q294" i="71"/>
  <c r="Q276" i="71"/>
  <c r="Q186" i="71"/>
  <c r="Q60" i="71"/>
  <c r="Q258" i="71"/>
  <c r="Q96" i="71"/>
  <c r="Q195" i="71"/>
  <c r="Q114" i="71"/>
  <c r="Q69" i="71"/>
  <c r="Q312" i="71"/>
  <c r="Q249" i="71"/>
  <c r="Q141" i="71"/>
  <c r="Q150" i="71"/>
  <c r="Q303" i="71"/>
  <c r="Q231" i="71"/>
  <c r="S339" i="71"/>
  <c r="S78" i="71"/>
  <c r="S96" i="71"/>
  <c r="S294" i="71"/>
  <c r="S132" i="71"/>
  <c r="S33" i="71"/>
  <c r="S330" i="71"/>
  <c r="S186" i="71"/>
  <c r="S42" i="71"/>
  <c r="S159" i="71"/>
  <c r="S60" i="71"/>
  <c r="S258" i="71"/>
  <c r="S195" i="71"/>
  <c r="S240" i="71"/>
  <c r="S249" i="71"/>
  <c r="S177" i="71"/>
  <c r="S285" i="71"/>
  <c r="S123" i="71"/>
  <c r="S105" i="71"/>
  <c r="S204" i="71"/>
  <c r="S213" i="71"/>
  <c r="S168" i="71"/>
  <c r="S87" i="71"/>
  <c r="S69" i="71"/>
  <c r="S24" i="71"/>
  <c r="S312" i="71"/>
  <c r="S141" i="71"/>
  <c r="S150" i="71"/>
  <c r="S276" i="71"/>
  <c r="S303" i="71"/>
  <c r="S231" i="71"/>
  <c r="S267" i="71"/>
  <c r="S321" i="71"/>
  <c r="S114" i="71"/>
  <c r="S222" i="71"/>
  <c r="S51" i="71"/>
  <c r="Q283" i="71"/>
  <c r="Q139" i="71"/>
  <c r="Q301" i="71"/>
  <c r="Q292" i="71"/>
  <c r="Q121" i="71"/>
  <c r="Q40" i="71"/>
  <c r="Q202" i="71"/>
  <c r="Q265" i="71"/>
  <c r="Q31" i="71"/>
  <c r="Q184" i="71"/>
  <c r="Q193" i="71"/>
  <c r="Q166" i="71"/>
  <c r="Q319" i="71"/>
  <c r="Q85" i="71"/>
  <c r="Q157" i="71"/>
  <c r="Q256" i="71"/>
  <c r="Q247" i="71"/>
  <c r="Q94" i="71"/>
  <c r="Q229" i="71"/>
  <c r="Q211" i="71"/>
  <c r="Q328" i="71"/>
  <c r="Q310" i="71"/>
  <c r="Q22" i="71"/>
  <c r="Q175" i="71"/>
  <c r="Q148" i="71"/>
  <c r="Q76" i="71"/>
  <c r="Q49" i="71"/>
  <c r="Q58" i="71"/>
  <c r="Q67" i="71"/>
  <c r="Q220" i="71"/>
  <c r="Q112" i="71"/>
  <c r="Q337" i="71"/>
  <c r="Q130" i="71"/>
  <c r="Q238" i="71"/>
  <c r="Q103" i="71"/>
  <c r="Q274" i="71"/>
  <c r="S332" i="71"/>
  <c r="S206" i="71"/>
  <c r="S80" i="71"/>
  <c r="S152" i="71"/>
  <c r="S305" i="71"/>
  <c r="S341" i="71"/>
  <c r="S215" i="71"/>
  <c r="S278" i="71"/>
  <c r="S134" i="71"/>
  <c r="S233" i="71"/>
  <c r="S323" i="71"/>
  <c r="S296" i="71"/>
  <c r="S260" i="71"/>
  <c r="S188" i="71"/>
  <c r="S98" i="71"/>
  <c r="S143" i="71"/>
  <c r="S71" i="71"/>
  <c r="S161" i="71"/>
  <c r="S116" i="71"/>
  <c r="S35" i="71"/>
  <c r="S107" i="71"/>
  <c r="S62" i="71"/>
  <c r="S125" i="71"/>
  <c r="S269" i="71"/>
  <c r="S197" i="71"/>
  <c r="S287" i="71"/>
  <c r="S224" i="71"/>
  <c r="S314" i="71"/>
  <c r="S26" i="71"/>
  <c r="S170" i="71"/>
  <c r="S44" i="71"/>
  <c r="S53" i="71"/>
  <c r="S179" i="71"/>
  <c r="S242" i="71"/>
  <c r="S251" i="71"/>
  <c r="S89" i="71"/>
  <c r="Q304" i="71"/>
  <c r="Q340" i="71"/>
  <c r="Q169" i="71"/>
  <c r="Q142" i="71"/>
  <c r="Q232" i="71"/>
  <c r="Q241" i="71"/>
  <c r="Q106" i="71"/>
  <c r="Q88" i="71"/>
  <c r="Q286" i="71"/>
  <c r="Q277" i="71"/>
  <c r="Q70" i="71"/>
  <c r="Q97" i="71"/>
  <c r="Q133" i="71"/>
  <c r="Q187" i="71"/>
  <c r="Q43" i="71"/>
  <c r="Q196" i="71"/>
  <c r="Q313" i="71"/>
  <c r="Q268" i="71"/>
  <c r="Q205" i="71"/>
  <c r="Q151" i="71"/>
  <c r="Q214" i="71"/>
  <c r="Q25" i="71"/>
  <c r="Q322" i="71"/>
  <c r="Q160" i="71"/>
  <c r="Q331" i="71"/>
  <c r="Q79" i="71"/>
  <c r="Q250" i="71"/>
  <c r="Q259" i="71"/>
  <c r="Q52" i="71"/>
  <c r="Q295" i="71"/>
  <c r="Q124" i="71"/>
  <c r="Q115" i="71"/>
  <c r="Q34" i="71"/>
  <c r="Q61" i="71"/>
  <c r="Q223" i="71"/>
  <c r="Q178" i="71"/>
  <c r="S304" i="71"/>
  <c r="S169" i="71"/>
  <c r="S160" i="71"/>
  <c r="S331" i="71"/>
  <c r="S79" i="71"/>
  <c r="S286" i="71"/>
  <c r="S259" i="71"/>
  <c r="S52" i="71"/>
  <c r="S295" i="71"/>
  <c r="S124" i="71"/>
  <c r="S34" i="71"/>
  <c r="S106" i="71"/>
  <c r="S43" i="71"/>
  <c r="S322" i="71"/>
  <c r="S142" i="71"/>
  <c r="S250" i="71"/>
  <c r="S88" i="71"/>
  <c r="S97" i="71"/>
  <c r="S178" i="71"/>
  <c r="S313" i="71"/>
  <c r="S241" i="71"/>
  <c r="S268" i="71"/>
  <c r="S70" i="71"/>
  <c r="S340" i="71"/>
  <c r="S133" i="71"/>
  <c r="S115" i="71"/>
  <c r="S232" i="71"/>
  <c r="S61" i="71"/>
  <c r="S223" i="71"/>
  <c r="S277" i="71"/>
  <c r="S205" i="71"/>
  <c r="S151" i="71"/>
  <c r="S214" i="71"/>
  <c r="S187" i="71"/>
  <c r="S196" i="71"/>
  <c r="S25" i="71"/>
  <c r="Q311" i="71"/>
  <c r="Q176" i="71"/>
  <c r="Q275" i="71"/>
  <c r="Q32" i="71"/>
  <c r="Q185" i="71"/>
  <c r="Q41" i="71"/>
  <c r="Q320" i="71"/>
  <c r="Q329" i="71"/>
  <c r="Q95" i="71"/>
  <c r="Q77" i="71"/>
  <c r="Q257" i="71"/>
  <c r="Q23" i="71"/>
  <c r="Q230" i="71"/>
  <c r="Q221" i="71"/>
  <c r="Q158" i="71"/>
  <c r="Q293" i="71"/>
  <c r="Q104" i="71"/>
  <c r="Q113" i="71"/>
  <c r="Q140" i="71"/>
  <c r="Q194" i="71"/>
  <c r="Q131" i="71"/>
  <c r="Q50" i="71"/>
  <c r="Q212" i="71"/>
  <c r="Q59" i="71"/>
  <c r="Q86" i="71"/>
  <c r="Q68" i="71"/>
  <c r="Q248" i="71"/>
  <c r="Q284" i="71"/>
  <c r="Q149" i="71"/>
  <c r="Q203" i="71"/>
  <c r="Q239" i="71"/>
  <c r="Q338" i="71"/>
  <c r="Q266" i="71"/>
  <c r="Q122" i="71"/>
  <c r="Q302" i="71"/>
  <c r="Q167" i="71"/>
  <c r="U332" i="71"/>
  <c r="U224" i="71"/>
  <c r="U107" i="71"/>
  <c r="U143" i="71"/>
  <c r="U161" i="71"/>
  <c r="U53" i="71"/>
  <c r="U179" i="71"/>
  <c r="U242" i="71"/>
  <c r="U98" i="71"/>
  <c r="U71" i="71"/>
  <c r="U80" i="71"/>
  <c r="U287" i="71"/>
  <c r="U44" i="71"/>
  <c r="U233" i="71"/>
  <c r="U269" i="71"/>
  <c r="U305" i="71"/>
  <c r="U197" i="71"/>
  <c r="U251" i="71"/>
  <c r="U35" i="71"/>
  <c r="U278" i="71"/>
  <c r="U134" i="71"/>
  <c r="U152" i="71"/>
  <c r="U323" i="71"/>
  <c r="U296" i="71"/>
  <c r="U260" i="71"/>
  <c r="U89" i="71"/>
  <c r="U206" i="71"/>
  <c r="U62" i="71"/>
  <c r="U341" i="71"/>
  <c r="U125" i="71"/>
  <c r="U314" i="71"/>
  <c r="U170" i="71"/>
  <c r="U26" i="71"/>
  <c r="U116" i="71"/>
  <c r="U215" i="71"/>
  <c r="U188" i="71"/>
  <c r="U304" i="71"/>
  <c r="U142" i="71"/>
  <c r="U160" i="71"/>
  <c r="U232" i="71"/>
  <c r="U61" i="71"/>
  <c r="U250" i="71"/>
  <c r="U106" i="71"/>
  <c r="U52" i="71"/>
  <c r="U151" i="71"/>
  <c r="U133" i="71"/>
  <c r="U124" i="71"/>
  <c r="U268" i="71"/>
  <c r="U286" i="71"/>
  <c r="U259" i="71"/>
  <c r="U205" i="71"/>
  <c r="U43" i="71"/>
  <c r="U115" i="71"/>
  <c r="U322" i="71"/>
  <c r="U178" i="71"/>
  <c r="U34" i="71"/>
  <c r="U25" i="71"/>
  <c r="U340" i="71"/>
  <c r="U79" i="71"/>
  <c r="U169" i="71"/>
  <c r="U331" i="71"/>
  <c r="U88" i="71"/>
  <c r="U277" i="71"/>
  <c r="U223" i="71"/>
  <c r="U295" i="71"/>
  <c r="U313" i="71"/>
  <c r="U241" i="71"/>
  <c r="U214" i="71"/>
  <c r="U70" i="71"/>
  <c r="U97" i="71"/>
  <c r="U187" i="71"/>
  <c r="U196" i="71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D79" i="65"/>
  <c r="AD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J47" i="71" s="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  <c r="J27" i="71" l="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F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3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<sst xmlns="http://schemas.openxmlformats.org/spreadsheetml/2006/main" count="3178" uniqueCount="776">
  <si>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</si>
  <si>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</si>
  <si>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</si>
  <si>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</si>
  <si>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</si>
  <si>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</si>
  <si>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</si>
  <si>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</si>
  <si>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</si>
  <si>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</si>
  <si>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</si>
  <si>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</si>
  <si>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</si>
  <si>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</si>
  <si>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</si>
  <si>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</si>
  <si>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</si>
  <si>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</si>
  <si>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</si>
  <si>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</si>
  <si>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</si>
  <si>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</si>
  <si>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</si>
  <si>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</si>
  <si>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</si>
  <si>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</si>
  <si>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</si>
  <si>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</si>
  <si>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</si>
  <si>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</si>
  <si>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</si>
  <si>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</si>
  <si>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</si>
  <si>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</si>
  <si>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</si>
  <si>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</si>
  <si>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</si>
  <si>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</si>
  <si>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</si>
  <si>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</si>
  <si>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</si>
  <si>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</si>
  <si>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</si>
  <si>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</si>
  <si>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</si>
  <si>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</si>
  <si>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</si>
  <si>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</si>
  <si>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</si>
  <si>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</si>
  <si>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</si>
  <si>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</si>
  <si>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</si>
  <si>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</si>
  <si>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</si>
  <si>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</si>
  <si>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</si>
  <si>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</si>
  <si>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</si>
  <si>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</si>
  <si>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</si>
  <si>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</si>
  <si>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</si>
  <si>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</si>
  <si>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</si>
  <si>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</si>
  <si>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</si>
  <si>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</si>
  <si>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</si>
  <si>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</si>
  <si>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</si>
  <si>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</si>
  <si>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</si>
  <si>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</si>
  <si>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</si>
  <si>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</si>
  <si>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</si>
  <si>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</si>
  <si>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</si>
  <si>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</si>
  <si>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</si>
  <si>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</si>
  <si>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</si>
  <si>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</si>
  <si>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</si>
  <si>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</si>
  <si>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</si>
  <si>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</si>
  <si>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</si>
  <si>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</si>
  <si>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</si>
  <si>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</si>
  <si>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</si>
  <si>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</si>
  <si>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</si>
  <si>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</si>
  <si>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</si>
  <si>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</si>
  <si>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</si>
  <si>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</si>
  <si>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</si>
  <si>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</si>
  <si>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</si>
  <si>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</si>
  <si>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</si>
  <si>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</si>
  <si>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</si>
  <si>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</si>
  <si>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</si>
  <si>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</si>
  <si>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</si>
  <si>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</si>
  <si>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</si>
  <si>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</si>
  <si>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</si>
  <si>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</si>
  <si>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</si>
  <si>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</si>
  <si>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</si>
  <si>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</si>
  <si>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</si>
  <si>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</si>
  <si>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</si>
  <si>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</si>
  <si>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</si>
  <si>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</si>
  <si>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</si>
  <si>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</si>
  <si>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</si>
  <si>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</si>
  <si>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</si>
  <si>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</si>
  <si>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</si>
  <si>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</si>
  <si>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</si>
  <si>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</si>
  <si>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</si>
  <si>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</si>
  <si>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</si>
  <si>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</si>
  <si>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</si>
  <si>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</si>
  <si>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</si>
  <si>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</si>
  <si>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</si>
  <si>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</si>
  <si>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</si>
  <si>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</si>
  <si>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</si>
  <si>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</si>
  <si>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</si>
  <si>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</si>
  <si>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</si>
  <si>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</si>
  <si>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</si>
  <si>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</si>
  <si>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</si>
  <si>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</si>
  <si>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</si>
  <si>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</si>
  <si>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</si>
  <si>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</si>
  <si>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</si>
  <si>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</si>
  <si>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</si>
  <si>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</si>
  <si>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</si>
  <si>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</si>
  <si>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</si>
  <si>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</si>
  <si>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</si>
  <si>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</si>
  <si>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</si>
  <si>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</si>
  <si>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</si>
  <si>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</si>
  <si>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</si>
  <si>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</si>
  <si>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</si>
  <si>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</si>
  <si>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</si>
  <si>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</si>
  <si>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</si>
  <si>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</si>
  <si>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</si>
  <si>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</si>
  <si>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</si>
  <si>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</si>
  <si>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</si>
  <si>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</si>
  <si>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</si>
  <si>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</si>
  <si>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</si>
  <si>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</si>
  <si>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</si>
  <si>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</si>
  <si>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</si>
  <si>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</si>
  <si>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</si>
  <si>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</si>
  <si>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</si>
  <si>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</si>
  <si>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</si>
  <si>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</si>
  <si>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</si>
  <si>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</si>
  <si>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</si>
  <si>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</si>
  <si>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</si>
  <si>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</si>
  <si>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</si>
  <si>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</si>
  <si>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</si>
  <si>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</si>
  <si>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</si>
  <si>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</si>
  <si>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</si>
  <si>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</si>
  <si>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</si>
  <si>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</si>
  <si>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</si>
  <si>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</si>
  <si>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</si>
  <si>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</si>
  <si>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</si>
  <si>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</si>
  <si>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</si>
  <si>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</si>
  <si>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</si>
  <si>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</si>
  <si>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</si>
  <si>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</si>
  <si>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</si>
  <si>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</si>
  <si>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</si>
  <si>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</si>
  <si>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</si>
  <si>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</si>
  <si>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</si>
  <si>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</si>
  <si>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</si>
  <si>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</si>
  <si>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</si>
  <si>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</si>
  <si>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</si>
  <si>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</si>
  <si>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</si>
  <si>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</si>
  <si>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</si>
  <si>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</si>
  <si>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</si>
  <si>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</si>
  <si>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</si>
  <si>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</si>
  <si>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</si>
  <si>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</si>
  <si>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</si>
  <si>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</si>
  <si>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</si>
  <si>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</si>
  <si>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</si>
  <si>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</si>
  <si>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</si>
  <si>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</si>
  <si>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</si>
  <si>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</si>
  <si>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</si>
  <si>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</si>
  <si>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</si>
  <si>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</si>
  <si>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</si>
  <si>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</si>
  <si>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</si>
  <si>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</si>
  <si>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</si>
  <si>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</si>
  <si>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</si>
  <si>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</si>
  <si>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</si>
  <si>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</si>
  <si>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</si>
  <si>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</si>
  <si>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</si>
  <si>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</si>
  <si>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</si>
  <si>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</si>
  <si>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</si>
  <si>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</si>
  <si>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</si>
  <si>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</si>
  <si>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</si>
  <si>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</si>
  <si>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</si>
  <si>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</si>
  <si>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</si>
  <si>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</si>
  <si>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</si>
  <si>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</si>
  <si>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</si>
  <si>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</si>
  <si>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</si>
  <si>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</si>
  <si>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</si>
  <si>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</si>
  <si>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</si>
  <si>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</si>
  <si>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</si>
  <si>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</si>
  <si>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</si>
  <si>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</si>
  <si>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</si>
  <si>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</si>
  <si>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</si>
  <si>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</si>
  <si>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</si>
  <si>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</si>
  <si>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</si>
  <si>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</si>
  <si>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</si>
  <si>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</si>
  <si>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</si>
  <si>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</si>
  <si>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</si>
  <si>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</si>
  <si>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</si>
  <si>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</si>
  <si>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</si>
  <si>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</si>
  <si>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</si>
  <si>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</si>
  <si>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</si>
  <si>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</si>
  <si>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</si>
  <si>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</si>
  <si>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</si>
  <si>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</si>
  <si>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</si>
  <si>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</si>
  <si>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</si>
  <si>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</si>
  <si>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</si>
  <si>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</si>
  <si>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</si>
  <si>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</si>
  <si>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</si>
  <si>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</si>
  <si>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</si>
  <si>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</si>
  <si>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</si>
  <si>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</si>
  <si>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</si>
  <si>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</si>
  <si>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</si>
  <si>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</si>
  <si>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</si>
  <si>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</si>
  <si>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</si>
  <si>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</si>
  <si>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</si>
  <si>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</si>
  <si>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</si>
  <si>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</si>
  <si>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</si>
  <si>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</si>
  <si>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</si>
  <si>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</si>
  <si>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</si>
  <si>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</si>
  <si>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</si>
  <si>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</si>
  <si>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</si>
  <si>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</si>
  <si>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</si>
  <si>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</si>
  <si>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</si>
  <si>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</si>
  <si>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</si>
  <si>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</si>
  <si>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</si>
  <si>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</si>
  <si>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</si>
  <si>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</si>
  <si>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</si>
  <si>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</si>
  <si>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</si>
  <si>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</si>
  <si>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</si>
  <si>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</si>
  <si>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</si>
  <si>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</si>
  <si>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</si>
  <si>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</si>
  <si>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</si>
  <si>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</si>
  <si>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</si>
  <si>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</si>
  <si>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</si>
  <si>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</si>
  <si>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</si>
  <si>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</si>
  <si>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</si>
  <si>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</si>
  <si>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</si>
  <si>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</si>
  <si>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</si>
  <si>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</si>
  <si>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</si>
  <si>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</si>
  <si>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</si>
  <si>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</si>
  <si>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</si>
  <si>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</si>
  <si>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</si>
  <si>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</si>
  <si>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</si>
  <si>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</si>
  <si>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</si>
  <si>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</si>
  <si>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</si>
  <si>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</si>
  <si>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</si>
  <si>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</si>
  <si>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</si>
  <si>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</si>
  <si>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</si>
  <si>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</si>
  <si>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</si>
  <si>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</si>
  <si>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</si>
  <si>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</si>
  <si>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</si>
  <si>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</si>
  <si>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</si>
  <si>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</si>
  <si>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</si>
  <si>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</si>
  <si>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</si>
  <si>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</si>
  <si>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</si>
  <si>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</si>
  <si>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</si>
  <si>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</si>
  <si>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</si>
  <si>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</si>
  <si>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</si>
  <si>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</si>
  <si>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</si>
  <si>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</si>
  <si>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</si>
  <si>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</si>
  <si>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</si>
  <si>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</si>
  <si>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</si>
  <si>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</si>
  <si>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</si>
  <si>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</si>
  <si>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</si>
  <si>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</si>
  <si>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</si>
  <si>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</si>
  <si>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</si>
  <si>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</si>
  <si>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</si>
  <si>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</si>
  <si>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</si>
  <si>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</si>
  <si>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</si>
  <si>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</si>
  <si>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</si>
  <si>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</si>
  <si>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</si>
  <si>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</si>
  <si>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</si>
  <si>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</si>
  <si>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</si>
  <si>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</si>
  <si>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</si>
  <si>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</si>
  <si>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</si>
  <si>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</si>
  <si>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</si>
  <si>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</si>
  <si>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</si>
  <si>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</si>
  <si>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</si>
  <si>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</si>
  <si>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</si>
  <si>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</si>
  <si>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</si>
  <si>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</si>
  <si>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</si>
  <si>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</si>
  <si>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</si>
  <si>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</si>
  <si>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</si>
  <si>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</si>
  <si>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派遣关卡</t>
    <phoneticPr fontId="2" type="noConversion"/>
  </si>
  <si>
    <t>队伍经验</t>
    <phoneticPr fontId="2" type="noConversion"/>
  </si>
  <si>
    <t>突破材料</t>
    <phoneticPr fontId="2" type="noConversion"/>
  </si>
  <si>
    <t>数量</t>
    <phoneticPr fontId="2" type="noConversion"/>
  </si>
  <si>
    <t>五行材料</t>
    <phoneticPr fontId="2" type="noConversion"/>
  </si>
  <si>
    <t>数量</t>
    <phoneticPr fontId="2" type="noConversion"/>
  </si>
  <si>
    <t>数量</t>
    <phoneticPr fontId="2" type="noConversion"/>
  </si>
  <si>
    <t>每分产出</t>
    <phoneticPr fontId="2" type="noConversion"/>
  </si>
  <si>
    <t>普通</t>
    <phoneticPr fontId="2" type="noConversion"/>
  </si>
  <si>
    <t>困难</t>
    <phoneticPr fontId="2" type="noConversion"/>
  </si>
  <si>
    <t>六分产出</t>
    <phoneticPr fontId="2" type="noConversion"/>
  </si>
  <si>
    <t>冰中级</t>
  </si>
  <si>
    <t>火中级</t>
  </si>
  <si>
    <t>雷中级</t>
  </si>
  <si>
    <t>风中级</t>
  </si>
  <si>
    <t>土中级</t>
  </si>
  <si>
    <t>冰高级</t>
    <phoneticPr fontId="2" type="noConversion"/>
  </si>
  <si>
    <t>火高级</t>
    <phoneticPr fontId="2" type="noConversion"/>
  </si>
  <si>
    <t>雷高级</t>
    <phoneticPr fontId="2" type="noConversion"/>
  </si>
  <si>
    <t>风高级</t>
    <phoneticPr fontId="2" type="noConversion"/>
  </si>
  <si>
    <t>土高级</t>
    <phoneticPr fontId="2" type="noConversion"/>
  </si>
  <si>
    <t>二十分钟产出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</si>
  <si>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</si>
  <si>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</si>
  <si>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</si>
  <si>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</si>
  <si>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</si>
  <si>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</si>
  <si>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</si>
  <si>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</si>
  <si>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</si>
  <si>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</si>
  <si>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</si>
  <si>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</si>
  <si>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</si>
  <si>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</si>
  <si>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</si>
  <si>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</si>
  <si>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</si>
  <si>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</si>
  <si>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</si>
  <si>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</si>
  <si>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</si>
  <si>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</si>
  <si>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</si>
  <si>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</si>
  <si>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</si>
  <si>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</si>
  <si>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</si>
  <si>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</si>
  <si>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</si>
  <si>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</si>
  <si>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</si>
  <si>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</si>
  <si>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</si>
  <si>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</si>
  <si>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</si>
  <si>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</si>
  <si>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</si>
  <si>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</si>
  <si>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</si>
  <si>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</si>
  <si>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</si>
  <si>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</si>
  <si>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</si>
  <si>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</si>
  <si>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</si>
  <si>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</si>
  <si>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</si>
  <si>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</si>
  <si>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</si>
  <si>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</si>
  <si>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</si>
  <si>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</si>
  <si>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</si>
  <si>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</si>
  <si>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</si>
  <si>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</si>
  <si>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</si>
  <si>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</si>
  <si>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</si>
  <si>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</si>
  <si>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</si>
  <si>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</si>
  <si>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</si>
  <si>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</si>
  <si>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武神躯材料</t>
    <phoneticPr fontId="2" type="noConversion"/>
  </si>
  <si>
    <t>武神躯材料</t>
    <phoneticPr fontId="2" type="noConversion"/>
  </si>
  <si>
    <t>普通寄灵人材料</t>
    <phoneticPr fontId="2" type="noConversion"/>
  </si>
  <si>
    <t>普通寄灵人材料</t>
    <phoneticPr fontId="2" type="noConversion"/>
  </si>
  <si>
    <t>冰</t>
  </si>
  <si>
    <t>类型</t>
    <phoneticPr fontId="2" type="noConversion"/>
  </si>
  <si>
    <t>经验类型</t>
    <phoneticPr fontId="2" type="noConversion"/>
  </si>
  <si>
    <t>经验</t>
    <phoneticPr fontId="2" type="noConversion"/>
  </si>
  <si>
    <t>寄灵人经验</t>
    <phoneticPr fontId="2" type="noConversion"/>
  </si>
  <si>
    <t>守护灵经验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</si>
  <si>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</si>
  <si>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</si>
  <si>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</si>
  <si>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</si>
  <si>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</si>
  <si>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</si>
  <si>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</si>
  <si>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</si>
  <si>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</si>
  <si>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</si>
  <si>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</si>
  <si>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</si>
  <si>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</si>
  <si>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</si>
  <si>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</si>
  <si>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</si>
  <si>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</si>
  <si>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</si>
  <si>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</si>
  <si>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</si>
  <si>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</si>
  <si>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</si>
  <si>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</si>
  <si>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</si>
  <si>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</si>
  <si>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</si>
  <si>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</si>
  <si>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</si>
  <si>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</si>
  <si>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</si>
  <si>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</si>
  <si>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</si>
  <si>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</si>
  <si>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</si>
  <si>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</si>
  <si>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</si>
  <si>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</si>
  <si>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</si>
  <si>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</si>
  <si>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</si>
  <si>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</si>
  <si>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</si>
  <si>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</si>
  <si>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</si>
  <si>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</si>
  <si>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</si>
  <si>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</si>
  <si>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</si>
  <si>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</si>
  <si>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</si>
  <si>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</si>
  <si>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</si>
  <si>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</si>
  <si>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</si>
  <si>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</si>
  <si>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</si>
  <si>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</si>
  <si>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</si>
  <si>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</si>
  <si>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</si>
  <si>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</si>
  <si>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</si>
  <si>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</si>
  <si>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</si>
  <si>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</si>
  <si>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</si>
  <si>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</si>
  <si>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</si>
  <si>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</si>
  <si>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</si>
  <si>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</si>
  <si>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</si>
  <si>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</si>
  <si>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</si>
  <si>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</si>
  <si>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</si>
  <si>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</si>
  <si>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</si>
  <si>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</si>
  <si>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</si>
  <si>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</si>
  <si>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</si>
  <si>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等级</t>
    <phoneticPr fontId="2" type="noConversion"/>
  </si>
  <si>
    <t>队伍</t>
    <phoneticPr fontId="2" type="noConversion"/>
  </si>
  <si>
    <t>章节</t>
    <phoneticPr fontId="2" type="noConversion"/>
  </si>
  <si>
    <t>金币/day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</si>
  <si>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</si>
  <si>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</si>
  <si>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</si>
  <si>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</si>
  <si>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</si>
  <si>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</si>
  <si>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</si>
  <si>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</si>
  <si>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</si>
  <si>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</si>
  <si>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</si>
  <si>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</si>
  <si>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</si>
  <si>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</si>
  <si>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</si>
  <si>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</si>
  <si>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</si>
  <si>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</si>
  <si>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</si>
  <si>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</si>
  <si>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</si>
  <si>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</si>
  <si>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</si>
  <si>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</si>
  <si>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</si>
  <si>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</si>
  <si>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</si>
  <si>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</si>
  <si>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</si>
  <si>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</si>
  <si>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</si>
  <si>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</si>
  <si>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</si>
  <si>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</si>
  <si>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</si>
  <si>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</si>
  <si>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</si>
  <si>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</si>
  <si>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</si>
  <si>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</si>
  <si>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</si>
  <si>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</si>
  <si>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</si>
  <si>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</si>
  <si>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初级基础</t>
    <phoneticPr fontId="2" type="noConversion"/>
  </si>
  <si>
    <t>高级基础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</si>
  <si>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</si>
  <si>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</si>
  <si>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</si>
  <si>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</si>
  <si>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</si>
  <si>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</si>
  <si>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</si>
  <si>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</si>
  <si>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</si>
  <si>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</si>
  <si>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</si>
  <si>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</si>
  <si>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</si>
  <si>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</si>
  <si>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</si>
  <si>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</si>
  <si>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</si>
  <si>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</si>
  <si>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</si>
  <si>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</si>
  <si>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</si>
  <si>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</si>
  <si>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</si>
  <si>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</si>
  <si>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</si>
  <si>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</si>
  <si>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</si>
  <si>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</si>
  <si>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</si>
  <si>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</si>
  <si>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</si>
  <si>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</si>
  <si>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</si>
  <si>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</si>
  <si>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</si>
  <si>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</si>
  <si>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</si>
  <si>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</si>
  <si>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中级基础</t>
    <phoneticPr fontId="2" type="noConversion"/>
  </si>
  <si>
    <t>中级地(红)</t>
    <phoneticPr fontId="2" type="noConversion"/>
  </si>
  <si>
    <t>中级人(黄)</t>
    <phoneticPr fontId="2" type="noConversion"/>
  </si>
  <si>
    <t>中级天(蓝)</t>
    <phoneticPr fontId="2" type="noConversion"/>
  </si>
  <si>
    <t>高级地(红)</t>
    <phoneticPr fontId="2" type="noConversion"/>
  </si>
  <si>
    <t>高级人(黄)</t>
    <phoneticPr fontId="2" type="noConversion"/>
  </si>
  <si>
    <t>高级天(蓝)</t>
    <phoneticPr fontId="2" type="noConversion"/>
  </si>
  <si>
    <t>初级寄灵人材料</t>
    <phoneticPr fontId="2" type="noConversion"/>
  </si>
  <si>
    <t>初级守护灵材料</t>
    <phoneticPr fontId="2" type="noConversion"/>
  </si>
  <si>
    <t>中级寄灵人材料</t>
    <phoneticPr fontId="2" type="noConversion"/>
  </si>
  <si>
    <t>中级守护灵材料</t>
    <phoneticPr fontId="2" type="noConversion"/>
  </si>
  <si>
    <t>高级寄灵人材料</t>
    <phoneticPr fontId="2" type="noConversion"/>
  </si>
  <si>
    <t>高级守护灵材料</t>
    <phoneticPr fontId="2" type="noConversion"/>
  </si>
  <si>
    <t>修身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</si>
</sst>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宝箱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313</v>
      </c>
      <c r="C2" s="39"/>
      <c r="D2" s="39"/>
      <c r="E2" s="40"/>
    </row>
    <row r="3" spans="2:5" ht="35.1" customHeight="1" x14ac:dyDescent="0.2">
      <c r="B3" s="2" t="s">
        <v>0</v>
      </c>
      <c r="C3" s="3" t="s">
        <v>11</v>
      </c>
      <c r="D3" s="41" t="s">
        <v>1</v>
      </c>
      <c r="E3" s="43" t="s">
        <v>314</v>
      </c>
    </row>
    <row r="4" spans="2:5" ht="35.1" customHeight="1" x14ac:dyDescent="0.2">
      <c r="B4" s="2" t="s">
        <v>2</v>
      </c>
      <c r="C4" s="3" t="s">
        <v>12</v>
      </c>
      <c r="D4" s="42"/>
      <c r="E4" s="44"/>
    </row>
    <row r="5" spans="2:5" ht="35.1" customHeight="1" x14ac:dyDescent="0.2">
      <c r="B5" s="4" t="s">
        <v>3</v>
      </c>
      <c r="C5" s="45" t="s">
        <v>315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43490</v>
      </c>
      <c r="C8" s="8" t="s">
        <v>10</v>
      </c>
      <c r="D8" s="31" t="s">
        <v>8</v>
      </c>
      <c r="E8" s="32"/>
    </row>
    <row r="9" spans="2:5" x14ac:dyDescent="0.2">
      <c r="B9" s="7"/>
      <c r="C9" s="8"/>
      <c r="D9" s="31"/>
      <c r="E9" s="32"/>
    </row>
    <row r="10" spans="2:5" x14ac:dyDescent="0.2">
      <c r="B10" s="9"/>
      <c r="C10" s="8"/>
      <c r="D10" s="31"/>
      <c r="E10" s="32"/>
    </row>
    <row r="11" spans="2:5" x14ac:dyDescent="0.2">
      <c r="B11" s="9"/>
      <c r="C11" s="8"/>
      <c r="D11" s="31"/>
      <c r="E11" s="32"/>
    </row>
    <row r="12" spans="2:5" x14ac:dyDescent="0.2">
      <c r="B12" s="9"/>
      <c r="C12" s="8"/>
      <c r="D12" s="31"/>
      <c r="E12" s="32"/>
    </row>
    <row r="13" spans="2:5" x14ac:dyDescent="0.2">
      <c r="B13" s="9"/>
      <c r="C13" s="8"/>
      <c r="D13" s="31"/>
      <c r="E13" s="32"/>
    </row>
    <row r="14" spans="2:5" x14ac:dyDescent="0.2">
      <c r="B14" s="9"/>
      <c r="C14" s="8"/>
      <c r="D14" s="31"/>
      <c r="E14" s="32"/>
    </row>
    <row r="15" spans="2:5" x14ac:dyDescent="0.2">
      <c r="B15" s="9"/>
      <c r="C15" s="8"/>
      <c r="D15" s="31"/>
      <c r="E15" s="32"/>
    </row>
    <row r="16" spans="2:5" x14ac:dyDescent="0.2">
      <c r="B16" s="9"/>
      <c r="C16" s="8"/>
      <c r="D16" s="31"/>
      <c r="E16" s="32"/>
    </row>
    <row r="17" spans="2:5" x14ac:dyDescent="0.2">
      <c r="B17" s="9"/>
      <c r="C17" s="8"/>
      <c r="D17" s="31"/>
      <c r="E17" s="32"/>
    </row>
    <row r="18" spans="2:5" x14ac:dyDescent="0.2">
      <c r="B18" s="9"/>
      <c r="C18" s="8"/>
      <c r="D18" s="31"/>
      <c r="E18" s="32"/>
    </row>
    <row r="19" spans="2:5" x14ac:dyDescent="0.2">
      <c r="B19" s="9"/>
      <c r="C19" s="8"/>
      <c r="D19" s="31"/>
      <c r="E19" s="32"/>
    </row>
    <row r="20" spans="2:5" x14ac:dyDescent="0.2">
      <c r="B20" s="9"/>
      <c r="C20" s="8"/>
      <c r="D20" s="31"/>
      <c r="E20" s="32"/>
    </row>
    <row r="21" spans="2:5" x14ac:dyDescent="0.2">
      <c r="B21" s="9"/>
      <c r="C21" s="8"/>
      <c r="D21" s="31"/>
      <c r="E21" s="32"/>
    </row>
    <row r="22" spans="2:5" x14ac:dyDescent="0.2">
      <c r="B22" s="9"/>
      <c r="C22" s="8"/>
      <c r="D22" s="31"/>
      <c r="E22" s="32"/>
    </row>
    <row r="23" spans="2:5" x14ac:dyDescent="0.2">
      <c r="B23" s="9"/>
      <c r="C23" s="8"/>
      <c r="D23" s="31"/>
      <c r="E23" s="32"/>
    </row>
    <row r="24" spans="2:5" x14ac:dyDescent="0.2">
      <c r="B24" s="9"/>
      <c r="C24" s="8"/>
      <c r="D24" s="31"/>
      <c r="E24" s="32"/>
    </row>
    <row r="25" spans="2:5" x14ac:dyDescent="0.2">
      <c r="B25" s="9"/>
      <c r="C25" s="8"/>
      <c r="D25" s="31"/>
      <c r="E25" s="32"/>
    </row>
    <row r="26" spans="2:5" x14ac:dyDescent="0.2">
      <c r="B26" s="9"/>
      <c r="C26" s="8"/>
      <c r="D26" s="31"/>
      <c r="E26" s="32"/>
    </row>
    <row r="27" spans="2:5" x14ac:dyDescent="0.2">
      <c r="B27" s="9"/>
      <c r="C27" s="8"/>
      <c r="D27" s="31"/>
      <c r="E27" s="32"/>
    </row>
    <row r="28" spans="2:5" ht="18" thickBot="1" x14ac:dyDescent="0.25">
      <c r="B28" s="10"/>
      <c r="C28" s="11"/>
      <c r="D28" s="33"/>
      <c r="E28" s="34"/>
    </row>
    <row r="30" spans="2:5" x14ac:dyDescent="0.2">
      <c r="B30" s="35" t="s">
        <v>9</v>
      </c>
      <c r="C30" s="35"/>
      <c r="D30" s="35"/>
      <c r="E30" s="3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39"/>
  <sheetViews>
    <sheetView topLeftCell="A6" workbookViewId="0">
      <selection activeCell="O28" sqref="O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875" customWidth="1"/>
    <col min="7" max="7" width="16.75" customWidth="1"/>
  </cols>
  <sheetData>
    <row r="3" spans="1:7" ht="17.25" x14ac:dyDescent="0.2">
      <c r="A3" s="13" t="s">
        <v>552</v>
      </c>
      <c r="B3" s="13" t="s">
        <v>554</v>
      </c>
      <c r="C3" s="13" t="s">
        <v>553</v>
      </c>
      <c r="D3" s="13" t="s">
        <v>556</v>
      </c>
      <c r="E3" s="13" t="s">
        <v>557</v>
      </c>
      <c r="F3" s="13" t="s">
        <v>581</v>
      </c>
      <c r="G3" s="13" t="s">
        <v>420</v>
      </c>
    </row>
    <row r="4" spans="1: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 t="str">
        <f>F4&amp;"中级"</f>
        <v>火中级</v>
      </c>
      <c r="E4" s="18" t="str">
        <f>F4&amp;"高级"</f>
        <v>火高级</v>
      </c>
      <c r="F4" s="14" t="s">
        <v>559</v>
      </c>
      <c r="G4" s="14" t="s">
        <v>582</v>
      </c>
    </row>
    <row r="5" spans="1: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 t="str">
        <f t="shared" ref="D5:D39" si="0">F5&amp;"中级"</f>
        <v>雷中级</v>
      </c>
      <c r="E5" s="18" t="str">
        <f t="shared" ref="E5:E39" si="1">F5&amp;"高级"</f>
        <v>雷高级</v>
      </c>
      <c r="F5" s="14" t="s">
        <v>558</v>
      </c>
      <c r="G5" s="14" t="s">
        <v>585</v>
      </c>
    </row>
    <row r="6" spans="1: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 t="str">
        <f t="shared" si="0"/>
        <v>冰中级</v>
      </c>
      <c r="E6" s="18" t="str">
        <f t="shared" si="1"/>
        <v>冰高级</v>
      </c>
      <c r="F6" s="14" t="s">
        <v>586</v>
      </c>
      <c r="G6" s="14" t="s">
        <v>584</v>
      </c>
    </row>
    <row r="7" spans="1: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 t="str">
        <f t="shared" si="0"/>
        <v>土中级</v>
      </c>
      <c r="E7" s="18" t="str">
        <f t="shared" si="1"/>
        <v>土高级</v>
      </c>
      <c r="F7" s="14" t="s">
        <v>560</v>
      </c>
      <c r="G7" s="14" t="s">
        <v>585</v>
      </c>
    </row>
    <row r="8" spans="1: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 t="str">
        <f t="shared" si="0"/>
        <v>冰中级</v>
      </c>
      <c r="E8" s="18" t="str">
        <f t="shared" si="1"/>
        <v>冰高级</v>
      </c>
      <c r="F8" s="14" t="s">
        <v>586</v>
      </c>
      <c r="G8" s="14" t="s">
        <v>583</v>
      </c>
    </row>
    <row r="9" spans="1: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 t="str">
        <f t="shared" si="0"/>
        <v>火中级</v>
      </c>
      <c r="E9" s="18" t="str">
        <f t="shared" si="1"/>
        <v>火高级</v>
      </c>
      <c r="F9" s="14" t="s">
        <v>559</v>
      </c>
      <c r="G9" s="14" t="s">
        <v>490</v>
      </c>
    </row>
    <row r="10" spans="1: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 t="str">
        <f t="shared" si="0"/>
        <v>火中级</v>
      </c>
      <c r="E10" s="18" t="str">
        <f t="shared" si="1"/>
        <v>火高级</v>
      </c>
      <c r="F10" s="14" t="s">
        <v>561</v>
      </c>
      <c r="G10" s="14" t="s">
        <v>490</v>
      </c>
    </row>
    <row r="11" spans="1: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 t="str">
        <f t="shared" si="0"/>
        <v>土中级</v>
      </c>
      <c r="E11" s="18" t="str">
        <f t="shared" si="1"/>
        <v>土高级</v>
      </c>
      <c r="F11" s="14" t="s">
        <v>560</v>
      </c>
      <c r="G11" s="14" t="s">
        <v>490</v>
      </c>
    </row>
    <row r="12" spans="1: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 t="str">
        <f t="shared" si="0"/>
        <v>雷中级</v>
      </c>
      <c r="E12" s="18" t="str">
        <f t="shared" si="1"/>
        <v>雷高级</v>
      </c>
      <c r="F12" s="14" t="s">
        <v>577</v>
      </c>
      <c r="G12" s="14" t="s">
        <v>490</v>
      </c>
    </row>
    <row r="13" spans="1: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 t="str">
        <f t="shared" si="0"/>
        <v>雷中级</v>
      </c>
      <c r="E13" s="18" t="str">
        <f t="shared" si="1"/>
        <v>雷高级</v>
      </c>
      <c r="F13" s="14" t="s">
        <v>564</v>
      </c>
      <c r="G13" s="14" t="s">
        <v>490</v>
      </c>
    </row>
    <row r="14" spans="1: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 t="str">
        <f t="shared" si="0"/>
        <v>风中级</v>
      </c>
      <c r="E14" s="18" t="str">
        <f t="shared" si="1"/>
        <v>风高级</v>
      </c>
      <c r="F14" s="14" t="s">
        <v>563</v>
      </c>
      <c r="G14" s="14" t="s">
        <v>490</v>
      </c>
    </row>
    <row r="15" spans="1: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 t="str">
        <f t="shared" si="0"/>
        <v>雷中级</v>
      </c>
      <c r="E15" s="18" t="str">
        <f t="shared" si="1"/>
        <v>雷高级</v>
      </c>
      <c r="F15" s="14" t="s">
        <v>564</v>
      </c>
      <c r="G15" s="14" t="s">
        <v>490</v>
      </c>
    </row>
    <row r="16" spans="1: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 t="str">
        <f t="shared" si="0"/>
        <v>冰中级</v>
      </c>
      <c r="E16" s="18" t="str">
        <f t="shared" si="1"/>
        <v>冰高级</v>
      </c>
      <c r="F16" s="14" t="s">
        <v>586</v>
      </c>
      <c r="G16" s="14" t="s">
        <v>490</v>
      </c>
    </row>
    <row r="17" spans="1: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 t="str">
        <f t="shared" si="0"/>
        <v>风中级</v>
      </c>
      <c r="E17" s="18" t="str">
        <f t="shared" si="1"/>
        <v>风高级</v>
      </c>
      <c r="F17" s="14" t="s">
        <v>565</v>
      </c>
      <c r="G17" s="14" t="s">
        <v>490</v>
      </c>
    </row>
    <row r="18" spans="1: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 t="str">
        <f t="shared" si="0"/>
        <v>风中级</v>
      </c>
      <c r="E18" s="18" t="str">
        <f t="shared" si="1"/>
        <v>风高级</v>
      </c>
      <c r="F18" s="14" t="s">
        <v>566</v>
      </c>
      <c r="G18" s="14" t="s">
        <v>490</v>
      </c>
    </row>
    <row r="19" spans="1: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 t="str">
        <f t="shared" si="0"/>
        <v>冰中级</v>
      </c>
      <c r="E19" s="18" t="str">
        <f t="shared" si="1"/>
        <v>冰高级</v>
      </c>
      <c r="F19" s="14" t="s">
        <v>586</v>
      </c>
      <c r="G19" s="14" t="s">
        <v>493</v>
      </c>
    </row>
    <row r="20" spans="1: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 t="str">
        <f t="shared" si="0"/>
        <v>火中级</v>
      </c>
      <c r="E20" s="18" t="str">
        <f t="shared" si="1"/>
        <v>火高级</v>
      </c>
      <c r="F20" s="14" t="s">
        <v>567</v>
      </c>
      <c r="G20" s="14" t="s">
        <v>492</v>
      </c>
    </row>
    <row r="21" spans="1: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 t="str">
        <f t="shared" si="0"/>
        <v>火中级</v>
      </c>
      <c r="E21" s="18" t="str">
        <f t="shared" si="1"/>
        <v>火高级</v>
      </c>
      <c r="F21" s="14" t="s">
        <v>568</v>
      </c>
      <c r="G21" s="14" t="s">
        <v>492</v>
      </c>
    </row>
    <row r="22" spans="1: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 t="str">
        <f t="shared" si="0"/>
        <v>雷中级</v>
      </c>
      <c r="E22" s="18" t="str">
        <f t="shared" si="1"/>
        <v>雷高级</v>
      </c>
      <c r="F22" s="14" t="s">
        <v>569</v>
      </c>
      <c r="G22" s="14" t="s">
        <v>494</v>
      </c>
    </row>
    <row r="23" spans="1: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 t="str">
        <f t="shared" si="0"/>
        <v>冰中级</v>
      </c>
      <c r="E23" s="18" t="str">
        <f t="shared" si="1"/>
        <v>冰高级</v>
      </c>
      <c r="F23" s="14" t="s">
        <v>586</v>
      </c>
      <c r="G23" s="14" t="s">
        <v>494</v>
      </c>
    </row>
    <row r="24" spans="1: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 t="str">
        <f t="shared" si="0"/>
        <v>土中级</v>
      </c>
      <c r="E24" s="18" t="str">
        <f t="shared" si="1"/>
        <v>土高级</v>
      </c>
      <c r="F24" s="14" t="s">
        <v>570</v>
      </c>
      <c r="G24" s="14" t="s">
        <v>493</v>
      </c>
    </row>
    <row r="25" spans="1: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 t="str">
        <f t="shared" si="0"/>
        <v>火中级</v>
      </c>
      <c r="E25" s="18" t="str">
        <f t="shared" si="1"/>
        <v>火高级</v>
      </c>
      <c r="F25" s="14" t="s">
        <v>571</v>
      </c>
      <c r="G25" s="14" t="s">
        <v>493</v>
      </c>
    </row>
    <row r="26" spans="1: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 t="str">
        <f t="shared" si="0"/>
        <v>火中级</v>
      </c>
      <c r="E26" s="18" t="str">
        <f t="shared" si="1"/>
        <v>火高级</v>
      </c>
      <c r="F26" s="14" t="s">
        <v>572</v>
      </c>
      <c r="G26" s="14" t="s">
        <v>492</v>
      </c>
    </row>
    <row r="27" spans="1: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 t="str">
        <f t="shared" si="0"/>
        <v>雷中级</v>
      </c>
      <c r="E27" s="18" t="str">
        <f t="shared" si="1"/>
        <v>雷高级</v>
      </c>
      <c r="F27" s="14" t="s">
        <v>574</v>
      </c>
      <c r="G27" s="14" t="s">
        <v>492</v>
      </c>
    </row>
    <row r="28" spans="1: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 t="str">
        <f t="shared" si="0"/>
        <v>风中级</v>
      </c>
      <c r="E28" s="18" t="str">
        <f t="shared" si="1"/>
        <v>风高级</v>
      </c>
      <c r="F28" s="14" t="s">
        <v>573</v>
      </c>
      <c r="G28" s="14" t="s">
        <v>492</v>
      </c>
    </row>
    <row r="29" spans="1: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 t="str">
        <f t="shared" si="0"/>
        <v>冰中级</v>
      </c>
      <c r="E29" s="18" t="str">
        <f t="shared" si="1"/>
        <v>冰高级</v>
      </c>
      <c r="F29" s="14" t="s">
        <v>586</v>
      </c>
      <c r="G29" s="14" t="s">
        <v>492</v>
      </c>
    </row>
    <row r="30" spans="1: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 t="str">
        <f t="shared" si="0"/>
        <v>火中级</v>
      </c>
      <c r="E30" s="18" t="str">
        <f t="shared" si="1"/>
        <v>火高级</v>
      </c>
      <c r="F30" s="14" t="s">
        <v>572</v>
      </c>
      <c r="G30" s="14" t="s">
        <v>492</v>
      </c>
    </row>
    <row r="31" spans="1: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 t="str">
        <f t="shared" si="0"/>
        <v>土中级</v>
      </c>
      <c r="E31" s="18" t="str">
        <f t="shared" si="1"/>
        <v>土高级</v>
      </c>
      <c r="F31" s="14" t="s">
        <v>575</v>
      </c>
      <c r="G31" s="14" t="s">
        <v>493</v>
      </c>
    </row>
    <row r="32" spans="1: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 t="str">
        <f t="shared" si="0"/>
        <v>雷中级</v>
      </c>
      <c r="E32" s="18" t="str">
        <f t="shared" si="1"/>
        <v>雷高级</v>
      </c>
      <c r="F32" s="14" t="s">
        <v>576</v>
      </c>
      <c r="G32" s="14" t="s">
        <v>493</v>
      </c>
    </row>
    <row r="33" spans="1:7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 t="str">
        <f t="shared" si="0"/>
        <v>风中级</v>
      </c>
      <c r="E33" s="18" t="str">
        <f t="shared" si="1"/>
        <v>风高级</v>
      </c>
      <c r="F33" s="14" t="s">
        <v>562</v>
      </c>
      <c r="G33" s="14" t="s">
        <v>492</v>
      </c>
    </row>
    <row r="34" spans="1:7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 t="str">
        <f t="shared" si="0"/>
        <v>土中级</v>
      </c>
      <c r="E34" s="18" t="str">
        <f t="shared" si="1"/>
        <v>土高级</v>
      </c>
      <c r="F34" s="14" t="s">
        <v>578</v>
      </c>
      <c r="G34" s="14" t="s">
        <v>493</v>
      </c>
    </row>
    <row r="35" spans="1:7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 t="str">
        <f t="shared" si="0"/>
        <v>风中级</v>
      </c>
      <c r="E35" s="18" t="str">
        <f t="shared" si="1"/>
        <v>风高级</v>
      </c>
      <c r="F35" s="14" t="s">
        <v>579</v>
      </c>
      <c r="G35" s="14" t="s">
        <v>495</v>
      </c>
    </row>
    <row r="36" spans="1:7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 t="str">
        <f t="shared" si="0"/>
        <v>火中级</v>
      </c>
      <c r="E36" s="18" t="str">
        <f t="shared" si="1"/>
        <v>火高级</v>
      </c>
      <c r="F36" s="14" t="s">
        <v>561</v>
      </c>
      <c r="G36" s="14" t="s">
        <v>495</v>
      </c>
    </row>
    <row r="37" spans="1:7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 t="str">
        <f t="shared" si="0"/>
        <v>火中级</v>
      </c>
      <c r="E37" s="18" t="str">
        <f t="shared" si="1"/>
        <v>火高级</v>
      </c>
      <c r="F37" s="14" t="s">
        <v>572</v>
      </c>
      <c r="G37" s="14" t="s">
        <v>495</v>
      </c>
    </row>
    <row r="38" spans="1:7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 t="str">
        <f t="shared" si="0"/>
        <v>雷中级</v>
      </c>
      <c r="E38" s="18" t="str">
        <f t="shared" si="1"/>
        <v>雷高级</v>
      </c>
      <c r="F38" s="14" t="s">
        <v>580</v>
      </c>
      <c r="G38" s="14" t="s">
        <v>492</v>
      </c>
    </row>
    <row r="39" spans="1:7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 t="str">
        <f t="shared" si="0"/>
        <v>风中级</v>
      </c>
      <c r="E39" s="18" t="str">
        <f t="shared" si="1"/>
        <v>风高级</v>
      </c>
      <c r="F39" s="14" t="s">
        <v>573</v>
      </c>
      <c r="G39" s="14" t="s">
        <v>495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8"/>
  <sheetViews>
    <sheetView topLeftCell="A4" workbookViewId="0">
      <selection activeCell="O23" sqref="O23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647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648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16.5" x14ac:dyDescent="0.2">
      <c r="B3" s="26">
        <f t="shared" ref="B3:G3" si="0">COMBIN(10,B2)*$B$1^B2*(1-$B$1)^(10-B2)</f>
        <v>0.19687440434072256</v>
      </c>
      <c r="C3" s="26">
        <f t="shared" si="0"/>
        <v>0.34742541942480454</v>
      </c>
      <c r="D3" s="26">
        <f t="shared" si="0"/>
        <v>0.27589665660205065</v>
      </c>
      <c r="E3" s="26">
        <f t="shared" si="0"/>
        <v>0.12983372075390617</v>
      </c>
      <c r="F3" s="26">
        <f t="shared" si="0"/>
        <v>4.0095707879882793E-2</v>
      </c>
      <c r="G3" s="26">
        <f t="shared" si="0"/>
        <v>8.4908557863281227E-3</v>
      </c>
    </row>
    <row r="5" spans="1:7" ht="17.25" x14ac:dyDescent="0.2">
      <c r="A5" s="13" t="s">
        <v>630</v>
      </c>
      <c r="B5" s="13" t="s">
        <v>538</v>
      </c>
      <c r="C5" s="13" t="s">
        <v>631</v>
      </c>
      <c r="E5" s="13" t="s">
        <v>630</v>
      </c>
      <c r="F5" s="13" t="s">
        <v>538</v>
      </c>
      <c r="G5" s="13" t="s">
        <v>631</v>
      </c>
    </row>
    <row r="6" spans="1:7" x14ac:dyDescent="0.2">
      <c r="A6" s="28">
        <v>0.02</v>
      </c>
      <c r="B6" s="28">
        <v>0.13</v>
      </c>
      <c r="C6" s="28">
        <v>0.85</v>
      </c>
      <c r="E6" s="28">
        <v>0.02</v>
      </c>
      <c r="F6" s="28">
        <v>0.13</v>
      </c>
      <c r="G6" s="28">
        <v>0.85</v>
      </c>
    </row>
    <row r="7" spans="1:7" x14ac:dyDescent="0.2">
      <c r="A7">
        <v>4</v>
      </c>
      <c r="B7">
        <v>6</v>
      </c>
      <c r="C7">
        <v>5</v>
      </c>
      <c r="E7">
        <v>7</v>
      </c>
      <c r="F7">
        <v>7</v>
      </c>
      <c r="G7">
        <v>6</v>
      </c>
    </row>
    <row r="8" spans="1:7" ht="16.5" x14ac:dyDescent="0.2">
      <c r="A8" s="26">
        <f>A6/A7</f>
        <v>5.0000000000000001E-3</v>
      </c>
      <c r="B8" s="26">
        <f t="shared" ref="B8:C8" si="1">B6/B7</f>
        <v>2.1666666666666667E-2</v>
      </c>
      <c r="C8" s="26">
        <f t="shared" si="1"/>
        <v>0.16999999999999998</v>
      </c>
      <c r="E8" s="26">
        <f>E6/E7</f>
        <v>2.8571428571428571E-3</v>
      </c>
      <c r="F8" s="26">
        <f t="shared" ref="F8:G8" si="2">F6/F7</f>
        <v>1.8571428571428572E-2</v>
      </c>
      <c r="G8" s="26">
        <f t="shared" si="2"/>
        <v>0.14166666666666666</v>
      </c>
    </row>
    <row r="9" spans="1:7" ht="16.5" x14ac:dyDescent="0.2">
      <c r="A9" s="14" t="s">
        <v>635</v>
      </c>
      <c r="B9" s="14" t="s">
        <v>632</v>
      </c>
      <c r="C9" s="14" t="s">
        <v>633</v>
      </c>
      <c r="E9" s="14" t="s">
        <v>650</v>
      </c>
      <c r="F9" s="14" t="s">
        <v>651</v>
      </c>
      <c r="G9" s="14" t="s">
        <v>653</v>
      </c>
    </row>
    <row r="10" spans="1:7" ht="16.5" x14ac:dyDescent="0.2">
      <c r="A10" s="14" t="s">
        <v>636</v>
      </c>
      <c r="B10" s="14" t="s">
        <v>634</v>
      </c>
      <c r="C10" s="14" t="s">
        <v>639</v>
      </c>
      <c r="E10" s="14" t="s">
        <v>655</v>
      </c>
      <c r="F10" s="14" t="s">
        <v>652</v>
      </c>
      <c r="G10" s="14" t="s">
        <v>661</v>
      </c>
    </row>
    <row r="11" spans="1:7" ht="16.5" x14ac:dyDescent="0.2">
      <c r="A11" s="14" t="s">
        <v>638</v>
      </c>
      <c r="B11" s="14" t="s">
        <v>637</v>
      </c>
      <c r="C11" s="14" t="s">
        <v>643</v>
      </c>
      <c r="E11" s="14" t="s">
        <v>657</v>
      </c>
      <c r="F11" s="14" t="s">
        <v>654</v>
      </c>
      <c r="G11" s="14" t="s">
        <v>663</v>
      </c>
    </row>
    <row r="12" spans="1:7" ht="16.5" x14ac:dyDescent="0.2">
      <c r="A12" s="14" t="s">
        <v>641</v>
      </c>
      <c r="B12" s="14" t="s">
        <v>640</v>
      </c>
      <c r="C12" s="14" t="s">
        <v>644</v>
      </c>
      <c r="E12" s="14" t="s">
        <v>658</v>
      </c>
      <c r="F12" s="14" t="s">
        <v>656</v>
      </c>
      <c r="G12" s="14" t="s">
        <v>666</v>
      </c>
    </row>
    <row r="13" spans="1:7" ht="16.5" x14ac:dyDescent="0.2">
      <c r="A13" s="14"/>
      <c r="B13" s="14" t="s">
        <v>642</v>
      </c>
      <c r="C13" s="14" t="s">
        <v>646</v>
      </c>
      <c r="E13" s="14" t="s">
        <v>659</v>
      </c>
      <c r="F13" s="14" t="s">
        <v>662</v>
      </c>
      <c r="G13" s="14" t="s">
        <v>667</v>
      </c>
    </row>
    <row r="14" spans="1:7" ht="16.5" x14ac:dyDescent="0.2">
      <c r="A14" s="14"/>
      <c r="B14" s="14" t="s">
        <v>645</v>
      </c>
      <c r="C14" s="14"/>
      <c r="E14" s="14" t="s">
        <v>660</v>
      </c>
      <c r="F14" s="14" t="s">
        <v>665</v>
      </c>
      <c r="G14" s="14" t="s">
        <v>669</v>
      </c>
    </row>
    <row r="15" spans="1:7" ht="16.5" x14ac:dyDescent="0.2">
      <c r="E15" s="14" t="s">
        <v>664</v>
      </c>
      <c r="F15" s="14" t="s">
        <v>668</v>
      </c>
      <c r="G15" s="14"/>
    </row>
    <row r="16" spans="1:7" ht="16.5" x14ac:dyDescent="0.2">
      <c r="F16" s="14"/>
      <c r="G16" s="14"/>
    </row>
    <row r="18" spans="1:8" ht="16.5" x14ac:dyDescent="0.2">
      <c r="A18" t="s">
        <v>14</v>
      </c>
      <c r="B18" s="27" t="s">
        <v>649</v>
      </c>
      <c r="E18" t="s">
        <v>14</v>
      </c>
      <c r="F18" s="27" t="s">
        <v>649</v>
      </c>
    </row>
    <row r="19" spans="1:8" x14ac:dyDescent="0.2">
      <c r="A19" t="s">
        <v>635</v>
      </c>
      <c r="B19" s="19">
        <v>5.0000000000000001E-3</v>
      </c>
      <c r="C19">
        <f>INT(B19*10000)</f>
        <v>50</v>
      </c>
      <c r="E19" t="s">
        <v>650</v>
      </c>
      <c r="F19" s="19">
        <v>2.8571428571428571E-3</v>
      </c>
      <c r="H19">
        <f>INT(F19*10000)</f>
        <v>28</v>
      </c>
    </row>
    <row r="20" spans="1:8" x14ac:dyDescent="0.2">
      <c r="A20" t="s">
        <v>636</v>
      </c>
      <c r="B20" s="19">
        <v>5.0000000000000001E-3</v>
      </c>
      <c r="C20">
        <f t="shared" ref="C20:C32" si="3">INT(B20*10000)</f>
        <v>50</v>
      </c>
      <c r="E20" t="s">
        <v>655</v>
      </c>
      <c r="F20" s="19">
        <v>2.8571428571428571E-3</v>
      </c>
      <c r="H20">
        <f t="shared" ref="H20:H37" si="4">INT(F20*10000)</f>
        <v>28</v>
      </c>
    </row>
    <row r="21" spans="1:8" x14ac:dyDescent="0.2">
      <c r="A21" t="s">
        <v>638</v>
      </c>
      <c r="B21" s="19">
        <v>5.0000000000000001E-3</v>
      </c>
      <c r="C21">
        <f t="shared" si="3"/>
        <v>50</v>
      </c>
      <c r="E21" t="s">
        <v>657</v>
      </c>
      <c r="F21" s="19">
        <v>2.8571428571428571E-3</v>
      </c>
      <c r="H21">
        <f t="shared" si="4"/>
        <v>28</v>
      </c>
    </row>
    <row r="22" spans="1:8" x14ac:dyDescent="0.2">
      <c r="A22" t="s">
        <v>641</v>
      </c>
      <c r="B22" s="19">
        <v>5.0000000000000001E-3</v>
      </c>
      <c r="C22">
        <f t="shared" si="3"/>
        <v>50</v>
      </c>
      <c r="E22" t="s">
        <v>658</v>
      </c>
      <c r="F22" s="19">
        <v>2.8571428571428571E-3</v>
      </c>
      <c r="H22">
        <f t="shared" si="4"/>
        <v>28</v>
      </c>
    </row>
    <row r="23" spans="1:8" x14ac:dyDescent="0.2">
      <c r="A23" t="s">
        <v>632</v>
      </c>
      <c r="B23" s="19">
        <v>2.1666666666666667E-2</v>
      </c>
      <c r="C23">
        <f t="shared" si="3"/>
        <v>216</v>
      </c>
      <c r="E23" t="s">
        <v>659</v>
      </c>
      <c r="F23" s="19">
        <v>2.8571428571428571E-3</v>
      </c>
      <c r="H23">
        <f t="shared" si="4"/>
        <v>28</v>
      </c>
    </row>
    <row r="24" spans="1:8" x14ac:dyDescent="0.2">
      <c r="A24" t="s">
        <v>634</v>
      </c>
      <c r="B24" s="19">
        <v>2.1666666666666667E-2</v>
      </c>
      <c r="C24">
        <f t="shared" si="3"/>
        <v>216</v>
      </c>
      <c r="E24" t="s">
        <v>660</v>
      </c>
      <c r="F24" s="19">
        <v>2.8571428571428571E-3</v>
      </c>
      <c r="H24">
        <f t="shared" si="4"/>
        <v>28</v>
      </c>
    </row>
    <row r="25" spans="1:8" x14ac:dyDescent="0.2">
      <c r="A25" t="s">
        <v>637</v>
      </c>
      <c r="B25" s="19">
        <v>2.1666666666666667E-2</v>
      </c>
      <c r="C25">
        <f t="shared" si="3"/>
        <v>216</v>
      </c>
      <c r="E25" t="s">
        <v>664</v>
      </c>
      <c r="F25" s="19">
        <v>2.8571428571428571E-3</v>
      </c>
      <c r="H25">
        <f t="shared" si="4"/>
        <v>28</v>
      </c>
    </row>
    <row r="26" spans="1:8" x14ac:dyDescent="0.2">
      <c r="A26" t="s">
        <v>640</v>
      </c>
      <c r="B26" s="19">
        <v>2.1666666666666667E-2</v>
      </c>
      <c r="C26">
        <f t="shared" si="3"/>
        <v>216</v>
      </c>
      <c r="E26" t="s">
        <v>651</v>
      </c>
      <c r="F26" s="19">
        <v>1.8571428571428572E-2</v>
      </c>
      <c r="H26">
        <f t="shared" si="4"/>
        <v>185</v>
      </c>
    </row>
    <row r="27" spans="1:8" x14ac:dyDescent="0.2">
      <c r="A27" t="s">
        <v>642</v>
      </c>
      <c r="B27" s="19">
        <v>2.1666666666666667E-2</v>
      </c>
      <c r="C27">
        <f t="shared" si="3"/>
        <v>216</v>
      </c>
      <c r="E27" t="s">
        <v>652</v>
      </c>
      <c r="F27" s="19">
        <v>1.8571428571428572E-2</v>
      </c>
      <c r="H27">
        <f t="shared" si="4"/>
        <v>185</v>
      </c>
    </row>
    <row r="28" spans="1:8" x14ac:dyDescent="0.2">
      <c r="A28" t="s">
        <v>645</v>
      </c>
      <c r="B28" s="19">
        <v>2.1666666666666667E-2</v>
      </c>
      <c r="C28">
        <f t="shared" si="3"/>
        <v>216</v>
      </c>
      <c r="E28" t="s">
        <v>654</v>
      </c>
      <c r="F28" s="19">
        <v>1.8571428571428572E-2</v>
      </c>
      <c r="H28">
        <f t="shared" si="4"/>
        <v>185</v>
      </c>
    </row>
    <row r="29" spans="1:8" x14ac:dyDescent="0.2">
      <c r="A29" t="s">
        <v>633</v>
      </c>
      <c r="B29" s="19">
        <v>0.16999999999999998</v>
      </c>
      <c r="C29">
        <f t="shared" si="3"/>
        <v>1700</v>
      </c>
      <c r="E29" t="s">
        <v>656</v>
      </c>
      <c r="F29" s="19">
        <v>1.8571428571428572E-2</v>
      </c>
      <c r="H29">
        <f t="shared" si="4"/>
        <v>185</v>
      </c>
    </row>
    <row r="30" spans="1:8" x14ac:dyDescent="0.2">
      <c r="A30" t="s">
        <v>639</v>
      </c>
      <c r="B30" s="19">
        <v>0.16999999999999998</v>
      </c>
      <c r="C30">
        <f t="shared" si="3"/>
        <v>1700</v>
      </c>
      <c r="E30" t="s">
        <v>662</v>
      </c>
      <c r="F30" s="19">
        <v>1.8571428571428572E-2</v>
      </c>
      <c r="H30">
        <f t="shared" si="4"/>
        <v>185</v>
      </c>
    </row>
    <row r="31" spans="1:8" x14ac:dyDescent="0.2">
      <c r="A31" t="s">
        <v>643</v>
      </c>
      <c r="B31" s="19">
        <v>0.16999999999999998</v>
      </c>
      <c r="C31">
        <f t="shared" si="3"/>
        <v>1700</v>
      </c>
      <c r="E31" t="s">
        <v>665</v>
      </c>
      <c r="F31" s="19">
        <v>1.8571428571428572E-2</v>
      </c>
      <c r="H31">
        <f t="shared" si="4"/>
        <v>185</v>
      </c>
    </row>
    <row r="32" spans="1:8" x14ac:dyDescent="0.2">
      <c r="A32" t="s">
        <v>644</v>
      </c>
      <c r="B32" s="19">
        <v>0.16999999999999998</v>
      </c>
      <c r="C32">
        <f t="shared" si="3"/>
        <v>1700</v>
      </c>
      <c r="E32" t="s">
        <v>668</v>
      </c>
      <c r="F32" s="19">
        <v>1.8571428571428572E-2</v>
      </c>
      <c r="H32">
        <f t="shared" si="4"/>
        <v>185</v>
      </c>
    </row>
    <row r="33" spans="1:8" x14ac:dyDescent="0.2">
      <c r="A33" t="s">
        <v>646</v>
      </c>
      <c r="B33" s="19">
        <v>0.16999999999999998</v>
      </c>
      <c r="C33">
        <f>10000-SUM(C19:C32)</f>
        <v>1704</v>
      </c>
      <c r="E33" t="s">
        <v>653</v>
      </c>
      <c r="F33" s="19">
        <v>0.14166666666666666</v>
      </c>
      <c r="H33">
        <f t="shared" si="4"/>
        <v>1416</v>
      </c>
    </row>
    <row r="34" spans="1:8" x14ac:dyDescent="0.2">
      <c r="E34" t="s">
        <v>661</v>
      </c>
      <c r="F34" s="19">
        <v>0.14166666666666666</v>
      </c>
      <c r="H34">
        <f t="shared" si="4"/>
        <v>1416</v>
      </c>
    </row>
    <row r="35" spans="1:8" x14ac:dyDescent="0.2">
      <c r="E35" t="s">
        <v>663</v>
      </c>
      <c r="F35" s="19">
        <v>0.14166666666666666</v>
      </c>
      <c r="H35">
        <f t="shared" si="4"/>
        <v>1416</v>
      </c>
    </row>
    <row r="36" spans="1:8" x14ac:dyDescent="0.2">
      <c r="E36" t="s">
        <v>666</v>
      </c>
      <c r="F36" s="19">
        <v>0.14166666666666666</v>
      </c>
      <c r="H36">
        <f t="shared" si="4"/>
        <v>1416</v>
      </c>
    </row>
    <row r="37" spans="1:8" x14ac:dyDescent="0.2">
      <c r="E37" t="s">
        <v>667</v>
      </c>
      <c r="F37" s="19">
        <v>0.14166666666666666</v>
      </c>
      <c r="H37">
        <f t="shared" si="4"/>
        <v>1416</v>
      </c>
    </row>
    <row r="38" spans="1:8" x14ac:dyDescent="0.2">
      <c r="E38" t="s">
        <v>669</v>
      </c>
      <c r="F38" s="19">
        <v>0.14166666666666666</v>
      </c>
      <c r="H38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Z105"/>
  <sheetViews>
    <sheetView topLeftCell="D72" workbookViewId="0">
      <selection activeCell="V18" sqref="V18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3.875" bestFit="1" customWidth="1"/>
  </cols>
  <sheetData>
    <row r="2" spans="1:26" ht="20.25" x14ac:dyDescent="0.2">
      <c r="N2" s="51" t="s">
        <v>682</v>
      </c>
      <c r="O2" s="51"/>
      <c r="P2" s="51"/>
      <c r="Q2" s="51"/>
      <c r="T2" s="17" t="s">
        <v>704</v>
      </c>
      <c r="U2" s="18">
        <f>SUM($O$6:$O$105)/30</f>
        <v>23439.16333333333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683</v>
      </c>
      <c r="O3" s="13" t="s">
        <v>687</v>
      </c>
      <c r="P3" s="13" t="s">
        <v>684</v>
      </c>
      <c r="Q3" s="13" t="s">
        <v>685</v>
      </c>
      <c r="T3" s="29" t="s">
        <v>705</v>
      </c>
      <c r="U3" s="28">
        <v>0.1</v>
      </c>
      <c r="V3" s="18">
        <f>INT(U$2*U3)</f>
        <v>2343</v>
      </c>
      <c r="W3" s="18">
        <f>INT($V3*W$2/50)*50</f>
        <v>1150</v>
      </c>
      <c r="X3" s="18">
        <f t="shared" ref="X3:Z6" si="0">INT($V3*X$2/50)*50</f>
        <v>1600</v>
      </c>
      <c r="Y3" s="18">
        <f t="shared" si="0"/>
        <v>2300</v>
      </c>
      <c r="Z3" s="18">
        <f t="shared" si="0"/>
        <v>2900</v>
      </c>
    </row>
    <row r="4" spans="1:26" ht="17.25" x14ac:dyDescent="0.2">
      <c r="M4" s="17" t="s">
        <v>686</v>
      </c>
      <c r="N4" s="26">
        <v>0.2</v>
      </c>
      <c r="O4" s="26">
        <v>0.05</v>
      </c>
      <c r="P4" s="26">
        <v>0.4</v>
      </c>
      <c r="Q4" s="26">
        <v>0.2</v>
      </c>
      <c r="T4" s="29" t="s">
        <v>706</v>
      </c>
      <c r="U4" s="28">
        <v>0.2</v>
      </c>
      <c r="V4" s="18">
        <f t="shared" ref="V4:V6" si="1">INT(U$2*U4)</f>
        <v>4687</v>
      </c>
      <c r="W4" s="18">
        <f t="shared" ref="W4:W6" si="2">INT($V4*W$2/50)*50</f>
        <v>2300</v>
      </c>
      <c r="X4" s="18">
        <f t="shared" si="0"/>
        <v>3250</v>
      </c>
      <c r="Y4" s="18">
        <f t="shared" si="0"/>
        <v>4650</v>
      </c>
      <c r="Z4" s="18">
        <f t="shared" si="0"/>
        <v>5850</v>
      </c>
    </row>
    <row r="5" spans="1:26" ht="17.25" x14ac:dyDescent="0.2">
      <c r="A5" s="13" t="s">
        <v>670</v>
      </c>
      <c r="B5" s="13" t="s">
        <v>671</v>
      </c>
      <c r="C5" s="13" t="s">
        <v>694</v>
      </c>
      <c r="D5" s="13" t="s">
        <v>673</v>
      </c>
      <c r="E5" s="13" t="s">
        <v>672</v>
      </c>
      <c r="F5" s="13" t="s">
        <v>678</v>
      </c>
      <c r="G5" s="13" t="s">
        <v>680</v>
      </c>
      <c r="I5" s="13" t="s">
        <v>696</v>
      </c>
      <c r="J5" s="13" t="s">
        <v>681</v>
      </c>
      <c r="T5" s="29" t="s">
        <v>707</v>
      </c>
      <c r="U5" s="28">
        <v>0.3</v>
      </c>
      <c r="V5" s="18">
        <f t="shared" si="1"/>
        <v>7031</v>
      </c>
      <c r="W5" s="18">
        <f t="shared" si="2"/>
        <v>3500</v>
      </c>
      <c r="X5" s="18">
        <f t="shared" si="0"/>
        <v>4900</v>
      </c>
      <c r="Y5" s="18">
        <f t="shared" si="0"/>
        <v>7000</v>
      </c>
      <c r="Z5" s="18">
        <f t="shared" si="0"/>
        <v>8750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INDEX(挂机派遣!$AB$5:$AB$104,金币汇总!A6)</f>
        <v>7200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11200</v>
      </c>
      <c r="J6" s="18">
        <f>ROUND(B6*I6,0)</f>
        <v>112</v>
      </c>
      <c r="N6" s="18">
        <f>$J6*N$4</f>
        <v>22.400000000000002</v>
      </c>
      <c r="O6" s="18">
        <f t="shared" ref="O6:Q21" si="3">$J6*O$4</f>
        <v>5.6000000000000005</v>
      </c>
      <c r="P6" s="18">
        <f t="shared" si="3"/>
        <v>44.800000000000004</v>
      </c>
      <c r="Q6" s="18">
        <f t="shared" si="3"/>
        <v>22.400000000000002</v>
      </c>
      <c r="T6" s="29" t="s">
        <v>708</v>
      </c>
      <c r="U6" s="28">
        <v>0.4</v>
      </c>
      <c r="V6" s="18">
        <f t="shared" si="1"/>
        <v>9375</v>
      </c>
      <c r="W6" s="18">
        <f t="shared" si="2"/>
        <v>4650</v>
      </c>
      <c r="X6" s="18">
        <f t="shared" si="0"/>
        <v>6550</v>
      </c>
      <c r="Y6" s="18">
        <f t="shared" si="0"/>
        <v>9350</v>
      </c>
      <c r="Z6" s="18">
        <f t="shared" si="0"/>
        <v>11700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INDEX(挂机派遣!$AB$5:$AB$104,金币汇总!A7)</f>
        <v>7200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11600</v>
      </c>
      <c r="J7" s="18">
        <f t="shared" ref="J7:J70" si="5">ROUND(B7*I7,0)</f>
        <v>162</v>
      </c>
      <c r="N7" s="18">
        <f t="shared" ref="N7:Q38" si="6">$J7*N$4</f>
        <v>32.4</v>
      </c>
      <c r="O7" s="18">
        <f t="shared" si="3"/>
        <v>8.1</v>
      </c>
      <c r="P7" s="18">
        <f t="shared" si="3"/>
        <v>64.8</v>
      </c>
      <c r="Q7" s="18">
        <f t="shared" si="3"/>
        <v>32.4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INDEX(挂机派遣!$AB$5:$AB$104,金币汇总!A8)</f>
        <v>7200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12000</v>
      </c>
      <c r="J8" s="18">
        <f t="shared" si="5"/>
        <v>216</v>
      </c>
      <c r="N8" s="18">
        <f t="shared" si="6"/>
        <v>43.2</v>
      </c>
      <c r="O8" s="18">
        <f t="shared" si="3"/>
        <v>10.8</v>
      </c>
      <c r="P8" s="18">
        <f t="shared" si="3"/>
        <v>86.4</v>
      </c>
      <c r="Q8" s="18">
        <f t="shared" si="3"/>
        <v>43.2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INDEX(挂机派遣!$AB$5:$AB$104,金币汇总!A9)</f>
        <v>7200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12400</v>
      </c>
      <c r="J9" s="18">
        <f t="shared" si="5"/>
        <v>273</v>
      </c>
      <c r="N9" s="18">
        <f t="shared" si="6"/>
        <v>54.6</v>
      </c>
      <c r="O9" s="18">
        <f t="shared" si="3"/>
        <v>13.65</v>
      </c>
      <c r="P9" s="18">
        <f t="shared" si="3"/>
        <v>109.2</v>
      </c>
      <c r="Q9" s="18">
        <f t="shared" si="3"/>
        <v>54.6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INDEX(挂机派遣!$AB$5:$AB$104,金币汇总!A10)</f>
        <v>7200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12400</v>
      </c>
      <c r="J10" s="18">
        <f t="shared" si="5"/>
        <v>322</v>
      </c>
      <c r="N10" s="18">
        <f t="shared" si="6"/>
        <v>64.400000000000006</v>
      </c>
      <c r="O10" s="18">
        <f t="shared" si="3"/>
        <v>16.100000000000001</v>
      </c>
      <c r="P10" s="18">
        <f t="shared" si="3"/>
        <v>128.80000000000001</v>
      </c>
      <c r="Q10" s="18">
        <f t="shared" si="3"/>
        <v>64.400000000000006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INDEX(挂机派遣!$AB$5:$AB$104,金币汇总!A11)</f>
        <v>7200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12800</v>
      </c>
      <c r="J11" s="18">
        <f t="shared" si="5"/>
        <v>384</v>
      </c>
      <c r="N11" s="18">
        <f t="shared" si="6"/>
        <v>76.800000000000011</v>
      </c>
      <c r="O11" s="18">
        <f t="shared" si="3"/>
        <v>19.200000000000003</v>
      </c>
      <c r="P11" s="18">
        <f t="shared" si="3"/>
        <v>153.60000000000002</v>
      </c>
      <c r="Q11" s="18">
        <f t="shared" si="3"/>
        <v>76.800000000000011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INDEX(挂机派遣!$AB$5:$AB$104,金币汇总!A12)</f>
        <v>7200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12800</v>
      </c>
      <c r="J12" s="18">
        <f t="shared" si="5"/>
        <v>435</v>
      </c>
      <c r="N12" s="18">
        <f t="shared" si="6"/>
        <v>87</v>
      </c>
      <c r="O12" s="18">
        <f t="shared" si="3"/>
        <v>21.75</v>
      </c>
      <c r="P12" s="18">
        <f t="shared" si="3"/>
        <v>174</v>
      </c>
      <c r="Q12" s="18">
        <f t="shared" si="3"/>
        <v>87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INDEX(挂机派遣!$AB$5:$AB$104,金币汇总!A13)</f>
        <v>7200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13200</v>
      </c>
      <c r="J13" s="18">
        <f t="shared" si="5"/>
        <v>502</v>
      </c>
      <c r="N13" s="18">
        <f t="shared" si="6"/>
        <v>100.4</v>
      </c>
      <c r="O13" s="18">
        <f t="shared" si="3"/>
        <v>25.1</v>
      </c>
      <c r="P13" s="18">
        <f t="shared" si="3"/>
        <v>200.8</v>
      </c>
      <c r="Q13" s="18">
        <f t="shared" si="3"/>
        <v>100.4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INDEX(挂机派遣!$AB$5:$AB$104,金币汇总!A14)</f>
        <v>7200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13200</v>
      </c>
      <c r="J14" s="18">
        <f t="shared" si="5"/>
        <v>554</v>
      </c>
      <c r="N14" s="18">
        <f t="shared" si="6"/>
        <v>110.80000000000001</v>
      </c>
      <c r="O14" s="18">
        <f t="shared" si="3"/>
        <v>27.700000000000003</v>
      </c>
      <c r="P14" s="18">
        <f t="shared" si="3"/>
        <v>221.60000000000002</v>
      </c>
      <c r="Q14" s="18">
        <f t="shared" si="3"/>
        <v>110.80000000000001</v>
      </c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INDEX(挂机派遣!$AB$5:$AB$104,金币汇总!A15)</f>
        <v>7200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13600</v>
      </c>
      <c r="J15" s="18">
        <f t="shared" si="5"/>
        <v>626</v>
      </c>
      <c r="N15" s="18">
        <f t="shared" si="6"/>
        <v>125.2</v>
      </c>
      <c r="O15" s="18">
        <f t="shared" si="3"/>
        <v>31.3</v>
      </c>
      <c r="P15" s="18">
        <f t="shared" si="3"/>
        <v>250.4</v>
      </c>
      <c r="Q15" s="18">
        <f t="shared" si="3"/>
        <v>125.2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INDEX(挂机派遣!$AB$5:$AB$104,金币汇总!A16)</f>
        <v>8640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15040</v>
      </c>
      <c r="J16" s="18">
        <f t="shared" si="5"/>
        <v>790</v>
      </c>
      <c r="N16" s="18">
        <f t="shared" si="6"/>
        <v>158</v>
      </c>
      <c r="O16" s="18">
        <f t="shared" si="3"/>
        <v>39.5</v>
      </c>
      <c r="P16" s="18">
        <f t="shared" si="3"/>
        <v>316</v>
      </c>
      <c r="Q16" s="18">
        <f t="shared" si="3"/>
        <v>158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INDEX(挂机派遣!$AB$5:$AB$104,金币汇总!A17)</f>
        <v>8640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15440</v>
      </c>
      <c r="J17" s="18">
        <f t="shared" si="5"/>
        <v>911</v>
      </c>
      <c r="N17" s="18">
        <f t="shared" si="6"/>
        <v>182.20000000000002</v>
      </c>
      <c r="O17" s="18">
        <f t="shared" si="3"/>
        <v>45.550000000000004</v>
      </c>
      <c r="P17" s="18">
        <f t="shared" si="3"/>
        <v>364.40000000000003</v>
      </c>
      <c r="Q17" s="18">
        <f t="shared" si="3"/>
        <v>182.20000000000002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INDEX(挂机派遣!$AB$5:$AB$104,金币汇总!A18)</f>
        <v>8640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15440</v>
      </c>
      <c r="J18" s="18">
        <f t="shared" si="5"/>
        <v>1011</v>
      </c>
      <c r="N18" s="18">
        <f t="shared" si="6"/>
        <v>202.20000000000002</v>
      </c>
      <c r="O18" s="18">
        <f t="shared" si="3"/>
        <v>50.550000000000004</v>
      </c>
      <c r="P18" s="18">
        <f t="shared" si="3"/>
        <v>404.40000000000003</v>
      </c>
      <c r="Q18" s="18">
        <f t="shared" si="3"/>
        <v>202.20000000000002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INDEX(挂机派遣!$AB$5:$AB$104,金币汇总!A19)</f>
        <v>8640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15840</v>
      </c>
      <c r="J19" s="18">
        <f t="shared" si="5"/>
        <v>1140</v>
      </c>
      <c r="N19" s="18">
        <f t="shared" si="6"/>
        <v>228</v>
      </c>
      <c r="O19" s="18">
        <f t="shared" si="3"/>
        <v>57</v>
      </c>
      <c r="P19" s="18">
        <f t="shared" si="3"/>
        <v>456</v>
      </c>
      <c r="Q19" s="18">
        <f t="shared" si="3"/>
        <v>228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INDEX(挂机派遣!$AB$5:$AB$104,金币汇总!A20)</f>
        <v>8640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15840</v>
      </c>
      <c r="J20" s="18">
        <f t="shared" si="5"/>
        <v>1243</v>
      </c>
      <c r="N20" s="18">
        <f t="shared" si="6"/>
        <v>248.60000000000002</v>
      </c>
      <c r="O20" s="18">
        <f t="shared" si="3"/>
        <v>62.150000000000006</v>
      </c>
      <c r="P20" s="18">
        <f t="shared" si="3"/>
        <v>497.20000000000005</v>
      </c>
      <c r="Q20" s="18">
        <f t="shared" si="3"/>
        <v>248.60000000000002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INDEX(挂机派遣!$AB$5:$AB$104,金币汇总!A21)</f>
        <v>8640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16640</v>
      </c>
      <c r="J21" s="18">
        <f t="shared" si="5"/>
        <v>1414</v>
      </c>
      <c r="N21" s="18">
        <f t="shared" si="6"/>
        <v>282.8</v>
      </c>
      <c r="O21" s="18">
        <f t="shared" si="3"/>
        <v>70.7</v>
      </c>
      <c r="P21" s="18">
        <f t="shared" si="3"/>
        <v>565.6</v>
      </c>
      <c r="Q21" s="18">
        <f t="shared" si="3"/>
        <v>282.8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INDEX(挂机派遣!$AB$5:$AB$104,金币汇总!A22)</f>
        <v>8640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16640</v>
      </c>
      <c r="J22" s="18">
        <f t="shared" si="5"/>
        <v>1523</v>
      </c>
      <c r="N22" s="18">
        <f t="shared" si="6"/>
        <v>304.60000000000002</v>
      </c>
      <c r="O22" s="18">
        <f t="shared" si="6"/>
        <v>76.150000000000006</v>
      </c>
      <c r="P22" s="18">
        <f t="shared" si="6"/>
        <v>609.20000000000005</v>
      </c>
      <c r="Q22" s="18">
        <f t="shared" si="6"/>
        <v>304.60000000000002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INDEX(挂机派遣!$AB$5:$AB$104,金币汇总!A23)</f>
        <v>8640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17440</v>
      </c>
      <c r="J23" s="18">
        <f t="shared" si="5"/>
        <v>1709</v>
      </c>
      <c r="N23" s="18">
        <f t="shared" si="6"/>
        <v>341.8</v>
      </c>
      <c r="O23" s="18">
        <f t="shared" si="6"/>
        <v>85.45</v>
      </c>
      <c r="P23" s="18">
        <f t="shared" si="6"/>
        <v>683.6</v>
      </c>
      <c r="Q23" s="18">
        <f t="shared" si="6"/>
        <v>341.8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INDEX(挂机派遣!$AB$5:$AB$104,金币汇总!A24)</f>
        <v>8640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17440</v>
      </c>
      <c r="J24" s="18">
        <f t="shared" si="5"/>
        <v>1822</v>
      </c>
      <c r="N24" s="18">
        <f t="shared" si="6"/>
        <v>364.40000000000003</v>
      </c>
      <c r="O24" s="18">
        <f t="shared" si="6"/>
        <v>91.100000000000009</v>
      </c>
      <c r="P24" s="18">
        <f t="shared" si="6"/>
        <v>728.80000000000007</v>
      </c>
      <c r="Q24" s="18">
        <f t="shared" si="6"/>
        <v>364.40000000000003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INDEX(挂机派遣!$AB$5:$AB$104,金币汇总!A25)</f>
        <v>8640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38240</v>
      </c>
      <c r="J25" s="18">
        <f t="shared" si="5"/>
        <v>4245</v>
      </c>
      <c r="N25" s="18">
        <f t="shared" si="6"/>
        <v>849</v>
      </c>
      <c r="O25" s="18">
        <f t="shared" si="6"/>
        <v>212.25</v>
      </c>
      <c r="P25" s="18">
        <f t="shared" si="6"/>
        <v>1698</v>
      </c>
      <c r="Q25" s="18">
        <f t="shared" si="6"/>
        <v>849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INDEX(挂机派遣!$AB$5:$AB$104,金币汇总!A26)</f>
        <v>11520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41120</v>
      </c>
      <c r="J26" s="18">
        <f t="shared" si="5"/>
        <v>5157</v>
      </c>
      <c r="N26" s="18">
        <f t="shared" si="6"/>
        <v>1031.4000000000001</v>
      </c>
      <c r="O26" s="18">
        <f t="shared" si="6"/>
        <v>257.85000000000002</v>
      </c>
      <c r="P26" s="18">
        <f t="shared" si="6"/>
        <v>2062.8000000000002</v>
      </c>
      <c r="Q26" s="18">
        <f t="shared" si="6"/>
        <v>1031.4000000000001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INDEX(挂机派遣!$AB$5:$AB$104,金币汇总!A27)</f>
        <v>11520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41920</v>
      </c>
      <c r="J27" s="18">
        <f t="shared" si="5"/>
        <v>5861</v>
      </c>
      <c r="N27" s="18">
        <f t="shared" si="6"/>
        <v>1172.2</v>
      </c>
      <c r="O27" s="18">
        <f t="shared" si="6"/>
        <v>293.05</v>
      </c>
      <c r="P27" s="18">
        <f t="shared" si="6"/>
        <v>2344.4</v>
      </c>
      <c r="Q27" s="18">
        <f t="shared" si="6"/>
        <v>1172.2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INDEX(挂机派遣!$AB$5:$AB$104,金币汇总!A28)</f>
        <v>11520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41920</v>
      </c>
      <c r="J28" s="18">
        <f t="shared" si="5"/>
        <v>6465</v>
      </c>
      <c r="N28" s="18">
        <f t="shared" si="6"/>
        <v>1293</v>
      </c>
      <c r="O28" s="18">
        <f t="shared" si="6"/>
        <v>323.25</v>
      </c>
      <c r="P28" s="18">
        <f t="shared" si="6"/>
        <v>2586</v>
      </c>
      <c r="Q28" s="18">
        <f t="shared" si="6"/>
        <v>1293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INDEX(挂机派遣!$AB$5:$AB$104,金币汇总!A29)</f>
        <v>11520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42720</v>
      </c>
      <c r="J29" s="18">
        <f t="shared" si="5"/>
        <v>7204</v>
      </c>
      <c r="N29" s="18">
        <f t="shared" si="6"/>
        <v>1440.8000000000002</v>
      </c>
      <c r="O29" s="18">
        <f t="shared" si="6"/>
        <v>360.20000000000005</v>
      </c>
      <c r="P29" s="18">
        <f t="shared" si="6"/>
        <v>2881.6000000000004</v>
      </c>
      <c r="Q29" s="18">
        <f t="shared" si="6"/>
        <v>1440.8000000000002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INDEX(挂机派遣!$AB$5:$AB$104,金币汇总!A30)</f>
        <v>11520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45220</v>
      </c>
      <c r="J30" s="18">
        <f t="shared" si="5"/>
        <v>8278</v>
      </c>
      <c r="N30" s="18">
        <f t="shared" si="6"/>
        <v>1655.6000000000001</v>
      </c>
      <c r="O30" s="18">
        <f t="shared" si="6"/>
        <v>413.90000000000003</v>
      </c>
      <c r="P30" s="18">
        <f t="shared" si="6"/>
        <v>3311.2000000000003</v>
      </c>
      <c r="Q30" s="18">
        <f t="shared" si="6"/>
        <v>1655.6000000000001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INDEX(挂机派遣!$AB$5:$AB$104,金币汇总!A31)</f>
        <v>11520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46020</v>
      </c>
      <c r="J31" s="18">
        <f t="shared" si="5"/>
        <v>9087</v>
      </c>
      <c r="N31" s="18">
        <f t="shared" si="6"/>
        <v>1817.4</v>
      </c>
      <c r="O31" s="18">
        <f t="shared" si="6"/>
        <v>454.35</v>
      </c>
      <c r="P31" s="18">
        <f t="shared" si="6"/>
        <v>3634.8</v>
      </c>
      <c r="Q31" s="18">
        <f t="shared" si="6"/>
        <v>1817.4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INDEX(挂机派遣!$AB$5:$AB$104,金币汇总!A32)</f>
        <v>11520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46020</v>
      </c>
      <c r="J32" s="18">
        <f t="shared" si="5"/>
        <v>9750</v>
      </c>
      <c r="N32" s="18">
        <f t="shared" si="6"/>
        <v>1950</v>
      </c>
      <c r="O32" s="18">
        <f t="shared" si="6"/>
        <v>487.5</v>
      </c>
      <c r="P32" s="18">
        <f t="shared" si="6"/>
        <v>3900</v>
      </c>
      <c r="Q32" s="18">
        <f t="shared" si="6"/>
        <v>1950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INDEX(挂机派遣!$AB$5:$AB$104,金币汇总!A33)</f>
        <v>11520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47020</v>
      </c>
      <c r="J33" s="18">
        <f t="shared" si="5"/>
        <v>10640</v>
      </c>
      <c r="N33" s="18">
        <f t="shared" si="6"/>
        <v>2128</v>
      </c>
      <c r="O33" s="18">
        <f t="shared" si="6"/>
        <v>532</v>
      </c>
      <c r="P33" s="18">
        <f t="shared" si="6"/>
        <v>4256</v>
      </c>
      <c r="Q33" s="18">
        <f t="shared" si="6"/>
        <v>2128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INDEX(挂机派遣!$AB$5:$AB$104,金币汇总!A34)</f>
        <v>11520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47020</v>
      </c>
      <c r="J34" s="18">
        <f t="shared" si="5"/>
        <v>11317</v>
      </c>
      <c r="N34" s="18">
        <f t="shared" si="6"/>
        <v>2263.4</v>
      </c>
      <c r="O34" s="18">
        <f t="shared" si="6"/>
        <v>565.85</v>
      </c>
      <c r="P34" s="18">
        <f t="shared" si="6"/>
        <v>4526.8</v>
      </c>
      <c r="Q34" s="18">
        <f t="shared" si="6"/>
        <v>2263.4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INDEX(挂机派遣!$AB$5:$AB$104,金币汇总!A35)</f>
        <v>23040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59540</v>
      </c>
      <c r="J35" s="18">
        <f t="shared" si="5"/>
        <v>15189</v>
      </c>
      <c r="N35" s="18">
        <f t="shared" si="6"/>
        <v>3037.8</v>
      </c>
      <c r="O35" s="18">
        <f t="shared" si="6"/>
        <v>759.45</v>
      </c>
      <c r="P35" s="18">
        <f t="shared" si="6"/>
        <v>6075.6</v>
      </c>
      <c r="Q35" s="18">
        <f t="shared" si="6"/>
        <v>3037.8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INDEX(挂机派遣!$AB$5:$AB$104,金币汇总!A36)</f>
        <v>25920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62420</v>
      </c>
      <c r="J36" s="18">
        <f t="shared" si="5"/>
        <v>16435</v>
      </c>
      <c r="N36" s="18">
        <f t="shared" si="6"/>
        <v>3287</v>
      </c>
      <c r="O36" s="18">
        <f t="shared" si="6"/>
        <v>821.75</v>
      </c>
      <c r="P36" s="18">
        <f t="shared" si="6"/>
        <v>6574</v>
      </c>
      <c r="Q36" s="18">
        <f t="shared" si="6"/>
        <v>3287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INDEX(挂机派遣!$AB$5:$AB$104,金币汇总!A37)</f>
        <v>25920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63420</v>
      </c>
      <c r="J37" s="18">
        <f t="shared" si="5"/>
        <v>17219</v>
      </c>
      <c r="N37" s="18">
        <f t="shared" si="6"/>
        <v>3443.8</v>
      </c>
      <c r="O37" s="18">
        <f t="shared" si="6"/>
        <v>860.95</v>
      </c>
      <c r="P37" s="18">
        <f t="shared" si="6"/>
        <v>6887.6</v>
      </c>
      <c r="Q37" s="18">
        <f t="shared" si="6"/>
        <v>3443.8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INDEX(挂机派遣!$AB$5:$AB$104,金币汇总!A38)</f>
        <v>25920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63420</v>
      </c>
      <c r="J38" s="18">
        <f t="shared" si="5"/>
        <v>17739</v>
      </c>
      <c r="N38" s="18">
        <f t="shared" si="6"/>
        <v>3547.8</v>
      </c>
      <c r="O38" s="18">
        <f t="shared" si="6"/>
        <v>886.95</v>
      </c>
      <c r="P38" s="18">
        <f t="shared" si="6"/>
        <v>7095.6</v>
      </c>
      <c r="Q38" s="18">
        <f t="shared" si="6"/>
        <v>3547.8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INDEX(挂机派遣!$AB$5:$AB$104,金币汇总!A39)</f>
        <v>25920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64420</v>
      </c>
      <c r="J39" s="18">
        <f t="shared" si="5"/>
        <v>18547</v>
      </c>
      <c r="N39" s="18">
        <f t="shared" ref="N39:Q70" si="7">$J39*N$4</f>
        <v>3709.4</v>
      </c>
      <c r="O39" s="18">
        <f t="shared" si="7"/>
        <v>927.35</v>
      </c>
      <c r="P39" s="18">
        <f t="shared" si="7"/>
        <v>7418.8</v>
      </c>
      <c r="Q39" s="18">
        <f t="shared" si="7"/>
        <v>3709.4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INDEX(挂机派遣!$AB$5:$AB$104,金币汇总!A40)</f>
        <v>25920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64420</v>
      </c>
      <c r="J40" s="18">
        <f t="shared" si="5"/>
        <v>19075</v>
      </c>
      <c r="N40" s="18">
        <f t="shared" si="7"/>
        <v>3815</v>
      </c>
      <c r="O40" s="18">
        <f t="shared" si="7"/>
        <v>953.75</v>
      </c>
      <c r="P40" s="18">
        <f t="shared" si="7"/>
        <v>7630</v>
      </c>
      <c r="Q40" s="18">
        <f t="shared" si="7"/>
        <v>3815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INDEX(挂机派遣!$AB$5:$AB$104,金币汇总!A41)</f>
        <v>25920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66420</v>
      </c>
      <c r="J41" s="18">
        <f t="shared" si="5"/>
        <v>20212</v>
      </c>
      <c r="N41" s="18">
        <f t="shared" si="7"/>
        <v>4042.4</v>
      </c>
      <c r="O41" s="18">
        <f t="shared" si="7"/>
        <v>1010.6</v>
      </c>
      <c r="P41" s="18">
        <f t="shared" si="7"/>
        <v>8084.8</v>
      </c>
      <c r="Q41" s="18">
        <f t="shared" si="7"/>
        <v>4042.4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INDEX(挂机派遣!$AB$5:$AB$104,金币汇总!A42)</f>
        <v>25920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66420</v>
      </c>
      <c r="J42" s="18">
        <f t="shared" si="5"/>
        <v>20756</v>
      </c>
      <c r="N42" s="18">
        <f t="shared" si="7"/>
        <v>4151.2</v>
      </c>
      <c r="O42" s="18">
        <f t="shared" si="7"/>
        <v>1037.8</v>
      </c>
      <c r="P42" s="18">
        <f t="shared" si="7"/>
        <v>8302.4</v>
      </c>
      <c r="Q42" s="18">
        <f t="shared" si="7"/>
        <v>4151.2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INDEX(挂机派遣!$AB$5:$AB$104,金币汇总!A43)</f>
        <v>25920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68420</v>
      </c>
      <c r="J43" s="18">
        <f t="shared" si="5"/>
        <v>21942</v>
      </c>
      <c r="N43" s="18">
        <f t="shared" si="7"/>
        <v>4388.4000000000005</v>
      </c>
      <c r="O43" s="18">
        <f t="shared" si="7"/>
        <v>1097.1000000000001</v>
      </c>
      <c r="P43" s="18">
        <f t="shared" si="7"/>
        <v>8776.8000000000011</v>
      </c>
      <c r="Q43" s="18">
        <f t="shared" si="7"/>
        <v>4388.4000000000005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INDEX(挂机派遣!$AB$5:$AB$104,金币汇总!A44)</f>
        <v>25920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68420</v>
      </c>
      <c r="J44" s="18">
        <f t="shared" si="5"/>
        <v>22503</v>
      </c>
      <c r="N44" s="18">
        <f t="shared" si="7"/>
        <v>4500.6000000000004</v>
      </c>
      <c r="O44" s="18">
        <f t="shared" si="7"/>
        <v>1125.1500000000001</v>
      </c>
      <c r="P44" s="18">
        <f t="shared" si="7"/>
        <v>9001.2000000000007</v>
      </c>
      <c r="Q44" s="18">
        <f t="shared" si="7"/>
        <v>4500.6000000000004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INDEX(挂机派遣!$AB$5:$AB$104,金币汇总!A45)</f>
        <v>25920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72920</v>
      </c>
      <c r="J45" s="18">
        <f t="shared" si="5"/>
        <v>24581</v>
      </c>
      <c r="N45" s="18">
        <f t="shared" si="7"/>
        <v>4916.2000000000007</v>
      </c>
      <c r="O45" s="18">
        <f t="shared" si="7"/>
        <v>1229.0500000000002</v>
      </c>
      <c r="P45" s="18">
        <f t="shared" si="7"/>
        <v>9832.4000000000015</v>
      </c>
      <c r="Q45" s="18">
        <f t="shared" si="7"/>
        <v>4916.2000000000007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INDEX(挂机派遣!$AB$5:$AB$104,金币汇总!A46)</f>
        <v>28800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75800</v>
      </c>
      <c r="J46" s="18">
        <f t="shared" si="5"/>
        <v>26424</v>
      </c>
      <c r="N46" s="18">
        <f t="shared" si="7"/>
        <v>5284.8</v>
      </c>
      <c r="O46" s="18">
        <f t="shared" si="7"/>
        <v>1321.2</v>
      </c>
      <c r="P46" s="18">
        <f t="shared" si="7"/>
        <v>10569.6</v>
      </c>
      <c r="Q46" s="18">
        <f t="shared" si="7"/>
        <v>5284.8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INDEX(挂机派遣!$AB$5:$AB$104,金币汇总!A47)</f>
        <v>28800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75800</v>
      </c>
      <c r="J47" s="18">
        <f t="shared" si="5"/>
        <v>27296</v>
      </c>
      <c r="N47" s="18">
        <f t="shared" si="7"/>
        <v>5459.2000000000007</v>
      </c>
      <c r="O47" s="18">
        <f t="shared" si="7"/>
        <v>1364.8000000000002</v>
      </c>
      <c r="P47" s="18">
        <f t="shared" si="7"/>
        <v>10918.400000000001</v>
      </c>
      <c r="Q47" s="18">
        <f t="shared" si="7"/>
        <v>5459.2000000000007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INDEX(挂机派遣!$AB$5:$AB$104,金币汇总!A48)</f>
        <v>28800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75800</v>
      </c>
      <c r="J48" s="18">
        <f t="shared" si="5"/>
        <v>28167</v>
      </c>
      <c r="N48" s="18">
        <f t="shared" si="7"/>
        <v>5633.4000000000005</v>
      </c>
      <c r="O48" s="18">
        <f t="shared" si="7"/>
        <v>1408.3500000000001</v>
      </c>
      <c r="P48" s="18">
        <f t="shared" si="7"/>
        <v>11266.800000000001</v>
      </c>
      <c r="Q48" s="18">
        <f t="shared" si="7"/>
        <v>5633.4000000000005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INDEX(挂机派遣!$AB$5:$AB$104,金币汇总!A49)</f>
        <v>28800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75800</v>
      </c>
      <c r="J49" s="18">
        <f t="shared" si="5"/>
        <v>29039</v>
      </c>
      <c r="N49" s="18">
        <f t="shared" si="7"/>
        <v>5807.8</v>
      </c>
      <c r="O49" s="18">
        <f t="shared" si="7"/>
        <v>1451.95</v>
      </c>
      <c r="P49" s="18">
        <f t="shared" si="7"/>
        <v>11615.6</v>
      </c>
      <c r="Q49" s="18">
        <f t="shared" si="7"/>
        <v>5807.8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INDEX(挂机派遣!$AB$5:$AB$104,金币汇总!A50)</f>
        <v>28800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77800</v>
      </c>
      <c r="J50" s="18">
        <f t="shared" si="5"/>
        <v>30700</v>
      </c>
      <c r="N50" s="18">
        <f t="shared" si="7"/>
        <v>6140</v>
      </c>
      <c r="O50" s="18">
        <f t="shared" si="7"/>
        <v>1535</v>
      </c>
      <c r="P50" s="18">
        <f t="shared" si="7"/>
        <v>12280</v>
      </c>
      <c r="Q50" s="18">
        <f t="shared" si="7"/>
        <v>6140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INDEX(挂机派遣!$AB$5:$AB$104,金币汇总!A51)</f>
        <v>28800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77800</v>
      </c>
      <c r="J51" s="18">
        <f t="shared" si="5"/>
        <v>31595</v>
      </c>
      <c r="N51" s="18">
        <f t="shared" si="7"/>
        <v>6319</v>
      </c>
      <c r="O51" s="18">
        <f t="shared" si="7"/>
        <v>1579.75</v>
      </c>
      <c r="P51" s="18">
        <f t="shared" si="7"/>
        <v>12638</v>
      </c>
      <c r="Q51" s="18">
        <f t="shared" si="7"/>
        <v>6319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INDEX(挂机派遣!$AB$5:$AB$104,金币汇总!A52)</f>
        <v>28800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77800</v>
      </c>
      <c r="J52" s="18">
        <f t="shared" si="5"/>
        <v>32489</v>
      </c>
      <c r="N52" s="18">
        <f t="shared" si="7"/>
        <v>6497.8</v>
      </c>
      <c r="O52" s="18">
        <f t="shared" si="7"/>
        <v>1624.45</v>
      </c>
      <c r="P52" s="18">
        <f t="shared" si="7"/>
        <v>12995.6</v>
      </c>
      <c r="Q52" s="18">
        <f t="shared" si="7"/>
        <v>6497.8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INDEX(挂机派遣!$AB$5:$AB$104,金币汇总!A53)</f>
        <v>28800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77800</v>
      </c>
      <c r="J53" s="18">
        <f t="shared" si="5"/>
        <v>33384</v>
      </c>
      <c r="N53" s="18">
        <f t="shared" si="7"/>
        <v>6676.8</v>
      </c>
      <c r="O53" s="18">
        <f t="shared" si="7"/>
        <v>1669.2</v>
      </c>
      <c r="P53" s="18">
        <f t="shared" si="7"/>
        <v>13353.6</v>
      </c>
      <c r="Q53" s="18">
        <f t="shared" si="7"/>
        <v>6676.8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INDEX(挂机派遣!$AB$5:$AB$104,金币汇总!A54)</f>
        <v>28800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77800</v>
      </c>
      <c r="J54" s="18">
        <f t="shared" si="5"/>
        <v>34279</v>
      </c>
      <c r="N54" s="18">
        <f t="shared" si="7"/>
        <v>6855.8</v>
      </c>
      <c r="O54" s="18">
        <f t="shared" si="7"/>
        <v>1713.95</v>
      </c>
      <c r="P54" s="18">
        <f t="shared" si="7"/>
        <v>13711.6</v>
      </c>
      <c r="Q54" s="18">
        <f t="shared" si="7"/>
        <v>6855.8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INDEX(挂机派遣!$AB$5:$AB$104,金币汇总!A55)</f>
        <v>43200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94200</v>
      </c>
      <c r="J55" s="18">
        <f t="shared" si="5"/>
        <v>42588</v>
      </c>
      <c r="N55" s="18">
        <f t="shared" si="7"/>
        <v>8517.6</v>
      </c>
      <c r="O55" s="18">
        <f t="shared" si="7"/>
        <v>2129.4</v>
      </c>
      <c r="P55" s="18">
        <f t="shared" si="7"/>
        <v>17035.2</v>
      </c>
      <c r="Q55" s="18">
        <f t="shared" si="7"/>
        <v>8517.6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INDEX(挂机派遣!$AB$5:$AB$104,金币汇总!A56)</f>
        <v>51840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102840</v>
      </c>
      <c r="J56" s="18">
        <f t="shared" si="5"/>
        <v>47522</v>
      </c>
      <c r="N56" s="18">
        <f t="shared" si="7"/>
        <v>9504.4</v>
      </c>
      <c r="O56" s="18">
        <f t="shared" si="7"/>
        <v>2376.1</v>
      </c>
      <c r="P56" s="18">
        <f t="shared" si="7"/>
        <v>19008.8</v>
      </c>
      <c r="Q56" s="18">
        <f t="shared" si="7"/>
        <v>9504.4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INDEX(挂机派遣!$AB$5:$AB$104,金币汇总!A57)</f>
        <v>51840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102840</v>
      </c>
      <c r="J57" s="18">
        <f t="shared" si="5"/>
        <v>48551</v>
      </c>
      <c r="N57" s="18">
        <f t="shared" si="7"/>
        <v>9710.2000000000007</v>
      </c>
      <c r="O57" s="18">
        <f t="shared" si="7"/>
        <v>2427.5500000000002</v>
      </c>
      <c r="P57" s="18">
        <f t="shared" si="7"/>
        <v>19420.400000000001</v>
      </c>
      <c r="Q57" s="18">
        <f t="shared" si="7"/>
        <v>9710.2000000000007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INDEX(挂机派遣!$AB$5:$AB$104,金币汇总!A58)</f>
        <v>51840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102840</v>
      </c>
      <c r="J58" s="18">
        <f t="shared" si="5"/>
        <v>49579</v>
      </c>
      <c r="N58" s="18">
        <f t="shared" si="7"/>
        <v>9915.8000000000011</v>
      </c>
      <c r="O58" s="18">
        <f t="shared" si="7"/>
        <v>2478.9500000000003</v>
      </c>
      <c r="P58" s="18">
        <f t="shared" si="7"/>
        <v>19831.600000000002</v>
      </c>
      <c r="Q58" s="18">
        <f t="shared" si="7"/>
        <v>9915.8000000000011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INDEX(挂机派遣!$AB$5:$AB$104,金币汇总!A59)</f>
        <v>51840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102840</v>
      </c>
      <c r="J59" s="18">
        <f t="shared" si="5"/>
        <v>50608</v>
      </c>
      <c r="N59" s="18">
        <f t="shared" si="7"/>
        <v>10121.6</v>
      </c>
      <c r="O59" s="18">
        <f t="shared" si="7"/>
        <v>2530.4</v>
      </c>
      <c r="P59" s="18">
        <f t="shared" si="7"/>
        <v>20243.2</v>
      </c>
      <c r="Q59" s="18">
        <f t="shared" si="7"/>
        <v>10121.6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INDEX(挂机派遣!$AB$5:$AB$104,金币汇总!A60)</f>
        <v>51840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109840</v>
      </c>
      <c r="J60" s="18">
        <f t="shared" si="5"/>
        <v>55151</v>
      </c>
      <c r="N60" s="18">
        <f t="shared" si="7"/>
        <v>11030.2</v>
      </c>
      <c r="O60" s="18">
        <f t="shared" si="7"/>
        <v>2757.55</v>
      </c>
      <c r="P60" s="18">
        <f t="shared" si="7"/>
        <v>22060.400000000001</v>
      </c>
      <c r="Q60" s="18">
        <f t="shared" si="7"/>
        <v>11030.2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INDEX(挂机派遣!$AB$5:$AB$104,金币汇总!A61)</f>
        <v>51840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109840</v>
      </c>
      <c r="J61" s="18">
        <f t="shared" si="5"/>
        <v>56249</v>
      </c>
      <c r="N61" s="18">
        <f t="shared" si="7"/>
        <v>11249.800000000001</v>
      </c>
      <c r="O61" s="18">
        <f t="shared" si="7"/>
        <v>2812.4500000000003</v>
      </c>
      <c r="P61" s="18">
        <f t="shared" si="7"/>
        <v>22499.600000000002</v>
      </c>
      <c r="Q61" s="18">
        <f t="shared" si="7"/>
        <v>11249.800000000001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INDEX(挂机派遣!$AB$5:$AB$104,金币汇总!A62)</f>
        <v>51840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109840</v>
      </c>
      <c r="J62" s="18">
        <f t="shared" si="5"/>
        <v>57347</v>
      </c>
      <c r="N62" s="18">
        <f t="shared" si="7"/>
        <v>11469.400000000001</v>
      </c>
      <c r="O62" s="18">
        <f t="shared" si="7"/>
        <v>2867.3500000000004</v>
      </c>
      <c r="P62" s="18">
        <f t="shared" si="7"/>
        <v>22938.800000000003</v>
      </c>
      <c r="Q62" s="18">
        <f t="shared" si="7"/>
        <v>11469.400000000001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INDEX(挂机派遣!$AB$5:$AB$104,金币汇总!A63)</f>
        <v>51840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109840</v>
      </c>
      <c r="J63" s="18">
        <f t="shared" si="5"/>
        <v>58446</v>
      </c>
      <c r="N63" s="18">
        <f t="shared" si="7"/>
        <v>11689.2</v>
      </c>
      <c r="O63" s="18">
        <f t="shared" si="7"/>
        <v>2922.3</v>
      </c>
      <c r="P63" s="18">
        <f t="shared" si="7"/>
        <v>23378.400000000001</v>
      </c>
      <c r="Q63" s="18">
        <f t="shared" si="7"/>
        <v>11689.2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INDEX(挂机派遣!$AB$5:$AB$104,金币汇总!A64)</f>
        <v>51840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109840</v>
      </c>
      <c r="J64" s="18">
        <f t="shared" si="5"/>
        <v>59544</v>
      </c>
      <c r="N64" s="18">
        <f t="shared" si="7"/>
        <v>11908.800000000001</v>
      </c>
      <c r="O64" s="18">
        <f t="shared" si="7"/>
        <v>2977.2000000000003</v>
      </c>
      <c r="P64" s="18">
        <f t="shared" si="7"/>
        <v>23817.600000000002</v>
      </c>
      <c r="Q64" s="18">
        <f t="shared" si="7"/>
        <v>11908.800000000001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INDEX(挂机派遣!$AB$5:$AB$104,金币汇总!A65)</f>
        <v>69120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129120</v>
      </c>
      <c r="J65" s="18">
        <f t="shared" si="5"/>
        <v>71287</v>
      </c>
      <c r="N65" s="18">
        <f t="shared" si="7"/>
        <v>14257.400000000001</v>
      </c>
      <c r="O65" s="18">
        <f t="shared" si="7"/>
        <v>3564.3500000000004</v>
      </c>
      <c r="P65" s="18">
        <f t="shared" si="7"/>
        <v>28514.800000000003</v>
      </c>
      <c r="Q65" s="18">
        <f t="shared" si="7"/>
        <v>14257.400000000001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INDEX(挂机派遣!$AB$5:$AB$104,金币汇总!A66)</f>
        <v>80640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140640</v>
      </c>
      <c r="J66" s="18">
        <f t="shared" si="5"/>
        <v>79757</v>
      </c>
      <c r="N66" s="18">
        <f t="shared" si="7"/>
        <v>15951.400000000001</v>
      </c>
      <c r="O66" s="18">
        <f t="shared" si="7"/>
        <v>3987.8500000000004</v>
      </c>
      <c r="P66" s="18">
        <f t="shared" si="7"/>
        <v>31902.800000000003</v>
      </c>
      <c r="Q66" s="18">
        <f t="shared" si="7"/>
        <v>15951.400000000001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INDEX(挂机派遣!$AB$5:$AB$104,金币汇总!A67)</f>
        <v>80640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140640</v>
      </c>
      <c r="J67" s="18">
        <f t="shared" si="5"/>
        <v>81867</v>
      </c>
      <c r="N67" s="18">
        <f t="shared" si="7"/>
        <v>16373.400000000001</v>
      </c>
      <c r="O67" s="18">
        <f t="shared" si="7"/>
        <v>4093.3500000000004</v>
      </c>
      <c r="P67" s="18">
        <f t="shared" si="7"/>
        <v>32746.800000000003</v>
      </c>
      <c r="Q67" s="18">
        <f t="shared" si="7"/>
        <v>16373.400000000001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INDEX(挂机派遣!$AB$5:$AB$104,金币汇总!A68)</f>
        <v>80640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140640</v>
      </c>
      <c r="J68" s="18">
        <f t="shared" si="5"/>
        <v>83976</v>
      </c>
      <c r="N68" s="18">
        <f t="shared" si="7"/>
        <v>16795.2</v>
      </c>
      <c r="O68" s="18">
        <f t="shared" si="7"/>
        <v>4198.8</v>
      </c>
      <c r="P68" s="18">
        <f t="shared" si="7"/>
        <v>33590.400000000001</v>
      </c>
      <c r="Q68" s="18">
        <f t="shared" si="7"/>
        <v>16795.2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INDEX(挂机派遣!$AB$5:$AB$104,金币汇总!A69)</f>
        <v>80640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140640</v>
      </c>
      <c r="J69" s="18">
        <f t="shared" si="5"/>
        <v>86086</v>
      </c>
      <c r="N69" s="18">
        <f t="shared" si="7"/>
        <v>17217.2</v>
      </c>
      <c r="O69" s="18">
        <f t="shared" si="7"/>
        <v>4304.3</v>
      </c>
      <c r="P69" s="18">
        <f t="shared" si="7"/>
        <v>34434.400000000001</v>
      </c>
      <c r="Q69" s="18">
        <f t="shared" si="7"/>
        <v>17217.2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INDEX(挂机派遣!$AB$5:$AB$104,金币汇总!A70)</f>
        <v>80640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142640</v>
      </c>
      <c r="J70" s="18">
        <f t="shared" si="5"/>
        <v>89450</v>
      </c>
      <c r="N70" s="18">
        <f t="shared" si="7"/>
        <v>17890</v>
      </c>
      <c r="O70" s="18">
        <f t="shared" si="7"/>
        <v>4472.5</v>
      </c>
      <c r="P70" s="18">
        <f t="shared" si="7"/>
        <v>35780</v>
      </c>
      <c r="Q70" s="18">
        <f t="shared" si="7"/>
        <v>17890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INDEX(挂机派遣!$AB$5:$AB$104,金币汇总!A71)</f>
        <v>80640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142640</v>
      </c>
      <c r="J71" s="18">
        <f t="shared" ref="J71:J105" si="9">ROUND(B71*I71,0)</f>
        <v>91589</v>
      </c>
      <c r="N71" s="18">
        <f t="shared" ref="N71:Q105" si="10">$J71*N$4</f>
        <v>18317.8</v>
      </c>
      <c r="O71" s="18">
        <f t="shared" si="10"/>
        <v>4579.45</v>
      </c>
      <c r="P71" s="18">
        <f t="shared" si="10"/>
        <v>36635.599999999999</v>
      </c>
      <c r="Q71" s="18">
        <f t="shared" si="10"/>
        <v>18317.8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INDEX(挂机派遣!$AB$5:$AB$104,金币汇总!A72)</f>
        <v>80640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142640</v>
      </c>
      <c r="J72" s="18">
        <f t="shared" si="9"/>
        <v>93729</v>
      </c>
      <c r="N72" s="18">
        <f t="shared" si="10"/>
        <v>18745.8</v>
      </c>
      <c r="O72" s="18">
        <f t="shared" si="10"/>
        <v>4686.45</v>
      </c>
      <c r="P72" s="18">
        <f t="shared" si="10"/>
        <v>37491.599999999999</v>
      </c>
      <c r="Q72" s="18">
        <f t="shared" si="10"/>
        <v>18745.8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INDEX(挂机派遣!$AB$5:$AB$104,金币汇总!A73)</f>
        <v>80640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142640</v>
      </c>
      <c r="J73" s="18">
        <f t="shared" si="9"/>
        <v>95868</v>
      </c>
      <c r="N73" s="18">
        <f t="shared" si="10"/>
        <v>19173.600000000002</v>
      </c>
      <c r="O73" s="18">
        <f t="shared" si="10"/>
        <v>4793.4000000000005</v>
      </c>
      <c r="P73" s="18">
        <f t="shared" si="10"/>
        <v>38347.200000000004</v>
      </c>
      <c r="Q73" s="18">
        <f t="shared" si="10"/>
        <v>19173.600000000002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INDEX(挂机派遣!$AB$5:$AB$104,金币汇总!A74)</f>
        <v>80640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142640</v>
      </c>
      <c r="J74" s="18">
        <f t="shared" si="9"/>
        <v>98008</v>
      </c>
      <c r="N74" s="18">
        <f t="shared" si="10"/>
        <v>19601.600000000002</v>
      </c>
      <c r="O74" s="18">
        <f t="shared" si="10"/>
        <v>4900.4000000000005</v>
      </c>
      <c r="P74" s="18">
        <f t="shared" si="10"/>
        <v>39203.200000000004</v>
      </c>
      <c r="Q74" s="18">
        <f t="shared" si="10"/>
        <v>19601.600000000002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INDEX(挂机派遣!$AB$5:$AB$104,金币汇总!A75)</f>
        <v>100800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174800</v>
      </c>
      <c r="J75" s="18">
        <f t="shared" si="9"/>
        <v>122727</v>
      </c>
      <c r="N75" s="18">
        <f t="shared" si="10"/>
        <v>24545.4</v>
      </c>
      <c r="O75" s="18">
        <f t="shared" si="10"/>
        <v>6136.35</v>
      </c>
      <c r="P75" s="18">
        <f t="shared" si="10"/>
        <v>49090.8</v>
      </c>
      <c r="Q75" s="18">
        <f t="shared" si="10"/>
        <v>24545.4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INDEX(挂机派遣!$AB$5:$AB$104,金币汇总!A76)</f>
        <v>115200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189200</v>
      </c>
      <c r="J76" s="18">
        <f t="shared" si="9"/>
        <v>138192</v>
      </c>
      <c r="N76" s="18">
        <f t="shared" si="10"/>
        <v>27638.400000000001</v>
      </c>
      <c r="O76" s="18">
        <f t="shared" si="10"/>
        <v>6909.6</v>
      </c>
      <c r="P76" s="18">
        <f t="shared" si="10"/>
        <v>55276.800000000003</v>
      </c>
      <c r="Q76" s="18">
        <f t="shared" si="10"/>
        <v>27638.400000000001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INDEX(挂机派遣!$AB$5:$AB$104,金币汇总!A77)</f>
        <v>115200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189200</v>
      </c>
      <c r="J77" s="18">
        <f t="shared" si="9"/>
        <v>143546</v>
      </c>
      <c r="N77" s="18">
        <f t="shared" si="10"/>
        <v>28709.200000000001</v>
      </c>
      <c r="O77" s="18">
        <f t="shared" si="10"/>
        <v>7177.3</v>
      </c>
      <c r="P77" s="18">
        <f t="shared" si="10"/>
        <v>57418.400000000001</v>
      </c>
      <c r="Q77" s="18">
        <f t="shared" si="10"/>
        <v>28709.200000000001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INDEX(挂机派遣!$AB$5:$AB$104,金币汇总!A78)</f>
        <v>115200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189200</v>
      </c>
      <c r="J78" s="18">
        <f t="shared" si="9"/>
        <v>148900</v>
      </c>
      <c r="N78" s="18">
        <f t="shared" si="10"/>
        <v>29780</v>
      </c>
      <c r="O78" s="18">
        <f t="shared" si="10"/>
        <v>7445</v>
      </c>
      <c r="P78" s="18">
        <f t="shared" si="10"/>
        <v>59560</v>
      </c>
      <c r="Q78" s="18">
        <f t="shared" si="10"/>
        <v>29780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INDEX(挂机派遣!$AB$5:$AB$104,金币汇总!A79)</f>
        <v>115200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189200</v>
      </c>
      <c r="J79" s="18">
        <f t="shared" si="9"/>
        <v>154255</v>
      </c>
      <c r="N79" s="18">
        <f t="shared" si="10"/>
        <v>30851</v>
      </c>
      <c r="O79" s="18">
        <f t="shared" si="10"/>
        <v>7712.75</v>
      </c>
      <c r="P79" s="18">
        <f t="shared" si="10"/>
        <v>61702</v>
      </c>
      <c r="Q79" s="18">
        <f t="shared" si="10"/>
        <v>30851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INDEX(挂机派遣!$AB$5:$AB$104,金币汇总!A80)</f>
        <v>115200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191200</v>
      </c>
      <c r="J80" s="18">
        <f t="shared" si="9"/>
        <v>161296</v>
      </c>
      <c r="N80" s="18">
        <f t="shared" si="10"/>
        <v>32259.200000000001</v>
      </c>
      <c r="O80" s="18">
        <f t="shared" si="10"/>
        <v>8064.8</v>
      </c>
      <c r="P80" s="18">
        <f t="shared" si="10"/>
        <v>64518.400000000001</v>
      </c>
      <c r="Q80" s="18">
        <f t="shared" si="10"/>
        <v>32259.200000000001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INDEX(挂机派遣!$AB$5:$AB$104,金币汇总!A81)</f>
        <v>115200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191200</v>
      </c>
      <c r="J81" s="18">
        <f t="shared" si="9"/>
        <v>166707</v>
      </c>
      <c r="N81" s="18">
        <f t="shared" si="10"/>
        <v>33341.4</v>
      </c>
      <c r="O81" s="18">
        <f t="shared" si="10"/>
        <v>8335.35</v>
      </c>
      <c r="P81" s="18">
        <f t="shared" si="10"/>
        <v>66682.8</v>
      </c>
      <c r="Q81" s="18">
        <f t="shared" si="10"/>
        <v>33341.4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INDEX(挂机派遣!$AB$5:$AB$104,金币汇总!A82)</f>
        <v>115200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191200</v>
      </c>
      <c r="J82" s="18">
        <f t="shared" si="9"/>
        <v>172118</v>
      </c>
      <c r="N82" s="18">
        <f t="shared" si="10"/>
        <v>34423.599999999999</v>
      </c>
      <c r="O82" s="18">
        <f t="shared" si="10"/>
        <v>8605.9</v>
      </c>
      <c r="P82" s="18">
        <f t="shared" si="10"/>
        <v>68847.199999999997</v>
      </c>
      <c r="Q82" s="18">
        <f t="shared" si="10"/>
        <v>34423.599999999999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INDEX(挂机派遣!$AB$5:$AB$104,金币汇总!A83)</f>
        <v>115200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191200</v>
      </c>
      <c r="J83" s="18">
        <f t="shared" si="9"/>
        <v>177529</v>
      </c>
      <c r="N83" s="18">
        <f t="shared" si="10"/>
        <v>35505.800000000003</v>
      </c>
      <c r="O83" s="18">
        <f t="shared" si="10"/>
        <v>8876.4500000000007</v>
      </c>
      <c r="P83" s="18">
        <f t="shared" si="10"/>
        <v>71011.600000000006</v>
      </c>
      <c r="Q83" s="18">
        <f t="shared" si="10"/>
        <v>35505.800000000003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INDEX(挂机派遣!$AB$5:$AB$104,金币汇总!A84)</f>
        <v>115200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191200</v>
      </c>
      <c r="J84" s="18">
        <f t="shared" si="9"/>
        <v>182940</v>
      </c>
      <c r="N84" s="18">
        <f t="shared" si="10"/>
        <v>36588</v>
      </c>
      <c r="O84" s="18">
        <f t="shared" si="10"/>
        <v>9147</v>
      </c>
      <c r="P84" s="18">
        <f t="shared" si="10"/>
        <v>73176</v>
      </c>
      <c r="Q84" s="18">
        <f t="shared" si="10"/>
        <v>36588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INDEX(挂机派遣!$AB$5:$AB$104,金币汇总!A85)</f>
        <v>115200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205200</v>
      </c>
      <c r="J85" s="18">
        <f t="shared" si="9"/>
        <v>202143</v>
      </c>
      <c r="N85" s="18">
        <f t="shared" si="10"/>
        <v>40428.600000000006</v>
      </c>
      <c r="O85" s="18">
        <f t="shared" si="10"/>
        <v>10107.150000000001</v>
      </c>
      <c r="P85" s="18">
        <f t="shared" si="10"/>
        <v>80857.200000000012</v>
      </c>
      <c r="Q85" s="18">
        <f t="shared" si="10"/>
        <v>40428.600000000006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INDEX(挂机派遣!$AB$5:$AB$104,金币汇总!A86)</f>
        <v>129600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219600</v>
      </c>
      <c r="J86" s="18">
        <f t="shared" si="9"/>
        <v>236904</v>
      </c>
      <c r="N86" s="18">
        <f t="shared" si="10"/>
        <v>47380.800000000003</v>
      </c>
      <c r="O86" s="18">
        <f t="shared" si="10"/>
        <v>11845.2</v>
      </c>
      <c r="P86" s="18">
        <f t="shared" si="10"/>
        <v>94761.600000000006</v>
      </c>
      <c r="Q86" s="18">
        <f t="shared" si="10"/>
        <v>47380.800000000003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INDEX(挂机派遣!$AB$5:$AB$104,金币汇总!A87)</f>
        <v>129600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219600</v>
      </c>
      <c r="J87" s="18">
        <f t="shared" si="9"/>
        <v>257481</v>
      </c>
      <c r="N87" s="18">
        <f t="shared" si="10"/>
        <v>51496.200000000004</v>
      </c>
      <c r="O87" s="18">
        <f t="shared" si="10"/>
        <v>12874.050000000001</v>
      </c>
      <c r="P87" s="18">
        <f t="shared" si="10"/>
        <v>102992.40000000001</v>
      </c>
      <c r="Q87" s="18">
        <f t="shared" si="10"/>
        <v>51496.200000000004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INDEX(挂机派遣!$AB$5:$AB$104,金币汇总!A88)</f>
        <v>129600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219600</v>
      </c>
      <c r="J88" s="18">
        <f t="shared" si="9"/>
        <v>278058</v>
      </c>
      <c r="N88" s="18">
        <f t="shared" si="10"/>
        <v>55611.600000000006</v>
      </c>
      <c r="O88" s="18">
        <f t="shared" si="10"/>
        <v>13902.900000000001</v>
      </c>
      <c r="P88" s="18">
        <f t="shared" si="10"/>
        <v>111223.20000000001</v>
      </c>
      <c r="Q88" s="18">
        <f t="shared" si="10"/>
        <v>55611.600000000006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INDEX(挂机派遣!$AB$5:$AB$104,金币汇总!A89)</f>
        <v>129600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219600</v>
      </c>
      <c r="J89" s="18">
        <f t="shared" si="9"/>
        <v>298634</v>
      </c>
      <c r="N89" s="18">
        <f t="shared" si="10"/>
        <v>59726.8</v>
      </c>
      <c r="O89" s="18">
        <f t="shared" si="10"/>
        <v>14931.7</v>
      </c>
      <c r="P89" s="18">
        <f t="shared" si="10"/>
        <v>119453.6</v>
      </c>
      <c r="Q89" s="18">
        <f t="shared" si="10"/>
        <v>59726.8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INDEX(挂机派遣!$AB$5:$AB$104,金币汇总!A90)</f>
        <v>129600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219600</v>
      </c>
      <c r="J90" s="18">
        <f t="shared" si="9"/>
        <v>319211</v>
      </c>
      <c r="N90" s="18">
        <f t="shared" si="10"/>
        <v>63842.200000000004</v>
      </c>
      <c r="O90" s="18">
        <f t="shared" si="10"/>
        <v>15960.550000000001</v>
      </c>
      <c r="P90" s="18">
        <f t="shared" si="10"/>
        <v>127684.40000000001</v>
      </c>
      <c r="Q90" s="18">
        <f t="shared" si="10"/>
        <v>63842.200000000004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INDEX(挂机派遣!$AB$5:$AB$104,金币汇总!A91)</f>
        <v>129600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219600</v>
      </c>
      <c r="J91" s="18">
        <f t="shared" si="9"/>
        <v>339787</v>
      </c>
      <c r="N91" s="18">
        <f t="shared" si="10"/>
        <v>67957.400000000009</v>
      </c>
      <c r="O91" s="18">
        <f t="shared" si="10"/>
        <v>16989.350000000002</v>
      </c>
      <c r="P91" s="18">
        <f t="shared" si="10"/>
        <v>135914.80000000002</v>
      </c>
      <c r="Q91" s="18">
        <f t="shared" si="10"/>
        <v>67957.400000000009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INDEX(挂机派遣!$AB$5:$AB$104,金币汇总!A92)</f>
        <v>129600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219600</v>
      </c>
      <c r="J92" s="18">
        <f t="shared" si="9"/>
        <v>360364</v>
      </c>
      <c r="N92" s="18">
        <f t="shared" si="10"/>
        <v>72072.800000000003</v>
      </c>
      <c r="O92" s="18">
        <f t="shared" si="10"/>
        <v>18018.2</v>
      </c>
      <c r="P92" s="18">
        <f t="shared" si="10"/>
        <v>144145.60000000001</v>
      </c>
      <c r="Q92" s="18">
        <f t="shared" si="10"/>
        <v>72072.800000000003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INDEX(挂机派遣!$AB$5:$AB$104,金币汇总!A93)</f>
        <v>129600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219600</v>
      </c>
      <c r="J93" s="18">
        <f t="shared" si="9"/>
        <v>380940</v>
      </c>
      <c r="N93" s="18">
        <f t="shared" si="10"/>
        <v>76188</v>
      </c>
      <c r="O93" s="18">
        <f t="shared" si="10"/>
        <v>19047</v>
      </c>
      <c r="P93" s="18">
        <f t="shared" si="10"/>
        <v>152376</v>
      </c>
      <c r="Q93" s="18">
        <f t="shared" si="10"/>
        <v>76188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INDEX(挂机派遣!$AB$5:$AB$104,金币汇总!A94)</f>
        <v>129600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219600</v>
      </c>
      <c r="J94" s="18">
        <f t="shared" si="9"/>
        <v>401517</v>
      </c>
      <c r="N94" s="18">
        <f t="shared" si="10"/>
        <v>80303.400000000009</v>
      </c>
      <c r="O94" s="18">
        <f t="shared" si="10"/>
        <v>20075.850000000002</v>
      </c>
      <c r="P94" s="18">
        <f t="shared" si="10"/>
        <v>160606.80000000002</v>
      </c>
      <c r="Q94" s="18">
        <f t="shared" si="10"/>
        <v>80303.400000000009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INDEX(挂机派遣!$AB$5:$AB$104,金币汇总!A95)</f>
        <v>129600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219600</v>
      </c>
      <c r="J95" s="18">
        <f t="shared" si="9"/>
        <v>422093</v>
      </c>
      <c r="N95" s="18">
        <f t="shared" si="10"/>
        <v>84418.6</v>
      </c>
      <c r="O95" s="18">
        <f t="shared" si="10"/>
        <v>21104.65</v>
      </c>
      <c r="P95" s="18">
        <f t="shared" si="10"/>
        <v>168837.2</v>
      </c>
      <c r="Q95" s="18">
        <f t="shared" si="10"/>
        <v>84418.6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INDEX(挂机派遣!$AB$5:$AB$104,金币汇总!A96)</f>
        <v>144000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234000</v>
      </c>
      <c r="J96" s="18">
        <f t="shared" si="9"/>
        <v>495635</v>
      </c>
      <c r="N96" s="18">
        <f t="shared" si="10"/>
        <v>99127</v>
      </c>
      <c r="O96" s="18">
        <f t="shared" si="10"/>
        <v>24781.75</v>
      </c>
      <c r="P96" s="18">
        <f t="shared" si="10"/>
        <v>198254</v>
      </c>
      <c r="Q96" s="18">
        <f t="shared" si="10"/>
        <v>99127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INDEX(挂机派遣!$AB$5:$AB$104,金币汇总!A97)</f>
        <v>144000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234000</v>
      </c>
      <c r="J97" s="18">
        <f t="shared" si="9"/>
        <v>541499</v>
      </c>
      <c r="N97" s="18">
        <f t="shared" si="10"/>
        <v>108299.8</v>
      </c>
      <c r="O97" s="18">
        <f t="shared" si="10"/>
        <v>27074.95</v>
      </c>
      <c r="P97" s="18">
        <f t="shared" si="10"/>
        <v>216599.6</v>
      </c>
      <c r="Q97" s="18">
        <f t="shared" si="10"/>
        <v>108299.8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INDEX(挂机派遣!$AB$5:$AB$104,金币汇总!A98)</f>
        <v>144000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234000</v>
      </c>
      <c r="J98" s="18">
        <f t="shared" si="9"/>
        <v>587363</v>
      </c>
      <c r="N98" s="18">
        <f t="shared" si="10"/>
        <v>117472.6</v>
      </c>
      <c r="O98" s="18">
        <f t="shared" si="10"/>
        <v>29368.15</v>
      </c>
      <c r="P98" s="18">
        <f t="shared" si="10"/>
        <v>234945.2</v>
      </c>
      <c r="Q98" s="18">
        <f t="shared" si="10"/>
        <v>117472.6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INDEX(挂机派遣!$AB$5:$AB$104,金币汇总!A99)</f>
        <v>144000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234000</v>
      </c>
      <c r="J99" s="18">
        <f t="shared" si="9"/>
        <v>633227</v>
      </c>
      <c r="N99" s="18">
        <f t="shared" si="10"/>
        <v>126645.40000000001</v>
      </c>
      <c r="O99" s="18">
        <f t="shared" si="10"/>
        <v>31661.350000000002</v>
      </c>
      <c r="P99" s="18">
        <f t="shared" si="10"/>
        <v>253290.80000000002</v>
      </c>
      <c r="Q99" s="18">
        <f t="shared" si="10"/>
        <v>126645.40000000001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INDEX(挂机派遣!$AB$5:$AB$104,金币汇总!A100)</f>
        <v>144000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234000</v>
      </c>
      <c r="J100" s="18">
        <f t="shared" si="9"/>
        <v>679091</v>
      </c>
      <c r="N100" s="18">
        <f t="shared" si="10"/>
        <v>135818.20000000001</v>
      </c>
      <c r="O100" s="18">
        <f t="shared" si="10"/>
        <v>33954.550000000003</v>
      </c>
      <c r="P100" s="18">
        <f t="shared" si="10"/>
        <v>271636.40000000002</v>
      </c>
      <c r="Q100" s="18">
        <f t="shared" si="10"/>
        <v>135818.20000000001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INDEX(挂机派遣!$AB$5:$AB$104,金币汇总!A101)</f>
        <v>144000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234000</v>
      </c>
      <c r="J101" s="18">
        <f t="shared" si="9"/>
        <v>724955</v>
      </c>
      <c r="N101" s="18">
        <f t="shared" si="10"/>
        <v>144991</v>
      </c>
      <c r="O101" s="18">
        <f t="shared" si="10"/>
        <v>36247.75</v>
      </c>
      <c r="P101" s="18">
        <f t="shared" si="10"/>
        <v>289982</v>
      </c>
      <c r="Q101" s="18">
        <f t="shared" si="10"/>
        <v>144991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INDEX(挂机派遣!$AB$5:$AB$104,金币汇总!A102)</f>
        <v>144000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234000</v>
      </c>
      <c r="J102" s="18">
        <f t="shared" si="9"/>
        <v>770819</v>
      </c>
      <c r="N102" s="18">
        <f t="shared" si="10"/>
        <v>154163.80000000002</v>
      </c>
      <c r="O102" s="18">
        <f t="shared" si="10"/>
        <v>38540.950000000004</v>
      </c>
      <c r="P102" s="18">
        <f t="shared" si="10"/>
        <v>308327.60000000003</v>
      </c>
      <c r="Q102" s="18">
        <f t="shared" si="10"/>
        <v>154163.80000000002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INDEX(挂机派遣!$AB$5:$AB$104,金币汇总!A103)</f>
        <v>144000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234000</v>
      </c>
      <c r="J103" s="18">
        <f t="shared" si="9"/>
        <v>816683</v>
      </c>
      <c r="N103" s="18">
        <f t="shared" si="10"/>
        <v>163336.6</v>
      </c>
      <c r="O103" s="18">
        <f t="shared" si="10"/>
        <v>40834.15</v>
      </c>
      <c r="P103" s="18">
        <f t="shared" si="10"/>
        <v>326673.2</v>
      </c>
      <c r="Q103" s="18">
        <f t="shared" si="10"/>
        <v>163336.6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INDEX(挂机派遣!$AB$5:$AB$104,金币汇总!A104)</f>
        <v>144000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234000</v>
      </c>
      <c r="J104" s="18">
        <f t="shared" si="9"/>
        <v>862547</v>
      </c>
      <c r="N104" s="18">
        <f t="shared" si="10"/>
        <v>172509.40000000002</v>
      </c>
      <c r="O104" s="18">
        <f t="shared" si="10"/>
        <v>43127.350000000006</v>
      </c>
      <c r="P104" s="18">
        <f t="shared" si="10"/>
        <v>345018.80000000005</v>
      </c>
      <c r="Q104" s="18">
        <f t="shared" si="10"/>
        <v>172509.40000000002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INDEX(挂机派遣!$AB$5:$AB$104,金币汇总!A105)</f>
        <v>144000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234000</v>
      </c>
      <c r="J105" s="18">
        <f t="shared" si="9"/>
        <v>908411</v>
      </c>
      <c r="N105" s="18">
        <f t="shared" si="10"/>
        <v>181682.2</v>
      </c>
      <c r="O105" s="18">
        <f t="shared" si="10"/>
        <v>45420.55</v>
      </c>
      <c r="P105" s="18">
        <f t="shared" si="10"/>
        <v>363364.4</v>
      </c>
      <c r="Q105" s="18">
        <f t="shared" si="10"/>
        <v>181682.2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1" t="s">
        <v>218</v>
      </c>
      <c r="B2" s="51"/>
      <c r="C2" s="51"/>
      <c r="D2" s="51"/>
      <c r="E2" s="51"/>
      <c r="F2" s="51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103"/>
  <sheetViews>
    <sheetView workbookViewId="0">
      <selection activeCell="U27" sqref="U27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7" width="11.25" customWidth="1"/>
    <col min="8" max="8" width="11.625" customWidth="1"/>
    <col min="9" max="10" width="11.875" customWidth="1"/>
    <col min="11" max="16" width="12.625" customWidth="1"/>
    <col min="17" max="17" width="11.25" customWidth="1"/>
    <col min="29" max="29" width="10.5" customWidth="1"/>
    <col min="30" max="30" width="11.625" customWidth="1"/>
    <col min="31" max="31" width="10.375" customWidth="1"/>
    <col min="32" max="36" width="12.625" customWidth="1"/>
    <col min="38" max="38" width="11" customWidth="1"/>
    <col min="40" max="40" width="10.375" customWidth="1"/>
    <col min="44" max="44" width="12.375" customWidth="1"/>
    <col min="45" max="45" width="9.75" customWidth="1"/>
    <col min="46" max="46" width="9.875" customWidth="1"/>
    <col min="47" max="47" width="10.75" customWidth="1"/>
  </cols>
  <sheetData>
    <row r="2" spans="1:47" ht="16.5" x14ac:dyDescent="0.2">
      <c r="A2" s="17" t="s">
        <v>431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  <c r="AO2" s="14">
        <v>2</v>
      </c>
      <c r="AP2" s="14">
        <v>5</v>
      </c>
      <c r="AS2">
        <v>5</v>
      </c>
      <c r="AU2">
        <v>25</v>
      </c>
    </row>
    <row r="3" spans="1:47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  <c r="AN3" s="20" t="s">
        <v>523</v>
      </c>
      <c r="AO3" s="20" t="s">
        <v>524</v>
      </c>
      <c r="AP3" s="20" t="s">
        <v>525</v>
      </c>
      <c r="AR3" s="13" t="s">
        <v>528</v>
      </c>
      <c r="AS3" s="13" t="s">
        <v>526</v>
      </c>
      <c r="AT3" s="13" t="s">
        <v>528</v>
      </c>
      <c r="AU3" s="13" t="s">
        <v>527</v>
      </c>
    </row>
    <row r="4" spans="1:47" ht="16.5" x14ac:dyDescent="0.2">
      <c r="A4" s="14">
        <v>1</v>
      </c>
      <c r="B4" s="14">
        <v>1</v>
      </c>
      <c r="C4" s="18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  <c r="AN4" s="14">
        <v>0</v>
      </c>
      <c r="AO4" s="14"/>
      <c r="AP4" s="14"/>
      <c r="AR4" s="14"/>
      <c r="AS4" s="14"/>
      <c r="AT4" s="14"/>
      <c r="AU4" s="14"/>
    </row>
    <row r="5" spans="1:47" ht="16.5" x14ac:dyDescent="0.2">
      <c r="A5" s="14">
        <v>2</v>
      </c>
      <c r="B5" s="14">
        <v>1</v>
      </c>
      <c r="C5" s="18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  <c r="AN5" s="14">
        <v>3</v>
      </c>
      <c r="AO5" s="14"/>
      <c r="AP5" s="14"/>
      <c r="AR5" s="14"/>
      <c r="AS5" s="14"/>
      <c r="AT5" s="14"/>
      <c r="AU5" s="14"/>
    </row>
    <row r="6" spans="1:47" ht="16.5" x14ac:dyDescent="0.2">
      <c r="A6" s="14">
        <v>3</v>
      </c>
      <c r="B6" s="14">
        <v>1</v>
      </c>
      <c r="C6" s="18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  <c r="AN6" s="14">
        <v>5</v>
      </c>
      <c r="AO6" s="14"/>
      <c r="AP6" s="14"/>
      <c r="AR6" s="14"/>
      <c r="AS6" s="14"/>
      <c r="AT6" s="14"/>
      <c r="AU6" s="14"/>
    </row>
    <row r="7" spans="1:47" ht="16.5" x14ac:dyDescent="0.2">
      <c r="A7" s="14">
        <v>4</v>
      </c>
      <c r="B7" s="14">
        <v>1</v>
      </c>
      <c r="C7" s="18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  <c r="AN7" s="14">
        <v>5</v>
      </c>
      <c r="AO7" s="14">
        <f>AN7/AO$2</f>
        <v>2.5</v>
      </c>
      <c r="AP7" s="14"/>
      <c r="AR7" s="14">
        <v>1</v>
      </c>
      <c r="AS7" s="14"/>
      <c r="AT7" s="14"/>
      <c r="AU7" s="14"/>
    </row>
    <row r="8" spans="1:47" ht="16.5" x14ac:dyDescent="0.2">
      <c r="A8" s="14">
        <v>5</v>
      </c>
      <c r="B8" s="14">
        <v>1</v>
      </c>
      <c r="C8" s="18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  <c r="AN8" s="14">
        <v>7</v>
      </c>
      <c r="AO8" s="14">
        <f t="shared" ref="AO8:AO9" si="17">AN8/AO$2</f>
        <v>3.5</v>
      </c>
      <c r="AP8" s="14"/>
      <c r="AR8" s="14">
        <v>2</v>
      </c>
      <c r="AS8" s="14"/>
      <c r="AT8" s="14"/>
      <c r="AU8" s="14"/>
    </row>
    <row r="9" spans="1:47" ht="16.5" x14ac:dyDescent="0.2">
      <c r="A9" s="14">
        <v>6</v>
      </c>
      <c r="B9" s="14">
        <v>1</v>
      </c>
      <c r="C9" s="18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  <c r="AN9" s="14">
        <v>8</v>
      </c>
      <c r="AO9" s="14">
        <f t="shared" si="17"/>
        <v>4</v>
      </c>
      <c r="AP9" s="14"/>
      <c r="AR9" s="14">
        <v>3</v>
      </c>
      <c r="AS9" s="14"/>
      <c r="AT9" s="14"/>
      <c r="AU9" s="14"/>
    </row>
    <row r="10" spans="1:47" ht="16.5" x14ac:dyDescent="0.2">
      <c r="A10" s="14">
        <v>7</v>
      </c>
      <c r="B10" s="14">
        <v>1</v>
      </c>
      <c r="C10" s="18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>
        <v>0</v>
      </c>
      <c r="AJ10" s="14">
        <v>0.6</v>
      </c>
      <c r="AK10" s="14">
        <v>0</v>
      </c>
      <c r="AL10" s="14">
        <v>1000</v>
      </c>
      <c r="AN10" s="14">
        <v>8</v>
      </c>
      <c r="AO10" s="14"/>
      <c r="AP10" s="14">
        <f>AN10/AP$2</f>
        <v>1.6</v>
      </c>
      <c r="AR10" s="14">
        <v>3</v>
      </c>
      <c r="AS10" s="14">
        <f>AR10/AS$2</f>
        <v>0.6</v>
      </c>
      <c r="AT10" s="14"/>
      <c r="AU10" s="14"/>
    </row>
    <row r="11" spans="1:47" ht="16.5" x14ac:dyDescent="0.2">
      <c r="A11" s="14">
        <v>8</v>
      </c>
      <c r="B11" s="14">
        <v>1</v>
      </c>
      <c r="C11" s="18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>
        <v>0</v>
      </c>
      <c r="AJ11" s="14">
        <v>0.6</v>
      </c>
      <c r="AK11" s="14">
        <v>0.08</v>
      </c>
      <c r="AL11" s="14">
        <v>1000</v>
      </c>
      <c r="AN11" s="14">
        <v>10</v>
      </c>
      <c r="AO11" s="14"/>
      <c r="AP11" s="14">
        <f t="shared" ref="AP11:AP13" si="18">AN11/AP$2</f>
        <v>2</v>
      </c>
      <c r="AR11" s="14">
        <v>3</v>
      </c>
      <c r="AS11" s="14">
        <f t="shared" ref="AS11:AS13" si="19">AR11/AS$2</f>
        <v>0.6</v>
      </c>
      <c r="AT11" s="14">
        <v>2</v>
      </c>
      <c r="AU11" s="14">
        <f>AT11/AU$2</f>
        <v>0.08</v>
      </c>
    </row>
    <row r="12" spans="1:47" ht="16.5" x14ac:dyDescent="0.2">
      <c r="A12" s="14">
        <v>9</v>
      </c>
      <c r="B12" s="14">
        <v>1</v>
      </c>
      <c r="C12" s="18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>
        <v>0</v>
      </c>
      <c r="AJ12" s="14">
        <v>0.8</v>
      </c>
      <c r="AK12" s="14">
        <v>0.12</v>
      </c>
      <c r="AL12" s="14">
        <v>1000</v>
      </c>
      <c r="AN12" s="14">
        <v>12</v>
      </c>
      <c r="AO12" s="14"/>
      <c r="AP12" s="14">
        <f t="shared" si="18"/>
        <v>2.4</v>
      </c>
      <c r="AR12" s="14">
        <v>4</v>
      </c>
      <c r="AS12" s="14">
        <f t="shared" si="19"/>
        <v>0.8</v>
      </c>
      <c r="AT12" s="14">
        <v>3</v>
      </c>
      <c r="AU12" s="14">
        <f t="shared" ref="AU12:AU13" si="20">AT12/AU$2</f>
        <v>0.12</v>
      </c>
    </row>
    <row r="13" spans="1:47" ht="16.5" x14ac:dyDescent="0.2">
      <c r="A13" s="14">
        <v>10</v>
      </c>
      <c r="B13" s="14">
        <v>1</v>
      </c>
      <c r="C13" s="18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1</v>
      </c>
      <c r="AK13" s="14">
        <v>0.16</v>
      </c>
      <c r="AL13" s="14">
        <v>1000</v>
      </c>
      <c r="AN13" s="14">
        <v>15</v>
      </c>
      <c r="AO13" s="14"/>
      <c r="AP13" s="14">
        <f t="shared" si="18"/>
        <v>3</v>
      </c>
      <c r="AR13" s="14">
        <v>5</v>
      </c>
      <c r="AS13" s="14">
        <f t="shared" si="19"/>
        <v>1</v>
      </c>
      <c r="AT13" s="14">
        <v>4</v>
      </c>
      <c r="AU13" s="14">
        <f t="shared" si="20"/>
        <v>0.16</v>
      </c>
    </row>
    <row r="14" spans="1:47" ht="16.5" x14ac:dyDescent="0.2">
      <c r="A14" s="14">
        <v>11</v>
      </c>
      <c r="B14" s="14">
        <v>1</v>
      </c>
      <c r="C14" s="18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47" ht="16.5" x14ac:dyDescent="0.2">
      <c r="A15" s="14">
        <v>12</v>
      </c>
      <c r="B15" s="14">
        <v>1</v>
      </c>
      <c r="C15" s="18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D15" s="21"/>
      <c r="AE15" s="21"/>
      <c r="AF15" s="21"/>
      <c r="AG15" s="21"/>
      <c r="AH15" s="21"/>
      <c r="AI15" s="21"/>
      <c r="AJ15" s="21"/>
      <c r="AK15" s="21"/>
    </row>
    <row r="16" spans="1:47" ht="16.5" x14ac:dyDescent="0.2">
      <c r="A16" s="14">
        <v>13</v>
      </c>
      <c r="B16" s="14">
        <v>1</v>
      </c>
      <c r="C16" s="18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D16" s="21"/>
      <c r="AE16" s="21"/>
      <c r="AF16" s="21"/>
      <c r="AG16" s="21"/>
      <c r="AH16" s="21"/>
      <c r="AI16" s="21"/>
      <c r="AJ16" s="21"/>
      <c r="AK16" s="21"/>
    </row>
    <row r="17" spans="1:37" ht="16.5" x14ac:dyDescent="0.2">
      <c r="A17" s="14">
        <v>14</v>
      </c>
      <c r="B17" s="14">
        <v>1</v>
      </c>
      <c r="C17" s="18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D17" s="21"/>
      <c r="AE17" s="21"/>
      <c r="AF17" s="21"/>
      <c r="AG17" s="21"/>
      <c r="AH17" s="21"/>
      <c r="AI17" s="21"/>
      <c r="AJ17" s="21"/>
      <c r="AK17" s="21"/>
    </row>
    <row r="18" spans="1:37" ht="16.5" x14ac:dyDescent="0.2">
      <c r="A18" s="14">
        <v>15</v>
      </c>
      <c r="B18" s="14">
        <v>1</v>
      </c>
      <c r="C18" s="18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1"/>
      <c r="AE18" s="21"/>
      <c r="AF18" s="21"/>
      <c r="AG18" s="21"/>
      <c r="AH18" s="21"/>
      <c r="AI18" s="21"/>
      <c r="AJ18" s="21"/>
      <c r="AK18" s="21"/>
    </row>
    <row r="19" spans="1:37" ht="16.5" x14ac:dyDescent="0.2">
      <c r="A19" s="14">
        <v>16</v>
      </c>
      <c r="B19" s="14">
        <v>1</v>
      </c>
      <c r="C19" s="18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1"/>
      <c r="AE19" s="21"/>
      <c r="AF19" s="21"/>
      <c r="AG19" s="21"/>
      <c r="AH19" s="21"/>
      <c r="AI19" s="21"/>
      <c r="AJ19" s="21"/>
      <c r="AK19" s="21"/>
    </row>
    <row r="20" spans="1:37" ht="16.5" x14ac:dyDescent="0.2">
      <c r="A20" s="14">
        <v>17</v>
      </c>
      <c r="B20" s="14">
        <v>1</v>
      </c>
      <c r="C20" s="18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18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18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18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18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18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18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18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18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18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18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18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18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18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18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18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18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18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18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18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18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18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18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18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18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18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18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18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18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18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18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18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18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18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18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18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18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18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18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18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18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18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18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18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18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18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18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18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18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18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INDEX(AI$4:AI$13,$E69)*$G69*$B$2*$D69/AI$2</f>
        <v>0</v>
      </c>
      <c r="O69" s="18">
        <f t="shared" ref="O69:O103" si="29">INDEX(AJ$4:AJ$13,$E69)*$G69*$B$2*$D69/AJ$2</f>
        <v>110.95488000000005</v>
      </c>
      <c r="P69" s="18">
        <f t="shared" ref="P69:P103" si="30">INDEX(AK$4:AK$13,$E69)*$G69*$B$2*$D69/AK$2</f>
        <v>0</v>
      </c>
      <c r="Q69" s="18">
        <f t="shared" ref="Q69:Q103" si="31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18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18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18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18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18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18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18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18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18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18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18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18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18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18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18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18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18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18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18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18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18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18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18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18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18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18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18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18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18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18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18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18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18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18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41"/>
  <sheetViews>
    <sheetView topLeftCell="K1" workbookViewId="0">
      <selection activeCell="W15" sqref="W15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F2" s="51" t="s">
        <v>522</v>
      </c>
      <c r="G2" s="51"/>
      <c r="H2" s="51"/>
      <c r="I2" s="51"/>
      <c r="J2" s="51"/>
      <c r="K2" s="51"/>
      <c r="L2" s="51" t="s">
        <v>521</v>
      </c>
      <c r="M2" s="51"/>
      <c r="N2" s="51"/>
      <c r="O2" s="51"/>
      <c r="P2" s="51"/>
      <c r="Q2" s="51"/>
      <c r="R2" s="51"/>
      <c r="S2" s="51"/>
    </row>
    <row r="3" spans="1:24" ht="17.25" x14ac:dyDescent="0.2">
      <c r="A3" s="13" t="s">
        <v>518</v>
      </c>
      <c r="B3" s="13" t="s">
        <v>519</v>
      </c>
      <c r="C3" s="13" t="s">
        <v>529</v>
      </c>
      <c r="D3" s="13" t="s">
        <v>520</v>
      </c>
      <c r="E3" s="13" t="s">
        <v>316</v>
      </c>
      <c r="F3" s="13" t="s">
        <v>425</v>
      </c>
      <c r="G3" s="13" t="s">
        <v>426</v>
      </c>
      <c r="H3" s="13" t="s">
        <v>427</v>
      </c>
      <c r="I3" s="13" t="s">
        <v>428</v>
      </c>
      <c r="J3" s="13" t="s">
        <v>429</v>
      </c>
      <c r="K3" s="13" t="s">
        <v>430</v>
      </c>
      <c r="L3" s="13" t="s">
        <v>425</v>
      </c>
      <c r="M3" s="13" t="s">
        <v>426</v>
      </c>
      <c r="N3" s="13" t="s">
        <v>427</v>
      </c>
      <c r="O3" s="13" t="s">
        <v>428</v>
      </c>
      <c r="P3" s="13" t="s">
        <v>429</v>
      </c>
      <c r="Q3" s="13" t="s">
        <v>430</v>
      </c>
      <c r="R3" s="13" t="s">
        <v>555</v>
      </c>
      <c r="S3" s="13"/>
      <c r="V3" s="13" t="s">
        <v>550</v>
      </c>
      <c r="W3" s="13" t="s">
        <v>551</v>
      </c>
    </row>
    <row r="4" spans="1:24" ht="17.25" x14ac:dyDescent="0.2">
      <c r="A4" s="13"/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ROUND(SUMIFS(金币汇总!$N$6:$N$105,金币汇总!$A$6:$A$105,"&lt;"&amp;卡牌值!B5)/C5,0)</f>
        <v>496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ROUND(SUMIFS(金币汇总!$N$6:$N$105,金币汇总!$A$6:$A$105,"&lt;="&amp;卡牌值!B6,金币汇总!$A$6:$A$105,"&gt;"&amp;B5)/C6,0)</f>
        <v>3322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ROUND(SUMIFS(金币汇总!$N$6:$N$105,金币汇总!$A$6:$A$105,"&lt;="&amp;卡牌值!B7,金币汇总!$A$6:$A$105,"&gt;"&amp;B6)/C7,0)</f>
        <v>4422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ROUND(SUMIFS(金币汇总!$N$6:$N$105,金币汇总!$A$6:$A$105,"&lt;="&amp;卡牌值!B8,金币汇总!$A$6:$A$105,"&gt;"&amp;B7)/C8,0)</f>
        <v>5266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ROUND(SUMIFS(金币汇总!$N$6:$N$105,金币汇总!$A$6:$A$105,"&lt;="&amp;卡牌值!B9,金币汇总!$A$6:$A$105,"&gt;"&amp;B8)/C9,0)</f>
        <v>7390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S9" s="14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ROUND(SUMIFS(金币汇总!$N$6:$N$105,金币汇总!$A$6:$A$105,"&lt;="&amp;卡牌值!B10,金币汇总!$A$6:$A$105,"&gt;"&amp;B9)/C10,0)</f>
        <v>10256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S10" s="14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ROUND(SUMIFS(金币汇总!$N$6:$N$105,金币汇总!$A$6:$A$105,"&lt;="&amp;卡牌值!B11,金币汇总!$A$6:$A$105,"&gt;"&amp;B10)/C11,0)</f>
        <v>18307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S11" s="14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ROUND(SUMIFS(金币汇总!$N$6:$N$105,金币汇总!$A$6:$A$105,"&lt;="&amp;卡牌值!B12,金币汇总!$A$6:$A$105,"&gt;"&amp;B11)/C12,0)</f>
        <v>36611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S12" s="14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ROUND(SUMIFS(金币汇总!$N$6:$N$105,金币汇总!$A$6:$A$105,"&lt;="&amp;卡牌值!B13,金币汇总!$A$6:$A$105,"&gt;"&amp;B12)/C13,0)</f>
        <v>78003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  <c r="S13" s="14"/>
    </row>
    <row r="15" spans="1:24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4" ht="20.25" x14ac:dyDescent="0.2">
      <c r="A16" s="51" t="s">
        <v>531</v>
      </c>
      <c r="B16" s="51"/>
      <c r="C16" s="51"/>
      <c r="D16" s="51"/>
      <c r="E16" s="51"/>
      <c r="F16" s="51"/>
      <c r="G16" s="51"/>
      <c r="H16" s="51"/>
      <c r="I16" s="51"/>
      <c r="X16">
        <v>36</v>
      </c>
    </row>
    <row r="17" spans="1:28" ht="17.25" x14ac:dyDescent="0.2">
      <c r="A17" s="13" t="s">
        <v>530</v>
      </c>
      <c r="B17" s="13" t="s">
        <v>534</v>
      </c>
      <c r="C17" s="13" t="s">
        <v>535</v>
      </c>
      <c r="D17" s="13" t="s">
        <v>532</v>
      </c>
      <c r="E17" s="13" t="s">
        <v>533</v>
      </c>
      <c r="F17" s="13" t="s">
        <v>536</v>
      </c>
      <c r="G17" s="13" t="s">
        <v>537</v>
      </c>
      <c r="H17" s="13" t="s">
        <v>538</v>
      </c>
      <c r="I17" s="13" t="s">
        <v>539</v>
      </c>
      <c r="J17" s="13" t="s">
        <v>592</v>
      </c>
      <c r="L17" s="25" t="s">
        <v>540</v>
      </c>
      <c r="M17" s="25" t="s">
        <v>541</v>
      </c>
      <c r="N17" s="25" t="s">
        <v>542</v>
      </c>
      <c r="O17" s="25" t="s">
        <v>543</v>
      </c>
      <c r="P17" s="25" t="s">
        <v>544</v>
      </c>
      <c r="Q17" s="13" t="s">
        <v>547</v>
      </c>
      <c r="R17" s="13" t="s">
        <v>545</v>
      </c>
      <c r="S17" s="13" t="s">
        <v>548</v>
      </c>
      <c r="T17" s="13" t="s">
        <v>546</v>
      </c>
      <c r="U17" s="13" t="s">
        <v>549</v>
      </c>
      <c r="V17" s="13" t="s">
        <v>688</v>
      </c>
      <c r="X17" s="20" t="s">
        <v>710</v>
      </c>
      <c r="Y17" s="25" t="s">
        <v>541</v>
      </c>
      <c r="Z17" s="25" t="s">
        <v>542</v>
      </c>
      <c r="AA17" s="25" t="s">
        <v>709</v>
      </c>
      <c r="AB17" s="13" t="s">
        <v>688</v>
      </c>
    </row>
    <row r="18" spans="1:28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13</v>
      </c>
      <c r="F18" s="14">
        <f>ROUND($E18*F$15,0)</f>
        <v>7</v>
      </c>
      <c r="G18" s="14">
        <f t="shared" ref="G18:I33" si="0">ROUND($E18*G$15,0)</f>
        <v>10</v>
      </c>
      <c r="H18" s="14">
        <f t="shared" si="0"/>
        <v>13</v>
      </c>
      <c r="I18" s="14">
        <f t="shared" si="0"/>
        <v>16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27</v>
      </c>
      <c r="F19" s="14">
        <f t="shared" ref="F19:I50" si="3">ROUND($E19*F$15,0)</f>
        <v>14</v>
      </c>
      <c r="G19" s="14">
        <f t="shared" si="0"/>
        <v>22</v>
      </c>
      <c r="H19" s="14">
        <f t="shared" si="0"/>
        <v>27</v>
      </c>
      <c r="I19" s="14">
        <f t="shared" si="0"/>
        <v>34</v>
      </c>
      <c r="M19">
        <v>1101001</v>
      </c>
      <c r="N19" s="18">
        <f>VLOOKUP(M19,卡牌!$A$4:$C$39,3)</f>
        <v>3</v>
      </c>
      <c r="O19">
        <v>2</v>
      </c>
      <c r="P19" s="14" t="s">
        <v>470</v>
      </c>
      <c r="Q19" s="18">
        <f t="shared" ref="Q19:Q26" si="4">ROUND(INDEX($L$4:$N$12,O19,INDEX($R$4:$R$12,O19))*INDEX($W$5:$W$8,N19)/10,0)*10</f>
        <v>80</v>
      </c>
      <c r="V19" s="18">
        <f>ROUND(INDEX($E$5:$E$13,O19-1)*INDEX($W$5:$W$8,N19)/50,0)*50</f>
        <v>500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5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40</v>
      </c>
      <c r="F20" s="14">
        <f t="shared" si="3"/>
        <v>20</v>
      </c>
      <c r="G20" s="14">
        <f t="shared" si="0"/>
        <v>32</v>
      </c>
      <c r="H20" s="14">
        <f t="shared" si="0"/>
        <v>40</v>
      </c>
      <c r="I20" s="14">
        <f t="shared" si="0"/>
        <v>50</v>
      </c>
      <c r="M20">
        <v>1101001</v>
      </c>
      <c r="N20" s="18">
        <f>VLOOKUP(M20,卡牌!$A$4:$C$39,3)</f>
        <v>3</v>
      </c>
      <c r="O20">
        <v>3</v>
      </c>
      <c r="P20" s="14" t="s">
        <v>470</v>
      </c>
      <c r="Q20" s="18">
        <f t="shared" si="4"/>
        <v>490</v>
      </c>
      <c r="V20" s="18">
        <f>ROUND(INDEX($E$5:$E$13,O20-1)*INDEX($W$5:$W$8,N20)/500,0)*500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5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54</v>
      </c>
      <c r="F21" s="14">
        <f t="shared" si="3"/>
        <v>27</v>
      </c>
      <c r="G21" s="14">
        <f t="shared" si="0"/>
        <v>43</v>
      </c>
      <c r="H21" s="14">
        <f t="shared" si="0"/>
        <v>54</v>
      </c>
      <c r="I21" s="14">
        <f t="shared" si="0"/>
        <v>68</v>
      </c>
      <c r="M21">
        <v>1101001</v>
      </c>
      <c r="N21" s="18">
        <f>VLOOKUP(M21,卡牌!$A$4:$C$39,3)</f>
        <v>3</v>
      </c>
      <c r="O21">
        <v>4</v>
      </c>
      <c r="P21" s="14" t="s">
        <v>472</v>
      </c>
      <c r="Q21" s="18">
        <f t="shared" si="4"/>
        <v>400</v>
      </c>
      <c r="V21" s="18">
        <f t="shared" ref="V21:V23" si="6">ROUND(INDEX($E$5:$E$13,O21-1)*INDEX($W$5:$W$8,N21)/500,0)*500</f>
        <v>4500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5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67</v>
      </c>
      <c r="F22" s="14">
        <f t="shared" si="3"/>
        <v>34</v>
      </c>
      <c r="G22" s="14">
        <f t="shared" si="0"/>
        <v>54</v>
      </c>
      <c r="H22" s="14">
        <f t="shared" si="0"/>
        <v>67</v>
      </c>
      <c r="I22" s="14">
        <f t="shared" si="0"/>
        <v>84</v>
      </c>
      <c r="M22">
        <v>1101001</v>
      </c>
      <c r="N22" s="18">
        <f>VLOOKUP(M22,卡牌!$A$4:$C$39,3)</f>
        <v>3</v>
      </c>
      <c r="O22">
        <v>5</v>
      </c>
      <c r="P22" s="14" t="s">
        <v>472</v>
      </c>
      <c r="Q22" s="18">
        <f t="shared" si="4"/>
        <v>590</v>
      </c>
      <c r="R22" s="18" t="str">
        <f>INDEX(卡牌!$D$4:$D$39,MATCH(卡牌值!M22,卡牌!$A$4:$A$39,0))</f>
        <v>火中级</v>
      </c>
      <c r="S22" s="18">
        <f>ROUND(INDEX($O$4:$O$12,O22) * INDEX($W$5:$W$8,N22)  /5,0)*5</f>
        <v>125</v>
      </c>
      <c r="V22" s="18">
        <f t="shared" si="6"/>
        <v>5500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5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81</v>
      </c>
      <c r="F23" s="14">
        <f t="shared" si="3"/>
        <v>41</v>
      </c>
      <c r="G23" s="14">
        <f t="shared" si="0"/>
        <v>65</v>
      </c>
      <c r="H23" s="14">
        <f t="shared" si="0"/>
        <v>81</v>
      </c>
      <c r="I23" s="14">
        <f t="shared" si="0"/>
        <v>101</v>
      </c>
      <c r="M23">
        <v>1101001</v>
      </c>
      <c r="N23" s="18">
        <f>VLOOKUP(M23,卡牌!$A$4:$C$39,3)</f>
        <v>3</v>
      </c>
      <c r="O23">
        <v>6</v>
      </c>
      <c r="P23" s="14" t="s">
        <v>472</v>
      </c>
      <c r="Q23" s="18">
        <f t="shared" si="4"/>
        <v>1010</v>
      </c>
      <c r="R23" s="18" t="str">
        <f>INDEX(卡牌!$D$4:$D$39,MATCH(卡牌值!M23,卡牌!$A$4:$A$39,0))</f>
        <v>火中级</v>
      </c>
      <c r="S23" s="18">
        <f>ROUND(INDEX($O$4:$O$12,O23) * INDEX($W$5:$W$8,N23)  /5,0)*5</f>
        <v>285</v>
      </c>
      <c r="V23" s="18">
        <f t="shared" si="6"/>
        <v>7500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5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94</v>
      </c>
      <c r="F24" s="14">
        <f t="shared" si="3"/>
        <v>47</v>
      </c>
      <c r="G24" s="14">
        <f t="shared" si="0"/>
        <v>75</v>
      </c>
      <c r="H24" s="14">
        <f t="shared" si="0"/>
        <v>94</v>
      </c>
      <c r="I24" s="14">
        <f t="shared" si="0"/>
        <v>118</v>
      </c>
      <c r="M24">
        <v>1101001</v>
      </c>
      <c r="N24" s="18">
        <f>VLOOKUP(M24,卡牌!$A$4:$C$39,3)</f>
        <v>3</v>
      </c>
      <c r="O24">
        <v>7</v>
      </c>
      <c r="P24" s="14" t="s">
        <v>475</v>
      </c>
      <c r="Q24" s="18">
        <f t="shared" si="4"/>
        <v>520</v>
      </c>
      <c r="R24" s="18" t="str">
        <f>INDEX(卡牌!$E$4:$E$39,MATCH(卡牌值!M24,卡牌!$A$4:$A$39,0))</f>
        <v>火高级</v>
      </c>
      <c r="S24" s="18">
        <f>ROUND(INDEX($P$4:$P$12,O24)  *  INDEX($W$5:$W$8,N24)  /5,0)*5</f>
        <v>80</v>
      </c>
      <c r="V24" s="18">
        <f>ROUND(INDEX($E$5:$E$13,O24-1)*INDEX($W$5:$W$8,N24)/1000,0)*1000</f>
        <v>10000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5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108</v>
      </c>
      <c r="F25" s="14">
        <f t="shared" si="3"/>
        <v>54</v>
      </c>
      <c r="G25" s="14">
        <f t="shared" si="0"/>
        <v>86</v>
      </c>
      <c r="H25" s="14">
        <f t="shared" si="0"/>
        <v>108</v>
      </c>
      <c r="I25" s="14">
        <f t="shared" si="0"/>
        <v>135</v>
      </c>
      <c r="M25">
        <v>1101001</v>
      </c>
      <c r="N25" s="18">
        <f>VLOOKUP(M25,卡牌!$A$4:$C$39,3)</f>
        <v>3</v>
      </c>
      <c r="O25">
        <v>8</v>
      </c>
      <c r="P25" s="14" t="s">
        <v>475</v>
      </c>
      <c r="Q25" s="18">
        <f t="shared" si="4"/>
        <v>1140</v>
      </c>
      <c r="R25" s="18" t="str">
        <f>INDEX(卡牌!$E$4:$E$39,MATCH(卡牌值!M25,卡牌!$A$4:$A$39,0))</f>
        <v>火高级</v>
      </c>
      <c r="S25" s="18">
        <f>ROUND(INDEX($P$4:$P$12,O25)  *  INDEX($W$5:$W$8,N25)  /5,0)*5</f>
        <v>130</v>
      </c>
      <c r="T25" s="18" t="str">
        <f>INDEX(卡牌!$G$4:$G$39,MATCH(卡牌值!M25,卡牌!$A$4:$A$39,0))</f>
        <v>武神躯材料</v>
      </c>
      <c r="U25" s="18">
        <f>ROUND(INDEX($Q$4:$Q$12,O25)  *  INDEX($W$5:$W$8,N25)  /5,0)*5</f>
        <v>25</v>
      </c>
      <c r="V25" s="18">
        <f t="shared" ref="V25:V26" si="7">ROUND(INDEX($E$5:$E$13,O25-1)*INDEX($W$5:$W$8,N25)/1000,0)*1000</f>
        <v>18000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5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121</v>
      </c>
      <c r="F26" s="14">
        <f t="shared" si="3"/>
        <v>61</v>
      </c>
      <c r="G26" s="14">
        <f t="shared" si="0"/>
        <v>97</v>
      </c>
      <c r="H26" s="14">
        <f t="shared" si="0"/>
        <v>121</v>
      </c>
      <c r="I26" s="14">
        <f t="shared" si="0"/>
        <v>151</v>
      </c>
      <c r="M26">
        <v>1101001</v>
      </c>
      <c r="N26" s="18">
        <f>VLOOKUP(M26,卡牌!$A$4:$C$39,3)</f>
        <v>3</v>
      </c>
      <c r="O26">
        <v>9</v>
      </c>
      <c r="P26" s="14" t="s">
        <v>475</v>
      </c>
      <c r="Q26" s="18">
        <f t="shared" si="4"/>
        <v>2500</v>
      </c>
      <c r="R26" s="18" t="str">
        <f>INDEX(卡牌!$E$4:$E$39,MATCH(卡牌值!M26,卡牌!$A$4:$A$39,0))</f>
        <v>火高级</v>
      </c>
      <c r="S26" s="18">
        <f>ROUND(INDEX($P$4:$P$12,O26)  *  INDEX($W$5:$W$8,N26)  /5,0)*5</f>
        <v>300</v>
      </c>
      <c r="T26" s="18" t="str">
        <f>INDEX(卡牌!$G$4:$G$39,MATCH(卡牌值!M26,卡牌!$A$4:$A$39,0))</f>
        <v>武神躯材料</v>
      </c>
      <c r="U26" s="18">
        <f>ROUND(INDEX($Q$4:$Q$12,O26)  *  INDEX($W$5:$W$8,N26)  /5,0)*5</f>
        <v>70</v>
      </c>
      <c r="V26" s="18">
        <f t="shared" si="7"/>
        <v>37000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5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135</v>
      </c>
      <c r="F27" s="14">
        <f t="shared" si="3"/>
        <v>68</v>
      </c>
      <c r="G27" s="14">
        <f t="shared" si="0"/>
        <v>108</v>
      </c>
      <c r="H27" s="14">
        <f t="shared" si="0"/>
        <v>135</v>
      </c>
      <c r="I27" s="14">
        <f t="shared" si="0"/>
        <v>169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5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148</v>
      </c>
      <c r="F28" s="14">
        <f t="shared" si="3"/>
        <v>74</v>
      </c>
      <c r="G28" s="14">
        <f t="shared" si="0"/>
        <v>118</v>
      </c>
      <c r="H28" s="14">
        <f t="shared" si="0"/>
        <v>148</v>
      </c>
      <c r="I28" s="14">
        <f t="shared" si="0"/>
        <v>185</v>
      </c>
      <c r="M28">
        <v>1101002</v>
      </c>
      <c r="N28" s="18">
        <f>VLOOKUP(M28,卡牌!$A$4:$C$39,3)</f>
        <v>2</v>
      </c>
      <c r="O28">
        <v>2</v>
      </c>
      <c r="P28" s="14" t="s">
        <v>470</v>
      </c>
      <c r="Q28" s="18">
        <f t="shared" ref="Q28:Q35" si="8">ROUND(INDEX($L$4:$N$12,O28,INDEX($R$4:$R$12,O28))*INDEX($W$5:$W$8,N28)/10,0)*10</f>
        <v>60</v>
      </c>
      <c r="V28" s="18">
        <f>ROUND(INDEX($E$5:$E$13,O28-1)*INDEX($W$5:$W$8,N28)/50,0)*50</f>
        <v>400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5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162</v>
      </c>
      <c r="F29" s="14">
        <f t="shared" si="3"/>
        <v>81</v>
      </c>
      <c r="G29" s="14">
        <f t="shared" si="0"/>
        <v>130</v>
      </c>
      <c r="H29" s="14">
        <f t="shared" si="0"/>
        <v>162</v>
      </c>
      <c r="I29" s="14">
        <f t="shared" si="0"/>
        <v>203</v>
      </c>
      <c r="M29">
        <v>1101002</v>
      </c>
      <c r="N29" s="18">
        <f>VLOOKUP(M29,卡牌!$A$4:$C$39,3)</f>
        <v>2</v>
      </c>
      <c r="O29">
        <v>3</v>
      </c>
      <c r="P29" s="14" t="s">
        <v>470</v>
      </c>
      <c r="Q29" s="18">
        <f t="shared" si="8"/>
        <v>390</v>
      </c>
      <c r="V29" s="18">
        <f>ROUND(INDEX($E$5:$E$13,O29-1)*INDEX($W$5:$W$8,N29)/500,0)*500</f>
        <v>2500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5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175</v>
      </c>
      <c r="F30" s="14">
        <f t="shared" si="3"/>
        <v>88</v>
      </c>
      <c r="G30" s="14">
        <f t="shared" si="0"/>
        <v>140</v>
      </c>
      <c r="H30" s="14">
        <f t="shared" si="0"/>
        <v>175</v>
      </c>
      <c r="I30" s="14">
        <f t="shared" si="0"/>
        <v>219</v>
      </c>
      <c r="M30">
        <v>1101002</v>
      </c>
      <c r="N30" s="18">
        <f>VLOOKUP(M30,卡牌!$A$4:$C$39,3)</f>
        <v>2</v>
      </c>
      <c r="O30">
        <v>4</v>
      </c>
      <c r="P30" s="14" t="s">
        <v>472</v>
      </c>
      <c r="Q30" s="18">
        <f t="shared" si="8"/>
        <v>320</v>
      </c>
      <c r="V30" s="18">
        <f t="shared" ref="V30:V32" si="9">ROUND(INDEX($E$5:$E$13,O30-1)*INDEX($W$5:$W$8,N30)/500,0)*500</f>
        <v>3500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5"/>
        <v>3</v>
      </c>
      <c r="AB30" s="18">
        <f>INDEX(金币汇总!$W$8:$Z$12,卡牌值!AA30,卡牌值!Z30)</f>
        <v>4500</v>
      </c>
    </row>
    <row r="31" spans="1:28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188</v>
      </c>
      <c r="F31" s="14">
        <f t="shared" si="3"/>
        <v>94</v>
      </c>
      <c r="G31" s="14">
        <f t="shared" si="0"/>
        <v>150</v>
      </c>
      <c r="H31" s="14">
        <f t="shared" si="0"/>
        <v>188</v>
      </c>
      <c r="I31" s="14">
        <f t="shared" si="0"/>
        <v>235</v>
      </c>
      <c r="M31">
        <v>1101002</v>
      </c>
      <c r="N31" s="18">
        <f>VLOOKUP(M31,卡牌!$A$4:$C$39,3)</f>
        <v>2</v>
      </c>
      <c r="O31">
        <v>5</v>
      </c>
      <c r="P31" s="14" t="s">
        <v>472</v>
      </c>
      <c r="Q31" s="18">
        <f t="shared" si="8"/>
        <v>470</v>
      </c>
      <c r="R31" s="18" t="str">
        <f>INDEX(卡牌!$D$4:$D$39,MATCH(卡牌值!M31,卡牌!$A$4:$A$39,0))</f>
        <v>雷中级</v>
      </c>
      <c r="S31" s="18">
        <f>ROUND(INDEX($O$4:$O$12,O31) * INDEX($W$5:$W$8,N31)  /5,0)*5</f>
        <v>100</v>
      </c>
      <c r="V31" s="18">
        <f t="shared" si="9"/>
        <v>4000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5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1615</v>
      </c>
      <c r="C32" s="14">
        <v>15</v>
      </c>
      <c r="D32" s="26">
        <f t="shared" si="1"/>
        <v>0.125</v>
      </c>
      <c r="E32" s="14">
        <f t="shared" si="2"/>
        <v>202</v>
      </c>
      <c r="F32" s="14">
        <f t="shared" si="3"/>
        <v>101</v>
      </c>
      <c r="G32" s="14">
        <f t="shared" si="0"/>
        <v>162</v>
      </c>
      <c r="H32" s="14">
        <f t="shared" si="0"/>
        <v>202</v>
      </c>
      <c r="I32" s="14">
        <f t="shared" si="0"/>
        <v>253</v>
      </c>
      <c r="M32">
        <v>1101002</v>
      </c>
      <c r="N32" s="18">
        <f>VLOOKUP(M32,卡牌!$A$4:$C$39,3)</f>
        <v>2</v>
      </c>
      <c r="O32">
        <v>6</v>
      </c>
      <c r="P32" s="14" t="s">
        <v>472</v>
      </c>
      <c r="Q32" s="18">
        <f t="shared" si="8"/>
        <v>810</v>
      </c>
      <c r="R32" s="18" t="str">
        <f>INDEX(卡牌!$D$4:$D$39,MATCH(卡牌值!M32,卡牌!$A$4:$A$39,0))</f>
        <v>雷中级</v>
      </c>
      <c r="S32" s="18">
        <f>ROUND(INDEX($O$4:$O$12,O32) * INDEX($W$5:$W$8,N32)  /5,0)*5</f>
        <v>225</v>
      </c>
      <c r="V32" s="18">
        <f t="shared" si="9"/>
        <v>6000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5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475</v>
      </c>
      <c r="Q33" s="18">
        <f t="shared" si="8"/>
        <v>420</v>
      </c>
      <c r="R33" s="18" t="str">
        <f>INDEX(卡牌!$E$4:$E$39,MATCH(卡牌值!M33,卡牌!$A$4:$A$39,0))</f>
        <v>雷高级</v>
      </c>
      <c r="S33" s="18">
        <f>ROUND(INDEX($P$4:$P$12,O33)  *  INDEX($W$5:$W$8,N33)  /5,0)*5</f>
        <v>60</v>
      </c>
      <c r="V33" s="18">
        <f>ROUND(INDEX($E$5:$E$13,O33-1)*INDEX($W$5:$W$8,N33)/1000,0)*1000</f>
        <v>8000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5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6">
        <f t="shared" ref="D34:D47" si="10">C34/B$33</f>
        <v>5.185185185185185E-2</v>
      </c>
      <c r="E34" s="14">
        <f t="shared" ref="E34:E47" si="11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475</v>
      </c>
      <c r="Q34" s="18">
        <f t="shared" si="8"/>
        <v>920</v>
      </c>
      <c r="R34" s="18" t="str">
        <f>INDEX(卡牌!$E$4:$E$39,MATCH(卡牌值!M34,卡牌!$A$4:$A$39,0))</f>
        <v>雷高级</v>
      </c>
      <c r="S34" s="18">
        <f>ROUND(INDEX($P$4:$P$12,O34)  *  INDEX($W$5:$W$8,N34)  /5,0)*5</f>
        <v>105</v>
      </c>
      <c r="T34" s="18" t="str">
        <f>INDEX(卡牌!$G$4:$G$39,MATCH(卡牌值!M34,卡牌!$A$4:$A$39,0))</f>
        <v>普通寄灵人材料</v>
      </c>
      <c r="U34" s="18">
        <f>ROUND(INDEX($Q$4:$Q$12,O34)  *  INDEX($W$5:$W$8,N34)  /5,0)*5</f>
        <v>20</v>
      </c>
      <c r="V34" s="18">
        <f t="shared" ref="V34:V35" si="12">ROUND(INDEX($E$5:$E$13,O34-1)*INDEX($W$5:$W$8,N34)/1000,0)*1000</f>
        <v>15000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5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6">
        <f t="shared" si="10"/>
        <v>5.4320987654320987E-2</v>
      </c>
      <c r="E35" s="14">
        <f t="shared" si="11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475</v>
      </c>
      <c r="Q35" s="18">
        <f t="shared" si="8"/>
        <v>2000</v>
      </c>
      <c r="R35" s="18" t="str">
        <f>INDEX(卡牌!$E$4:$E$39,MATCH(卡牌值!M35,卡牌!$A$4:$A$39,0))</f>
        <v>雷高级</v>
      </c>
      <c r="S35" s="18">
        <f>ROUND(INDEX($P$4:$P$12,O35)  *  INDEX($W$5:$W$8,N35)  /5,0)*5</f>
        <v>240</v>
      </c>
      <c r="T35" s="18" t="str">
        <f>INDEX(卡牌!$G$4:$G$39,MATCH(卡牌值!M35,卡牌!$A$4:$A$39,0))</f>
        <v>普通寄灵人材料</v>
      </c>
      <c r="U35" s="18">
        <f>ROUND(INDEX($Q$4:$Q$12,O35)  *  INDEX($W$5:$W$8,N35)  /5,0)*5</f>
        <v>60</v>
      </c>
      <c r="V35" s="18">
        <f t="shared" si="12"/>
        <v>29000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5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6">
        <f t="shared" si="10"/>
        <v>5.6790123456790124E-2</v>
      </c>
      <c r="E36" s="14">
        <f t="shared" si="11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5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6">
        <f t="shared" si="10"/>
        <v>5.9259259259259262E-2</v>
      </c>
      <c r="E37" s="14">
        <f t="shared" si="11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>
        <f>ROUND(SUM(I28:I37)*1.5/500,0)*500</f>
        <v>4000</v>
      </c>
      <c r="M37">
        <v>1101003</v>
      </c>
      <c r="N37" s="18">
        <f>VLOOKUP(M37,卡牌!$A$4:$C$39,3)</f>
        <v>3</v>
      </c>
      <c r="O37">
        <v>2</v>
      </c>
      <c r="P37" s="14" t="s">
        <v>470</v>
      </c>
      <c r="Q37" s="18">
        <f t="shared" ref="Q37:Q44" si="13">ROUND(INDEX($L$4:$N$12,O37,INDEX($R$4:$R$12,O37))*INDEX($W$5:$W$8,N37)/10,0)*10</f>
        <v>80</v>
      </c>
      <c r="V37" s="18">
        <f>ROUND(INDEX($E$5:$E$13,O37-1)*INDEX($W$5:$W$8,N37)/50,0)*50</f>
        <v>500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5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6">
        <f t="shared" si="10"/>
        <v>6.1728395061728392E-2</v>
      </c>
      <c r="E38" s="14">
        <f t="shared" si="11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470</v>
      </c>
      <c r="Q38" s="18">
        <f t="shared" si="13"/>
        <v>490</v>
      </c>
      <c r="V38" s="18">
        <f>ROUND(INDEX($E$5:$E$13,O38-1)*INDEX($W$5:$W$8,N38)/500,0)*500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5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6">
        <f t="shared" si="10"/>
        <v>6.4197530864197536E-2</v>
      </c>
      <c r="E39" s="14">
        <f t="shared" si="11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472</v>
      </c>
      <c r="Q39" s="18">
        <f t="shared" si="13"/>
        <v>400</v>
      </c>
      <c r="V39" s="18">
        <f t="shared" ref="V39:V41" si="14">ROUND(INDEX($E$5:$E$13,O39-1)*INDEX($W$5:$W$8,N39)/500,0)*500</f>
        <v>4500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5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6">
        <f t="shared" si="10"/>
        <v>6.6666666666666666E-2</v>
      </c>
      <c r="E40" s="14">
        <f t="shared" si="11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472</v>
      </c>
      <c r="Q40" s="18">
        <f t="shared" si="13"/>
        <v>590</v>
      </c>
      <c r="R40" s="18" t="str">
        <f>INDEX(卡牌!$D$4:$D$39,MATCH(卡牌值!M40,卡牌!$A$4:$A$39,0))</f>
        <v>冰中级</v>
      </c>
      <c r="S40" s="18">
        <f>ROUND(INDEX($O$4:$O$12,O40) * INDEX($W$5:$W$8,N40)  /5,0)*5</f>
        <v>125</v>
      </c>
      <c r="V40" s="18">
        <f t="shared" si="14"/>
        <v>5500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5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6">
        <f t="shared" si="10"/>
        <v>6.9135802469135796E-2</v>
      </c>
      <c r="E41" s="14">
        <f t="shared" si="11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472</v>
      </c>
      <c r="Q41" s="18">
        <f t="shared" si="13"/>
        <v>1010</v>
      </c>
      <c r="R41" s="18" t="str">
        <f>INDEX(卡牌!$D$4:$D$39,MATCH(卡牌值!M41,卡牌!$A$4:$A$39,0))</f>
        <v>冰中级</v>
      </c>
      <c r="S41" s="18">
        <f>ROUND(INDEX($O$4:$O$12,O41) * INDEX($W$5:$W$8,N41)  /5,0)*5</f>
        <v>285</v>
      </c>
      <c r="V41" s="18">
        <f t="shared" si="14"/>
        <v>7500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5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6">
        <f t="shared" si="10"/>
        <v>7.160493827160494E-2</v>
      </c>
      <c r="E42" s="14">
        <f t="shared" si="11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475</v>
      </c>
      <c r="Q42" s="18">
        <f t="shared" si="13"/>
        <v>520</v>
      </c>
      <c r="R42" s="18" t="str">
        <f>INDEX(卡牌!$E$4:$E$39,MATCH(卡牌值!M42,卡牌!$A$4:$A$39,0))</f>
        <v>冰高级</v>
      </c>
      <c r="S42" s="18">
        <f>ROUND(INDEX($P$4:$P$12,O42)  *  INDEX($W$5:$W$8,N42)  /5,0)*5</f>
        <v>80</v>
      </c>
      <c r="V42" s="18">
        <f>ROUND(INDEX($E$5:$E$13,O42-1)*INDEX($W$5:$W$8,N42)/1000,0)*1000</f>
        <v>10000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5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6">
        <f t="shared" si="10"/>
        <v>7.407407407407407E-2</v>
      </c>
      <c r="E43" s="14">
        <f t="shared" si="11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475</v>
      </c>
      <c r="Q43" s="18">
        <f t="shared" si="13"/>
        <v>1140</v>
      </c>
      <c r="R43" s="18" t="str">
        <f>INDEX(卡牌!$E$4:$E$39,MATCH(卡牌值!M43,卡牌!$A$4:$A$39,0))</f>
        <v>冰高级</v>
      </c>
      <c r="S43" s="18">
        <f>ROUND(INDEX($P$4:$P$12,O43)  *  INDEX($W$5:$W$8,N43)  /5,0)*5</f>
        <v>130</v>
      </c>
      <c r="T43" s="18" t="str">
        <f>INDEX(卡牌!$G$4:$G$39,MATCH(卡牌值!M43,卡牌!$A$4:$A$39,0))</f>
        <v>普通寄灵人材料</v>
      </c>
      <c r="U43" s="18">
        <f>ROUND(INDEX($Q$4:$Q$12,O43)  *  INDEX($W$5:$W$8,N43)  /5,0)*5</f>
        <v>25</v>
      </c>
      <c r="V43" s="18">
        <f t="shared" ref="V43:V44" si="15">ROUND(INDEX($E$5:$E$13,O43-1)*INDEX($W$5:$W$8,N43)/1000,0)*1000</f>
        <v>18000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5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6">
        <f t="shared" si="10"/>
        <v>7.6543209876543214E-2</v>
      </c>
      <c r="E44" s="14">
        <f t="shared" si="11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475</v>
      </c>
      <c r="Q44" s="18">
        <f t="shared" si="13"/>
        <v>2500</v>
      </c>
      <c r="R44" s="18" t="str">
        <f>INDEX(卡牌!$E$4:$E$39,MATCH(卡牌值!M44,卡牌!$A$4:$A$39,0))</f>
        <v>冰高级</v>
      </c>
      <c r="S44" s="18">
        <f>ROUND(INDEX($P$4:$P$12,O44)  *  INDEX($W$5:$W$8,N44)  /5,0)*5</f>
        <v>300</v>
      </c>
      <c r="T44" s="18" t="str">
        <f>INDEX(卡牌!$G$4:$G$39,MATCH(卡牌值!M44,卡牌!$A$4:$A$39,0))</f>
        <v>普通寄灵人材料</v>
      </c>
      <c r="U44" s="18">
        <f>ROUND(INDEX($Q$4:$Q$12,O44)  *  INDEX($W$5:$W$8,N44)  /5,0)*5</f>
        <v>70</v>
      </c>
      <c r="V44" s="18">
        <f t="shared" si="15"/>
        <v>37000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5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6">
        <f t="shared" si="10"/>
        <v>7.9012345679012344E-2</v>
      </c>
      <c r="E45" s="14">
        <f t="shared" si="11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5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6">
        <f t="shared" si="10"/>
        <v>8.1481481481481488E-2</v>
      </c>
      <c r="E46" s="14">
        <f t="shared" si="11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470</v>
      </c>
      <c r="Q46" s="18">
        <f t="shared" ref="Q46:Q53" si="16">ROUND(INDEX($L$4:$N$12,O46,INDEX($R$4:$R$12,O46))*INDEX($W$5:$W$8,N46)/10,0)*10</f>
        <v>100</v>
      </c>
      <c r="V46" s="18">
        <f>ROUND(INDEX($E$5:$E$13,O46-1)*INDEX($W$5:$W$8,N46)/50,0)*50</f>
        <v>600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5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4330</v>
      </c>
      <c r="C47" s="14">
        <v>34</v>
      </c>
      <c r="D47" s="26">
        <f t="shared" si="10"/>
        <v>8.3950617283950618E-2</v>
      </c>
      <c r="E47" s="14">
        <f t="shared" si="11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470</v>
      </c>
      <c r="Q47" s="18">
        <f t="shared" si="16"/>
        <v>610</v>
      </c>
      <c r="V47" s="18">
        <f>ROUND(INDEX($E$5:$E$13,O47-1)*INDEX($W$5:$W$8,N47)/500,0)*500</f>
        <v>4000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5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472</v>
      </c>
      <c r="Q48" s="18">
        <f t="shared" si="16"/>
        <v>500</v>
      </c>
      <c r="V48" s="18">
        <f t="shared" ref="V48:V50" si="17">ROUND(INDEX($E$5:$E$13,O48-1)*INDEX($W$5:$W$8,N48)/500,0)*500</f>
        <v>5500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5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6">
        <f t="shared" ref="D49:D57" si="18">C49/B$48</f>
        <v>9.014084507042254E-2</v>
      </c>
      <c r="E49" s="14">
        <f t="shared" ref="E49:E57" si="19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472</v>
      </c>
      <c r="Q49" s="18">
        <f t="shared" si="16"/>
        <v>740</v>
      </c>
      <c r="R49" s="18" t="str">
        <f>INDEX(卡牌!$D$4:$D$39,MATCH(卡牌值!M49,卡牌!$A$4:$A$39,0))</f>
        <v>土中级</v>
      </c>
      <c r="S49" s="18">
        <f>ROUND(INDEX($O$4:$O$12,O49) * INDEX($W$5:$W$8,N49)  /5,0)*5</f>
        <v>160</v>
      </c>
      <c r="V49" s="18">
        <f t="shared" si="17"/>
        <v>6500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5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6">
        <f t="shared" si="18"/>
        <v>9.295774647887324E-2</v>
      </c>
      <c r="E50" s="14">
        <f t="shared" si="19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472</v>
      </c>
      <c r="Q50" s="18">
        <f t="shared" si="16"/>
        <v>1260</v>
      </c>
      <c r="R50" s="18" t="str">
        <f>INDEX(卡牌!$D$4:$D$39,MATCH(卡牌值!M50,卡牌!$A$4:$A$39,0))</f>
        <v>土中级</v>
      </c>
      <c r="S50" s="18">
        <f>ROUND(INDEX($O$4:$O$12,O50) * INDEX($W$5:$W$8,N50)  /5,0)*5</f>
        <v>355</v>
      </c>
      <c r="V50" s="18">
        <f t="shared" si="17"/>
        <v>9000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5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6">
        <f t="shared" si="18"/>
        <v>9.5774647887323941E-2</v>
      </c>
      <c r="E51" s="14">
        <f t="shared" si="19"/>
        <v>828</v>
      </c>
      <c r="F51" s="14">
        <f t="shared" ref="F51:I82" si="20">ROUND($E51*F$15,0)</f>
        <v>414</v>
      </c>
      <c r="G51" s="14">
        <f t="shared" si="20"/>
        <v>662</v>
      </c>
      <c r="H51" s="14">
        <f t="shared" si="20"/>
        <v>828</v>
      </c>
      <c r="I51" s="14">
        <f t="shared" si="20"/>
        <v>1035</v>
      </c>
      <c r="M51">
        <v>1101004</v>
      </c>
      <c r="N51" s="18">
        <f>VLOOKUP(M51,卡牌!$A$4:$C$39,3)</f>
        <v>4</v>
      </c>
      <c r="O51">
        <v>7</v>
      </c>
      <c r="P51" s="14" t="s">
        <v>475</v>
      </c>
      <c r="Q51" s="18">
        <f t="shared" si="16"/>
        <v>650</v>
      </c>
      <c r="R51" s="18" t="str">
        <f>INDEX(卡牌!$E$4:$E$39,MATCH(卡牌值!M51,卡牌!$A$4:$A$39,0))</f>
        <v>土高级</v>
      </c>
      <c r="S51" s="18">
        <f>ROUND(INDEX($P$4:$P$12,O51)  *  INDEX($W$5:$W$8,N51)  /5,0)*5</f>
        <v>100</v>
      </c>
      <c r="V51" s="18">
        <f>ROUND(INDEX($E$5:$E$13,O51-1)*INDEX($W$5:$W$8,N51)/1000,0)*1000</f>
        <v>13000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5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6">
        <f t="shared" si="18"/>
        <v>9.8591549295774641E-2</v>
      </c>
      <c r="E52" s="14">
        <f t="shared" si="19"/>
        <v>852</v>
      </c>
      <c r="F52" s="14">
        <f t="shared" si="20"/>
        <v>426</v>
      </c>
      <c r="G52" s="14">
        <f t="shared" si="20"/>
        <v>682</v>
      </c>
      <c r="H52" s="14">
        <f t="shared" si="20"/>
        <v>852</v>
      </c>
      <c r="I52" s="14">
        <f t="shared" si="20"/>
        <v>1065</v>
      </c>
      <c r="M52">
        <v>1101004</v>
      </c>
      <c r="N52" s="18">
        <f>VLOOKUP(M52,卡牌!$A$4:$C$39,3)</f>
        <v>4</v>
      </c>
      <c r="O52">
        <v>8</v>
      </c>
      <c r="P52" s="14" t="s">
        <v>475</v>
      </c>
      <c r="Q52" s="18">
        <f t="shared" si="16"/>
        <v>1430</v>
      </c>
      <c r="R52" s="18" t="str">
        <f>INDEX(卡牌!$E$4:$E$39,MATCH(卡牌值!M52,卡牌!$A$4:$A$39,0))</f>
        <v>土高级</v>
      </c>
      <c r="S52" s="18">
        <f>ROUND(INDEX($P$4:$P$12,O52)  *  INDEX($W$5:$W$8,N52)  /5,0)*5</f>
        <v>160</v>
      </c>
      <c r="T52" s="18" t="str">
        <f>INDEX(卡牌!$G$4:$G$39,MATCH(卡牌值!M52,卡牌!$A$4:$A$39,0))</f>
        <v>普通寄灵人材料</v>
      </c>
      <c r="U52" s="18">
        <f>ROUND(INDEX($Q$4:$Q$12,O52)  *  INDEX($W$5:$W$8,N52)  /5,0)*5</f>
        <v>35</v>
      </c>
      <c r="V52" s="18">
        <f t="shared" ref="V52:V53" si="21">ROUND(INDEX($E$5:$E$13,O52-1)*INDEX($W$5:$W$8,N52)/1000,0)*1000</f>
        <v>23000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5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6">
        <f t="shared" si="18"/>
        <v>0.10140845070422536</v>
      </c>
      <c r="E53" s="14">
        <f t="shared" si="19"/>
        <v>877</v>
      </c>
      <c r="F53" s="14">
        <f t="shared" si="20"/>
        <v>439</v>
      </c>
      <c r="G53" s="14">
        <f t="shared" si="20"/>
        <v>702</v>
      </c>
      <c r="H53" s="14">
        <f t="shared" si="20"/>
        <v>877</v>
      </c>
      <c r="I53" s="14">
        <f t="shared" si="20"/>
        <v>1096</v>
      </c>
      <c r="M53">
        <v>1101004</v>
      </c>
      <c r="N53" s="18">
        <f>VLOOKUP(M53,卡牌!$A$4:$C$39,3)</f>
        <v>4</v>
      </c>
      <c r="O53">
        <v>9</v>
      </c>
      <c r="P53" s="14" t="s">
        <v>475</v>
      </c>
      <c r="Q53" s="18">
        <f t="shared" si="16"/>
        <v>3130</v>
      </c>
      <c r="R53" s="18" t="str">
        <f>INDEX(卡牌!$E$4:$E$39,MATCH(卡牌值!M53,卡牌!$A$4:$A$39,0))</f>
        <v>土高级</v>
      </c>
      <c r="S53" s="18">
        <f>ROUND(INDEX($P$4:$P$12,O53)  *  INDEX($W$5:$W$8,N53)  /5,0)*5</f>
        <v>375</v>
      </c>
      <c r="T53" s="18" t="str">
        <f>INDEX(卡牌!$G$4:$G$39,MATCH(卡牌值!M53,卡牌!$A$4:$A$39,0))</f>
        <v>普通寄灵人材料</v>
      </c>
      <c r="U53" s="18">
        <f>ROUND(INDEX($Q$4:$Q$12,O53)  *  INDEX($W$5:$W$8,N53)  /5,0)*5</f>
        <v>90</v>
      </c>
      <c r="V53" s="18">
        <f t="shared" si="21"/>
        <v>46000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5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6">
        <f t="shared" si="18"/>
        <v>0.10422535211267606</v>
      </c>
      <c r="E54" s="14">
        <f t="shared" si="19"/>
        <v>901</v>
      </c>
      <c r="F54" s="14">
        <f t="shared" si="20"/>
        <v>451</v>
      </c>
      <c r="G54" s="14">
        <f t="shared" si="20"/>
        <v>721</v>
      </c>
      <c r="H54" s="14">
        <f t="shared" si="20"/>
        <v>901</v>
      </c>
      <c r="I54" s="14">
        <f t="shared" si="20"/>
        <v>1126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5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6">
        <f t="shared" si="18"/>
        <v>0.10704225352112676</v>
      </c>
      <c r="E55" s="14">
        <f t="shared" si="19"/>
        <v>925</v>
      </c>
      <c r="F55" s="14">
        <f t="shared" si="20"/>
        <v>463</v>
      </c>
      <c r="G55" s="14">
        <f t="shared" si="20"/>
        <v>740</v>
      </c>
      <c r="H55" s="14">
        <f t="shared" si="20"/>
        <v>925</v>
      </c>
      <c r="I55" s="14">
        <f t="shared" si="20"/>
        <v>1156</v>
      </c>
      <c r="M55">
        <v>1101005</v>
      </c>
      <c r="N55" s="18">
        <f>VLOOKUP(M55,卡牌!$A$4:$C$39,3)</f>
        <v>4</v>
      </c>
      <c r="O55">
        <v>2</v>
      </c>
      <c r="P55" s="14" t="s">
        <v>470</v>
      </c>
      <c r="Q55" s="18">
        <f t="shared" ref="Q55:Q62" si="22">ROUND(INDEX($L$4:$N$12,O55,INDEX($R$4:$R$12,O55))*INDEX($W$5:$W$8,N55)/10,0)*10</f>
        <v>100</v>
      </c>
      <c r="V55" s="18">
        <f>ROUND(INDEX($E$5:$E$13,O55-1)*INDEX($W$5:$W$8,N55)/50,0)*50</f>
        <v>600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5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6">
        <f t="shared" si="18"/>
        <v>0.10985915492957747</v>
      </c>
      <c r="E56" s="14">
        <f t="shared" si="19"/>
        <v>950</v>
      </c>
      <c r="F56" s="14">
        <f t="shared" si="20"/>
        <v>475</v>
      </c>
      <c r="G56" s="14">
        <f t="shared" si="20"/>
        <v>760</v>
      </c>
      <c r="H56" s="14">
        <f t="shared" si="20"/>
        <v>950</v>
      </c>
      <c r="I56" s="14">
        <f t="shared" si="20"/>
        <v>1188</v>
      </c>
      <c r="M56">
        <v>1101005</v>
      </c>
      <c r="N56" s="18">
        <f>VLOOKUP(M56,卡牌!$A$4:$C$39,3)</f>
        <v>4</v>
      </c>
      <c r="O56">
        <v>3</v>
      </c>
      <c r="P56" s="14" t="s">
        <v>470</v>
      </c>
      <c r="Q56" s="18">
        <f t="shared" si="22"/>
        <v>610</v>
      </c>
      <c r="V56" s="18">
        <f>ROUND(INDEX($E$5:$E$13,O56-1)*INDEX($W$5:$W$8,N56)/500,0)*500</f>
        <v>4000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5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8646</v>
      </c>
      <c r="C57" s="14">
        <v>40</v>
      </c>
      <c r="D57" s="26">
        <f t="shared" si="18"/>
        <v>0.11267605633802817</v>
      </c>
      <c r="E57" s="14">
        <f t="shared" si="19"/>
        <v>974</v>
      </c>
      <c r="F57" s="14">
        <f t="shared" si="20"/>
        <v>487</v>
      </c>
      <c r="G57" s="14">
        <f t="shared" si="20"/>
        <v>779</v>
      </c>
      <c r="H57" s="14">
        <f t="shared" si="20"/>
        <v>974</v>
      </c>
      <c r="I57" s="14">
        <f t="shared" si="20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472</v>
      </c>
      <c r="Q57" s="18">
        <f t="shared" si="22"/>
        <v>500</v>
      </c>
      <c r="V57" s="18">
        <f t="shared" ref="V57:V59" si="23">ROUND(INDEX($E$5:$E$13,O57-1)*INDEX($W$5:$W$8,N57)/500,0)*500</f>
        <v>5500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5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1006</v>
      </c>
      <c r="F58" s="14">
        <f t="shared" si="20"/>
        <v>503</v>
      </c>
      <c r="G58" s="14">
        <f t="shared" si="20"/>
        <v>805</v>
      </c>
      <c r="H58" s="14">
        <f t="shared" si="20"/>
        <v>1006</v>
      </c>
      <c r="I58" s="14">
        <f t="shared" si="20"/>
        <v>1258</v>
      </c>
      <c r="M58">
        <v>1101005</v>
      </c>
      <c r="N58" s="18">
        <f>VLOOKUP(M58,卡牌!$A$4:$C$39,3)</f>
        <v>4</v>
      </c>
      <c r="O58">
        <v>5</v>
      </c>
      <c r="P58" s="14" t="s">
        <v>472</v>
      </c>
      <c r="Q58" s="18">
        <f t="shared" si="22"/>
        <v>740</v>
      </c>
      <c r="R58" s="18" t="str">
        <f>INDEX(卡牌!$D$4:$D$39,MATCH(卡牌值!M58,卡牌!$A$4:$A$39,0))</f>
        <v>冰中级</v>
      </c>
      <c r="S58" s="18">
        <f>ROUND(INDEX($O$4:$O$12,O58) * INDEX($W$5:$W$8,N58)  /5,0)*5</f>
        <v>160</v>
      </c>
      <c r="V58" s="18">
        <f t="shared" si="23"/>
        <v>6500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5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6">
        <f t="shared" ref="D59:D67" si="24">C59/B$58</f>
        <v>9.2307692307692313E-2</v>
      </c>
      <c r="E59" s="14">
        <f t="shared" ref="E59:E67" si="25">ROUND(B$67*D59,0)</f>
        <v>1031</v>
      </c>
      <c r="F59" s="14">
        <f t="shared" si="20"/>
        <v>516</v>
      </c>
      <c r="G59" s="14">
        <f t="shared" si="20"/>
        <v>825</v>
      </c>
      <c r="H59" s="14">
        <f t="shared" si="20"/>
        <v>1031</v>
      </c>
      <c r="I59" s="14">
        <f t="shared" si="20"/>
        <v>1289</v>
      </c>
      <c r="M59">
        <v>1101005</v>
      </c>
      <c r="N59" s="18">
        <f>VLOOKUP(M59,卡牌!$A$4:$C$39,3)</f>
        <v>4</v>
      </c>
      <c r="O59">
        <v>6</v>
      </c>
      <c r="P59" s="14" t="s">
        <v>472</v>
      </c>
      <c r="Q59" s="18">
        <f t="shared" si="22"/>
        <v>1260</v>
      </c>
      <c r="R59" s="18" t="str">
        <f>INDEX(卡牌!$D$4:$D$39,MATCH(卡牌值!M59,卡牌!$A$4:$A$39,0))</f>
        <v>冰中级</v>
      </c>
      <c r="S59" s="18">
        <f>ROUND(INDEX($O$4:$O$12,O59) * INDEX($W$5:$W$8,N59)  /5,0)*5</f>
        <v>355</v>
      </c>
      <c r="V59" s="18">
        <f t="shared" si="23"/>
        <v>9000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5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6">
        <f t="shared" si="24"/>
        <v>9.4505494505494503E-2</v>
      </c>
      <c r="E60" s="14">
        <f t="shared" si="25"/>
        <v>1055</v>
      </c>
      <c r="F60" s="14">
        <f t="shared" si="20"/>
        <v>528</v>
      </c>
      <c r="G60" s="14">
        <f t="shared" si="20"/>
        <v>844</v>
      </c>
      <c r="H60" s="14">
        <f t="shared" si="20"/>
        <v>1055</v>
      </c>
      <c r="I60" s="14">
        <f t="shared" si="20"/>
        <v>1319</v>
      </c>
      <c r="M60">
        <v>1101005</v>
      </c>
      <c r="N60" s="18">
        <f>VLOOKUP(M60,卡牌!$A$4:$C$39,3)</f>
        <v>4</v>
      </c>
      <c r="O60">
        <v>7</v>
      </c>
      <c r="P60" s="14" t="s">
        <v>475</v>
      </c>
      <c r="Q60" s="18">
        <f t="shared" si="22"/>
        <v>650</v>
      </c>
      <c r="R60" s="18" t="str">
        <f>INDEX(卡牌!$E$4:$E$39,MATCH(卡牌值!M60,卡牌!$A$4:$A$39,0))</f>
        <v>冰高级</v>
      </c>
      <c r="S60" s="18">
        <f>ROUND(INDEX($P$4:$P$12,O60)  *  INDEX($W$5:$W$8,N60)  /5,0)*5</f>
        <v>100</v>
      </c>
      <c r="V60" s="18">
        <f>ROUND(INDEX($E$5:$E$13,O60-1)*INDEX($W$5:$W$8,N60)/1000,0)*1000</f>
        <v>13000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5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6">
        <f t="shared" si="24"/>
        <v>9.6703296703296707E-2</v>
      </c>
      <c r="E61" s="14">
        <f t="shared" si="25"/>
        <v>1080</v>
      </c>
      <c r="F61" s="14">
        <f t="shared" si="20"/>
        <v>540</v>
      </c>
      <c r="G61" s="14">
        <f t="shared" si="20"/>
        <v>864</v>
      </c>
      <c r="H61" s="14">
        <f t="shared" si="20"/>
        <v>1080</v>
      </c>
      <c r="I61" s="14">
        <f t="shared" si="20"/>
        <v>1350</v>
      </c>
      <c r="M61">
        <v>1101005</v>
      </c>
      <c r="N61" s="18">
        <f>VLOOKUP(M61,卡牌!$A$4:$C$39,3)</f>
        <v>4</v>
      </c>
      <c r="O61">
        <v>8</v>
      </c>
      <c r="P61" s="14" t="s">
        <v>475</v>
      </c>
      <c r="Q61" s="18">
        <f t="shared" si="22"/>
        <v>1430</v>
      </c>
      <c r="R61" s="18" t="str">
        <f>INDEX(卡牌!$E$4:$E$39,MATCH(卡牌值!M61,卡牌!$A$4:$A$39,0))</f>
        <v>冰高级</v>
      </c>
      <c r="S61" s="18">
        <f>ROUND(INDEX($P$4:$P$12,O61)  *  INDEX($W$5:$W$8,N61)  /5,0)*5</f>
        <v>160</v>
      </c>
      <c r="T61" s="18" t="str">
        <f>INDEX(卡牌!$G$4:$G$39,MATCH(卡牌值!M61,卡牌!$A$4:$A$39,0))</f>
        <v>武神躯材料</v>
      </c>
      <c r="U61" s="18">
        <f>ROUND(INDEX($Q$4:$Q$12,O61)  *  INDEX($W$5:$W$8,N61)  /5,0)*5</f>
        <v>35</v>
      </c>
      <c r="V61" s="18">
        <f t="shared" ref="V61:V62" si="26">ROUND(INDEX($E$5:$E$13,O61-1)*INDEX($W$5:$W$8,N61)/1000,0)*1000</f>
        <v>23000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5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6">
        <f t="shared" si="24"/>
        <v>9.8901098901098897E-2</v>
      </c>
      <c r="E62" s="14">
        <f t="shared" si="25"/>
        <v>1104</v>
      </c>
      <c r="F62" s="14">
        <f t="shared" si="20"/>
        <v>552</v>
      </c>
      <c r="G62" s="14">
        <f t="shared" si="20"/>
        <v>883</v>
      </c>
      <c r="H62" s="14">
        <f t="shared" si="20"/>
        <v>1104</v>
      </c>
      <c r="I62" s="14">
        <f t="shared" si="20"/>
        <v>1380</v>
      </c>
      <c r="M62">
        <v>1101005</v>
      </c>
      <c r="N62" s="18">
        <f>VLOOKUP(M62,卡牌!$A$4:$C$39,3)</f>
        <v>4</v>
      </c>
      <c r="O62">
        <v>9</v>
      </c>
      <c r="P62" s="14" t="s">
        <v>475</v>
      </c>
      <c r="Q62" s="18">
        <f t="shared" si="22"/>
        <v>3130</v>
      </c>
      <c r="R62" s="18" t="str">
        <f>INDEX(卡牌!$E$4:$E$39,MATCH(卡牌值!M62,卡牌!$A$4:$A$39,0))</f>
        <v>冰高级</v>
      </c>
      <c r="S62" s="18">
        <f>ROUND(INDEX($P$4:$P$12,O62)  *  INDEX($W$5:$W$8,N62)  /5,0)*5</f>
        <v>375</v>
      </c>
      <c r="T62" s="18" t="str">
        <f>INDEX(卡牌!$G$4:$G$39,MATCH(卡牌值!M62,卡牌!$A$4:$A$39,0))</f>
        <v>武神躯材料</v>
      </c>
      <c r="U62" s="18">
        <f>ROUND(INDEX($Q$4:$Q$12,O62)  *  INDEX($W$5:$W$8,N62)  /5,0)*5</f>
        <v>90</v>
      </c>
      <c r="V62" s="18">
        <f t="shared" si="26"/>
        <v>46000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5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6">
        <f t="shared" si="24"/>
        <v>0.1010989010989011</v>
      </c>
      <c r="E63" s="14">
        <f t="shared" si="25"/>
        <v>1129</v>
      </c>
      <c r="F63" s="14">
        <f t="shared" si="20"/>
        <v>565</v>
      </c>
      <c r="G63" s="14">
        <f t="shared" si="20"/>
        <v>903</v>
      </c>
      <c r="H63" s="14">
        <f t="shared" si="20"/>
        <v>1129</v>
      </c>
      <c r="I63" s="14">
        <f t="shared" si="20"/>
        <v>1411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5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6">
        <f t="shared" si="24"/>
        <v>0.10329670329670329</v>
      </c>
      <c r="E64" s="14">
        <f t="shared" si="25"/>
        <v>1153</v>
      </c>
      <c r="F64" s="14">
        <f t="shared" si="20"/>
        <v>577</v>
      </c>
      <c r="G64" s="14">
        <f t="shared" si="20"/>
        <v>922</v>
      </c>
      <c r="H64" s="14">
        <f t="shared" si="20"/>
        <v>1153</v>
      </c>
      <c r="I64" s="14">
        <f t="shared" si="20"/>
        <v>1441</v>
      </c>
      <c r="M64">
        <v>1101006</v>
      </c>
      <c r="N64" s="18">
        <f>VLOOKUP(M64,卡牌!$A$4:$C$39,3)</f>
        <v>3</v>
      </c>
      <c r="O64">
        <v>2</v>
      </c>
      <c r="P64" s="14" t="s">
        <v>470</v>
      </c>
      <c r="Q64" s="18">
        <f t="shared" ref="Q64:Q71" si="27">ROUND(INDEX($L$4:$N$12,O64,INDEX($R$4:$R$12,O64))*INDEX($W$5:$W$8,N64)/10,0)*10</f>
        <v>80</v>
      </c>
      <c r="V64" s="18">
        <f>ROUND(INDEX($E$5:$E$13,O64-1)*INDEX($W$5:$W$8,N64)/50,0)*50</f>
        <v>500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5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6">
        <f t="shared" si="24"/>
        <v>0.10549450549450549</v>
      </c>
      <c r="E65" s="14">
        <f t="shared" si="25"/>
        <v>1178</v>
      </c>
      <c r="F65" s="14">
        <f t="shared" si="20"/>
        <v>589</v>
      </c>
      <c r="G65" s="14">
        <f t="shared" si="20"/>
        <v>942</v>
      </c>
      <c r="H65" s="14">
        <f t="shared" si="20"/>
        <v>1178</v>
      </c>
      <c r="I65" s="14">
        <f t="shared" si="20"/>
        <v>1473</v>
      </c>
      <c r="M65">
        <v>1101006</v>
      </c>
      <c r="N65" s="18">
        <f>VLOOKUP(M65,卡牌!$A$4:$C$39,3)</f>
        <v>3</v>
      </c>
      <c r="O65">
        <v>3</v>
      </c>
      <c r="P65" s="14" t="s">
        <v>470</v>
      </c>
      <c r="Q65" s="18">
        <f t="shared" si="27"/>
        <v>490</v>
      </c>
      <c r="V65" s="18">
        <f>ROUND(INDEX($E$5:$E$13,O65-1)*INDEX($W$5:$W$8,N65)/500,0)*500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5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6">
        <f t="shared" si="24"/>
        <v>0.1076923076923077</v>
      </c>
      <c r="E66" s="14">
        <f t="shared" si="25"/>
        <v>1202</v>
      </c>
      <c r="F66" s="14">
        <f t="shared" si="20"/>
        <v>601</v>
      </c>
      <c r="G66" s="14">
        <f t="shared" si="20"/>
        <v>962</v>
      </c>
      <c r="H66" s="14">
        <f t="shared" si="20"/>
        <v>1202</v>
      </c>
      <c r="I66" s="14">
        <f t="shared" si="20"/>
        <v>1503</v>
      </c>
      <c r="M66">
        <v>1101006</v>
      </c>
      <c r="N66" s="18">
        <f>VLOOKUP(M66,卡牌!$A$4:$C$39,3)</f>
        <v>3</v>
      </c>
      <c r="O66">
        <v>4</v>
      </c>
      <c r="P66" s="14" t="s">
        <v>472</v>
      </c>
      <c r="Q66" s="18">
        <f t="shared" si="27"/>
        <v>400</v>
      </c>
      <c r="V66" s="18">
        <f t="shared" ref="V66:V68" si="28">ROUND(INDEX($E$5:$E$13,O66-1)*INDEX($W$5:$W$8,N66)/500,0)*500</f>
        <v>4500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5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11166</v>
      </c>
      <c r="C67" s="14">
        <v>50</v>
      </c>
      <c r="D67" s="26">
        <f t="shared" si="24"/>
        <v>0.10989010989010989</v>
      </c>
      <c r="E67" s="14">
        <f t="shared" si="25"/>
        <v>1227</v>
      </c>
      <c r="F67" s="14">
        <f t="shared" si="20"/>
        <v>614</v>
      </c>
      <c r="G67" s="14">
        <f t="shared" si="20"/>
        <v>982</v>
      </c>
      <c r="H67" s="14">
        <f t="shared" si="20"/>
        <v>1227</v>
      </c>
      <c r="I67" s="14">
        <f t="shared" si="20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472</v>
      </c>
      <c r="Q67" s="18">
        <f t="shared" si="27"/>
        <v>590</v>
      </c>
      <c r="R67" s="18" t="str">
        <f>INDEX(卡牌!$D$4:$D$39,MATCH(卡牌值!M67,卡牌!$A$4:$A$39,0))</f>
        <v>火中级</v>
      </c>
      <c r="S67" s="18">
        <f>ROUND(INDEX($O$4:$O$12,O67) * INDEX($W$5:$W$8,N67)  /5,0)*5</f>
        <v>125</v>
      </c>
      <c r="V67" s="18">
        <f t="shared" si="28"/>
        <v>5500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5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1620</v>
      </c>
      <c r="F68" s="14">
        <f t="shared" si="20"/>
        <v>810</v>
      </c>
      <c r="G68" s="14">
        <f t="shared" si="20"/>
        <v>1296</v>
      </c>
      <c r="H68" s="14">
        <f t="shared" si="20"/>
        <v>1620</v>
      </c>
      <c r="I68" s="14">
        <f t="shared" si="20"/>
        <v>2025</v>
      </c>
      <c r="M68">
        <v>1101006</v>
      </c>
      <c r="N68" s="18">
        <f>VLOOKUP(M68,卡牌!$A$4:$C$39,3)</f>
        <v>3</v>
      </c>
      <c r="O68">
        <v>6</v>
      </c>
      <c r="P68" s="14" t="s">
        <v>472</v>
      </c>
      <c r="Q68" s="18">
        <f t="shared" si="27"/>
        <v>1010</v>
      </c>
      <c r="R68" s="18" t="str">
        <f>INDEX(卡牌!$D$4:$D$39,MATCH(卡牌值!M68,卡牌!$A$4:$A$39,0))</f>
        <v>火中级</v>
      </c>
      <c r="S68" s="18">
        <f>ROUND(INDEX($O$4:$O$12,O68) * INDEX($W$5:$W$8,N68)  /5,0)*5</f>
        <v>285</v>
      </c>
      <c r="V68" s="18">
        <f t="shared" si="28"/>
        <v>7500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5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6">
        <f t="shared" ref="D69:D77" si="29">C69/B$68</f>
        <v>8.6274509803921567E-2</v>
      </c>
      <c r="E69" s="14">
        <f t="shared" ref="E69:E77" si="30">ROUND(B$77*D69,0)</f>
        <v>1697</v>
      </c>
      <c r="F69" s="14">
        <f t="shared" si="20"/>
        <v>849</v>
      </c>
      <c r="G69" s="14">
        <f t="shared" si="20"/>
        <v>1358</v>
      </c>
      <c r="H69" s="14">
        <f t="shared" si="20"/>
        <v>1697</v>
      </c>
      <c r="I69" s="14">
        <f t="shared" si="20"/>
        <v>2121</v>
      </c>
      <c r="M69">
        <v>1101006</v>
      </c>
      <c r="N69" s="18">
        <f>VLOOKUP(M69,卡牌!$A$4:$C$39,3)</f>
        <v>3</v>
      </c>
      <c r="O69">
        <v>7</v>
      </c>
      <c r="P69" s="14" t="s">
        <v>475</v>
      </c>
      <c r="Q69" s="18">
        <f t="shared" si="27"/>
        <v>520</v>
      </c>
      <c r="R69" s="18" t="str">
        <f>INDEX(卡牌!$E$4:$E$39,MATCH(卡牌值!M69,卡牌!$A$4:$A$39,0))</f>
        <v>火高级</v>
      </c>
      <c r="S69" s="18">
        <f>ROUND(INDEX($P$4:$P$12,O69)  *  INDEX($W$5:$W$8,N69)  /5,0)*5</f>
        <v>80</v>
      </c>
      <c r="V69" s="18">
        <f>ROUND(INDEX($E$5:$E$13,O69-1)*INDEX($W$5:$W$8,N69)/1000,0)*1000</f>
        <v>10000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5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6">
        <f t="shared" si="29"/>
        <v>9.0196078431372548E-2</v>
      </c>
      <c r="E70" s="14">
        <f t="shared" si="30"/>
        <v>1775</v>
      </c>
      <c r="F70" s="14">
        <f t="shared" si="20"/>
        <v>888</v>
      </c>
      <c r="G70" s="14">
        <f t="shared" si="20"/>
        <v>1420</v>
      </c>
      <c r="H70" s="14">
        <f t="shared" si="20"/>
        <v>1775</v>
      </c>
      <c r="I70" s="14">
        <f t="shared" si="20"/>
        <v>2219</v>
      </c>
      <c r="M70">
        <v>1101006</v>
      </c>
      <c r="N70" s="18">
        <f>VLOOKUP(M70,卡牌!$A$4:$C$39,3)</f>
        <v>3</v>
      </c>
      <c r="O70">
        <v>8</v>
      </c>
      <c r="P70" s="14" t="s">
        <v>475</v>
      </c>
      <c r="Q70" s="18">
        <f t="shared" si="27"/>
        <v>1140</v>
      </c>
      <c r="R70" s="18" t="str">
        <f>INDEX(卡牌!$E$4:$E$39,MATCH(卡牌值!M70,卡牌!$A$4:$A$39,0))</f>
        <v>火高级</v>
      </c>
      <c r="S70" s="18">
        <f>ROUND(INDEX($P$4:$P$12,O70)  *  INDEX($W$5:$W$8,N70)  /5,0)*5</f>
        <v>130</v>
      </c>
      <c r="T70" s="18" t="str">
        <f>INDEX(卡牌!$G$4:$G$39,MATCH(卡牌值!M70,卡牌!$A$4:$A$39,0))</f>
        <v>普通寄灵人材料</v>
      </c>
      <c r="U70" s="18">
        <f>ROUND(INDEX($Q$4:$Q$12,O70)  *  INDEX($W$5:$W$8,N70)  /5,0)*5</f>
        <v>25</v>
      </c>
      <c r="V70" s="18">
        <f t="shared" ref="V70:V71" si="31">ROUND(INDEX($E$5:$E$13,O70-1)*INDEX($W$5:$W$8,N70)/1000,0)*1000</f>
        <v>18000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5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6">
        <f t="shared" si="29"/>
        <v>9.4117647058823528E-2</v>
      </c>
      <c r="E71" s="14">
        <f t="shared" si="30"/>
        <v>1852</v>
      </c>
      <c r="F71" s="14">
        <f t="shared" si="20"/>
        <v>926</v>
      </c>
      <c r="G71" s="14">
        <f t="shared" si="20"/>
        <v>1482</v>
      </c>
      <c r="H71" s="14">
        <f t="shared" si="20"/>
        <v>1852</v>
      </c>
      <c r="I71" s="14">
        <f t="shared" si="20"/>
        <v>2315</v>
      </c>
      <c r="M71">
        <v>1101006</v>
      </c>
      <c r="N71" s="18">
        <f>VLOOKUP(M71,卡牌!$A$4:$C$39,3)</f>
        <v>3</v>
      </c>
      <c r="O71">
        <v>9</v>
      </c>
      <c r="P71" s="14" t="s">
        <v>475</v>
      </c>
      <c r="Q71" s="18">
        <f t="shared" si="27"/>
        <v>2500</v>
      </c>
      <c r="R71" s="18" t="str">
        <f>INDEX(卡牌!$E$4:$E$39,MATCH(卡牌值!M71,卡牌!$A$4:$A$39,0))</f>
        <v>火高级</v>
      </c>
      <c r="S71" s="18">
        <f>ROUND(INDEX($P$4:$P$12,O71)  *  INDEX($W$5:$W$8,N71)  /5,0)*5</f>
        <v>300</v>
      </c>
      <c r="T71" s="18" t="str">
        <f>INDEX(卡牌!$G$4:$G$39,MATCH(卡牌值!M71,卡牌!$A$4:$A$39,0))</f>
        <v>普通寄灵人材料</v>
      </c>
      <c r="U71" s="18">
        <f>ROUND(INDEX($Q$4:$Q$12,O71)  *  INDEX($W$5:$W$8,N71)  /5,0)*5</f>
        <v>70</v>
      </c>
      <c r="V71" s="18">
        <f t="shared" si="31"/>
        <v>37000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5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6">
        <f t="shared" si="29"/>
        <v>9.8039215686274508E-2</v>
      </c>
      <c r="E72" s="14">
        <f t="shared" si="30"/>
        <v>1929</v>
      </c>
      <c r="F72" s="14">
        <f t="shared" si="20"/>
        <v>965</v>
      </c>
      <c r="G72" s="14">
        <f t="shared" si="20"/>
        <v>1543</v>
      </c>
      <c r="H72" s="14">
        <f t="shared" si="20"/>
        <v>1929</v>
      </c>
      <c r="I72" s="14">
        <f t="shared" si="20"/>
        <v>2411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5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6">
        <f t="shared" si="29"/>
        <v>0.10196078431372549</v>
      </c>
      <c r="E73" s="14">
        <f t="shared" si="30"/>
        <v>2006</v>
      </c>
      <c r="F73" s="14">
        <f t="shared" si="20"/>
        <v>1003</v>
      </c>
      <c r="G73" s="14">
        <f t="shared" si="20"/>
        <v>1605</v>
      </c>
      <c r="H73" s="14">
        <f t="shared" si="20"/>
        <v>2006</v>
      </c>
      <c r="I73" s="14">
        <f t="shared" si="20"/>
        <v>2508</v>
      </c>
      <c r="M73">
        <v>1101007</v>
      </c>
      <c r="N73" s="18">
        <f>VLOOKUP(M73,卡牌!$A$4:$C$39,3)</f>
        <v>4</v>
      </c>
      <c r="O73">
        <v>2</v>
      </c>
      <c r="P73" s="14" t="s">
        <v>470</v>
      </c>
      <c r="Q73" s="18">
        <f t="shared" ref="Q73:Q80" si="32">ROUND(INDEX($L$4:$N$12,O73,INDEX($R$4:$R$12,O73))*INDEX($W$5:$W$8,N73)/10,0)*10</f>
        <v>100</v>
      </c>
      <c r="V73" s="18">
        <f>ROUND(INDEX($E$5:$E$13,O73-1)*INDEX($W$5:$W$8,N73)/50,0)*50</f>
        <v>600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5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6">
        <f t="shared" si="29"/>
        <v>0.10588235294117647</v>
      </c>
      <c r="E74" s="14">
        <f t="shared" si="30"/>
        <v>2083</v>
      </c>
      <c r="F74" s="14">
        <f t="shared" si="20"/>
        <v>1042</v>
      </c>
      <c r="G74" s="14">
        <f t="shared" si="20"/>
        <v>1666</v>
      </c>
      <c r="H74" s="14">
        <f t="shared" si="20"/>
        <v>2083</v>
      </c>
      <c r="I74" s="14">
        <f t="shared" si="20"/>
        <v>2604</v>
      </c>
      <c r="M74">
        <v>1101007</v>
      </c>
      <c r="N74" s="18">
        <f>VLOOKUP(M74,卡牌!$A$4:$C$39,3)</f>
        <v>4</v>
      </c>
      <c r="O74">
        <v>3</v>
      </c>
      <c r="P74" s="14" t="s">
        <v>470</v>
      </c>
      <c r="Q74" s="18">
        <f t="shared" si="32"/>
        <v>610</v>
      </c>
      <c r="V74" s="18">
        <f>ROUND(INDEX($E$5:$E$13,O74-1)*INDEX($W$5:$W$8,N74)/500,0)*500</f>
        <v>4000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5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6">
        <f t="shared" si="29"/>
        <v>0.10980392156862745</v>
      </c>
      <c r="E75" s="14">
        <f t="shared" si="30"/>
        <v>2160</v>
      </c>
      <c r="F75" s="14">
        <f t="shared" si="20"/>
        <v>1080</v>
      </c>
      <c r="G75" s="14">
        <f t="shared" si="20"/>
        <v>1728</v>
      </c>
      <c r="H75" s="14">
        <f t="shared" si="20"/>
        <v>2160</v>
      </c>
      <c r="I75" s="14">
        <f t="shared" si="20"/>
        <v>2700</v>
      </c>
      <c r="M75">
        <v>1101007</v>
      </c>
      <c r="N75" s="18">
        <f>VLOOKUP(M75,卡牌!$A$4:$C$39,3)</f>
        <v>4</v>
      </c>
      <c r="O75">
        <v>4</v>
      </c>
      <c r="P75" s="14" t="s">
        <v>472</v>
      </c>
      <c r="Q75" s="18">
        <f t="shared" si="32"/>
        <v>500</v>
      </c>
      <c r="V75" s="18">
        <f t="shared" ref="V75:V77" si="33">ROUND(INDEX($E$5:$E$13,O75-1)*INDEX($W$5:$W$8,N75)/500,0)*500</f>
        <v>5500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5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6">
        <f t="shared" si="29"/>
        <v>0.11372549019607843</v>
      </c>
      <c r="E76" s="14">
        <f t="shared" si="30"/>
        <v>2238</v>
      </c>
      <c r="F76" s="14">
        <f t="shared" si="20"/>
        <v>1119</v>
      </c>
      <c r="G76" s="14">
        <f t="shared" si="20"/>
        <v>1790</v>
      </c>
      <c r="H76" s="14">
        <f t="shared" si="20"/>
        <v>2238</v>
      </c>
      <c r="I76" s="14">
        <f t="shared" si="20"/>
        <v>2798</v>
      </c>
      <c r="M76">
        <v>1101007</v>
      </c>
      <c r="N76" s="18">
        <f>VLOOKUP(M76,卡牌!$A$4:$C$39,3)</f>
        <v>4</v>
      </c>
      <c r="O76">
        <v>5</v>
      </c>
      <c r="P76" s="14" t="s">
        <v>472</v>
      </c>
      <c r="Q76" s="18">
        <f t="shared" si="32"/>
        <v>740</v>
      </c>
      <c r="R76" s="18" t="str">
        <f>INDEX(卡牌!$D$4:$D$39,MATCH(卡牌值!M76,卡牌!$A$4:$A$39,0))</f>
        <v>火中级</v>
      </c>
      <c r="S76" s="18">
        <f>ROUND(INDEX($O$4:$O$12,O76) * INDEX($W$5:$W$8,N76)  /5,0)*5</f>
        <v>160</v>
      </c>
      <c r="V76" s="18">
        <f t="shared" si="33"/>
        <v>6500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5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19675</v>
      </c>
      <c r="C77" s="14">
        <v>30</v>
      </c>
      <c r="D77" s="26">
        <f t="shared" si="29"/>
        <v>0.11764705882352941</v>
      </c>
      <c r="E77" s="14">
        <f t="shared" si="30"/>
        <v>2315</v>
      </c>
      <c r="F77" s="14">
        <f t="shared" si="20"/>
        <v>1158</v>
      </c>
      <c r="G77" s="14">
        <f t="shared" si="20"/>
        <v>1852</v>
      </c>
      <c r="H77" s="14">
        <f t="shared" si="20"/>
        <v>2315</v>
      </c>
      <c r="I77" s="14">
        <f t="shared" si="20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472</v>
      </c>
      <c r="Q77" s="18">
        <f t="shared" si="32"/>
        <v>1260</v>
      </c>
      <c r="R77" s="18" t="str">
        <f>INDEX(卡牌!$D$4:$D$39,MATCH(卡牌值!M77,卡牌!$A$4:$A$39,0))</f>
        <v>火中级</v>
      </c>
      <c r="S77" s="18">
        <f>ROUND(INDEX($O$4:$O$12,O77) * INDEX($W$5:$W$8,N77)  /5,0)*5</f>
        <v>355</v>
      </c>
      <c r="V77" s="18">
        <f t="shared" si="33"/>
        <v>9000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5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2734</v>
      </c>
      <c r="F78" s="14">
        <f t="shared" si="20"/>
        <v>1367</v>
      </c>
      <c r="G78" s="14">
        <f t="shared" si="20"/>
        <v>2187</v>
      </c>
      <c r="H78" s="14">
        <f t="shared" si="20"/>
        <v>2734</v>
      </c>
      <c r="I78" s="14">
        <f t="shared" si="20"/>
        <v>3418</v>
      </c>
      <c r="M78">
        <v>1101007</v>
      </c>
      <c r="N78" s="18">
        <f>VLOOKUP(M78,卡牌!$A$4:$C$39,3)</f>
        <v>4</v>
      </c>
      <c r="O78">
        <v>7</v>
      </c>
      <c r="P78" s="14" t="s">
        <v>475</v>
      </c>
      <c r="Q78" s="18">
        <f t="shared" si="32"/>
        <v>650</v>
      </c>
      <c r="R78" s="18" t="str">
        <f>INDEX(卡牌!$E$4:$E$39,MATCH(卡牌值!M78,卡牌!$A$4:$A$39,0))</f>
        <v>火高级</v>
      </c>
      <c r="S78" s="18">
        <f>ROUND(INDEX($P$4:$P$12,O78)  *  INDEX($W$5:$W$8,N78)  /5,0)*5</f>
        <v>100</v>
      </c>
      <c r="V78" s="18">
        <f>ROUND(INDEX($E$5:$E$13,O78-1)*INDEX($W$5:$W$8,N78)/1000,0)*1000</f>
        <v>13000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5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6">
        <f t="shared" ref="D79:D87" si="34">C79/B$78</f>
        <v>9.014084507042254E-2</v>
      </c>
      <c r="E79" s="14">
        <f t="shared" ref="E79:E87" si="35">ROUND(B$87*D79,0)</f>
        <v>2822</v>
      </c>
      <c r="F79" s="14">
        <f t="shared" si="20"/>
        <v>1411</v>
      </c>
      <c r="G79" s="14">
        <f t="shared" si="20"/>
        <v>2258</v>
      </c>
      <c r="H79" s="14">
        <f t="shared" si="20"/>
        <v>2822</v>
      </c>
      <c r="I79" s="14">
        <f t="shared" si="20"/>
        <v>3528</v>
      </c>
      <c r="M79">
        <v>1101007</v>
      </c>
      <c r="N79" s="18">
        <f>VLOOKUP(M79,卡牌!$A$4:$C$39,3)</f>
        <v>4</v>
      </c>
      <c r="O79">
        <v>8</v>
      </c>
      <c r="P79" s="14" t="s">
        <v>475</v>
      </c>
      <c r="Q79" s="18">
        <f t="shared" si="32"/>
        <v>1430</v>
      </c>
      <c r="R79" s="18" t="str">
        <f>INDEX(卡牌!$E$4:$E$39,MATCH(卡牌值!M79,卡牌!$A$4:$A$39,0))</f>
        <v>火高级</v>
      </c>
      <c r="S79" s="18">
        <f>ROUND(INDEX($P$4:$P$12,O79)  *  INDEX($W$5:$W$8,N79)  /5,0)*5</f>
        <v>160</v>
      </c>
      <c r="T79" s="18" t="str">
        <f>INDEX(卡牌!$G$4:$G$39,MATCH(卡牌值!M79,卡牌!$A$4:$A$39,0))</f>
        <v>普通寄灵人材料</v>
      </c>
      <c r="U79" s="18">
        <f>ROUND(INDEX($Q$4:$Q$12,O79)  *  INDEX($W$5:$W$8,N79)  /5,0)*5</f>
        <v>35</v>
      </c>
      <c r="V79" s="18">
        <f t="shared" ref="V79:V80" si="36">ROUND(INDEX($E$5:$E$13,O79-1)*INDEX($W$5:$W$8,N79)/1000,0)*1000</f>
        <v>23000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5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6">
        <f t="shared" si="34"/>
        <v>9.295774647887324E-2</v>
      </c>
      <c r="E80" s="14">
        <f t="shared" si="35"/>
        <v>2910</v>
      </c>
      <c r="F80" s="14">
        <f t="shared" si="20"/>
        <v>1455</v>
      </c>
      <c r="G80" s="14">
        <f t="shared" si="20"/>
        <v>2328</v>
      </c>
      <c r="H80" s="14">
        <f t="shared" si="20"/>
        <v>2910</v>
      </c>
      <c r="I80" s="14">
        <f t="shared" si="20"/>
        <v>3638</v>
      </c>
      <c r="M80">
        <v>1101007</v>
      </c>
      <c r="N80" s="18">
        <f>VLOOKUP(M80,卡牌!$A$4:$C$39,3)</f>
        <v>4</v>
      </c>
      <c r="O80">
        <v>9</v>
      </c>
      <c r="P80" s="14" t="s">
        <v>475</v>
      </c>
      <c r="Q80" s="18">
        <f t="shared" si="32"/>
        <v>3130</v>
      </c>
      <c r="R80" s="18" t="str">
        <f>INDEX(卡牌!$E$4:$E$39,MATCH(卡牌值!M80,卡牌!$A$4:$A$39,0))</f>
        <v>火高级</v>
      </c>
      <c r="S80" s="18">
        <f>ROUND(INDEX($P$4:$P$12,O80)  *  INDEX($W$5:$W$8,N80)  /5,0)*5</f>
        <v>375</v>
      </c>
      <c r="T80" s="18" t="str">
        <f>INDEX(卡牌!$G$4:$G$39,MATCH(卡牌值!M80,卡牌!$A$4:$A$39,0))</f>
        <v>普通寄灵人材料</v>
      </c>
      <c r="U80" s="18">
        <f>ROUND(INDEX($Q$4:$Q$12,O80)  *  INDEX($W$5:$W$8,N80)  /5,0)*5</f>
        <v>90</v>
      </c>
      <c r="V80" s="18">
        <f t="shared" si="36"/>
        <v>46000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5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6">
        <f t="shared" si="34"/>
        <v>9.5774647887323941E-2</v>
      </c>
      <c r="E81" s="14">
        <f t="shared" si="35"/>
        <v>2998</v>
      </c>
      <c r="F81" s="14">
        <f t="shared" si="20"/>
        <v>1499</v>
      </c>
      <c r="G81" s="14">
        <f t="shared" si="20"/>
        <v>2398</v>
      </c>
      <c r="H81" s="14">
        <f t="shared" si="20"/>
        <v>2998</v>
      </c>
      <c r="I81" s="14">
        <f t="shared" si="20"/>
        <v>3748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5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6">
        <f t="shared" si="34"/>
        <v>9.8591549295774641E-2</v>
      </c>
      <c r="E82" s="14">
        <f t="shared" si="35"/>
        <v>3086</v>
      </c>
      <c r="F82" s="14">
        <f t="shared" si="20"/>
        <v>1543</v>
      </c>
      <c r="G82" s="14">
        <f t="shared" si="20"/>
        <v>2469</v>
      </c>
      <c r="H82" s="14">
        <f t="shared" si="20"/>
        <v>3086</v>
      </c>
      <c r="I82" s="14">
        <f t="shared" si="20"/>
        <v>3858</v>
      </c>
      <c r="M82">
        <v>1101008</v>
      </c>
      <c r="N82" s="18">
        <f>VLOOKUP(M82,卡牌!$A$4:$C$39,3)</f>
        <v>2</v>
      </c>
      <c r="O82">
        <v>2</v>
      </c>
      <c r="P82" s="14" t="s">
        <v>470</v>
      </c>
      <c r="Q82" s="18">
        <f t="shared" ref="Q82:Q89" si="37">ROUND(INDEX($L$4:$N$12,O82,INDEX($R$4:$R$12,O82))*INDEX($W$5:$W$8,N82)/10,0)*10</f>
        <v>60</v>
      </c>
      <c r="V82" s="18">
        <f>ROUND(INDEX($E$5:$E$13,O82-1)*INDEX($W$5:$W$8,N82)/50,0)*50</f>
        <v>400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5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6">
        <f t="shared" si="34"/>
        <v>0.10140845070422536</v>
      </c>
      <c r="E83" s="14">
        <f t="shared" si="35"/>
        <v>3174</v>
      </c>
      <c r="F83" s="14">
        <f t="shared" ref="F83:I108" si="38">ROUND($E83*F$15,0)</f>
        <v>1587</v>
      </c>
      <c r="G83" s="14">
        <f t="shared" si="38"/>
        <v>2539</v>
      </c>
      <c r="H83" s="14">
        <f t="shared" si="38"/>
        <v>3174</v>
      </c>
      <c r="I83" s="14">
        <f t="shared" si="38"/>
        <v>3968</v>
      </c>
      <c r="M83">
        <v>1101008</v>
      </c>
      <c r="N83" s="18">
        <f>VLOOKUP(M83,卡牌!$A$4:$C$39,3)</f>
        <v>2</v>
      </c>
      <c r="O83">
        <v>3</v>
      </c>
      <c r="P83" s="14" t="s">
        <v>470</v>
      </c>
      <c r="Q83" s="18">
        <f t="shared" si="37"/>
        <v>390</v>
      </c>
      <c r="V83" s="18">
        <f>ROUND(INDEX($E$5:$E$13,O83-1)*INDEX($W$5:$W$8,N83)/500,0)*500</f>
        <v>2500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9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6">
        <f t="shared" si="34"/>
        <v>0.10422535211267606</v>
      </c>
      <c r="E84" s="14">
        <f t="shared" si="35"/>
        <v>3263</v>
      </c>
      <c r="F84" s="14">
        <f t="shared" si="38"/>
        <v>1632</v>
      </c>
      <c r="G84" s="14">
        <f t="shared" si="38"/>
        <v>2610</v>
      </c>
      <c r="H84" s="14">
        <f t="shared" si="38"/>
        <v>3263</v>
      </c>
      <c r="I84" s="14">
        <f t="shared" si="38"/>
        <v>4079</v>
      </c>
      <c r="M84">
        <v>1101008</v>
      </c>
      <c r="N84" s="18">
        <f>VLOOKUP(M84,卡牌!$A$4:$C$39,3)</f>
        <v>2</v>
      </c>
      <c r="O84">
        <v>4</v>
      </c>
      <c r="P84" s="14" t="s">
        <v>472</v>
      </c>
      <c r="Q84" s="18">
        <f t="shared" si="37"/>
        <v>320</v>
      </c>
      <c r="V84" s="18">
        <f t="shared" ref="V84:V86" si="40">ROUND(INDEX($E$5:$E$13,O84-1)*INDEX($W$5:$W$8,N84)/500,0)*500</f>
        <v>3500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9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6">
        <f t="shared" si="34"/>
        <v>0.10704225352112676</v>
      </c>
      <c r="E85" s="14">
        <f t="shared" si="35"/>
        <v>3351</v>
      </c>
      <c r="F85" s="14">
        <f t="shared" si="38"/>
        <v>1676</v>
      </c>
      <c r="G85" s="14">
        <f t="shared" si="38"/>
        <v>2681</v>
      </c>
      <c r="H85" s="14">
        <f t="shared" si="38"/>
        <v>3351</v>
      </c>
      <c r="I85" s="14">
        <f t="shared" si="38"/>
        <v>4189</v>
      </c>
      <c r="M85">
        <v>1101008</v>
      </c>
      <c r="N85" s="18">
        <f>VLOOKUP(M85,卡牌!$A$4:$C$39,3)</f>
        <v>2</v>
      </c>
      <c r="O85">
        <v>5</v>
      </c>
      <c r="P85" s="14" t="s">
        <v>472</v>
      </c>
      <c r="Q85" s="18">
        <f t="shared" si="37"/>
        <v>470</v>
      </c>
      <c r="R85" s="18" t="str">
        <f>INDEX(卡牌!$D$4:$D$39,MATCH(卡牌值!M85,卡牌!$A$4:$A$39,0))</f>
        <v>土中级</v>
      </c>
      <c r="S85" s="18">
        <f>ROUND(INDEX($O$4:$O$12,O85) * INDEX($W$5:$W$8,N85)  /5,0)*5</f>
        <v>100</v>
      </c>
      <c r="V85" s="18">
        <f t="shared" si="40"/>
        <v>4000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9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6">
        <f t="shared" si="34"/>
        <v>0.10985915492957747</v>
      </c>
      <c r="E86" s="14">
        <f t="shared" si="35"/>
        <v>3439</v>
      </c>
      <c r="F86" s="14">
        <f t="shared" si="38"/>
        <v>1720</v>
      </c>
      <c r="G86" s="14">
        <f t="shared" si="38"/>
        <v>2751</v>
      </c>
      <c r="H86" s="14">
        <f t="shared" si="38"/>
        <v>3439</v>
      </c>
      <c r="I86" s="14">
        <f t="shared" si="38"/>
        <v>4299</v>
      </c>
      <c r="M86">
        <v>1101008</v>
      </c>
      <c r="N86" s="18">
        <f>VLOOKUP(M86,卡牌!$A$4:$C$39,3)</f>
        <v>2</v>
      </c>
      <c r="O86">
        <v>6</v>
      </c>
      <c r="P86" s="14" t="s">
        <v>472</v>
      </c>
      <c r="Q86" s="18">
        <f t="shared" si="37"/>
        <v>810</v>
      </c>
      <c r="R86" s="18" t="str">
        <f>INDEX(卡牌!$D$4:$D$39,MATCH(卡牌值!M86,卡牌!$A$4:$A$39,0))</f>
        <v>土中级</v>
      </c>
      <c r="S86" s="18">
        <f>ROUND(INDEX($O$4:$O$12,O86) * INDEX($W$5:$W$8,N86)  /5,0)*5</f>
        <v>225</v>
      </c>
      <c r="V86" s="18">
        <f t="shared" si="40"/>
        <v>6000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9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31303</v>
      </c>
      <c r="C87" s="14">
        <v>40</v>
      </c>
      <c r="D87" s="26">
        <f t="shared" si="34"/>
        <v>0.11267605633802817</v>
      </c>
      <c r="E87" s="14">
        <f t="shared" si="35"/>
        <v>3527</v>
      </c>
      <c r="F87" s="14">
        <f t="shared" si="38"/>
        <v>1764</v>
      </c>
      <c r="G87" s="14">
        <f t="shared" si="38"/>
        <v>2822</v>
      </c>
      <c r="H87" s="14">
        <f t="shared" si="38"/>
        <v>3527</v>
      </c>
      <c r="I87" s="14">
        <f t="shared" si="38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475</v>
      </c>
      <c r="Q87" s="18">
        <f t="shared" si="37"/>
        <v>420</v>
      </c>
      <c r="R87" s="18" t="str">
        <f>INDEX(卡牌!$E$4:$E$39,MATCH(卡牌值!M87,卡牌!$A$4:$A$39,0))</f>
        <v>土高级</v>
      </c>
      <c r="S87" s="18">
        <f>ROUND(INDEX($P$4:$P$12,O87)  *  INDEX($W$5:$W$8,N87)  /5,0)*5</f>
        <v>60</v>
      </c>
      <c r="V87" s="18">
        <f>ROUND(INDEX($E$5:$E$13,O87-1)*INDEX($W$5:$W$8,N87)/1000,0)*1000</f>
        <v>8000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9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4139</v>
      </c>
      <c r="F88" s="14">
        <f t="shared" si="38"/>
        <v>2070</v>
      </c>
      <c r="G88" s="14">
        <f t="shared" si="38"/>
        <v>3311</v>
      </c>
      <c r="H88" s="14">
        <f t="shared" si="38"/>
        <v>4139</v>
      </c>
      <c r="I88" s="14">
        <f t="shared" si="38"/>
        <v>5174</v>
      </c>
      <c r="M88">
        <v>1101008</v>
      </c>
      <c r="N88" s="18">
        <f>VLOOKUP(M88,卡牌!$A$4:$C$39,3)</f>
        <v>2</v>
      </c>
      <c r="O88">
        <v>8</v>
      </c>
      <c r="P88" s="14" t="s">
        <v>475</v>
      </c>
      <c r="Q88" s="18">
        <f t="shared" si="37"/>
        <v>920</v>
      </c>
      <c r="R88" s="18" t="str">
        <f>INDEX(卡牌!$E$4:$E$39,MATCH(卡牌值!M88,卡牌!$A$4:$A$39,0))</f>
        <v>土高级</v>
      </c>
      <c r="S88" s="18">
        <f>ROUND(INDEX($P$4:$P$12,O88)  *  INDEX($W$5:$W$8,N88)  /5,0)*5</f>
        <v>105</v>
      </c>
      <c r="T88" s="18" t="str">
        <f>INDEX(卡牌!$G$4:$G$39,MATCH(卡牌值!M88,卡牌!$A$4:$A$39,0))</f>
        <v>普通寄灵人材料</v>
      </c>
      <c r="U88" s="18">
        <f>ROUND(INDEX($Q$4:$Q$12,O88)  *  INDEX($W$5:$W$8,N88)  /5,0)*5</f>
        <v>20</v>
      </c>
      <c r="V88" s="18">
        <f t="shared" ref="V88:V89" si="41">ROUND(INDEX($E$5:$E$13,O88-1)*INDEX($W$5:$W$8,N88)/1000,0)*1000</f>
        <v>15000</v>
      </c>
      <c r="X88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9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6">
        <f t="shared" ref="D89:D97" si="42">C89/B$88</f>
        <v>7.7419354838709681E-2</v>
      </c>
      <c r="E89" s="14">
        <f t="shared" ref="E89:E97" si="43">ROUND(B$97*D89,0)</f>
        <v>4516</v>
      </c>
      <c r="F89" s="14">
        <f t="shared" si="38"/>
        <v>2258</v>
      </c>
      <c r="G89" s="14">
        <f t="shared" si="38"/>
        <v>3613</v>
      </c>
      <c r="H89" s="14">
        <f t="shared" si="38"/>
        <v>4516</v>
      </c>
      <c r="I89" s="14">
        <f t="shared" si="38"/>
        <v>5645</v>
      </c>
      <c r="M89">
        <v>1101008</v>
      </c>
      <c r="N89" s="18">
        <f>VLOOKUP(M89,卡牌!$A$4:$C$39,3)</f>
        <v>2</v>
      </c>
      <c r="O89">
        <v>9</v>
      </c>
      <c r="P89" s="14" t="s">
        <v>475</v>
      </c>
      <c r="Q89" s="18">
        <f t="shared" si="37"/>
        <v>2000</v>
      </c>
      <c r="R89" s="18" t="str">
        <f>INDEX(卡牌!$E$4:$E$39,MATCH(卡牌值!M89,卡牌!$A$4:$A$39,0))</f>
        <v>土高级</v>
      </c>
      <c r="S89" s="18">
        <f>ROUND(INDEX($P$4:$P$12,O89)  *  INDEX($W$5:$W$8,N89)  /5,0)*5</f>
        <v>240</v>
      </c>
      <c r="T89" s="18" t="str">
        <f>INDEX(卡牌!$G$4:$G$39,MATCH(卡牌值!M89,卡牌!$A$4:$A$39,0))</f>
        <v>普通寄灵人材料</v>
      </c>
      <c r="U89" s="18">
        <f>ROUND(INDEX($Q$4:$Q$12,O89)  *  INDEX($W$5:$W$8,N89)  /5,0)*5</f>
        <v>60</v>
      </c>
      <c r="V89" s="18">
        <f t="shared" si="41"/>
        <v>29000</v>
      </c>
      <c r="X89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9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6">
        <f t="shared" si="42"/>
        <v>8.387096774193549E-2</v>
      </c>
      <c r="E90" s="14">
        <f t="shared" si="43"/>
        <v>4892</v>
      </c>
      <c r="F90" s="14">
        <f t="shared" si="38"/>
        <v>2446</v>
      </c>
      <c r="G90" s="14">
        <f t="shared" si="38"/>
        <v>3914</v>
      </c>
      <c r="H90" s="14">
        <f t="shared" si="38"/>
        <v>4892</v>
      </c>
      <c r="I90" s="14">
        <f t="shared" si="38"/>
        <v>6115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9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6">
        <f t="shared" si="42"/>
        <v>9.0322580645161285E-2</v>
      </c>
      <c r="E91" s="14">
        <f t="shared" si="43"/>
        <v>5268</v>
      </c>
      <c r="F91" s="14">
        <f t="shared" si="38"/>
        <v>2634</v>
      </c>
      <c r="G91" s="14">
        <f t="shared" si="38"/>
        <v>4214</v>
      </c>
      <c r="H91" s="14">
        <f t="shared" si="38"/>
        <v>5268</v>
      </c>
      <c r="I91" s="14">
        <f t="shared" si="38"/>
        <v>6585</v>
      </c>
      <c r="M91">
        <v>1101009</v>
      </c>
      <c r="N91" s="18">
        <f>VLOOKUP(M91,卡牌!$A$4:$C$39,3)</f>
        <v>3</v>
      </c>
      <c r="O91">
        <v>2</v>
      </c>
      <c r="P91" s="14" t="s">
        <v>470</v>
      </c>
      <c r="Q91" s="18">
        <f t="shared" ref="Q91:Q98" si="44">ROUND(INDEX($L$4:$N$12,O91,INDEX($R$4:$R$12,O91))*INDEX($W$5:$W$8,N91)/10,0)*10</f>
        <v>80</v>
      </c>
      <c r="V91" s="18">
        <f>ROUND(INDEX($E$5:$E$13,O91-1)*INDEX($W$5:$W$8,N91)/50,0)*50</f>
        <v>500</v>
      </c>
      <c r="X9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9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6">
        <f t="shared" si="42"/>
        <v>9.6774193548387094E-2</v>
      </c>
      <c r="E92" s="14">
        <f t="shared" si="43"/>
        <v>5645</v>
      </c>
      <c r="F92" s="14">
        <f t="shared" si="38"/>
        <v>2823</v>
      </c>
      <c r="G92" s="14">
        <f t="shared" si="38"/>
        <v>4516</v>
      </c>
      <c r="H92" s="14">
        <f t="shared" si="38"/>
        <v>5645</v>
      </c>
      <c r="I92" s="14">
        <f t="shared" si="38"/>
        <v>7056</v>
      </c>
      <c r="M92">
        <v>1101009</v>
      </c>
      <c r="N92" s="18">
        <f>VLOOKUP(M92,卡牌!$A$4:$C$39,3)</f>
        <v>3</v>
      </c>
      <c r="O92">
        <v>3</v>
      </c>
      <c r="P92" s="14" t="s">
        <v>470</v>
      </c>
      <c r="Q92" s="18">
        <f t="shared" si="44"/>
        <v>490</v>
      </c>
      <c r="V92" s="18">
        <f>ROUND(INDEX($E$5:$E$13,O92-1)*INDEX($W$5:$W$8,N92)/500,0)*500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9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6">
        <f t="shared" si="42"/>
        <v>0.1032258064516129</v>
      </c>
      <c r="E93" s="14">
        <f t="shared" si="43"/>
        <v>6021</v>
      </c>
      <c r="F93" s="14">
        <f t="shared" si="38"/>
        <v>3011</v>
      </c>
      <c r="G93" s="14">
        <f t="shared" si="38"/>
        <v>4817</v>
      </c>
      <c r="H93" s="14">
        <f t="shared" si="38"/>
        <v>6021</v>
      </c>
      <c r="I93" s="14">
        <f t="shared" si="38"/>
        <v>7526</v>
      </c>
      <c r="M93">
        <v>1101009</v>
      </c>
      <c r="N93" s="18">
        <f>VLOOKUP(M93,卡牌!$A$4:$C$39,3)</f>
        <v>3</v>
      </c>
      <c r="O93">
        <v>4</v>
      </c>
      <c r="P93" s="14" t="s">
        <v>472</v>
      </c>
      <c r="Q93" s="18">
        <f t="shared" si="44"/>
        <v>400</v>
      </c>
      <c r="V93" s="18">
        <f t="shared" ref="V93:V95" si="45">ROUND(INDEX($E$5:$E$13,O93-1)*INDEX($W$5:$W$8,N93)/500,0)*500</f>
        <v>4500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9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6">
        <f t="shared" si="42"/>
        <v>0.10967741935483871</v>
      </c>
      <c r="E94" s="14">
        <f t="shared" si="43"/>
        <v>6397</v>
      </c>
      <c r="F94" s="14">
        <f t="shared" si="38"/>
        <v>3199</v>
      </c>
      <c r="G94" s="14">
        <f t="shared" si="38"/>
        <v>5118</v>
      </c>
      <c r="H94" s="14">
        <f t="shared" si="38"/>
        <v>6397</v>
      </c>
      <c r="I94" s="14">
        <f t="shared" si="38"/>
        <v>7996</v>
      </c>
      <c r="M94">
        <v>1101009</v>
      </c>
      <c r="N94" s="18">
        <f>VLOOKUP(M94,卡牌!$A$4:$C$39,3)</f>
        <v>3</v>
      </c>
      <c r="O94">
        <v>5</v>
      </c>
      <c r="P94" s="14" t="s">
        <v>472</v>
      </c>
      <c r="Q94" s="18">
        <f t="shared" si="44"/>
        <v>590</v>
      </c>
      <c r="R94" s="18" t="str">
        <f>INDEX(卡牌!$D$4:$D$39,MATCH(卡牌值!M94,卡牌!$A$4:$A$39,0))</f>
        <v>雷中级</v>
      </c>
      <c r="S94" s="18">
        <f>ROUND(INDEX($O$4:$O$12,O94) * INDEX($W$5:$W$8,N94)  /5,0)*5</f>
        <v>125</v>
      </c>
      <c r="V94" s="18">
        <f t="shared" si="45"/>
        <v>5500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9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6">
        <f t="shared" si="42"/>
        <v>0.11612903225806452</v>
      </c>
      <c r="E95" s="14">
        <f t="shared" si="43"/>
        <v>6773</v>
      </c>
      <c r="F95" s="14">
        <f t="shared" si="38"/>
        <v>3387</v>
      </c>
      <c r="G95" s="14">
        <f t="shared" si="38"/>
        <v>5418</v>
      </c>
      <c r="H95" s="14">
        <f t="shared" si="38"/>
        <v>6773</v>
      </c>
      <c r="I95" s="14">
        <f t="shared" si="38"/>
        <v>8466</v>
      </c>
      <c r="M95">
        <v>1101009</v>
      </c>
      <c r="N95" s="18">
        <f>VLOOKUP(M95,卡牌!$A$4:$C$39,3)</f>
        <v>3</v>
      </c>
      <c r="O95">
        <v>6</v>
      </c>
      <c r="P95" s="14" t="s">
        <v>472</v>
      </c>
      <c r="Q95" s="18">
        <f t="shared" si="44"/>
        <v>1010</v>
      </c>
      <c r="R95" s="18" t="str">
        <f>INDEX(卡牌!$D$4:$D$39,MATCH(卡牌值!M95,卡牌!$A$4:$A$39,0))</f>
        <v>雷中级</v>
      </c>
      <c r="S95" s="18">
        <f>ROUND(INDEX($O$4:$O$12,O95) * INDEX($W$5:$W$8,N95)  /5,0)*5</f>
        <v>285</v>
      </c>
      <c r="V95" s="18">
        <f t="shared" si="45"/>
        <v>7500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9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6">
        <f t="shared" si="42"/>
        <v>0.12258064516129032</v>
      </c>
      <c r="E96" s="14">
        <f t="shared" si="43"/>
        <v>7150</v>
      </c>
      <c r="F96" s="14">
        <f t="shared" si="38"/>
        <v>3575</v>
      </c>
      <c r="G96" s="14">
        <f t="shared" si="38"/>
        <v>5720</v>
      </c>
      <c r="H96" s="14">
        <f t="shared" si="38"/>
        <v>7150</v>
      </c>
      <c r="I96" s="14">
        <f t="shared" si="38"/>
        <v>8938</v>
      </c>
      <c r="M96">
        <v>1101009</v>
      </c>
      <c r="N96" s="18">
        <f>VLOOKUP(M96,卡牌!$A$4:$C$39,3)</f>
        <v>3</v>
      </c>
      <c r="O96">
        <v>7</v>
      </c>
      <c r="P96" s="14" t="s">
        <v>475</v>
      </c>
      <c r="Q96" s="18">
        <f t="shared" si="44"/>
        <v>520</v>
      </c>
      <c r="R96" s="18" t="str">
        <f>INDEX(卡牌!$E$4:$E$39,MATCH(卡牌值!M96,卡牌!$A$4:$A$39,0))</f>
        <v>雷高级</v>
      </c>
      <c r="S96" s="18">
        <f>ROUND(INDEX($P$4:$P$12,O96)  *  INDEX($W$5:$W$8,N96)  /5,0)*5</f>
        <v>80</v>
      </c>
      <c r="V96" s="18">
        <f>ROUND(INDEX($E$5:$E$13,O96-1)*INDEX($W$5:$W$8,N96)/1000,0)*1000</f>
        <v>10000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9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58327</v>
      </c>
      <c r="C97" s="14">
        <v>20</v>
      </c>
      <c r="D97" s="26">
        <f t="shared" si="42"/>
        <v>0.12903225806451613</v>
      </c>
      <c r="E97" s="14">
        <f t="shared" si="43"/>
        <v>7526</v>
      </c>
      <c r="F97" s="14">
        <f t="shared" si="38"/>
        <v>3763</v>
      </c>
      <c r="G97" s="14">
        <f t="shared" si="38"/>
        <v>6021</v>
      </c>
      <c r="H97" s="14">
        <f t="shared" si="38"/>
        <v>7526</v>
      </c>
      <c r="I97" s="14">
        <f t="shared" si="38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475</v>
      </c>
      <c r="Q97" s="18">
        <f t="shared" si="44"/>
        <v>1140</v>
      </c>
      <c r="R97" s="18" t="str">
        <f>INDEX(卡牌!$E$4:$E$39,MATCH(卡牌值!M97,卡牌!$A$4:$A$39,0))</f>
        <v>雷高级</v>
      </c>
      <c r="S97" s="18">
        <f>ROUND(INDEX($P$4:$P$12,O97)  *  INDEX($W$5:$W$8,N97)  /5,0)*5</f>
        <v>130</v>
      </c>
      <c r="T97" s="18" t="str">
        <f>INDEX(卡牌!$G$4:$G$39,MATCH(卡牌值!M97,卡牌!$A$4:$A$39,0))</f>
        <v>普通寄灵人材料</v>
      </c>
      <c r="U97" s="18">
        <f>ROUND(INDEX($Q$4:$Q$12,O97)  *  INDEX($W$5:$W$8,N97)  /5,0)*5</f>
        <v>25</v>
      </c>
      <c r="V97" s="18">
        <f t="shared" ref="V97:V98" si="46">ROUND(INDEX($E$5:$E$13,O97-1)*INDEX($W$5:$W$8,N97)/1000,0)*1000</f>
        <v>18000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9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9391</v>
      </c>
      <c r="F98" s="14">
        <f t="shared" si="38"/>
        <v>4696</v>
      </c>
      <c r="G98" s="14">
        <f t="shared" si="38"/>
        <v>7513</v>
      </c>
      <c r="H98" s="14">
        <f t="shared" si="38"/>
        <v>9391</v>
      </c>
      <c r="I98" s="14">
        <f t="shared" si="38"/>
        <v>11739</v>
      </c>
      <c r="M98">
        <v>1101009</v>
      </c>
      <c r="N98" s="18">
        <f>VLOOKUP(M98,卡牌!$A$4:$C$39,3)</f>
        <v>3</v>
      </c>
      <c r="O98">
        <v>9</v>
      </c>
      <c r="P98" s="14" t="s">
        <v>475</v>
      </c>
      <c r="Q98" s="18">
        <f t="shared" si="44"/>
        <v>2500</v>
      </c>
      <c r="R98" s="18" t="str">
        <f>INDEX(卡牌!$E$4:$E$39,MATCH(卡牌值!M98,卡牌!$A$4:$A$39,0))</f>
        <v>雷高级</v>
      </c>
      <c r="S98" s="18">
        <f>ROUND(INDEX($P$4:$P$12,O98)  *  INDEX($W$5:$W$8,N98)  /5,0)*5</f>
        <v>300</v>
      </c>
      <c r="T98" s="18" t="str">
        <f>INDEX(卡牌!$G$4:$G$39,MATCH(卡牌值!M98,卡牌!$A$4:$A$39,0))</f>
        <v>普通寄灵人材料</v>
      </c>
      <c r="U98" s="18">
        <f>ROUND(INDEX($Q$4:$Q$12,O98)  *  INDEX($W$5:$W$8,N98)  /5,0)*5</f>
        <v>70</v>
      </c>
      <c r="V98" s="18">
        <f t="shared" si="46"/>
        <v>37000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9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6">
        <f t="shared" ref="D99:D107" si="47">C99/B$98</f>
        <v>8.6274509803921567E-2</v>
      </c>
      <c r="E99" s="14">
        <f t="shared" ref="E99:E107" si="48">ROUND(B$107*D99,0)</f>
        <v>9838</v>
      </c>
      <c r="F99" s="14">
        <f t="shared" si="38"/>
        <v>4919</v>
      </c>
      <c r="G99" s="14">
        <f t="shared" si="38"/>
        <v>7870</v>
      </c>
      <c r="H99" s="14">
        <f t="shared" si="38"/>
        <v>9838</v>
      </c>
      <c r="I99" s="14">
        <f t="shared" si="38"/>
        <v>12298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9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6">
        <f t="shared" si="47"/>
        <v>9.0196078431372548E-2</v>
      </c>
      <c r="E100" s="14">
        <f t="shared" si="48"/>
        <v>10285</v>
      </c>
      <c r="F100" s="14">
        <f t="shared" si="38"/>
        <v>5143</v>
      </c>
      <c r="G100" s="14">
        <f t="shared" si="38"/>
        <v>8228</v>
      </c>
      <c r="H100" s="14">
        <f t="shared" si="38"/>
        <v>10285</v>
      </c>
      <c r="I100" s="14">
        <f t="shared" si="38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470</v>
      </c>
      <c r="Q100" s="18">
        <f t="shared" ref="Q100:Q107" si="49">ROUND(INDEX($L$4:$N$12,O100,INDEX($R$4:$R$12,O100))*INDEX($W$5:$W$8,N100)/10,0)*10</f>
        <v>100</v>
      </c>
      <c r="V100" s="18">
        <f>ROUND(INDEX($E$5:$E$13,O100-1)*INDEX($W$5:$W$8,N100)/50,0)*50</f>
        <v>600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9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6">
        <f t="shared" si="47"/>
        <v>9.4117647058823528E-2</v>
      </c>
      <c r="E101" s="14">
        <f t="shared" si="48"/>
        <v>10733</v>
      </c>
      <c r="F101" s="14">
        <f t="shared" si="38"/>
        <v>5367</v>
      </c>
      <c r="G101" s="14">
        <f t="shared" si="38"/>
        <v>8586</v>
      </c>
      <c r="H101" s="14">
        <f t="shared" si="38"/>
        <v>10733</v>
      </c>
      <c r="I101" s="14">
        <f t="shared" si="38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470</v>
      </c>
      <c r="Q101" s="18">
        <f t="shared" si="49"/>
        <v>610</v>
      </c>
      <c r="V101" s="18">
        <f>ROUND(INDEX($E$5:$E$13,O101-1)*INDEX($W$5:$W$8,N101)/500,0)*500</f>
        <v>4000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9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6">
        <f t="shared" si="47"/>
        <v>9.8039215686274508E-2</v>
      </c>
      <c r="E102" s="14">
        <f t="shared" si="48"/>
        <v>11180</v>
      </c>
      <c r="F102" s="14">
        <f t="shared" si="38"/>
        <v>5590</v>
      </c>
      <c r="G102" s="14">
        <f t="shared" si="38"/>
        <v>8944</v>
      </c>
      <c r="H102" s="14">
        <f t="shared" si="38"/>
        <v>11180</v>
      </c>
      <c r="I102" s="14">
        <f t="shared" si="38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472</v>
      </c>
      <c r="Q102" s="18">
        <f t="shared" si="49"/>
        <v>500</v>
      </c>
      <c r="V102" s="18">
        <f t="shared" ref="V102:V104" si="50">ROUND(INDEX($E$5:$E$13,O102-1)*INDEX($W$5:$W$8,N102)/500,0)*500</f>
        <v>5500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9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6">
        <f t="shared" si="47"/>
        <v>0.10196078431372549</v>
      </c>
      <c r="E103" s="14">
        <f t="shared" si="48"/>
        <v>11627</v>
      </c>
      <c r="F103" s="14">
        <f t="shared" si="38"/>
        <v>5814</v>
      </c>
      <c r="G103" s="14">
        <f t="shared" si="38"/>
        <v>9302</v>
      </c>
      <c r="H103" s="14">
        <f t="shared" si="38"/>
        <v>11627</v>
      </c>
      <c r="I103" s="14">
        <f t="shared" si="38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472</v>
      </c>
      <c r="Q103" s="18">
        <f t="shared" si="49"/>
        <v>740</v>
      </c>
      <c r="R103" s="18" t="str">
        <f>INDEX(卡牌!$D$4:$D$39,MATCH(卡牌值!M103,卡牌!$A$4:$A$39,0))</f>
        <v>雷中级</v>
      </c>
      <c r="S103" s="18">
        <f>ROUND(INDEX($O$4:$O$12,O103) * INDEX($W$5:$W$8,N103)  /5,0)*5</f>
        <v>160</v>
      </c>
      <c r="V103" s="18">
        <f t="shared" si="50"/>
        <v>6500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9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6">
        <f t="shared" si="47"/>
        <v>0.10588235294117647</v>
      </c>
      <c r="E104" s="14">
        <f t="shared" si="48"/>
        <v>12074</v>
      </c>
      <c r="F104" s="14">
        <f t="shared" si="38"/>
        <v>6037</v>
      </c>
      <c r="G104" s="14">
        <f t="shared" si="38"/>
        <v>9659</v>
      </c>
      <c r="H104" s="14">
        <f t="shared" si="38"/>
        <v>12074</v>
      </c>
      <c r="I104" s="14">
        <f t="shared" si="38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472</v>
      </c>
      <c r="Q104" s="18">
        <f t="shared" si="49"/>
        <v>1260</v>
      </c>
      <c r="R104" s="18" t="str">
        <f>INDEX(卡牌!$D$4:$D$39,MATCH(卡牌值!M104,卡牌!$A$4:$A$39,0))</f>
        <v>雷中级</v>
      </c>
      <c r="S104" s="18">
        <f>ROUND(INDEX($O$4:$O$12,O104) * INDEX($W$5:$W$8,N104)  /5,0)*5</f>
        <v>355</v>
      </c>
      <c r="V104" s="18">
        <f t="shared" si="50"/>
        <v>9000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9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6">
        <f t="shared" si="47"/>
        <v>0.10980392156862745</v>
      </c>
      <c r="E105" s="14">
        <f t="shared" si="48"/>
        <v>12521</v>
      </c>
      <c r="F105" s="14">
        <f t="shared" si="38"/>
        <v>6261</v>
      </c>
      <c r="G105" s="14">
        <f t="shared" si="38"/>
        <v>10017</v>
      </c>
      <c r="H105" s="14">
        <f t="shared" si="38"/>
        <v>12521</v>
      </c>
      <c r="I105" s="14">
        <f t="shared" si="38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475</v>
      </c>
      <c r="Q105" s="18">
        <f t="shared" si="49"/>
        <v>650</v>
      </c>
      <c r="R105" s="18" t="str">
        <f>INDEX(卡牌!$E$4:$E$39,MATCH(卡牌值!M105,卡牌!$A$4:$A$39,0))</f>
        <v>雷高级</v>
      </c>
      <c r="S105" s="18">
        <f>ROUND(INDEX($P$4:$P$12,O105)  *  INDEX($W$5:$W$8,N105)  /5,0)*5</f>
        <v>100</v>
      </c>
      <c r="V105" s="18">
        <f>ROUND(INDEX($E$5:$E$13,O105-1)*INDEX($W$5:$W$8,N105)/1000,0)*1000</f>
        <v>13000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9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6">
        <f t="shared" si="47"/>
        <v>0.11372549019607843</v>
      </c>
      <c r="E106" s="14">
        <f t="shared" si="48"/>
        <v>12969</v>
      </c>
      <c r="F106" s="14">
        <f t="shared" si="38"/>
        <v>6485</v>
      </c>
      <c r="G106" s="14">
        <f t="shared" si="38"/>
        <v>10375</v>
      </c>
      <c r="H106" s="14">
        <f t="shared" si="38"/>
        <v>12969</v>
      </c>
      <c r="I106" s="14">
        <f t="shared" si="38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475</v>
      </c>
      <c r="Q106" s="18">
        <f t="shared" si="49"/>
        <v>1430</v>
      </c>
      <c r="R106" s="18" t="str">
        <f>INDEX(卡牌!$E$4:$E$39,MATCH(卡牌值!M106,卡牌!$A$4:$A$39,0))</f>
        <v>雷高级</v>
      </c>
      <c r="S106" s="18">
        <f>ROUND(INDEX($P$4:$P$12,O106)  *  INDEX($W$5:$W$8,N106)  /5,0)*5</f>
        <v>160</v>
      </c>
      <c r="T106" s="18" t="str">
        <f>INDEX(卡牌!$G$4:$G$39,MATCH(卡牌值!M106,卡牌!$A$4:$A$39,0))</f>
        <v>普通寄灵人材料</v>
      </c>
      <c r="U106" s="18">
        <f>ROUND(INDEX($Q$4:$Q$12,O106)  *  INDEX($W$5:$W$8,N106)  /5,0)*5</f>
        <v>35</v>
      </c>
      <c r="V106" s="18">
        <f t="shared" ref="V106:V107" si="51">ROUND(INDEX($E$5:$E$13,O106-1)*INDEX($W$5:$W$8,N106)/1000,0)*1000</f>
        <v>23000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9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114034</v>
      </c>
      <c r="C107" s="14">
        <v>30</v>
      </c>
      <c r="D107" s="26">
        <f t="shared" si="47"/>
        <v>0.11764705882352941</v>
      </c>
      <c r="E107" s="14">
        <f t="shared" si="48"/>
        <v>13416</v>
      </c>
      <c r="F107" s="14">
        <f t="shared" si="38"/>
        <v>6708</v>
      </c>
      <c r="G107" s="14">
        <f t="shared" si="38"/>
        <v>10733</v>
      </c>
      <c r="H107" s="14">
        <f t="shared" si="38"/>
        <v>13416</v>
      </c>
      <c r="I107" s="14">
        <f t="shared" si="38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475</v>
      </c>
      <c r="Q107" s="18">
        <f t="shared" si="49"/>
        <v>3130</v>
      </c>
      <c r="R107" s="18" t="str">
        <f>INDEX(卡牌!$E$4:$E$39,MATCH(卡牌值!M107,卡牌!$A$4:$A$39,0))</f>
        <v>雷高级</v>
      </c>
      <c r="S107" s="18">
        <f>ROUND(INDEX($P$4:$P$12,O107)  *  INDEX($W$5:$W$8,N107)  /5,0)*5</f>
        <v>375</v>
      </c>
      <c r="T107" s="18" t="str">
        <f>INDEX(卡牌!$G$4:$G$39,MATCH(卡牌值!M107,卡牌!$A$4:$A$39,0))</f>
        <v>普通寄灵人材料</v>
      </c>
      <c r="U107" s="18">
        <f>ROUND(INDEX($Q$4:$Q$12,O107)  *  INDEX($W$5:$W$8,N107)  /5,0)*5</f>
        <v>90</v>
      </c>
      <c r="V107" s="18">
        <f t="shared" si="51"/>
        <v>46000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9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52">C108/B$98</f>
        <v>0.12156862745098039</v>
      </c>
      <c r="E108" s="14">
        <f t="shared" ref="E108:E117" si="53">ROUND(B$107*D108,0)</f>
        <v>13863</v>
      </c>
      <c r="F108" s="14">
        <f t="shared" si="38"/>
        <v>6932</v>
      </c>
      <c r="G108" s="14">
        <f t="shared" si="38"/>
        <v>11090</v>
      </c>
      <c r="H108" s="14">
        <f t="shared" si="38"/>
        <v>13863</v>
      </c>
      <c r="I108" s="14">
        <f t="shared" si="38"/>
        <v>17329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9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6">
        <f t="shared" si="52"/>
        <v>0.12549019607843137</v>
      </c>
      <c r="E109" s="14">
        <f t="shared" si="53"/>
        <v>14310</v>
      </c>
      <c r="F109" s="14">
        <f t="shared" ref="F109:I117" si="54">ROUND($E109*F$15,0)</f>
        <v>7155</v>
      </c>
      <c r="G109" s="14">
        <f t="shared" si="54"/>
        <v>11448</v>
      </c>
      <c r="H109" s="14">
        <f t="shared" si="54"/>
        <v>14310</v>
      </c>
      <c r="I109" s="14">
        <f t="shared" si="54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470</v>
      </c>
      <c r="Q109" s="18">
        <f t="shared" ref="Q109:Q116" si="55">ROUND(INDEX($L$4:$N$12,O109,INDEX($R$4:$R$12,O109))*INDEX($W$5:$W$8,N109)/10,0)*10</f>
        <v>80</v>
      </c>
      <c r="V109" s="18">
        <f>ROUND(INDEX($E$5:$E$13,O109-1)*INDEX($W$5:$W$8,N109)/50,0)*50</f>
        <v>500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9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6">
        <f t="shared" si="52"/>
        <v>0.12941176470588237</v>
      </c>
      <c r="E110" s="14">
        <f t="shared" si="53"/>
        <v>14757</v>
      </c>
      <c r="F110" s="14">
        <f t="shared" si="54"/>
        <v>7379</v>
      </c>
      <c r="G110" s="14">
        <f t="shared" si="54"/>
        <v>11806</v>
      </c>
      <c r="H110" s="14">
        <f t="shared" si="54"/>
        <v>14757</v>
      </c>
      <c r="I110" s="14">
        <f t="shared" si="54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470</v>
      </c>
      <c r="Q110" s="18">
        <f t="shared" si="55"/>
        <v>490</v>
      </c>
      <c r="V110" s="18">
        <f>ROUND(INDEX($E$5:$E$13,O110-1)*INDEX($W$5:$W$8,N110)/500,0)*500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9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6">
        <f t="shared" si="52"/>
        <v>0.13333333333333333</v>
      </c>
      <c r="E111" s="14">
        <f t="shared" si="53"/>
        <v>15205</v>
      </c>
      <c r="F111" s="14">
        <f t="shared" si="54"/>
        <v>7603</v>
      </c>
      <c r="G111" s="14">
        <f t="shared" si="54"/>
        <v>12164</v>
      </c>
      <c r="H111" s="14">
        <f t="shared" si="54"/>
        <v>15205</v>
      </c>
      <c r="I111" s="14">
        <f t="shared" si="54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472</v>
      </c>
      <c r="Q111" s="18">
        <f t="shared" si="55"/>
        <v>400</v>
      </c>
      <c r="V111" s="18">
        <f t="shared" ref="V111:V113" si="56">ROUND(INDEX($E$5:$E$13,O111-1)*INDEX($W$5:$W$8,N111)/500,0)*500</f>
        <v>4500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9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6">
        <f t="shared" si="52"/>
        <v>0.13725490196078433</v>
      </c>
      <c r="E112" s="14">
        <f t="shared" si="53"/>
        <v>15652</v>
      </c>
      <c r="F112" s="14">
        <f t="shared" si="54"/>
        <v>7826</v>
      </c>
      <c r="G112" s="14">
        <f t="shared" si="54"/>
        <v>12522</v>
      </c>
      <c r="H112" s="14">
        <f t="shared" si="54"/>
        <v>15652</v>
      </c>
      <c r="I112" s="14">
        <f t="shared" si="54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472</v>
      </c>
      <c r="Q112" s="18">
        <f t="shared" si="55"/>
        <v>590</v>
      </c>
      <c r="R112" s="18" t="str">
        <f>INDEX(卡牌!$D$4:$D$39,MATCH(卡牌值!M112,卡牌!$A$4:$A$39,0))</f>
        <v>风中级</v>
      </c>
      <c r="S112" s="18">
        <f>ROUND(INDEX($O$4:$O$12,O112) * INDEX($W$5:$W$8,N112)  /5,0)*5</f>
        <v>125</v>
      </c>
      <c r="V112" s="18">
        <f t="shared" si="56"/>
        <v>5500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9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6">
        <f t="shared" si="52"/>
        <v>0.14117647058823529</v>
      </c>
      <c r="E113" s="14">
        <f t="shared" si="53"/>
        <v>16099</v>
      </c>
      <c r="F113" s="14">
        <f t="shared" si="54"/>
        <v>8050</v>
      </c>
      <c r="G113" s="14">
        <f t="shared" si="54"/>
        <v>12879</v>
      </c>
      <c r="H113" s="14">
        <f t="shared" si="54"/>
        <v>16099</v>
      </c>
      <c r="I113" s="14">
        <f t="shared" si="54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472</v>
      </c>
      <c r="Q113" s="18">
        <f t="shared" si="55"/>
        <v>1010</v>
      </c>
      <c r="R113" s="18" t="str">
        <f>INDEX(卡牌!$D$4:$D$39,MATCH(卡牌值!M113,卡牌!$A$4:$A$39,0))</f>
        <v>风中级</v>
      </c>
      <c r="S113" s="18">
        <f>ROUND(INDEX($O$4:$O$12,O113) * INDEX($W$5:$W$8,N113)  /5,0)*5</f>
        <v>285</v>
      </c>
      <c r="V113" s="18">
        <f t="shared" si="56"/>
        <v>7500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9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6">
        <f t="shared" si="52"/>
        <v>0.14509803921568629</v>
      </c>
      <c r="E114" s="14">
        <f t="shared" si="53"/>
        <v>16546</v>
      </c>
      <c r="F114" s="14">
        <f t="shared" si="54"/>
        <v>8273</v>
      </c>
      <c r="G114" s="14">
        <f t="shared" si="54"/>
        <v>13237</v>
      </c>
      <c r="H114" s="14">
        <f t="shared" si="54"/>
        <v>16546</v>
      </c>
      <c r="I114" s="14">
        <f t="shared" si="54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475</v>
      </c>
      <c r="Q114" s="18">
        <f t="shared" si="55"/>
        <v>520</v>
      </c>
      <c r="R114" s="18" t="str">
        <f>INDEX(卡牌!$E$4:$E$39,MATCH(卡牌值!M114,卡牌!$A$4:$A$39,0))</f>
        <v>风高级</v>
      </c>
      <c r="S114" s="18">
        <f>ROUND(INDEX($P$4:$P$12,O114)  *  INDEX($W$5:$W$8,N114)  /5,0)*5</f>
        <v>80</v>
      </c>
      <c r="V114" s="18">
        <f>ROUND(INDEX($E$5:$E$13,O114-1)*INDEX($W$5:$W$8,N114)/1000,0)*1000</f>
        <v>10000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9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6">
        <f t="shared" si="52"/>
        <v>0.14901960784313725</v>
      </c>
      <c r="E115" s="14">
        <f t="shared" si="53"/>
        <v>16993</v>
      </c>
      <c r="F115" s="14">
        <f t="shared" si="54"/>
        <v>8497</v>
      </c>
      <c r="G115" s="14">
        <f t="shared" si="54"/>
        <v>13594</v>
      </c>
      <c r="H115" s="14">
        <f t="shared" si="54"/>
        <v>16993</v>
      </c>
      <c r="I115" s="14">
        <f t="shared" si="54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475</v>
      </c>
      <c r="Q115" s="18">
        <f t="shared" si="55"/>
        <v>1140</v>
      </c>
      <c r="R115" s="18" t="str">
        <f>INDEX(卡牌!$E$4:$E$39,MATCH(卡牌值!M115,卡牌!$A$4:$A$39,0))</f>
        <v>风高级</v>
      </c>
      <c r="S115" s="18">
        <f>ROUND(INDEX($P$4:$P$12,O115)  *  INDEX($W$5:$W$8,N115)  /5,0)*5</f>
        <v>130</v>
      </c>
      <c r="T115" s="18" t="str">
        <f>INDEX(卡牌!$G$4:$G$39,MATCH(卡牌值!M115,卡牌!$A$4:$A$39,0))</f>
        <v>普通寄灵人材料</v>
      </c>
      <c r="U115" s="18">
        <f>ROUND(INDEX($Q$4:$Q$12,O115)  *  INDEX($W$5:$W$8,N115)  /5,0)*5</f>
        <v>25</v>
      </c>
      <c r="V115" s="18">
        <f t="shared" ref="V115:V116" si="57">ROUND(INDEX($E$5:$E$13,O115-1)*INDEX($W$5:$W$8,N115)/1000,0)*1000</f>
        <v>18000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9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6">
        <f t="shared" si="52"/>
        <v>0.15294117647058825</v>
      </c>
      <c r="E116" s="14">
        <f t="shared" si="53"/>
        <v>17440</v>
      </c>
      <c r="F116" s="14">
        <f t="shared" si="54"/>
        <v>8720</v>
      </c>
      <c r="G116" s="14">
        <f t="shared" si="54"/>
        <v>13952</v>
      </c>
      <c r="H116" s="14">
        <f t="shared" si="54"/>
        <v>17440</v>
      </c>
      <c r="I116" s="14">
        <f t="shared" si="54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475</v>
      </c>
      <c r="Q116" s="18">
        <f t="shared" si="55"/>
        <v>2500</v>
      </c>
      <c r="R116" s="18" t="str">
        <f>INDEX(卡牌!$E$4:$E$39,MATCH(卡牌值!M116,卡牌!$A$4:$A$39,0))</f>
        <v>风高级</v>
      </c>
      <c r="S116" s="18">
        <f>ROUND(INDEX($P$4:$P$12,O116)  *  INDEX($W$5:$W$8,N116)  /5,0)*5</f>
        <v>300</v>
      </c>
      <c r="T116" s="18" t="str">
        <f>INDEX(卡牌!$G$4:$G$39,MATCH(卡牌值!M116,卡牌!$A$4:$A$39,0))</f>
        <v>普通寄灵人材料</v>
      </c>
      <c r="U116" s="18">
        <f>ROUND(INDEX($Q$4:$Q$12,O116)  *  INDEX($W$5:$W$8,N116)  /5,0)*5</f>
        <v>70</v>
      </c>
      <c r="V116" s="18">
        <f t="shared" si="57"/>
        <v>37000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9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264009</v>
      </c>
      <c r="C117" s="14">
        <v>40</v>
      </c>
      <c r="D117" s="26">
        <f t="shared" si="52"/>
        <v>0.15686274509803921</v>
      </c>
      <c r="E117" s="14">
        <f t="shared" si="53"/>
        <v>17888</v>
      </c>
      <c r="F117" s="14">
        <f t="shared" si="54"/>
        <v>8944</v>
      </c>
      <c r="G117" s="14">
        <f t="shared" si="54"/>
        <v>14310</v>
      </c>
      <c r="H117" s="14">
        <f t="shared" si="54"/>
        <v>17888</v>
      </c>
      <c r="I117" s="14">
        <f t="shared" si="54"/>
        <v>22360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9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470</v>
      </c>
      <c r="Q118" s="18">
        <f t="shared" ref="Q118:Q125" si="58">ROUND(INDEX($L$4:$N$12,O118,INDEX($R$4:$R$12,O118))*INDEX($W$5:$W$8,N118)/10,0)*10</f>
        <v>60</v>
      </c>
      <c r="V118" s="18">
        <f>ROUND(INDEX($E$5:$E$13,O118-1)*INDEX($W$5:$W$8,N118)/50,0)*50</f>
        <v>400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9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470</v>
      </c>
      <c r="Q119" s="18">
        <f t="shared" si="58"/>
        <v>390</v>
      </c>
      <c r="V119" s="18">
        <f>ROUND(INDEX($E$5:$E$13,O119-1)*INDEX($W$5:$W$8,N119)/500,0)*500</f>
        <v>2500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9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472</v>
      </c>
      <c r="Q120" s="18">
        <f t="shared" si="58"/>
        <v>320</v>
      </c>
      <c r="V120" s="18">
        <f t="shared" ref="V120:V122" si="59">ROUND(INDEX($E$5:$E$13,O120-1)*INDEX($W$5:$W$8,N120)/500,0)*500</f>
        <v>3500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9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472</v>
      </c>
      <c r="Q121" s="18">
        <f t="shared" si="58"/>
        <v>470</v>
      </c>
      <c r="R121" s="18" t="str">
        <f>INDEX(卡牌!$D$4:$D$39,MATCH(卡牌值!M121,卡牌!$A$4:$A$39,0))</f>
        <v>雷中级</v>
      </c>
      <c r="S121" s="18">
        <f>ROUND(INDEX($O$4:$O$12,O121) * INDEX($W$5:$W$8,N121)  /5,0)*5</f>
        <v>100</v>
      </c>
      <c r="V121" s="18">
        <f t="shared" si="59"/>
        <v>4000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9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472</v>
      </c>
      <c r="Q122" s="18">
        <f t="shared" si="58"/>
        <v>810</v>
      </c>
      <c r="R122" s="18" t="str">
        <f>INDEX(卡牌!$D$4:$D$39,MATCH(卡牌值!M122,卡牌!$A$4:$A$39,0))</f>
        <v>雷中级</v>
      </c>
      <c r="S122" s="18">
        <f>ROUND(INDEX($O$4:$O$12,O122) * INDEX($W$5:$W$8,N122)  /5,0)*5</f>
        <v>225</v>
      </c>
      <c r="V122" s="18">
        <f t="shared" si="59"/>
        <v>6000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9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475</v>
      </c>
      <c r="Q123" s="18">
        <f t="shared" si="58"/>
        <v>420</v>
      </c>
      <c r="R123" s="18" t="str">
        <f>INDEX(卡牌!$E$4:$E$39,MATCH(卡牌值!M123,卡牌!$A$4:$A$39,0))</f>
        <v>雷高级</v>
      </c>
      <c r="S123" s="18">
        <f>ROUND(INDEX($P$4:$P$12,O123)  *  INDEX($W$5:$W$8,N123)  /5,0)*5</f>
        <v>60</v>
      </c>
      <c r="V123" s="18">
        <f>ROUND(INDEX($E$5:$E$13,O123-1)*INDEX($W$5:$W$8,N123)/1000,0)*1000</f>
        <v>8000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9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475</v>
      </c>
      <c r="Q124" s="18">
        <f t="shared" si="58"/>
        <v>920</v>
      </c>
      <c r="R124" s="18" t="str">
        <f>INDEX(卡牌!$E$4:$E$39,MATCH(卡牌值!M124,卡牌!$A$4:$A$39,0))</f>
        <v>雷高级</v>
      </c>
      <c r="S124" s="18">
        <f>ROUND(INDEX($P$4:$P$12,O124)  *  INDEX($W$5:$W$8,N124)  /5,0)*5</f>
        <v>105</v>
      </c>
      <c r="T124" s="18" t="str">
        <f>INDEX(卡牌!$G$4:$G$39,MATCH(卡牌值!M124,卡牌!$A$4:$A$39,0))</f>
        <v>普通寄灵人材料</v>
      </c>
      <c r="U124" s="18">
        <f>ROUND(INDEX($Q$4:$Q$12,O124)  *  INDEX($W$5:$W$8,N124)  /5,0)*5</f>
        <v>20</v>
      </c>
      <c r="V124" s="18">
        <f t="shared" ref="V124:V125" si="60">ROUND(INDEX($E$5:$E$13,O124-1)*INDEX($W$5:$W$8,N124)/1000,0)*1000</f>
        <v>15000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9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475</v>
      </c>
      <c r="Q125" s="18">
        <f t="shared" si="58"/>
        <v>2000</v>
      </c>
      <c r="R125" s="18" t="str">
        <f>INDEX(卡牌!$E$4:$E$39,MATCH(卡牌值!M125,卡牌!$A$4:$A$39,0))</f>
        <v>雷高级</v>
      </c>
      <c r="S125" s="18">
        <f>ROUND(INDEX($P$4:$P$12,O125)  *  INDEX($W$5:$W$8,N125)  /5,0)*5</f>
        <v>240</v>
      </c>
      <c r="T125" s="18" t="str">
        <f>INDEX(卡牌!$G$4:$G$39,MATCH(卡牌值!M125,卡牌!$A$4:$A$39,0))</f>
        <v>普通寄灵人材料</v>
      </c>
      <c r="U125" s="18">
        <f>ROUND(INDEX($Q$4:$Q$12,O125)  *  INDEX($W$5:$W$8,N125)  /5,0)*5</f>
        <v>60</v>
      </c>
      <c r="V125" s="18">
        <f t="shared" si="60"/>
        <v>29000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9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9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470</v>
      </c>
      <c r="Q127" s="18">
        <f t="shared" ref="Q127:Q134" si="61">ROUND(INDEX($L$4:$N$12,O127,INDEX($R$4:$R$12,O127))*INDEX($W$5:$W$8,N127)/10,0)*10</f>
        <v>60</v>
      </c>
      <c r="V127" s="18">
        <f>ROUND(INDEX($E$5:$E$13,O127-1)*INDEX($W$5:$W$8,N127)/50,0)*50</f>
        <v>400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9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470</v>
      </c>
      <c r="Q128" s="18">
        <f t="shared" si="61"/>
        <v>390</v>
      </c>
      <c r="V128" s="18">
        <f>ROUND(INDEX($E$5:$E$13,O128-1)*INDEX($W$5:$W$8,N128)/500,0)*500</f>
        <v>2500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9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472</v>
      </c>
      <c r="Q129" s="18">
        <f t="shared" si="61"/>
        <v>320</v>
      </c>
      <c r="V129" s="18">
        <f t="shared" ref="V129:V131" si="62">ROUND(INDEX($E$5:$E$13,O129-1)*INDEX($W$5:$W$8,N129)/500,0)*500</f>
        <v>3500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9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472</v>
      </c>
      <c r="Q130" s="18">
        <f t="shared" si="61"/>
        <v>470</v>
      </c>
      <c r="R130" s="18" t="str">
        <f>INDEX(卡牌!$D$4:$D$39,MATCH(卡牌值!M130,卡牌!$A$4:$A$39,0))</f>
        <v>冰中级</v>
      </c>
      <c r="S130" s="18">
        <f>ROUND(INDEX($O$4:$O$12,O130) * INDEX($W$5:$W$8,N130)  /5,0)*5</f>
        <v>100</v>
      </c>
      <c r="V130" s="18">
        <f t="shared" si="62"/>
        <v>4000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9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472</v>
      </c>
      <c r="Q131" s="18">
        <f t="shared" si="61"/>
        <v>810</v>
      </c>
      <c r="R131" s="18" t="str">
        <f>INDEX(卡牌!$D$4:$D$39,MATCH(卡牌值!M131,卡牌!$A$4:$A$39,0))</f>
        <v>冰中级</v>
      </c>
      <c r="S131" s="18">
        <f>ROUND(INDEX($O$4:$O$12,O131) * INDEX($W$5:$W$8,N131)  /5,0)*5</f>
        <v>225</v>
      </c>
      <c r="V131" s="18">
        <f t="shared" si="62"/>
        <v>6000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9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475</v>
      </c>
      <c r="Q132" s="18">
        <f t="shared" si="61"/>
        <v>420</v>
      </c>
      <c r="R132" s="18" t="str">
        <f>INDEX(卡牌!$E$4:$E$39,MATCH(卡牌值!M132,卡牌!$A$4:$A$39,0))</f>
        <v>冰高级</v>
      </c>
      <c r="S132" s="18">
        <f>ROUND(INDEX($P$4:$P$12,O132)  *  INDEX($W$5:$W$8,N132)  /5,0)*5</f>
        <v>60</v>
      </c>
      <c r="V132" s="18">
        <f>ROUND(INDEX($E$5:$E$13,O132-1)*INDEX($W$5:$W$8,N132)/1000,0)*1000</f>
        <v>8000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9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475</v>
      </c>
      <c r="Q133" s="18">
        <f t="shared" si="61"/>
        <v>920</v>
      </c>
      <c r="R133" s="18" t="str">
        <f>INDEX(卡牌!$E$4:$E$39,MATCH(卡牌值!M133,卡牌!$A$4:$A$39,0))</f>
        <v>冰高级</v>
      </c>
      <c r="S133" s="18">
        <f>ROUND(INDEX($P$4:$P$12,O133)  *  INDEX($W$5:$W$8,N133)  /5,0)*5</f>
        <v>105</v>
      </c>
      <c r="T133" s="18" t="str">
        <f>INDEX(卡牌!$G$4:$G$39,MATCH(卡牌值!M133,卡牌!$A$4:$A$39,0))</f>
        <v>普通寄灵人材料</v>
      </c>
      <c r="U133" s="18">
        <f>ROUND(INDEX($Q$4:$Q$12,O133)  *  INDEX($W$5:$W$8,N133)  /5,0)*5</f>
        <v>20</v>
      </c>
      <c r="V133" s="18">
        <f t="shared" ref="V133:V134" si="63">ROUND(INDEX($E$5:$E$13,O133-1)*INDEX($W$5:$W$8,N133)/1000,0)*1000</f>
        <v>15000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9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475</v>
      </c>
      <c r="Q134" s="18">
        <f t="shared" si="61"/>
        <v>2000</v>
      </c>
      <c r="R134" s="18" t="str">
        <f>INDEX(卡牌!$E$4:$E$39,MATCH(卡牌值!M134,卡牌!$A$4:$A$39,0))</f>
        <v>冰高级</v>
      </c>
      <c r="S134" s="18">
        <f>ROUND(INDEX($P$4:$P$12,O134)  *  INDEX($W$5:$W$8,N134)  /5,0)*5</f>
        <v>240</v>
      </c>
      <c r="T134" s="18" t="str">
        <f>INDEX(卡牌!$G$4:$G$39,MATCH(卡牌值!M134,卡牌!$A$4:$A$39,0))</f>
        <v>普通寄灵人材料</v>
      </c>
      <c r="U134" s="18">
        <f>ROUND(INDEX($Q$4:$Q$12,O134)  *  INDEX($W$5:$W$8,N134)  /5,0)*5</f>
        <v>60</v>
      </c>
      <c r="V134" s="18">
        <f t="shared" si="63"/>
        <v>29000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9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9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470</v>
      </c>
      <c r="Q136" s="18">
        <f t="shared" ref="Q136:Q143" si="64">ROUND(INDEX($L$4:$N$12,O136,INDEX($R$4:$R$12,O136))*INDEX($W$5:$W$8,N136)/10,0)*10</f>
        <v>80</v>
      </c>
      <c r="V136" s="18">
        <f>ROUND(INDEX($E$5:$E$13,O136-1)*INDEX($W$5:$W$8,N136)/50,0)*50</f>
        <v>500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9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470</v>
      </c>
      <c r="Q137" s="18">
        <f t="shared" si="64"/>
        <v>490</v>
      </c>
      <c r="V137" s="18">
        <f>ROUND(INDEX($E$5:$E$13,O137-1)*INDEX($W$5:$W$8,N137)/500,0)*500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9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472</v>
      </c>
      <c r="Q138" s="18">
        <f t="shared" si="64"/>
        <v>400</v>
      </c>
      <c r="V138" s="18">
        <f t="shared" ref="V138:V140" si="65">ROUND(INDEX($E$5:$E$13,O138-1)*INDEX($W$5:$W$8,N138)/500,0)*500</f>
        <v>4500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9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472</v>
      </c>
      <c r="Q139" s="18">
        <f t="shared" si="64"/>
        <v>590</v>
      </c>
      <c r="R139" s="18" t="str">
        <f>INDEX(卡牌!$D$4:$D$39,MATCH(卡牌值!M139,卡牌!$A$4:$A$39,0))</f>
        <v>风中级</v>
      </c>
      <c r="S139" s="18">
        <f>ROUND(INDEX($O$4:$O$12,O139) * INDEX($W$5:$W$8,N139)  /5,0)*5</f>
        <v>125</v>
      </c>
      <c r="V139" s="18">
        <f t="shared" si="65"/>
        <v>5500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9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472</v>
      </c>
      <c r="Q140" s="18">
        <f t="shared" si="64"/>
        <v>1010</v>
      </c>
      <c r="R140" s="18" t="str">
        <f>INDEX(卡牌!$D$4:$D$39,MATCH(卡牌值!M140,卡牌!$A$4:$A$39,0))</f>
        <v>风中级</v>
      </c>
      <c r="S140" s="18">
        <f>ROUND(INDEX($O$4:$O$12,O140) * INDEX($W$5:$W$8,N140)  /5,0)*5</f>
        <v>285</v>
      </c>
      <c r="V140" s="18">
        <f t="shared" si="65"/>
        <v>7500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9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475</v>
      </c>
      <c r="Q141" s="18">
        <f t="shared" si="64"/>
        <v>520</v>
      </c>
      <c r="R141" s="18" t="str">
        <f>INDEX(卡牌!$E$4:$E$39,MATCH(卡牌值!M141,卡牌!$A$4:$A$39,0))</f>
        <v>风高级</v>
      </c>
      <c r="S141" s="18">
        <f>ROUND(INDEX($P$4:$P$12,O141)  *  INDEX($W$5:$W$8,N141)  /5,0)*5</f>
        <v>80</v>
      </c>
      <c r="V141" s="18">
        <f>ROUND(INDEX($E$5:$E$13,O141-1)*INDEX($W$5:$W$8,N141)/1000,0)*1000</f>
        <v>10000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9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475</v>
      </c>
      <c r="Q142" s="18">
        <f t="shared" si="64"/>
        <v>1140</v>
      </c>
      <c r="R142" s="18" t="str">
        <f>INDEX(卡牌!$E$4:$E$39,MATCH(卡牌值!M142,卡牌!$A$4:$A$39,0))</f>
        <v>风高级</v>
      </c>
      <c r="S142" s="18">
        <f>ROUND(INDEX($P$4:$P$12,O142)  *  INDEX($W$5:$W$8,N142)  /5,0)*5</f>
        <v>130</v>
      </c>
      <c r="T142" s="18" t="str">
        <f>INDEX(卡牌!$G$4:$G$39,MATCH(卡牌值!M142,卡牌!$A$4:$A$39,0))</f>
        <v>普通寄灵人材料</v>
      </c>
      <c r="U142" s="18">
        <f>ROUND(INDEX($Q$4:$Q$12,O142)  *  INDEX($W$5:$W$8,N142)  /5,0)*5</f>
        <v>25</v>
      </c>
      <c r="V142" s="18">
        <f t="shared" ref="V142:V143" si="66">ROUND(INDEX($E$5:$E$13,O142-1)*INDEX($W$5:$W$8,N142)/1000,0)*1000</f>
        <v>18000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9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475</v>
      </c>
      <c r="Q143" s="18">
        <f t="shared" si="64"/>
        <v>2500</v>
      </c>
      <c r="R143" s="18" t="str">
        <f>INDEX(卡牌!$E$4:$E$39,MATCH(卡牌值!M143,卡牌!$A$4:$A$39,0))</f>
        <v>风高级</v>
      </c>
      <c r="S143" s="18">
        <f>ROUND(INDEX($P$4:$P$12,O143)  *  INDEX($W$5:$W$8,N143)  /5,0)*5</f>
        <v>300</v>
      </c>
      <c r="T143" s="18" t="str">
        <f>INDEX(卡牌!$G$4:$G$39,MATCH(卡牌值!M143,卡牌!$A$4:$A$39,0))</f>
        <v>普通寄灵人材料</v>
      </c>
      <c r="U143" s="18">
        <f>ROUND(INDEX($Q$4:$Q$12,O143)  *  INDEX($W$5:$W$8,N143)  /5,0)*5</f>
        <v>70</v>
      </c>
      <c r="V143" s="18">
        <f t="shared" si="66"/>
        <v>37000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9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9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470</v>
      </c>
      <c r="Q145" s="18">
        <f t="shared" ref="Q145:Q152" si="67">ROUND(INDEX($L$4:$N$12,O145,INDEX($R$4:$R$12,O145))*INDEX($W$5:$W$8,N145)/10,0)*10</f>
        <v>60</v>
      </c>
      <c r="V145" s="18">
        <f>ROUND(INDEX($E$5:$E$13,O145-1)*INDEX($W$5:$W$8,N145)/50,0)*50</f>
        <v>400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9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470</v>
      </c>
      <c r="Q146" s="18">
        <f t="shared" si="67"/>
        <v>390</v>
      </c>
      <c r="V146" s="18">
        <f>ROUND(INDEX($E$5:$E$13,O146-1)*INDEX($W$5:$W$8,N146)/500,0)*500</f>
        <v>2500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9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472</v>
      </c>
      <c r="Q147" s="18">
        <f t="shared" si="67"/>
        <v>320</v>
      </c>
      <c r="V147" s="18">
        <f t="shared" ref="V147:V149" si="68">ROUND(INDEX($E$5:$E$13,O147-1)*INDEX($W$5:$W$8,N147)/500,0)*500</f>
        <v>3500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69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472</v>
      </c>
      <c r="Q148" s="18">
        <f t="shared" si="67"/>
        <v>470</v>
      </c>
      <c r="R148" s="18" t="str">
        <f>INDEX(卡牌!$D$4:$D$39,MATCH(卡牌值!M148,卡牌!$A$4:$A$39,0))</f>
        <v>风中级</v>
      </c>
      <c r="S148" s="18">
        <f>ROUND(INDEX($O$4:$O$12,O148) * INDEX($W$5:$W$8,N148)  /5,0)*5</f>
        <v>100</v>
      </c>
      <c r="V148" s="18">
        <f t="shared" si="68"/>
        <v>4000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69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472</v>
      </c>
      <c r="Q149" s="18">
        <f t="shared" si="67"/>
        <v>810</v>
      </c>
      <c r="R149" s="18" t="str">
        <f>INDEX(卡牌!$D$4:$D$39,MATCH(卡牌值!M149,卡牌!$A$4:$A$39,0))</f>
        <v>风中级</v>
      </c>
      <c r="S149" s="18">
        <f>ROUND(INDEX($O$4:$O$12,O149) * INDEX($W$5:$W$8,N149)  /5,0)*5</f>
        <v>225</v>
      </c>
      <c r="V149" s="18">
        <f t="shared" si="68"/>
        <v>6000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69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475</v>
      </c>
      <c r="Q150" s="18">
        <f t="shared" si="67"/>
        <v>420</v>
      </c>
      <c r="R150" s="18" t="str">
        <f>INDEX(卡牌!$E$4:$E$39,MATCH(卡牌值!M150,卡牌!$A$4:$A$39,0))</f>
        <v>风高级</v>
      </c>
      <c r="S150" s="18">
        <f>ROUND(INDEX($P$4:$P$12,O150)  *  INDEX($W$5:$W$8,N150)  /5,0)*5</f>
        <v>60</v>
      </c>
      <c r="V150" s="18">
        <f>ROUND(INDEX($E$5:$E$13,O150-1)*INDEX($W$5:$W$8,N150)/1000,0)*1000</f>
        <v>8000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69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475</v>
      </c>
      <c r="Q151" s="18">
        <f t="shared" si="67"/>
        <v>920</v>
      </c>
      <c r="R151" s="18" t="str">
        <f>INDEX(卡牌!$E$4:$E$39,MATCH(卡牌值!M151,卡牌!$A$4:$A$39,0))</f>
        <v>风高级</v>
      </c>
      <c r="S151" s="18">
        <f>ROUND(INDEX($P$4:$P$12,O151)  *  INDEX($W$5:$W$8,N151)  /5,0)*5</f>
        <v>105</v>
      </c>
      <c r="T151" s="18" t="str">
        <f>INDEX(卡牌!$G$4:$G$39,MATCH(卡牌值!M151,卡牌!$A$4:$A$39,0))</f>
        <v>普通寄灵人材料</v>
      </c>
      <c r="U151" s="18">
        <f>ROUND(INDEX($Q$4:$Q$12,O151)  *  INDEX($W$5:$W$8,N151)  /5,0)*5</f>
        <v>20</v>
      </c>
      <c r="V151" s="18">
        <f t="shared" ref="V151:V152" si="70">ROUND(INDEX($E$5:$E$13,O151-1)*INDEX($W$5:$W$8,N151)/1000,0)*1000</f>
        <v>15000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69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475</v>
      </c>
      <c r="Q152" s="18">
        <f t="shared" si="67"/>
        <v>2000</v>
      </c>
      <c r="R152" s="18" t="str">
        <f>INDEX(卡牌!$E$4:$E$39,MATCH(卡牌值!M152,卡牌!$A$4:$A$39,0))</f>
        <v>风高级</v>
      </c>
      <c r="S152" s="18">
        <f>ROUND(INDEX($P$4:$P$12,O152)  *  INDEX($W$5:$W$8,N152)  /5,0)*5</f>
        <v>240</v>
      </c>
      <c r="T152" s="18" t="str">
        <f>INDEX(卡牌!$G$4:$G$39,MATCH(卡牌值!M152,卡牌!$A$4:$A$39,0))</f>
        <v>普通寄灵人材料</v>
      </c>
      <c r="U152" s="18">
        <f>ROUND(INDEX($Q$4:$Q$12,O152)  *  INDEX($W$5:$W$8,N152)  /5,0)*5</f>
        <v>60</v>
      </c>
      <c r="V152" s="18">
        <f t="shared" si="70"/>
        <v>29000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69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69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470</v>
      </c>
      <c r="Q154" s="18">
        <f t="shared" ref="Q154:Q161" si="71">ROUND(INDEX($L$4:$N$12,O154,INDEX($R$4:$R$12,O154))*INDEX($W$5:$W$8,N154)/10,0)*10</f>
        <v>100</v>
      </c>
      <c r="V154" s="18">
        <f>ROUND(INDEX($E$5:$E$13,O154-1)*INDEX($W$5:$W$8,N154)/50,0)*50</f>
        <v>600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69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470</v>
      </c>
      <c r="Q155" s="18">
        <f t="shared" si="71"/>
        <v>610</v>
      </c>
      <c r="V155" s="18">
        <f>ROUND(INDEX($E$5:$E$13,O155-1)*INDEX($W$5:$W$8,N155)/500,0)*500</f>
        <v>4000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69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472</v>
      </c>
      <c r="Q156" s="18">
        <f t="shared" si="71"/>
        <v>500</v>
      </c>
      <c r="V156" s="18">
        <f t="shared" ref="V156:V158" si="72">ROUND(INDEX($E$5:$E$13,O156-1)*INDEX($W$5:$W$8,N156)/500,0)*500</f>
        <v>5500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69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472</v>
      </c>
      <c r="Q157" s="18">
        <f t="shared" si="71"/>
        <v>740</v>
      </c>
      <c r="R157" s="18" t="str">
        <f>INDEX(卡牌!$D$4:$D$39,MATCH(卡牌值!M157,卡牌!$A$4:$A$39,0))</f>
        <v>冰中级</v>
      </c>
      <c r="S157" s="18">
        <f>ROUND(INDEX($O$4:$O$12,O157) * INDEX($W$5:$W$8,N157)  /5,0)*5</f>
        <v>160</v>
      </c>
      <c r="V157" s="18">
        <f t="shared" si="72"/>
        <v>6500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69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472</v>
      </c>
      <c r="Q158" s="18">
        <f t="shared" si="71"/>
        <v>1260</v>
      </c>
      <c r="R158" s="18" t="str">
        <f>INDEX(卡牌!$D$4:$D$39,MATCH(卡牌值!M158,卡牌!$A$4:$A$39,0))</f>
        <v>冰中级</v>
      </c>
      <c r="S158" s="18">
        <f>ROUND(INDEX($O$4:$O$12,O158) * INDEX($W$5:$W$8,N158)  /5,0)*5</f>
        <v>355</v>
      </c>
      <c r="V158" s="18">
        <f t="shared" si="72"/>
        <v>9000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69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475</v>
      </c>
      <c r="Q159" s="18">
        <f t="shared" si="71"/>
        <v>650</v>
      </c>
      <c r="R159" s="18" t="str">
        <f>INDEX(卡牌!$E$4:$E$39,MATCH(卡牌值!M159,卡牌!$A$4:$A$39,0))</f>
        <v>冰高级</v>
      </c>
      <c r="S159" s="18">
        <f>ROUND(INDEX($P$4:$P$12,O159)  *  INDEX($W$5:$W$8,N159)  /5,0)*5</f>
        <v>100</v>
      </c>
      <c r="V159" s="18">
        <f>ROUND(INDEX($E$5:$E$13,O159-1)*INDEX($W$5:$W$8,N159)/1000,0)*1000</f>
        <v>13000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69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475</v>
      </c>
      <c r="Q160" s="18">
        <f t="shared" si="71"/>
        <v>1430</v>
      </c>
      <c r="R160" s="18" t="str">
        <f>INDEX(卡牌!$E$4:$E$39,MATCH(卡牌值!M160,卡牌!$A$4:$A$39,0))</f>
        <v>冰高级</v>
      </c>
      <c r="S160" s="18">
        <f>ROUND(INDEX($P$4:$P$12,O160)  *  INDEX($W$5:$W$8,N160)  /5,0)*5</f>
        <v>160</v>
      </c>
      <c r="T160" s="18" t="str">
        <f>INDEX(卡牌!$G$4:$G$39,MATCH(卡牌值!M160,卡牌!$A$4:$A$39,0))</f>
        <v>神武灵材料</v>
      </c>
      <c r="U160" s="18">
        <f>ROUND(INDEX($Q$4:$Q$12,O160)  *  INDEX($W$5:$W$8,N160)  /5,0)*5</f>
        <v>35</v>
      </c>
      <c r="V160" s="18">
        <f t="shared" ref="V160:V161" si="73">ROUND(INDEX($E$5:$E$13,O160-1)*INDEX($W$5:$W$8,N160)/1000,0)*1000</f>
        <v>23000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69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475</v>
      </c>
      <c r="Q161" s="18">
        <f t="shared" si="71"/>
        <v>3130</v>
      </c>
      <c r="R161" s="18" t="str">
        <f>INDEX(卡牌!$E$4:$E$39,MATCH(卡牌值!M161,卡牌!$A$4:$A$39,0))</f>
        <v>冰高级</v>
      </c>
      <c r="S161" s="18">
        <f>ROUND(INDEX($P$4:$P$12,O161)  *  INDEX($W$5:$W$8,N161)  /5,0)*5</f>
        <v>375</v>
      </c>
      <c r="T161" s="18" t="str">
        <f>INDEX(卡牌!$G$4:$G$39,MATCH(卡牌值!M161,卡牌!$A$4:$A$39,0))</f>
        <v>神武灵材料</v>
      </c>
      <c r="U161" s="18">
        <f>ROUND(INDEX($Q$4:$Q$12,O161)  *  INDEX($W$5:$W$8,N161)  /5,0)*5</f>
        <v>90</v>
      </c>
      <c r="V161" s="18">
        <f t="shared" si="73"/>
        <v>46000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69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69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470</v>
      </c>
      <c r="Q163" s="18">
        <f t="shared" ref="Q163:Q170" si="74">ROUND(INDEX($L$4:$N$12,O163,INDEX($R$4:$R$12,O163))*INDEX($W$5:$W$8,N163)/10,0)*10</f>
        <v>80</v>
      </c>
      <c r="V163" s="18">
        <f>ROUND(INDEX($E$5:$E$13,O163-1)*INDEX($W$5:$W$8,N163)/50,0)*50</f>
        <v>500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69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470</v>
      </c>
      <c r="Q164" s="18">
        <f t="shared" si="74"/>
        <v>490</v>
      </c>
      <c r="V164" s="18">
        <f>ROUND(INDEX($E$5:$E$13,O164-1)*INDEX($W$5:$W$8,N164)/500,0)*500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69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472</v>
      </c>
      <c r="Q165" s="18">
        <f t="shared" si="74"/>
        <v>400</v>
      </c>
      <c r="V165" s="18">
        <f t="shared" ref="V165:V167" si="75">ROUND(INDEX($E$5:$E$13,O165-1)*INDEX($W$5:$W$8,N165)/500,0)*500</f>
        <v>4500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69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472</v>
      </c>
      <c r="Q166" s="18">
        <f t="shared" si="74"/>
        <v>590</v>
      </c>
      <c r="R166" s="18" t="str">
        <f>INDEX(卡牌!$D$4:$D$39,MATCH(卡牌值!M166,卡牌!$A$4:$A$39,0))</f>
        <v>火中级</v>
      </c>
      <c r="S166" s="18">
        <f>ROUND(INDEX($O$4:$O$12,O166) * INDEX($W$5:$W$8,N166)  /5,0)*5</f>
        <v>125</v>
      </c>
      <c r="V166" s="18">
        <f t="shared" si="75"/>
        <v>5500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69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472</v>
      </c>
      <c r="Q167" s="18">
        <f t="shared" si="74"/>
        <v>1010</v>
      </c>
      <c r="R167" s="18" t="str">
        <f>INDEX(卡牌!$D$4:$D$39,MATCH(卡牌值!M167,卡牌!$A$4:$A$39,0))</f>
        <v>火中级</v>
      </c>
      <c r="S167" s="18">
        <f>ROUND(INDEX($O$4:$O$12,O167) * INDEX($W$5:$W$8,N167)  /5,0)*5</f>
        <v>285</v>
      </c>
      <c r="V167" s="18">
        <f t="shared" si="75"/>
        <v>7500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69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475</v>
      </c>
      <c r="Q168" s="18">
        <f t="shared" si="74"/>
        <v>520</v>
      </c>
      <c r="R168" s="18" t="str">
        <f>INDEX(卡牌!$E$4:$E$39,MATCH(卡牌值!M168,卡牌!$A$4:$A$39,0))</f>
        <v>火高级</v>
      </c>
      <c r="S168" s="18">
        <f>ROUND(INDEX($P$4:$P$12,O168)  *  INDEX($W$5:$W$8,N168)  /5,0)*5</f>
        <v>80</v>
      </c>
      <c r="V168" s="18">
        <f>ROUND(INDEX($E$5:$E$13,O168-1)*INDEX($W$5:$W$8,N168)/1000,0)*1000</f>
        <v>10000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69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475</v>
      </c>
      <c r="Q169" s="18">
        <f t="shared" si="74"/>
        <v>1140</v>
      </c>
      <c r="R169" s="18" t="str">
        <f>INDEX(卡牌!$E$4:$E$39,MATCH(卡牌值!M169,卡牌!$A$4:$A$39,0))</f>
        <v>火高级</v>
      </c>
      <c r="S169" s="18">
        <f>ROUND(INDEX($P$4:$P$12,O169)  *  INDEX($W$5:$W$8,N169)  /5,0)*5</f>
        <v>130</v>
      </c>
      <c r="T169" s="18" t="str">
        <f>INDEX(卡牌!$G$4:$G$39,MATCH(卡牌值!M169,卡牌!$A$4:$A$39,0))</f>
        <v>人武灵材料</v>
      </c>
      <c r="U169" s="18">
        <f>ROUND(INDEX($Q$4:$Q$12,O169)  *  INDEX($W$5:$W$8,N169)  /5,0)*5</f>
        <v>25</v>
      </c>
      <c r="V169" s="18">
        <f t="shared" ref="V169:V170" si="76">ROUND(INDEX($E$5:$E$13,O169-1)*INDEX($W$5:$W$8,N169)/1000,0)*1000</f>
        <v>18000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69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475</v>
      </c>
      <c r="Q170" s="18">
        <f t="shared" si="74"/>
        <v>2500</v>
      </c>
      <c r="R170" s="18" t="str">
        <f>INDEX(卡牌!$E$4:$E$39,MATCH(卡牌值!M170,卡牌!$A$4:$A$39,0))</f>
        <v>火高级</v>
      </c>
      <c r="S170" s="18">
        <f>ROUND(INDEX($P$4:$P$12,O170)  *  INDEX($W$5:$W$8,N170)  /5,0)*5</f>
        <v>300</v>
      </c>
      <c r="T170" s="18" t="str">
        <f>INDEX(卡牌!$G$4:$G$39,MATCH(卡牌值!M170,卡牌!$A$4:$A$39,0))</f>
        <v>人武灵材料</v>
      </c>
      <c r="U170" s="18">
        <f>ROUND(INDEX($Q$4:$Q$12,O170)  *  INDEX($W$5:$W$8,N170)  /5,0)*5</f>
        <v>70</v>
      </c>
      <c r="V170" s="18">
        <f t="shared" si="76"/>
        <v>37000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69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69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470</v>
      </c>
      <c r="Q172" s="18">
        <f t="shared" ref="Q172:Q179" si="77">ROUND(INDEX($L$4:$N$12,O172,INDEX($R$4:$R$12,O172))*INDEX($W$5:$W$8,N172)/10,0)*10</f>
        <v>80</v>
      </c>
      <c r="V172" s="18">
        <f>ROUND(INDEX($E$5:$E$13,O172-1)*INDEX($W$5:$W$8,N172)/50,0)*50</f>
        <v>500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69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470</v>
      </c>
      <c r="Q173" s="18">
        <f t="shared" si="77"/>
        <v>490</v>
      </c>
      <c r="V173" s="18">
        <f>ROUND(INDEX($E$5:$E$13,O173-1)*INDEX($W$5:$W$8,N173)/500,0)*500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69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472</v>
      </c>
      <c r="Q174" s="18">
        <f t="shared" si="77"/>
        <v>400</v>
      </c>
      <c r="V174" s="18">
        <f t="shared" ref="V174:V176" si="78">ROUND(INDEX($E$5:$E$13,O174-1)*INDEX($W$5:$W$8,N174)/500,0)*500</f>
        <v>4500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69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472</v>
      </c>
      <c r="Q175" s="18">
        <f t="shared" si="77"/>
        <v>590</v>
      </c>
      <c r="R175" s="18" t="str">
        <f>INDEX(卡牌!$D$4:$D$39,MATCH(卡牌值!M175,卡牌!$A$4:$A$39,0))</f>
        <v>火中级</v>
      </c>
      <c r="S175" s="18">
        <f>ROUND(INDEX($O$4:$O$12,O175) * INDEX($W$5:$W$8,N175)  /5,0)*5</f>
        <v>125</v>
      </c>
      <c r="V175" s="18">
        <f t="shared" si="78"/>
        <v>5500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69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472</v>
      </c>
      <c r="Q176" s="18">
        <f t="shared" si="77"/>
        <v>1010</v>
      </c>
      <c r="R176" s="18" t="str">
        <f>INDEX(卡牌!$D$4:$D$39,MATCH(卡牌值!M176,卡牌!$A$4:$A$39,0))</f>
        <v>火中级</v>
      </c>
      <c r="S176" s="18">
        <f>ROUND(INDEX($O$4:$O$12,O176) * INDEX($W$5:$W$8,N176)  /5,0)*5</f>
        <v>285</v>
      </c>
      <c r="V176" s="18">
        <f t="shared" si="78"/>
        <v>7500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69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475</v>
      </c>
      <c r="Q177" s="18">
        <f t="shared" si="77"/>
        <v>520</v>
      </c>
      <c r="R177" s="18" t="str">
        <f>INDEX(卡牌!$E$4:$E$39,MATCH(卡牌值!M177,卡牌!$A$4:$A$39,0))</f>
        <v>火高级</v>
      </c>
      <c r="S177" s="18">
        <f>ROUND(INDEX($P$4:$P$12,O177)  *  INDEX($W$5:$W$8,N177)  /5,0)*5</f>
        <v>80</v>
      </c>
      <c r="V177" s="18">
        <f>ROUND(INDEX($E$5:$E$13,O177-1)*INDEX($W$5:$W$8,N177)/1000,0)*1000</f>
        <v>10000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69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475</v>
      </c>
      <c r="Q178" s="18">
        <f t="shared" si="77"/>
        <v>1140</v>
      </c>
      <c r="R178" s="18" t="str">
        <f>INDEX(卡牌!$E$4:$E$39,MATCH(卡牌值!M178,卡牌!$A$4:$A$39,0))</f>
        <v>火高级</v>
      </c>
      <c r="S178" s="18">
        <f>ROUND(INDEX($P$4:$P$12,O178)  *  INDEX($W$5:$W$8,N178)  /5,0)*5</f>
        <v>130</v>
      </c>
      <c r="T178" s="18" t="str">
        <f>INDEX(卡牌!$G$4:$G$39,MATCH(卡牌值!M178,卡牌!$A$4:$A$39,0))</f>
        <v>人武灵材料</v>
      </c>
      <c r="U178" s="18">
        <f>ROUND(INDEX($Q$4:$Q$12,O178)  *  INDEX($W$5:$W$8,N178)  /5,0)*5</f>
        <v>25</v>
      </c>
      <c r="V178" s="18">
        <f t="shared" ref="V178:V179" si="79">ROUND(INDEX($E$5:$E$13,O178-1)*INDEX($W$5:$W$8,N178)/1000,0)*1000</f>
        <v>18000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69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475</v>
      </c>
      <c r="Q179" s="18">
        <f t="shared" si="77"/>
        <v>2500</v>
      </c>
      <c r="R179" s="18" t="str">
        <f>INDEX(卡牌!$E$4:$E$39,MATCH(卡牌值!M179,卡牌!$A$4:$A$39,0))</f>
        <v>火高级</v>
      </c>
      <c r="S179" s="18">
        <f>ROUND(INDEX($P$4:$P$12,O179)  *  INDEX($W$5:$W$8,N179)  /5,0)*5</f>
        <v>300</v>
      </c>
      <c r="T179" s="18" t="str">
        <f>INDEX(卡牌!$G$4:$G$39,MATCH(卡牌值!M179,卡牌!$A$4:$A$39,0))</f>
        <v>人武灵材料</v>
      </c>
      <c r="U179" s="18">
        <f>ROUND(INDEX($Q$4:$Q$12,O179)  *  INDEX($W$5:$W$8,N179)  /5,0)*5</f>
        <v>70</v>
      </c>
      <c r="V179" s="18">
        <f t="shared" si="79"/>
        <v>37000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69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69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470</v>
      </c>
      <c r="Q181" s="18">
        <f t="shared" ref="Q181:Q188" si="80">ROUND(INDEX($L$4:$N$12,O181,INDEX($R$4:$R$12,O181))*INDEX($W$5:$W$8,N181)/10,0)*10</f>
        <v>60</v>
      </c>
      <c r="V181" s="18">
        <f>ROUND(INDEX($E$5:$E$13,O181-1)*INDEX($W$5:$W$8,N181)/50,0)*50</f>
        <v>400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69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470</v>
      </c>
      <c r="Q182" s="18">
        <f t="shared" si="80"/>
        <v>390</v>
      </c>
      <c r="V182" s="18">
        <f>ROUND(INDEX($E$5:$E$13,O182-1)*INDEX($W$5:$W$8,N182)/500,0)*500</f>
        <v>2500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69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472</v>
      </c>
      <c r="Q183" s="18">
        <f t="shared" si="80"/>
        <v>320</v>
      </c>
      <c r="V183" s="18">
        <f t="shared" ref="V183:V185" si="81">ROUND(INDEX($E$5:$E$13,O183-1)*INDEX($W$5:$W$8,N183)/500,0)*500</f>
        <v>3500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69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472</v>
      </c>
      <c r="Q184" s="18">
        <f t="shared" si="80"/>
        <v>470</v>
      </c>
      <c r="R184" s="18" t="str">
        <f>INDEX(卡牌!$D$4:$D$39,MATCH(卡牌值!M184,卡牌!$A$4:$A$39,0))</f>
        <v>雷中级</v>
      </c>
      <c r="S184" s="18">
        <f>ROUND(INDEX($O$4:$O$12,O184) * INDEX($W$5:$W$8,N184)  /5,0)*5</f>
        <v>100</v>
      </c>
      <c r="V184" s="18">
        <f t="shared" si="81"/>
        <v>4000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69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472</v>
      </c>
      <c r="Q185" s="18">
        <f t="shared" si="80"/>
        <v>810</v>
      </c>
      <c r="R185" s="18" t="str">
        <f>INDEX(卡牌!$D$4:$D$39,MATCH(卡牌值!M185,卡牌!$A$4:$A$39,0))</f>
        <v>雷中级</v>
      </c>
      <c r="S185" s="18">
        <f>ROUND(INDEX($O$4:$O$12,O185) * INDEX($W$5:$W$8,N185)  /5,0)*5</f>
        <v>225</v>
      </c>
      <c r="V185" s="18">
        <f t="shared" si="81"/>
        <v>6000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69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475</v>
      </c>
      <c r="Q186" s="18">
        <f t="shared" si="80"/>
        <v>420</v>
      </c>
      <c r="R186" s="18" t="str">
        <f>INDEX(卡牌!$E$4:$E$39,MATCH(卡牌值!M186,卡牌!$A$4:$A$39,0))</f>
        <v>雷高级</v>
      </c>
      <c r="S186" s="18">
        <f>ROUND(INDEX($P$4:$P$12,O186)  *  INDEX($W$5:$W$8,N186)  /5,0)*5</f>
        <v>60</v>
      </c>
      <c r="V186" s="18">
        <f>ROUND(INDEX($E$5:$E$13,O186-1)*INDEX($W$5:$W$8,N186)/1000,0)*1000</f>
        <v>8000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69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475</v>
      </c>
      <c r="Q187" s="18">
        <f t="shared" si="80"/>
        <v>920</v>
      </c>
      <c r="R187" s="18" t="str">
        <f>INDEX(卡牌!$E$4:$E$39,MATCH(卡牌值!M187,卡牌!$A$4:$A$39,0))</f>
        <v>雷高级</v>
      </c>
      <c r="S187" s="18">
        <f>ROUND(INDEX($P$4:$P$12,O187)  *  INDEX($W$5:$W$8,N187)  /5,0)*5</f>
        <v>105</v>
      </c>
      <c r="T187" s="18" t="str">
        <f>INDEX(卡牌!$G$4:$G$39,MATCH(卡牌值!M187,卡牌!$A$4:$A$39,0))</f>
        <v>仙武灵材料</v>
      </c>
      <c r="U187" s="18">
        <f>ROUND(INDEX($Q$4:$Q$12,O187)  *  INDEX($W$5:$W$8,N187)  /5,0)*5</f>
        <v>20</v>
      </c>
      <c r="V187" s="18">
        <f t="shared" ref="V187:V188" si="82">ROUND(INDEX($E$5:$E$13,O187-1)*INDEX($W$5:$W$8,N187)/1000,0)*1000</f>
        <v>15000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69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475</v>
      </c>
      <c r="Q188" s="18">
        <f t="shared" si="80"/>
        <v>2000</v>
      </c>
      <c r="R188" s="18" t="str">
        <f>INDEX(卡牌!$E$4:$E$39,MATCH(卡牌值!M188,卡牌!$A$4:$A$39,0))</f>
        <v>雷高级</v>
      </c>
      <c r="S188" s="18">
        <f>ROUND(INDEX($P$4:$P$12,O188)  *  INDEX($W$5:$W$8,N188)  /5,0)*5</f>
        <v>240</v>
      </c>
      <c r="T188" s="18" t="str">
        <f>INDEX(卡牌!$G$4:$G$39,MATCH(卡牌值!M188,卡牌!$A$4:$A$39,0))</f>
        <v>仙武灵材料</v>
      </c>
      <c r="U188" s="18">
        <f>ROUND(INDEX($Q$4:$Q$12,O188)  *  INDEX($W$5:$W$8,N188)  /5,0)*5</f>
        <v>60</v>
      </c>
      <c r="V188" s="18">
        <f t="shared" si="82"/>
        <v>29000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69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69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470</v>
      </c>
      <c r="Q190" s="18">
        <f t="shared" ref="Q190:Q197" si="83">ROUND(INDEX($L$4:$N$12,O190,INDEX($R$4:$R$12,O190))*INDEX($W$5:$W$8,N190)/10,0)*10</f>
        <v>80</v>
      </c>
      <c r="V190" s="18">
        <f>ROUND(INDEX($E$5:$E$13,O190-1)*INDEX($W$5:$W$8,N190)/50,0)*50</f>
        <v>500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69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470</v>
      </c>
      <c r="Q191" s="18">
        <f t="shared" si="83"/>
        <v>490</v>
      </c>
      <c r="V191" s="18">
        <f>ROUND(INDEX($E$5:$E$13,O191-1)*INDEX($W$5:$W$8,N191)/500,0)*500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69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472</v>
      </c>
      <c r="Q192" s="18">
        <f t="shared" si="83"/>
        <v>400</v>
      </c>
      <c r="V192" s="18">
        <f t="shared" ref="V192:V194" si="84">ROUND(INDEX($E$5:$E$13,O192-1)*INDEX($W$5:$W$8,N192)/500,0)*500</f>
        <v>4500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69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472</v>
      </c>
      <c r="Q193" s="18">
        <f t="shared" si="83"/>
        <v>590</v>
      </c>
      <c r="R193" s="18" t="str">
        <f>INDEX(卡牌!$D$4:$D$39,MATCH(卡牌值!M193,卡牌!$A$4:$A$39,0))</f>
        <v>冰中级</v>
      </c>
      <c r="S193" s="18">
        <f>ROUND(INDEX($O$4:$O$12,O193) * INDEX($W$5:$W$8,N193)  /5,0)*5</f>
        <v>125</v>
      </c>
      <c r="V193" s="18">
        <f t="shared" si="84"/>
        <v>5500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69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472</v>
      </c>
      <c r="Q194" s="18">
        <f t="shared" si="83"/>
        <v>1010</v>
      </c>
      <c r="R194" s="18" t="str">
        <f>INDEX(卡牌!$D$4:$D$39,MATCH(卡牌值!M194,卡牌!$A$4:$A$39,0))</f>
        <v>冰中级</v>
      </c>
      <c r="S194" s="18">
        <f>ROUND(INDEX($O$4:$O$12,O194) * INDEX($W$5:$W$8,N194)  /5,0)*5</f>
        <v>285</v>
      </c>
      <c r="V194" s="18">
        <f t="shared" si="84"/>
        <v>7500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69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475</v>
      </c>
      <c r="Q195" s="18">
        <f t="shared" si="83"/>
        <v>520</v>
      </c>
      <c r="R195" s="18" t="str">
        <f>INDEX(卡牌!$E$4:$E$39,MATCH(卡牌值!M195,卡牌!$A$4:$A$39,0))</f>
        <v>冰高级</v>
      </c>
      <c r="S195" s="18">
        <f>ROUND(INDEX($P$4:$P$12,O195)  *  INDEX($W$5:$W$8,N195)  /5,0)*5</f>
        <v>80</v>
      </c>
      <c r="V195" s="18">
        <f>ROUND(INDEX($E$5:$E$13,O195-1)*INDEX($W$5:$W$8,N195)/1000,0)*1000</f>
        <v>10000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69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475</v>
      </c>
      <c r="Q196" s="18">
        <f t="shared" si="83"/>
        <v>1140</v>
      </c>
      <c r="R196" s="18" t="str">
        <f>INDEX(卡牌!$E$4:$E$39,MATCH(卡牌值!M196,卡牌!$A$4:$A$39,0))</f>
        <v>冰高级</v>
      </c>
      <c r="S196" s="18">
        <f>ROUND(INDEX($P$4:$P$12,O196)  *  INDEX($W$5:$W$8,N196)  /5,0)*5</f>
        <v>130</v>
      </c>
      <c r="T196" s="18" t="str">
        <f>INDEX(卡牌!$G$4:$G$39,MATCH(卡牌值!M196,卡牌!$A$4:$A$39,0))</f>
        <v>仙武灵材料</v>
      </c>
      <c r="U196" s="18">
        <f>ROUND(INDEX($Q$4:$Q$12,O196)  *  INDEX($W$5:$W$8,N196)  /5,0)*5</f>
        <v>25</v>
      </c>
      <c r="V196" s="18">
        <f t="shared" ref="V196:V197" si="85">ROUND(INDEX($E$5:$E$13,O196-1)*INDEX($W$5:$W$8,N196)/1000,0)*1000</f>
        <v>18000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69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475</v>
      </c>
      <c r="Q197" s="18">
        <f t="shared" si="83"/>
        <v>2500</v>
      </c>
      <c r="R197" s="18" t="str">
        <f>INDEX(卡牌!$E$4:$E$39,MATCH(卡牌值!M197,卡牌!$A$4:$A$39,0))</f>
        <v>冰高级</v>
      </c>
      <c r="S197" s="18">
        <f>ROUND(INDEX($P$4:$P$12,O197)  *  INDEX($W$5:$W$8,N197)  /5,0)*5</f>
        <v>300</v>
      </c>
      <c r="T197" s="18" t="str">
        <f>INDEX(卡牌!$G$4:$G$39,MATCH(卡牌值!M197,卡牌!$A$4:$A$39,0))</f>
        <v>仙武灵材料</v>
      </c>
      <c r="U197" s="18">
        <f>ROUND(INDEX($Q$4:$Q$12,O197)  *  INDEX($W$5:$W$8,N197)  /5,0)*5</f>
        <v>70</v>
      </c>
      <c r="V197" s="18">
        <f t="shared" si="85"/>
        <v>37000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69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470</v>
      </c>
      <c r="Q199" s="18">
        <f t="shared" ref="Q199:Q206" si="86">ROUND(INDEX($L$4:$N$12,O199,INDEX($R$4:$R$12,O199))*INDEX($W$5:$W$8,N199)/10,0)*10</f>
        <v>100</v>
      </c>
      <c r="V199" s="18">
        <f>ROUND(INDEX($E$5:$E$13,O199-1)*INDEX($W$5:$W$8,N199)/50,0)*50</f>
        <v>600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470</v>
      </c>
      <c r="Q200" s="18">
        <f t="shared" si="86"/>
        <v>610</v>
      </c>
      <c r="V200" s="18">
        <f>ROUND(INDEX($E$5:$E$13,O200-1)*INDEX($W$5:$W$8,N200)/500,0)*500</f>
        <v>4000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472</v>
      </c>
      <c r="Q201" s="18">
        <f t="shared" si="86"/>
        <v>500</v>
      </c>
      <c r="V201" s="18">
        <f t="shared" ref="V201:V203" si="87">ROUND(INDEX($E$5:$E$13,O201-1)*INDEX($W$5:$W$8,N201)/500,0)*500</f>
        <v>5500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472</v>
      </c>
      <c r="Q202" s="18">
        <f t="shared" si="86"/>
        <v>740</v>
      </c>
      <c r="R202" s="18" t="str">
        <f>INDEX(卡牌!$D$4:$D$39,MATCH(卡牌值!M202,卡牌!$A$4:$A$39,0))</f>
        <v>土中级</v>
      </c>
      <c r="S202" s="18">
        <f>ROUND(INDEX($O$4:$O$12,O202) * INDEX($W$5:$W$8,N202)  /5,0)*5</f>
        <v>160</v>
      </c>
      <c r="V202" s="18">
        <f t="shared" si="87"/>
        <v>6500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472</v>
      </c>
      <c r="Q203" s="18">
        <f t="shared" si="86"/>
        <v>1260</v>
      </c>
      <c r="R203" s="18" t="str">
        <f>INDEX(卡牌!$D$4:$D$39,MATCH(卡牌值!M203,卡牌!$A$4:$A$39,0))</f>
        <v>土中级</v>
      </c>
      <c r="S203" s="18">
        <f>ROUND(INDEX($O$4:$O$12,O203) * INDEX($W$5:$W$8,N203)  /5,0)*5</f>
        <v>355</v>
      </c>
      <c r="V203" s="18">
        <f t="shared" si="87"/>
        <v>9000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475</v>
      </c>
      <c r="Q204" s="18">
        <f t="shared" si="86"/>
        <v>650</v>
      </c>
      <c r="R204" s="18" t="str">
        <f>INDEX(卡牌!$E$4:$E$39,MATCH(卡牌值!M204,卡牌!$A$4:$A$39,0))</f>
        <v>土高级</v>
      </c>
      <c r="S204" s="18">
        <f>ROUND(INDEX($P$4:$P$12,O204)  *  INDEX($W$5:$W$8,N204)  /5,0)*5</f>
        <v>100</v>
      </c>
      <c r="V204" s="18">
        <f>ROUND(INDEX($E$5:$E$13,O204-1)*INDEX($W$5:$W$8,N204)/1000,0)*1000</f>
        <v>13000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475</v>
      </c>
      <c r="Q205" s="18">
        <f t="shared" si="86"/>
        <v>1430</v>
      </c>
      <c r="R205" s="18" t="str">
        <f>INDEX(卡牌!$E$4:$E$39,MATCH(卡牌值!M205,卡牌!$A$4:$A$39,0))</f>
        <v>土高级</v>
      </c>
      <c r="S205" s="18">
        <f>ROUND(INDEX($P$4:$P$12,O205)  *  INDEX($W$5:$W$8,N205)  /5,0)*5</f>
        <v>160</v>
      </c>
      <c r="T205" s="18" t="str">
        <f>INDEX(卡牌!$G$4:$G$39,MATCH(卡牌值!M205,卡牌!$A$4:$A$39,0))</f>
        <v>神武灵材料</v>
      </c>
      <c r="U205" s="18">
        <f>ROUND(INDEX($Q$4:$Q$12,O205)  *  INDEX($W$5:$W$8,N205)  /5,0)*5</f>
        <v>35</v>
      </c>
      <c r="V205" s="18">
        <f t="shared" ref="V205:V206" si="88">ROUND(INDEX($E$5:$E$13,O205-1)*INDEX($W$5:$W$8,N205)/1000,0)*1000</f>
        <v>23000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475</v>
      </c>
      <c r="Q206" s="18">
        <f t="shared" si="86"/>
        <v>3130</v>
      </c>
      <c r="R206" s="18" t="str">
        <f>INDEX(卡牌!$E$4:$E$39,MATCH(卡牌值!M206,卡牌!$A$4:$A$39,0))</f>
        <v>土高级</v>
      </c>
      <c r="S206" s="18">
        <f>ROUND(INDEX($P$4:$P$12,O206)  *  INDEX($W$5:$W$8,N206)  /5,0)*5</f>
        <v>375</v>
      </c>
      <c r="T206" s="18" t="str">
        <f>INDEX(卡牌!$G$4:$G$39,MATCH(卡牌值!M206,卡牌!$A$4:$A$39,0))</f>
        <v>神武灵材料</v>
      </c>
      <c r="U206" s="18">
        <f>ROUND(INDEX($Q$4:$Q$12,O206)  *  INDEX($W$5:$W$8,N206)  /5,0)*5</f>
        <v>90</v>
      </c>
      <c r="V206" s="18">
        <f t="shared" si="88"/>
        <v>46000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470</v>
      </c>
      <c r="Q208" s="18">
        <f t="shared" ref="Q208:Q215" si="89">ROUND(INDEX($L$4:$N$12,O208,INDEX($R$4:$R$12,O208))*INDEX($W$5:$W$8,N208)/10,0)*10</f>
        <v>80</v>
      </c>
      <c r="V208" s="18">
        <f>ROUND(INDEX($E$5:$E$13,O208-1)*INDEX($W$5:$W$8,N208)/50,0)*50</f>
        <v>500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470</v>
      </c>
      <c r="Q209" s="18">
        <f t="shared" si="89"/>
        <v>490</v>
      </c>
      <c r="V209" s="18">
        <f>ROUND(INDEX($E$5:$E$13,O209-1)*INDEX($W$5:$W$8,N209)/500,0)*500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472</v>
      </c>
      <c r="Q210" s="18">
        <f t="shared" si="89"/>
        <v>400</v>
      </c>
      <c r="V210" s="18">
        <f t="shared" ref="V210:V212" si="90">ROUND(INDEX($E$5:$E$13,O210-1)*INDEX($W$5:$W$8,N210)/500,0)*500</f>
        <v>4500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472</v>
      </c>
      <c r="Q211" s="18">
        <f t="shared" si="89"/>
        <v>590</v>
      </c>
      <c r="R211" s="18" t="str">
        <f>INDEX(卡牌!$D$4:$D$39,MATCH(卡牌值!M211,卡牌!$A$4:$A$39,0))</f>
        <v>火中级</v>
      </c>
      <c r="S211" s="18">
        <f>ROUND(INDEX($O$4:$O$12,O211) * INDEX($W$5:$W$8,N211)  /5,0)*5</f>
        <v>125</v>
      </c>
      <c r="V211" s="18">
        <f t="shared" si="90"/>
        <v>5500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472</v>
      </c>
      <c r="Q212" s="18">
        <f t="shared" si="89"/>
        <v>1010</v>
      </c>
      <c r="R212" s="18" t="str">
        <f>INDEX(卡牌!$D$4:$D$39,MATCH(卡牌值!M212,卡牌!$A$4:$A$39,0))</f>
        <v>火中级</v>
      </c>
      <c r="S212" s="18">
        <f>ROUND(INDEX($O$4:$O$12,O212) * INDEX($W$5:$W$8,N212)  /5,0)*5</f>
        <v>285</v>
      </c>
      <c r="V212" s="18">
        <f t="shared" si="90"/>
        <v>7500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475</v>
      </c>
      <c r="Q213" s="18">
        <f t="shared" si="89"/>
        <v>520</v>
      </c>
      <c r="R213" s="18" t="str">
        <f>INDEX(卡牌!$E$4:$E$39,MATCH(卡牌值!M213,卡牌!$A$4:$A$39,0))</f>
        <v>火高级</v>
      </c>
      <c r="S213" s="18">
        <f>ROUND(INDEX($P$4:$P$12,O213)  *  INDEX($W$5:$W$8,N213)  /5,0)*5</f>
        <v>80</v>
      </c>
      <c r="V213" s="18">
        <f>ROUND(INDEX($E$5:$E$13,O213-1)*INDEX($W$5:$W$8,N213)/1000,0)*1000</f>
        <v>10000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475</v>
      </c>
      <c r="Q214" s="18">
        <f t="shared" si="89"/>
        <v>1140</v>
      </c>
      <c r="R214" s="18" t="str">
        <f>INDEX(卡牌!$E$4:$E$39,MATCH(卡牌值!M214,卡牌!$A$4:$A$39,0))</f>
        <v>火高级</v>
      </c>
      <c r="S214" s="18">
        <f>ROUND(INDEX($P$4:$P$12,O214)  *  INDEX($W$5:$W$8,N214)  /5,0)*5</f>
        <v>130</v>
      </c>
      <c r="T214" s="18" t="str">
        <f>INDEX(卡牌!$G$4:$G$39,MATCH(卡牌值!M214,卡牌!$A$4:$A$39,0))</f>
        <v>神武灵材料</v>
      </c>
      <c r="U214" s="18">
        <f>ROUND(INDEX($Q$4:$Q$12,O214)  *  INDEX($W$5:$W$8,N214)  /5,0)*5</f>
        <v>25</v>
      </c>
      <c r="V214" s="18">
        <f t="shared" ref="V214:V215" si="91">ROUND(INDEX($E$5:$E$13,O214-1)*INDEX($W$5:$W$8,N214)/1000,0)*1000</f>
        <v>18000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475</v>
      </c>
      <c r="Q215" s="18">
        <f t="shared" si="89"/>
        <v>2500</v>
      </c>
      <c r="R215" s="18" t="str">
        <f>INDEX(卡牌!$E$4:$E$39,MATCH(卡牌值!M215,卡牌!$A$4:$A$39,0))</f>
        <v>火高级</v>
      </c>
      <c r="S215" s="18">
        <f>ROUND(INDEX($P$4:$P$12,O215)  *  INDEX($W$5:$W$8,N215)  /5,0)*5</f>
        <v>300</v>
      </c>
      <c r="T215" s="18" t="str">
        <f>INDEX(卡牌!$G$4:$G$39,MATCH(卡牌值!M215,卡牌!$A$4:$A$39,0))</f>
        <v>神武灵材料</v>
      </c>
      <c r="U215" s="18">
        <f>ROUND(INDEX($Q$4:$Q$12,O215)  *  INDEX($W$5:$W$8,N215)  /5,0)*5</f>
        <v>70</v>
      </c>
      <c r="V215" s="18">
        <f t="shared" si="91"/>
        <v>37000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470</v>
      </c>
      <c r="Q217" s="18">
        <f t="shared" ref="Q217:Q224" si="92">ROUND(INDEX($L$4:$N$12,O217,INDEX($R$4:$R$12,O217))*INDEX($W$5:$W$8,N217)/10,0)*10</f>
        <v>100</v>
      </c>
      <c r="V217" s="18">
        <f>ROUND(INDEX($E$5:$E$13,O217-1)*INDEX($W$5:$W$8,N217)/50,0)*50</f>
        <v>600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470</v>
      </c>
      <c r="Q218" s="18">
        <f t="shared" si="92"/>
        <v>610</v>
      </c>
      <c r="V218" s="18">
        <f>ROUND(INDEX($E$5:$E$13,O218-1)*INDEX($W$5:$W$8,N218)/500,0)*500</f>
        <v>4000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472</v>
      </c>
      <c r="Q219" s="18">
        <f t="shared" si="92"/>
        <v>500</v>
      </c>
      <c r="V219" s="18">
        <f t="shared" ref="V219:V221" si="93">ROUND(INDEX($E$5:$E$13,O219-1)*INDEX($W$5:$W$8,N219)/500,0)*500</f>
        <v>5500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472</v>
      </c>
      <c r="Q220" s="18">
        <f t="shared" si="92"/>
        <v>740</v>
      </c>
      <c r="R220" s="18" t="str">
        <f>INDEX(卡牌!$D$4:$D$39,MATCH(卡牌值!M220,卡牌!$A$4:$A$39,0))</f>
        <v>火中级</v>
      </c>
      <c r="S220" s="18">
        <f>ROUND(INDEX($O$4:$O$12,O220) * INDEX($W$5:$W$8,N220)  /5,0)*5</f>
        <v>160</v>
      </c>
      <c r="V220" s="18">
        <f t="shared" si="93"/>
        <v>6500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472</v>
      </c>
      <c r="Q221" s="18">
        <f t="shared" si="92"/>
        <v>1260</v>
      </c>
      <c r="R221" s="18" t="str">
        <f>INDEX(卡牌!$D$4:$D$39,MATCH(卡牌值!M221,卡牌!$A$4:$A$39,0))</f>
        <v>火中级</v>
      </c>
      <c r="S221" s="18">
        <f>ROUND(INDEX($O$4:$O$12,O221) * INDEX($W$5:$W$8,N221)  /5,0)*5</f>
        <v>355</v>
      </c>
      <c r="V221" s="18">
        <f t="shared" si="93"/>
        <v>9000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475</v>
      </c>
      <c r="Q222" s="18">
        <f t="shared" si="92"/>
        <v>650</v>
      </c>
      <c r="R222" s="18" t="str">
        <f>INDEX(卡牌!$E$4:$E$39,MATCH(卡牌值!M222,卡牌!$A$4:$A$39,0))</f>
        <v>火高级</v>
      </c>
      <c r="S222" s="18">
        <f>ROUND(INDEX($P$4:$P$12,O222)  *  INDEX($W$5:$W$8,N222)  /5,0)*5</f>
        <v>100</v>
      </c>
      <c r="V222" s="18">
        <f>ROUND(INDEX($E$5:$E$13,O222-1)*INDEX($W$5:$W$8,N222)/1000,0)*1000</f>
        <v>13000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475</v>
      </c>
      <c r="Q223" s="18">
        <f t="shared" si="92"/>
        <v>1430</v>
      </c>
      <c r="R223" s="18" t="str">
        <f>INDEX(卡牌!$E$4:$E$39,MATCH(卡牌值!M223,卡牌!$A$4:$A$39,0))</f>
        <v>火高级</v>
      </c>
      <c r="S223" s="18">
        <f>ROUND(INDEX($P$4:$P$12,O223)  *  INDEX($W$5:$W$8,N223)  /5,0)*5</f>
        <v>160</v>
      </c>
      <c r="T223" s="18" t="str">
        <f>INDEX(卡牌!$G$4:$G$39,MATCH(卡牌值!M223,卡牌!$A$4:$A$39,0))</f>
        <v>人武灵材料</v>
      </c>
      <c r="U223" s="18">
        <f>ROUND(INDEX($Q$4:$Q$12,O223)  *  INDEX($W$5:$W$8,N223)  /5,0)*5</f>
        <v>35</v>
      </c>
      <c r="V223" s="18">
        <f t="shared" ref="V223:V224" si="94">ROUND(INDEX($E$5:$E$13,O223-1)*INDEX($W$5:$W$8,N223)/1000,0)*1000</f>
        <v>23000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475</v>
      </c>
      <c r="Q224" s="18">
        <f t="shared" si="92"/>
        <v>3130</v>
      </c>
      <c r="R224" s="18" t="str">
        <f>INDEX(卡牌!$E$4:$E$39,MATCH(卡牌值!M224,卡牌!$A$4:$A$39,0))</f>
        <v>火高级</v>
      </c>
      <c r="S224" s="18">
        <f>ROUND(INDEX($P$4:$P$12,O224)  *  INDEX($W$5:$W$8,N224)  /5,0)*5</f>
        <v>375</v>
      </c>
      <c r="T224" s="18" t="str">
        <f>INDEX(卡牌!$G$4:$G$39,MATCH(卡牌值!M224,卡牌!$A$4:$A$39,0))</f>
        <v>人武灵材料</v>
      </c>
      <c r="U224" s="18">
        <f>ROUND(INDEX($Q$4:$Q$12,O224)  *  INDEX($W$5:$W$8,N224)  /5,0)*5</f>
        <v>90</v>
      </c>
      <c r="V224" s="18">
        <f t="shared" si="94"/>
        <v>46000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470</v>
      </c>
      <c r="Q226" s="18">
        <f t="shared" ref="Q226:Q233" si="95">ROUND(INDEX($L$4:$N$12,O226,INDEX($R$4:$R$12,O226))*INDEX($W$5:$W$8,N226)/10,0)*10</f>
        <v>100</v>
      </c>
      <c r="V226" s="18">
        <f>ROUND(INDEX($E$5:$E$13,O226-1)*INDEX($W$5:$W$8,N226)/50,0)*50</f>
        <v>600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470</v>
      </c>
      <c r="Q227" s="18">
        <f t="shared" si="95"/>
        <v>610</v>
      </c>
      <c r="V227" s="18">
        <f>ROUND(INDEX($E$5:$E$13,O227-1)*INDEX($W$5:$W$8,N227)/500,0)*500</f>
        <v>4000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472</v>
      </c>
      <c r="Q228" s="18">
        <f t="shared" si="95"/>
        <v>500</v>
      </c>
      <c r="V228" s="18">
        <f t="shared" ref="V228:V230" si="96">ROUND(INDEX($E$5:$E$13,O228-1)*INDEX($W$5:$W$8,N228)/500,0)*500</f>
        <v>5500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472</v>
      </c>
      <c r="Q229" s="18">
        <f t="shared" si="95"/>
        <v>740</v>
      </c>
      <c r="R229" s="18" t="str">
        <f>INDEX(卡牌!$D$4:$D$39,MATCH(卡牌值!M229,卡牌!$A$4:$A$39,0))</f>
        <v>雷中级</v>
      </c>
      <c r="S229" s="18">
        <f>ROUND(INDEX($O$4:$O$12,O229) * INDEX($W$5:$W$8,N229)  /5,0)*5</f>
        <v>160</v>
      </c>
      <c r="V229" s="18">
        <f t="shared" si="96"/>
        <v>6500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472</v>
      </c>
      <c r="Q230" s="18">
        <f t="shared" si="95"/>
        <v>1260</v>
      </c>
      <c r="R230" s="18" t="str">
        <f>INDEX(卡牌!$D$4:$D$39,MATCH(卡牌值!M230,卡牌!$A$4:$A$39,0))</f>
        <v>雷中级</v>
      </c>
      <c r="S230" s="18">
        <f>ROUND(INDEX($O$4:$O$12,O230) * INDEX($W$5:$W$8,N230)  /5,0)*5</f>
        <v>355</v>
      </c>
      <c r="V230" s="18">
        <f t="shared" si="96"/>
        <v>9000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475</v>
      </c>
      <c r="Q231" s="18">
        <f t="shared" si="95"/>
        <v>650</v>
      </c>
      <c r="R231" s="18" t="str">
        <f>INDEX(卡牌!$E$4:$E$39,MATCH(卡牌值!M231,卡牌!$A$4:$A$39,0))</f>
        <v>雷高级</v>
      </c>
      <c r="S231" s="18">
        <f>ROUND(INDEX($P$4:$P$12,O231)  *  INDEX($W$5:$W$8,N231)  /5,0)*5</f>
        <v>100</v>
      </c>
      <c r="V231" s="18">
        <f>ROUND(INDEX($E$5:$E$13,O231-1)*INDEX($W$5:$W$8,N231)/1000,0)*1000</f>
        <v>13000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475</v>
      </c>
      <c r="Q232" s="18">
        <f t="shared" si="95"/>
        <v>1430</v>
      </c>
      <c r="R232" s="18" t="str">
        <f>INDEX(卡牌!$E$4:$E$39,MATCH(卡牌值!M232,卡牌!$A$4:$A$39,0))</f>
        <v>雷高级</v>
      </c>
      <c r="S232" s="18">
        <f>ROUND(INDEX($P$4:$P$12,O232)  *  INDEX($W$5:$W$8,N232)  /5,0)*5</f>
        <v>160</v>
      </c>
      <c r="T232" s="18" t="str">
        <f>INDEX(卡牌!$G$4:$G$39,MATCH(卡牌值!M232,卡牌!$A$4:$A$39,0))</f>
        <v>人武灵材料</v>
      </c>
      <c r="U232" s="18">
        <f>ROUND(INDEX($Q$4:$Q$12,O232)  *  INDEX($W$5:$W$8,N232)  /5,0)*5</f>
        <v>35</v>
      </c>
      <c r="V232" s="18">
        <f t="shared" ref="V232:V233" si="97">ROUND(INDEX($E$5:$E$13,O232-1)*INDEX($W$5:$W$8,N232)/1000,0)*1000</f>
        <v>23000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475</v>
      </c>
      <c r="Q233" s="18">
        <f t="shared" si="95"/>
        <v>3130</v>
      </c>
      <c r="R233" s="18" t="str">
        <f>INDEX(卡牌!$E$4:$E$39,MATCH(卡牌值!M233,卡牌!$A$4:$A$39,0))</f>
        <v>雷高级</v>
      </c>
      <c r="S233" s="18">
        <f>ROUND(INDEX($P$4:$P$12,O233)  *  INDEX($W$5:$W$8,N233)  /5,0)*5</f>
        <v>375</v>
      </c>
      <c r="T233" s="18" t="str">
        <f>INDEX(卡牌!$G$4:$G$39,MATCH(卡牌值!M233,卡牌!$A$4:$A$39,0))</f>
        <v>人武灵材料</v>
      </c>
      <c r="U233" s="18">
        <f>ROUND(INDEX($Q$4:$Q$12,O233)  *  INDEX($W$5:$W$8,N233)  /5,0)*5</f>
        <v>90</v>
      </c>
      <c r="V233" s="18">
        <f t="shared" si="97"/>
        <v>46000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470</v>
      </c>
      <c r="Q235" s="18">
        <f t="shared" ref="Q235:Q242" si="98">ROUND(INDEX($L$4:$N$12,O235,INDEX($R$4:$R$12,O235))*INDEX($W$5:$W$8,N235)/10,0)*10</f>
        <v>100</v>
      </c>
      <c r="V235" s="18">
        <f>ROUND(INDEX($E$5:$E$13,O235-1)*INDEX($W$5:$W$8,N235)/50,0)*50</f>
        <v>600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470</v>
      </c>
      <c r="Q236" s="18">
        <f t="shared" si="98"/>
        <v>610</v>
      </c>
      <c r="V236" s="18">
        <f>ROUND(INDEX($E$5:$E$13,O236-1)*INDEX($W$5:$W$8,N236)/500,0)*500</f>
        <v>4000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472</v>
      </c>
      <c r="Q237" s="18">
        <f t="shared" si="98"/>
        <v>500</v>
      </c>
      <c r="V237" s="18">
        <f t="shared" ref="V237:V239" si="99">ROUND(INDEX($E$5:$E$13,O237-1)*INDEX($W$5:$W$8,N237)/500,0)*500</f>
        <v>5500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472</v>
      </c>
      <c r="Q238" s="18">
        <f t="shared" si="98"/>
        <v>740</v>
      </c>
      <c r="R238" s="18" t="str">
        <f>INDEX(卡牌!$D$4:$D$39,MATCH(卡牌值!M238,卡牌!$A$4:$A$39,0))</f>
        <v>风中级</v>
      </c>
      <c r="S238" s="18">
        <f>ROUND(INDEX($O$4:$O$12,O238) * INDEX($W$5:$W$8,N238)  /5,0)*5</f>
        <v>160</v>
      </c>
      <c r="V238" s="18">
        <f t="shared" si="99"/>
        <v>6500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472</v>
      </c>
      <c r="Q239" s="18">
        <f t="shared" si="98"/>
        <v>1260</v>
      </c>
      <c r="R239" s="18" t="str">
        <f>INDEX(卡牌!$D$4:$D$39,MATCH(卡牌值!M239,卡牌!$A$4:$A$39,0))</f>
        <v>风中级</v>
      </c>
      <c r="S239" s="18">
        <f>ROUND(INDEX($O$4:$O$12,O239) * INDEX($W$5:$W$8,N239)  /5,0)*5</f>
        <v>355</v>
      </c>
      <c r="V239" s="18">
        <f t="shared" si="99"/>
        <v>9000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475</v>
      </c>
      <c r="Q240" s="18">
        <f t="shared" si="98"/>
        <v>650</v>
      </c>
      <c r="R240" s="18" t="str">
        <f>INDEX(卡牌!$E$4:$E$39,MATCH(卡牌值!M240,卡牌!$A$4:$A$39,0))</f>
        <v>风高级</v>
      </c>
      <c r="S240" s="18">
        <f>ROUND(INDEX($P$4:$P$12,O240)  *  INDEX($W$5:$W$8,N240)  /5,0)*5</f>
        <v>100</v>
      </c>
      <c r="V240" s="18">
        <f>ROUND(INDEX($E$5:$E$13,O240-1)*INDEX($W$5:$W$8,N240)/1000,0)*1000</f>
        <v>13000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475</v>
      </c>
      <c r="Q241" s="18">
        <f t="shared" si="98"/>
        <v>1430</v>
      </c>
      <c r="R241" s="18" t="str">
        <f>INDEX(卡牌!$E$4:$E$39,MATCH(卡牌值!M241,卡牌!$A$4:$A$39,0))</f>
        <v>风高级</v>
      </c>
      <c r="S241" s="18">
        <f>ROUND(INDEX($P$4:$P$12,O241)  *  INDEX($W$5:$W$8,N241)  /5,0)*5</f>
        <v>160</v>
      </c>
      <c r="T241" s="18" t="str">
        <f>INDEX(卡牌!$G$4:$G$39,MATCH(卡牌值!M241,卡牌!$A$4:$A$39,0))</f>
        <v>人武灵材料</v>
      </c>
      <c r="U241" s="18">
        <f>ROUND(INDEX($Q$4:$Q$12,O241)  *  INDEX($W$5:$W$8,N241)  /5,0)*5</f>
        <v>35</v>
      </c>
      <c r="V241" s="18">
        <f t="shared" ref="V241:V242" si="100">ROUND(INDEX($E$5:$E$13,O241-1)*INDEX($W$5:$W$8,N241)/1000,0)*1000</f>
        <v>23000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475</v>
      </c>
      <c r="Q242" s="18">
        <f t="shared" si="98"/>
        <v>3130</v>
      </c>
      <c r="R242" s="18" t="str">
        <f>INDEX(卡牌!$E$4:$E$39,MATCH(卡牌值!M242,卡牌!$A$4:$A$39,0))</f>
        <v>风高级</v>
      </c>
      <c r="S242" s="18">
        <f>ROUND(INDEX($P$4:$P$12,O242)  *  INDEX($W$5:$W$8,N242)  /5,0)*5</f>
        <v>375</v>
      </c>
      <c r="T242" s="18" t="str">
        <f>INDEX(卡牌!$G$4:$G$39,MATCH(卡牌值!M242,卡牌!$A$4:$A$39,0))</f>
        <v>人武灵材料</v>
      </c>
      <c r="U242" s="18">
        <f>ROUND(INDEX($Q$4:$Q$12,O242)  *  INDEX($W$5:$W$8,N242)  /5,0)*5</f>
        <v>90</v>
      </c>
      <c r="V242" s="18">
        <f t="shared" si="100"/>
        <v>46000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470</v>
      </c>
      <c r="Q244" s="18">
        <f t="shared" ref="Q244:Q251" si="101">ROUND(INDEX($L$4:$N$12,O244,INDEX($R$4:$R$12,O244))*INDEX($W$5:$W$8,N244)/10,0)*10</f>
        <v>100</v>
      </c>
      <c r="V244" s="18">
        <f>ROUND(INDEX($E$5:$E$13,O244-1)*INDEX($W$5:$W$8,N244)/50,0)*50</f>
        <v>600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470</v>
      </c>
      <c r="Q245" s="18">
        <f t="shared" si="101"/>
        <v>610</v>
      </c>
      <c r="V245" s="18">
        <f>ROUND(INDEX($E$5:$E$13,O245-1)*INDEX($W$5:$W$8,N245)/500,0)*500</f>
        <v>4000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472</v>
      </c>
      <c r="Q246" s="18">
        <f t="shared" si="101"/>
        <v>500</v>
      </c>
      <c r="V246" s="18">
        <f t="shared" ref="V246:V248" si="102">ROUND(INDEX($E$5:$E$13,O246-1)*INDEX($W$5:$W$8,N246)/500,0)*500</f>
        <v>5500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472</v>
      </c>
      <c r="Q247" s="18">
        <f t="shared" si="101"/>
        <v>740</v>
      </c>
      <c r="R247" s="18" t="str">
        <f>INDEX(卡牌!$D$4:$D$39,MATCH(卡牌值!M247,卡牌!$A$4:$A$39,0))</f>
        <v>冰中级</v>
      </c>
      <c r="S247" s="18">
        <f>ROUND(INDEX($O$4:$O$12,O247) * INDEX($W$5:$W$8,N247)  /5,0)*5</f>
        <v>160</v>
      </c>
      <c r="V247" s="18">
        <f t="shared" si="102"/>
        <v>6500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472</v>
      </c>
      <c r="Q248" s="18">
        <f t="shared" si="101"/>
        <v>1260</v>
      </c>
      <c r="R248" s="18" t="str">
        <f>INDEX(卡牌!$D$4:$D$39,MATCH(卡牌值!M248,卡牌!$A$4:$A$39,0))</f>
        <v>冰中级</v>
      </c>
      <c r="S248" s="18">
        <f>ROUND(INDEX($O$4:$O$12,O248) * INDEX($W$5:$W$8,N248)  /5,0)*5</f>
        <v>355</v>
      </c>
      <c r="V248" s="18">
        <f t="shared" si="102"/>
        <v>9000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475</v>
      </c>
      <c r="Q249" s="18">
        <f t="shared" si="101"/>
        <v>650</v>
      </c>
      <c r="R249" s="18" t="str">
        <f>INDEX(卡牌!$E$4:$E$39,MATCH(卡牌值!M249,卡牌!$A$4:$A$39,0))</f>
        <v>冰高级</v>
      </c>
      <c r="S249" s="18">
        <f>ROUND(INDEX($P$4:$P$12,O249)  *  INDEX($W$5:$W$8,N249)  /5,0)*5</f>
        <v>100</v>
      </c>
      <c r="V249" s="18">
        <f>ROUND(INDEX($E$5:$E$13,O249-1)*INDEX($W$5:$W$8,N249)/1000,0)*1000</f>
        <v>13000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475</v>
      </c>
      <c r="Q250" s="18">
        <f t="shared" si="101"/>
        <v>1430</v>
      </c>
      <c r="R250" s="18" t="str">
        <f>INDEX(卡牌!$E$4:$E$39,MATCH(卡牌值!M250,卡牌!$A$4:$A$39,0))</f>
        <v>冰高级</v>
      </c>
      <c r="S250" s="18">
        <f>ROUND(INDEX($P$4:$P$12,O250)  *  INDEX($W$5:$W$8,N250)  /5,0)*5</f>
        <v>160</v>
      </c>
      <c r="T250" s="18" t="str">
        <f>INDEX(卡牌!$G$4:$G$39,MATCH(卡牌值!M250,卡牌!$A$4:$A$39,0))</f>
        <v>人武灵材料</v>
      </c>
      <c r="U250" s="18">
        <f>ROUND(INDEX($Q$4:$Q$12,O250)  *  INDEX($W$5:$W$8,N250)  /5,0)*5</f>
        <v>35</v>
      </c>
      <c r="V250" s="18">
        <f t="shared" ref="V250:V251" si="103">ROUND(INDEX($E$5:$E$13,O250-1)*INDEX($W$5:$W$8,N250)/1000,0)*1000</f>
        <v>23000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475</v>
      </c>
      <c r="Q251" s="18">
        <f t="shared" si="101"/>
        <v>3130</v>
      </c>
      <c r="R251" s="18" t="str">
        <f>INDEX(卡牌!$E$4:$E$39,MATCH(卡牌值!M251,卡牌!$A$4:$A$39,0))</f>
        <v>冰高级</v>
      </c>
      <c r="S251" s="18">
        <f>ROUND(INDEX($P$4:$P$12,O251)  *  INDEX($W$5:$W$8,N251)  /5,0)*5</f>
        <v>375</v>
      </c>
      <c r="T251" s="18" t="str">
        <f>INDEX(卡牌!$G$4:$G$39,MATCH(卡牌值!M251,卡牌!$A$4:$A$39,0))</f>
        <v>人武灵材料</v>
      </c>
      <c r="U251" s="18">
        <f>ROUND(INDEX($Q$4:$Q$12,O251)  *  INDEX($W$5:$W$8,N251)  /5,0)*5</f>
        <v>90</v>
      </c>
      <c r="V251" s="18">
        <f t="shared" si="103"/>
        <v>46000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470</v>
      </c>
      <c r="Q253" s="18">
        <f t="shared" ref="Q253:Q260" si="104">ROUND(INDEX($L$4:$N$12,O253,INDEX($R$4:$R$12,O253))*INDEX($W$5:$W$8,N253)/10,0)*10</f>
        <v>100</v>
      </c>
      <c r="V253" s="18">
        <f>ROUND(INDEX($E$5:$E$13,O253-1)*INDEX($W$5:$W$8,N253)/50,0)*50</f>
        <v>600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470</v>
      </c>
      <c r="Q254" s="18">
        <f t="shared" si="104"/>
        <v>610</v>
      </c>
      <c r="V254" s="18">
        <f>ROUND(INDEX($E$5:$E$13,O254-1)*INDEX($W$5:$W$8,N254)/500,0)*500</f>
        <v>4000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472</v>
      </c>
      <c r="Q255" s="18">
        <f t="shared" si="104"/>
        <v>500</v>
      </c>
      <c r="V255" s="18">
        <f t="shared" ref="V255:V257" si="105">ROUND(INDEX($E$5:$E$13,O255-1)*INDEX($W$5:$W$8,N255)/500,0)*500</f>
        <v>5500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472</v>
      </c>
      <c r="Q256" s="18">
        <f t="shared" si="104"/>
        <v>740</v>
      </c>
      <c r="R256" s="18" t="str">
        <f>INDEX(卡牌!$D$4:$D$39,MATCH(卡牌值!M256,卡牌!$A$4:$A$39,0))</f>
        <v>火中级</v>
      </c>
      <c r="S256" s="18">
        <f>ROUND(INDEX($O$4:$O$12,O256) * INDEX($W$5:$W$8,N256)  /5,0)*5</f>
        <v>160</v>
      </c>
      <c r="V256" s="18">
        <f t="shared" si="105"/>
        <v>6500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472</v>
      </c>
      <c r="Q257" s="18">
        <f t="shared" si="104"/>
        <v>1260</v>
      </c>
      <c r="R257" s="18" t="str">
        <f>INDEX(卡牌!$D$4:$D$39,MATCH(卡牌值!M257,卡牌!$A$4:$A$39,0))</f>
        <v>火中级</v>
      </c>
      <c r="S257" s="18">
        <f>ROUND(INDEX($O$4:$O$12,O257) * INDEX($W$5:$W$8,N257)  /5,0)*5</f>
        <v>355</v>
      </c>
      <c r="V257" s="18">
        <f t="shared" si="105"/>
        <v>9000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475</v>
      </c>
      <c r="Q258" s="18">
        <f t="shared" si="104"/>
        <v>650</v>
      </c>
      <c r="R258" s="18" t="str">
        <f>INDEX(卡牌!$E$4:$E$39,MATCH(卡牌值!M258,卡牌!$A$4:$A$39,0))</f>
        <v>火高级</v>
      </c>
      <c r="S258" s="18">
        <f>ROUND(INDEX($P$4:$P$12,O258)  *  INDEX($W$5:$W$8,N258)  /5,0)*5</f>
        <v>100</v>
      </c>
      <c r="V258" s="18">
        <f>ROUND(INDEX($E$5:$E$13,O258-1)*INDEX($W$5:$W$8,N258)/1000,0)*1000</f>
        <v>13000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475</v>
      </c>
      <c r="Q259" s="18">
        <f t="shared" si="104"/>
        <v>1430</v>
      </c>
      <c r="R259" s="18" t="str">
        <f>INDEX(卡牌!$E$4:$E$39,MATCH(卡牌值!M259,卡牌!$A$4:$A$39,0))</f>
        <v>火高级</v>
      </c>
      <c r="S259" s="18">
        <f>ROUND(INDEX($P$4:$P$12,O259)  *  INDEX($W$5:$W$8,N259)  /5,0)*5</f>
        <v>160</v>
      </c>
      <c r="T259" s="18" t="str">
        <f>INDEX(卡牌!$G$4:$G$39,MATCH(卡牌值!M259,卡牌!$A$4:$A$39,0))</f>
        <v>人武灵材料</v>
      </c>
      <c r="U259" s="18">
        <f>ROUND(INDEX($Q$4:$Q$12,O259)  *  INDEX($W$5:$W$8,N259)  /5,0)*5</f>
        <v>35</v>
      </c>
      <c r="V259" s="18">
        <f t="shared" ref="V259:V260" si="106">ROUND(INDEX($E$5:$E$13,O259-1)*INDEX($W$5:$W$8,N259)/1000,0)*1000</f>
        <v>23000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475</v>
      </c>
      <c r="Q260" s="18">
        <f t="shared" si="104"/>
        <v>3130</v>
      </c>
      <c r="R260" s="18" t="str">
        <f>INDEX(卡牌!$E$4:$E$39,MATCH(卡牌值!M260,卡牌!$A$4:$A$39,0))</f>
        <v>火高级</v>
      </c>
      <c r="S260" s="18">
        <f>ROUND(INDEX($P$4:$P$12,O260)  *  INDEX($W$5:$W$8,N260)  /5,0)*5</f>
        <v>375</v>
      </c>
      <c r="T260" s="18" t="str">
        <f>INDEX(卡牌!$G$4:$G$39,MATCH(卡牌值!M260,卡牌!$A$4:$A$39,0))</f>
        <v>人武灵材料</v>
      </c>
      <c r="U260" s="18">
        <f>ROUND(INDEX($Q$4:$Q$12,O260)  *  INDEX($W$5:$W$8,N260)  /5,0)*5</f>
        <v>90</v>
      </c>
      <c r="V260" s="18">
        <f t="shared" si="106"/>
        <v>46000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470</v>
      </c>
      <c r="Q262" s="18">
        <f t="shared" ref="Q262:Q269" si="107">ROUND(INDEX($L$4:$N$12,O262,INDEX($R$4:$R$12,O262))*INDEX($W$5:$W$8,N262)/10,0)*10</f>
        <v>60</v>
      </c>
      <c r="V262" s="18">
        <f>ROUND(INDEX($E$5:$E$13,O262-1)*INDEX($W$5:$W$8,N262)/50,0)*50</f>
        <v>400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470</v>
      </c>
      <c r="Q263" s="18">
        <f t="shared" si="107"/>
        <v>390</v>
      </c>
      <c r="V263" s="18">
        <f>ROUND(INDEX($E$5:$E$13,O263-1)*INDEX($W$5:$W$8,N263)/500,0)*500</f>
        <v>2500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472</v>
      </c>
      <c r="Q264" s="18">
        <f t="shared" si="107"/>
        <v>320</v>
      </c>
      <c r="V264" s="18">
        <f t="shared" ref="V264:V266" si="108">ROUND(INDEX($E$5:$E$13,O264-1)*INDEX($W$5:$W$8,N264)/500,0)*500</f>
        <v>3500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472</v>
      </c>
      <c r="Q265" s="18">
        <f t="shared" si="107"/>
        <v>470</v>
      </c>
      <c r="R265" s="18" t="str">
        <f>INDEX(卡牌!$D$4:$D$39,MATCH(卡牌值!M265,卡牌!$A$4:$A$39,0))</f>
        <v>土中级</v>
      </c>
      <c r="S265" s="18">
        <f>ROUND(INDEX($O$4:$O$12,O265) * INDEX($W$5:$W$8,N265)  /5,0)*5</f>
        <v>100</v>
      </c>
      <c r="V265" s="18">
        <f t="shared" si="108"/>
        <v>4000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472</v>
      </c>
      <c r="Q266" s="18">
        <f t="shared" si="107"/>
        <v>810</v>
      </c>
      <c r="R266" s="18" t="str">
        <f>INDEX(卡牌!$D$4:$D$39,MATCH(卡牌值!M266,卡牌!$A$4:$A$39,0))</f>
        <v>土中级</v>
      </c>
      <c r="S266" s="18">
        <f>ROUND(INDEX($O$4:$O$12,O266) * INDEX($W$5:$W$8,N266)  /5,0)*5</f>
        <v>225</v>
      </c>
      <c r="V266" s="18">
        <f t="shared" si="108"/>
        <v>6000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475</v>
      </c>
      <c r="Q267" s="18">
        <f t="shared" si="107"/>
        <v>420</v>
      </c>
      <c r="R267" s="18" t="str">
        <f>INDEX(卡牌!$E$4:$E$39,MATCH(卡牌值!M267,卡牌!$A$4:$A$39,0))</f>
        <v>土高级</v>
      </c>
      <c r="S267" s="18">
        <f>ROUND(INDEX($P$4:$P$12,O267)  *  INDEX($W$5:$W$8,N267)  /5,0)*5</f>
        <v>60</v>
      </c>
      <c r="V267" s="18">
        <f>ROUND(INDEX($E$5:$E$13,O267-1)*INDEX($W$5:$W$8,N267)/1000,0)*1000</f>
        <v>8000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475</v>
      </c>
      <c r="Q268" s="18">
        <f t="shared" si="107"/>
        <v>920</v>
      </c>
      <c r="R268" s="18" t="str">
        <f>INDEX(卡牌!$E$4:$E$39,MATCH(卡牌值!M268,卡牌!$A$4:$A$39,0))</f>
        <v>土高级</v>
      </c>
      <c r="S268" s="18">
        <f>ROUND(INDEX($P$4:$P$12,O268)  *  INDEX($W$5:$W$8,N268)  /5,0)*5</f>
        <v>105</v>
      </c>
      <c r="T268" s="18" t="str">
        <f>INDEX(卡牌!$G$4:$G$39,MATCH(卡牌值!M268,卡牌!$A$4:$A$39,0))</f>
        <v>神武灵材料</v>
      </c>
      <c r="U268" s="18">
        <f>ROUND(INDEX($Q$4:$Q$12,O268)  *  INDEX($W$5:$W$8,N268)  /5,0)*5</f>
        <v>20</v>
      </c>
      <c r="V268" s="18">
        <f t="shared" ref="V268:V269" si="109">ROUND(INDEX($E$5:$E$13,O268-1)*INDEX($W$5:$W$8,N268)/1000,0)*1000</f>
        <v>15000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475</v>
      </c>
      <c r="Q269" s="18">
        <f t="shared" si="107"/>
        <v>2000</v>
      </c>
      <c r="R269" s="18" t="str">
        <f>INDEX(卡牌!$E$4:$E$39,MATCH(卡牌值!M269,卡牌!$A$4:$A$39,0))</f>
        <v>土高级</v>
      </c>
      <c r="S269" s="18">
        <f>ROUND(INDEX($P$4:$P$12,O269)  *  INDEX($W$5:$W$8,N269)  /5,0)*5</f>
        <v>240</v>
      </c>
      <c r="T269" s="18" t="str">
        <f>INDEX(卡牌!$G$4:$G$39,MATCH(卡牌值!M269,卡牌!$A$4:$A$39,0))</f>
        <v>神武灵材料</v>
      </c>
      <c r="U269" s="18">
        <f>ROUND(INDEX($Q$4:$Q$12,O269)  *  INDEX($W$5:$W$8,N269)  /5,0)*5</f>
        <v>60</v>
      </c>
      <c r="V269" s="18">
        <f t="shared" si="109"/>
        <v>29000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470</v>
      </c>
      <c r="Q271" s="18">
        <f t="shared" ref="Q271:Q278" si="110">ROUND(INDEX($L$4:$N$12,O271,INDEX($R$4:$R$12,O271))*INDEX($W$5:$W$8,N271)/10,0)*10</f>
        <v>80</v>
      </c>
      <c r="V271" s="18">
        <f>ROUND(INDEX($E$5:$E$13,O271-1)*INDEX($W$5:$W$8,N271)/50,0)*50</f>
        <v>500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470</v>
      </c>
      <c r="Q272" s="18">
        <f t="shared" si="110"/>
        <v>490</v>
      </c>
      <c r="V272" s="18">
        <f>ROUND(INDEX($E$5:$E$13,O272-1)*INDEX($W$5:$W$8,N272)/500,0)*500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472</v>
      </c>
      <c r="Q273" s="18">
        <f t="shared" si="110"/>
        <v>400</v>
      </c>
      <c r="V273" s="18">
        <f t="shared" ref="V273:V275" si="111">ROUND(INDEX($E$5:$E$13,O273-1)*INDEX($W$5:$W$8,N273)/500,0)*500</f>
        <v>4500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472</v>
      </c>
      <c r="Q274" s="18">
        <f t="shared" si="110"/>
        <v>590</v>
      </c>
      <c r="R274" s="18" t="str">
        <f>INDEX(卡牌!$D$4:$D$39,MATCH(卡牌值!M274,卡牌!$A$4:$A$39,0))</f>
        <v>雷中级</v>
      </c>
      <c r="S274" s="18">
        <f>ROUND(INDEX($O$4:$O$12,O274) * INDEX($W$5:$W$8,N274)  /5,0)*5</f>
        <v>125</v>
      </c>
      <c r="V274" s="18">
        <f t="shared" si="111"/>
        <v>5500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472</v>
      </c>
      <c r="Q275" s="18">
        <f t="shared" si="110"/>
        <v>1010</v>
      </c>
      <c r="R275" s="18" t="str">
        <f>INDEX(卡牌!$D$4:$D$39,MATCH(卡牌值!M275,卡牌!$A$4:$A$39,0))</f>
        <v>雷中级</v>
      </c>
      <c r="S275" s="18">
        <f>ROUND(INDEX($O$4:$O$12,O275) * INDEX($W$5:$W$8,N275)  /5,0)*5</f>
        <v>285</v>
      </c>
      <c r="V275" s="18">
        <f t="shared" si="111"/>
        <v>7500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475</v>
      </c>
      <c r="Q276" s="18">
        <f t="shared" si="110"/>
        <v>520</v>
      </c>
      <c r="R276" s="18" t="str">
        <f>INDEX(卡牌!$E$4:$E$39,MATCH(卡牌值!M276,卡牌!$A$4:$A$39,0))</f>
        <v>雷高级</v>
      </c>
      <c r="S276" s="18">
        <f>ROUND(INDEX($P$4:$P$12,O276)  *  INDEX($W$5:$W$8,N276)  /5,0)*5</f>
        <v>80</v>
      </c>
      <c r="V276" s="18">
        <f>ROUND(INDEX($E$5:$E$13,O276-1)*INDEX($W$5:$W$8,N276)/1000,0)*1000</f>
        <v>10000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475</v>
      </c>
      <c r="Q277" s="18">
        <f t="shared" si="110"/>
        <v>1140</v>
      </c>
      <c r="R277" s="18" t="str">
        <f>INDEX(卡牌!$E$4:$E$39,MATCH(卡牌值!M277,卡牌!$A$4:$A$39,0))</f>
        <v>雷高级</v>
      </c>
      <c r="S277" s="18">
        <f>ROUND(INDEX($P$4:$P$12,O277)  *  INDEX($W$5:$W$8,N277)  /5,0)*5</f>
        <v>130</v>
      </c>
      <c r="T277" s="18" t="str">
        <f>INDEX(卡牌!$G$4:$G$39,MATCH(卡牌值!M277,卡牌!$A$4:$A$39,0))</f>
        <v>神武灵材料</v>
      </c>
      <c r="U277" s="18">
        <f>ROUND(INDEX($Q$4:$Q$12,O277)  *  INDEX($W$5:$W$8,N277)  /5,0)*5</f>
        <v>25</v>
      </c>
      <c r="V277" s="18">
        <f t="shared" ref="V277:V278" si="112">ROUND(INDEX($E$5:$E$13,O277-1)*INDEX($W$5:$W$8,N277)/1000,0)*1000</f>
        <v>18000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475</v>
      </c>
      <c r="Q278" s="18">
        <f t="shared" si="110"/>
        <v>2500</v>
      </c>
      <c r="R278" s="18" t="str">
        <f>INDEX(卡牌!$E$4:$E$39,MATCH(卡牌值!M278,卡牌!$A$4:$A$39,0))</f>
        <v>雷高级</v>
      </c>
      <c r="S278" s="18">
        <f>ROUND(INDEX($P$4:$P$12,O278)  *  INDEX($W$5:$W$8,N278)  /5,0)*5</f>
        <v>300</v>
      </c>
      <c r="T278" s="18" t="str">
        <f>INDEX(卡牌!$G$4:$G$39,MATCH(卡牌值!M278,卡牌!$A$4:$A$39,0))</f>
        <v>神武灵材料</v>
      </c>
      <c r="U278" s="18">
        <f>ROUND(INDEX($Q$4:$Q$12,O278)  *  INDEX($W$5:$W$8,N278)  /5,0)*5</f>
        <v>70</v>
      </c>
      <c r="V278" s="18">
        <f t="shared" si="112"/>
        <v>37000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470</v>
      </c>
      <c r="Q280" s="18">
        <f t="shared" ref="Q280:Q287" si="113">ROUND(INDEX($L$4:$N$12,O280,INDEX($R$4:$R$12,O280))*INDEX($W$5:$W$8,N280)/10,0)*10</f>
        <v>60</v>
      </c>
      <c r="V280" s="18">
        <f>ROUND(INDEX($E$5:$E$13,O280-1)*INDEX($W$5:$W$8,N280)/50,0)*50</f>
        <v>400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470</v>
      </c>
      <c r="Q281" s="18">
        <f t="shared" si="113"/>
        <v>390</v>
      </c>
      <c r="V281" s="18">
        <f>ROUND(INDEX($E$5:$E$13,O281-1)*INDEX($W$5:$W$8,N281)/500,0)*500</f>
        <v>2500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472</v>
      </c>
      <c r="Q282" s="18">
        <f t="shared" si="113"/>
        <v>320</v>
      </c>
      <c r="V282" s="18">
        <f t="shared" ref="V282:V284" si="114">ROUND(INDEX($E$5:$E$13,O282-1)*INDEX($W$5:$W$8,N282)/500,0)*500</f>
        <v>3500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472</v>
      </c>
      <c r="Q283" s="18">
        <f t="shared" si="113"/>
        <v>470</v>
      </c>
      <c r="R283" s="18" t="str">
        <f>INDEX(卡牌!$D$4:$D$39,MATCH(卡牌值!M283,卡牌!$A$4:$A$39,0))</f>
        <v>风中级</v>
      </c>
      <c r="S283" s="18">
        <f>ROUND(INDEX($O$4:$O$12,O283) * INDEX($W$5:$W$8,N283)  /5,0)*5</f>
        <v>100</v>
      </c>
      <c r="V283" s="18">
        <f t="shared" si="114"/>
        <v>4000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472</v>
      </c>
      <c r="Q284" s="18">
        <f t="shared" si="113"/>
        <v>810</v>
      </c>
      <c r="R284" s="18" t="str">
        <f>INDEX(卡牌!$D$4:$D$39,MATCH(卡牌值!M284,卡牌!$A$4:$A$39,0))</f>
        <v>风中级</v>
      </c>
      <c r="S284" s="18">
        <f>ROUND(INDEX($O$4:$O$12,O284) * INDEX($W$5:$W$8,N284)  /5,0)*5</f>
        <v>225</v>
      </c>
      <c r="V284" s="18">
        <f t="shared" si="114"/>
        <v>6000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475</v>
      </c>
      <c r="Q285" s="18">
        <f t="shared" si="113"/>
        <v>420</v>
      </c>
      <c r="R285" s="18" t="str">
        <f>INDEX(卡牌!$E$4:$E$39,MATCH(卡牌值!M285,卡牌!$A$4:$A$39,0))</f>
        <v>风高级</v>
      </c>
      <c r="S285" s="18">
        <f>ROUND(INDEX($P$4:$P$12,O285)  *  INDEX($W$5:$W$8,N285)  /5,0)*5</f>
        <v>60</v>
      </c>
      <c r="V285" s="18">
        <f>ROUND(INDEX($E$5:$E$13,O285-1)*INDEX($W$5:$W$8,N285)/1000,0)*1000</f>
        <v>8000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475</v>
      </c>
      <c r="Q286" s="18">
        <f t="shared" si="113"/>
        <v>920</v>
      </c>
      <c r="R286" s="18" t="str">
        <f>INDEX(卡牌!$E$4:$E$39,MATCH(卡牌值!M286,卡牌!$A$4:$A$39,0))</f>
        <v>风高级</v>
      </c>
      <c r="S286" s="18">
        <f>ROUND(INDEX($P$4:$P$12,O286)  *  INDEX($W$5:$W$8,N286)  /5,0)*5</f>
        <v>105</v>
      </c>
      <c r="T286" s="18" t="str">
        <f>INDEX(卡牌!$G$4:$G$39,MATCH(卡牌值!M286,卡牌!$A$4:$A$39,0))</f>
        <v>人武灵材料</v>
      </c>
      <c r="U286" s="18">
        <f>ROUND(INDEX($Q$4:$Q$12,O286)  *  INDEX($W$5:$W$8,N286)  /5,0)*5</f>
        <v>20</v>
      </c>
      <c r="V286" s="18">
        <f t="shared" ref="V286:V287" si="115">ROUND(INDEX($E$5:$E$13,O286-1)*INDEX($W$5:$W$8,N286)/1000,0)*1000</f>
        <v>15000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475</v>
      </c>
      <c r="Q287" s="18">
        <f t="shared" si="113"/>
        <v>2000</v>
      </c>
      <c r="R287" s="18" t="str">
        <f>INDEX(卡牌!$E$4:$E$39,MATCH(卡牌值!M287,卡牌!$A$4:$A$39,0))</f>
        <v>风高级</v>
      </c>
      <c r="S287" s="18">
        <f>ROUND(INDEX($P$4:$P$12,O287)  *  INDEX($W$5:$W$8,N287)  /5,0)*5</f>
        <v>240</v>
      </c>
      <c r="T287" s="18" t="str">
        <f>INDEX(卡牌!$G$4:$G$39,MATCH(卡牌值!M287,卡牌!$A$4:$A$39,0))</f>
        <v>人武灵材料</v>
      </c>
      <c r="U287" s="18">
        <f>ROUND(INDEX($Q$4:$Q$12,O287)  *  INDEX($W$5:$W$8,N287)  /5,0)*5</f>
        <v>60</v>
      </c>
      <c r="V287" s="18">
        <f t="shared" si="115"/>
        <v>29000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470</v>
      </c>
      <c r="Q289" s="18">
        <f t="shared" ref="Q289:Q296" si="116">ROUND(INDEX($L$4:$N$12,O289,INDEX($R$4:$R$12,O289))*INDEX($W$5:$W$8,N289)/10,0)*10</f>
        <v>100</v>
      </c>
      <c r="V289" s="18">
        <f>ROUND(INDEX($E$5:$E$13,O289-1)*INDEX($W$5:$W$8,N289)/50,0)*50</f>
        <v>600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470</v>
      </c>
      <c r="Q290" s="18">
        <f t="shared" si="116"/>
        <v>610</v>
      </c>
      <c r="V290" s="18">
        <f>ROUND(INDEX($E$5:$E$13,O290-1)*INDEX($W$5:$W$8,N290)/500,0)*500</f>
        <v>4000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472</v>
      </c>
      <c r="Q291" s="18">
        <f t="shared" si="116"/>
        <v>500</v>
      </c>
      <c r="V291" s="18">
        <f t="shared" ref="V291:V293" si="117">ROUND(INDEX($E$5:$E$13,O291-1)*INDEX($W$5:$W$8,N291)/500,0)*500</f>
        <v>5500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472</v>
      </c>
      <c r="Q292" s="18">
        <f t="shared" si="116"/>
        <v>740</v>
      </c>
      <c r="R292" s="18" t="str">
        <f>INDEX(卡牌!$D$4:$D$39,MATCH(卡牌值!M292,卡牌!$A$4:$A$39,0))</f>
        <v>土中级</v>
      </c>
      <c r="S292" s="18">
        <f>ROUND(INDEX($O$4:$O$12,O292) * INDEX($W$5:$W$8,N292)  /5,0)*5</f>
        <v>160</v>
      </c>
      <c r="V292" s="18">
        <f t="shared" si="117"/>
        <v>6500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472</v>
      </c>
      <c r="Q293" s="18">
        <f t="shared" si="116"/>
        <v>1260</v>
      </c>
      <c r="R293" s="18" t="str">
        <f>INDEX(卡牌!$D$4:$D$39,MATCH(卡牌值!M293,卡牌!$A$4:$A$39,0))</f>
        <v>土中级</v>
      </c>
      <c r="S293" s="18">
        <f>ROUND(INDEX($O$4:$O$12,O293) * INDEX($W$5:$W$8,N293)  /5,0)*5</f>
        <v>355</v>
      </c>
      <c r="V293" s="18">
        <f t="shared" si="117"/>
        <v>9000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475</v>
      </c>
      <c r="Q294" s="18">
        <f t="shared" si="116"/>
        <v>650</v>
      </c>
      <c r="R294" s="18" t="str">
        <f>INDEX(卡牌!$E$4:$E$39,MATCH(卡牌值!M294,卡牌!$A$4:$A$39,0))</f>
        <v>土高级</v>
      </c>
      <c r="S294" s="18">
        <f>ROUND(INDEX($P$4:$P$12,O294)  *  INDEX($W$5:$W$8,N294)  /5,0)*5</f>
        <v>100</v>
      </c>
      <c r="V294" s="18">
        <f>ROUND(INDEX($E$5:$E$13,O294-1)*INDEX($W$5:$W$8,N294)/1000,0)*1000</f>
        <v>13000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475</v>
      </c>
      <c r="Q295" s="18">
        <f t="shared" si="116"/>
        <v>1430</v>
      </c>
      <c r="R295" s="18" t="str">
        <f>INDEX(卡牌!$E$4:$E$39,MATCH(卡牌值!M295,卡牌!$A$4:$A$39,0))</f>
        <v>土高级</v>
      </c>
      <c r="S295" s="18">
        <f>ROUND(INDEX($P$4:$P$12,O295)  *  INDEX($W$5:$W$8,N295)  /5,0)*5</f>
        <v>160</v>
      </c>
      <c r="T295" s="18" t="str">
        <f>INDEX(卡牌!$G$4:$G$39,MATCH(卡牌值!M295,卡牌!$A$4:$A$39,0))</f>
        <v>神武灵材料</v>
      </c>
      <c r="U295" s="18">
        <f>ROUND(INDEX($Q$4:$Q$12,O295)  *  INDEX($W$5:$W$8,N295)  /5,0)*5</f>
        <v>35</v>
      </c>
      <c r="V295" s="18">
        <f t="shared" ref="V295:V296" si="118">ROUND(INDEX($E$5:$E$13,O295-1)*INDEX($W$5:$W$8,N295)/1000,0)*1000</f>
        <v>23000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475</v>
      </c>
      <c r="Q296" s="18">
        <f t="shared" si="116"/>
        <v>3130</v>
      </c>
      <c r="R296" s="18" t="str">
        <f>INDEX(卡牌!$E$4:$E$39,MATCH(卡牌值!M296,卡牌!$A$4:$A$39,0))</f>
        <v>土高级</v>
      </c>
      <c r="S296" s="18">
        <f>ROUND(INDEX($P$4:$P$12,O296)  *  INDEX($W$5:$W$8,N296)  /5,0)*5</f>
        <v>375</v>
      </c>
      <c r="T296" s="18" t="str">
        <f>INDEX(卡牌!$G$4:$G$39,MATCH(卡牌值!M296,卡牌!$A$4:$A$39,0))</f>
        <v>神武灵材料</v>
      </c>
      <c r="U296" s="18">
        <f>ROUND(INDEX($Q$4:$Q$12,O296)  *  INDEX($W$5:$W$8,N296)  /5,0)*5</f>
        <v>90</v>
      </c>
      <c r="V296" s="18">
        <f t="shared" si="118"/>
        <v>46000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470</v>
      </c>
      <c r="Q298" s="18">
        <f t="shared" ref="Q298:Q305" si="119">ROUND(INDEX($L$4:$N$12,O298,INDEX($R$4:$R$12,O298))*INDEX($W$5:$W$8,N298)/10,0)*10</f>
        <v>80</v>
      </c>
      <c r="V298" s="18">
        <f>ROUND(INDEX($E$5:$E$13,O298-1)*INDEX($W$5:$W$8,N298)/50,0)*50</f>
        <v>500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470</v>
      </c>
      <c r="Q299" s="18">
        <f t="shared" si="119"/>
        <v>490</v>
      </c>
      <c r="V299" s="18">
        <f>ROUND(INDEX($E$5:$E$13,O299-1)*INDEX($W$5:$W$8,N299)/500,0)*500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472</v>
      </c>
      <c r="Q300" s="18">
        <f t="shared" si="119"/>
        <v>400</v>
      </c>
      <c r="V300" s="18">
        <f t="shared" ref="V300:V302" si="120">ROUND(INDEX($E$5:$E$13,O300-1)*INDEX($W$5:$W$8,N300)/500,0)*500</f>
        <v>4500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472</v>
      </c>
      <c r="Q301" s="18">
        <f t="shared" si="119"/>
        <v>590</v>
      </c>
      <c r="R301" s="18" t="str">
        <f>INDEX(卡牌!$D$4:$D$39,MATCH(卡牌值!M301,卡牌!$A$4:$A$39,0))</f>
        <v>风中级</v>
      </c>
      <c r="S301" s="18">
        <f>ROUND(INDEX($O$4:$O$12,O301) * INDEX($W$5:$W$8,N301)  /5,0)*5</f>
        <v>125</v>
      </c>
      <c r="V301" s="18">
        <f t="shared" si="120"/>
        <v>5500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472</v>
      </c>
      <c r="Q302" s="18">
        <f t="shared" si="119"/>
        <v>1010</v>
      </c>
      <c r="R302" s="18" t="str">
        <f>INDEX(卡牌!$D$4:$D$39,MATCH(卡牌值!M302,卡牌!$A$4:$A$39,0))</f>
        <v>风中级</v>
      </c>
      <c r="S302" s="18">
        <f>ROUND(INDEX($O$4:$O$12,O302) * INDEX($W$5:$W$8,N302)  /5,0)*5</f>
        <v>285</v>
      </c>
      <c r="V302" s="18">
        <f t="shared" si="120"/>
        <v>7500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475</v>
      </c>
      <c r="Q303" s="18">
        <f t="shared" si="119"/>
        <v>520</v>
      </c>
      <c r="R303" s="18" t="str">
        <f>INDEX(卡牌!$E$4:$E$39,MATCH(卡牌值!M303,卡牌!$A$4:$A$39,0))</f>
        <v>风高级</v>
      </c>
      <c r="S303" s="18">
        <f>ROUND(INDEX($P$4:$P$12,O303)  *  INDEX($W$5:$W$8,N303)  /5,0)*5</f>
        <v>80</v>
      </c>
      <c r="V303" s="18">
        <f>ROUND(INDEX($E$5:$E$13,O303-1)*INDEX($W$5:$W$8,N303)/1000,0)*1000</f>
        <v>10000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475</v>
      </c>
      <c r="Q304" s="18">
        <f t="shared" si="119"/>
        <v>1140</v>
      </c>
      <c r="R304" s="18" t="str">
        <f>INDEX(卡牌!$E$4:$E$39,MATCH(卡牌值!M304,卡牌!$A$4:$A$39,0))</f>
        <v>风高级</v>
      </c>
      <c r="S304" s="18">
        <f>ROUND(INDEX($P$4:$P$12,O304)  *  INDEX($W$5:$W$8,N304)  /5,0)*5</f>
        <v>130</v>
      </c>
      <c r="T304" s="18" t="str">
        <f>INDEX(卡牌!$G$4:$G$39,MATCH(卡牌值!M304,卡牌!$A$4:$A$39,0))</f>
        <v>兽武灵材料</v>
      </c>
      <c r="U304" s="18">
        <f>ROUND(INDEX($Q$4:$Q$12,O304)  *  INDEX($W$5:$W$8,N304)  /5,0)*5</f>
        <v>25</v>
      </c>
      <c r="V304" s="18">
        <f t="shared" ref="V304:V305" si="121">ROUND(INDEX($E$5:$E$13,O304-1)*INDEX($W$5:$W$8,N304)/1000,0)*1000</f>
        <v>18000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475</v>
      </c>
      <c r="Q305" s="18">
        <f t="shared" si="119"/>
        <v>2500</v>
      </c>
      <c r="R305" s="18" t="str">
        <f>INDEX(卡牌!$E$4:$E$39,MATCH(卡牌值!M305,卡牌!$A$4:$A$39,0))</f>
        <v>风高级</v>
      </c>
      <c r="S305" s="18">
        <f>ROUND(INDEX($P$4:$P$12,O305)  *  INDEX($W$5:$W$8,N305)  /5,0)*5</f>
        <v>300</v>
      </c>
      <c r="T305" s="18" t="str">
        <f>INDEX(卡牌!$G$4:$G$39,MATCH(卡牌值!M305,卡牌!$A$4:$A$39,0))</f>
        <v>兽武灵材料</v>
      </c>
      <c r="U305" s="18">
        <f>ROUND(INDEX($Q$4:$Q$12,O305)  *  INDEX($W$5:$W$8,N305)  /5,0)*5</f>
        <v>70</v>
      </c>
      <c r="V305" s="18">
        <f t="shared" si="121"/>
        <v>37000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470</v>
      </c>
      <c r="Q307" s="18">
        <f t="shared" ref="Q307:Q314" si="122">ROUND(INDEX($L$4:$N$12,O307,INDEX($R$4:$R$12,O307))*INDEX($W$5:$W$8,N307)/10,0)*10</f>
        <v>60</v>
      </c>
      <c r="V307" s="18">
        <f>ROUND(INDEX($E$5:$E$13,O307-1)*INDEX($W$5:$W$8,N307)/50,0)*50</f>
        <v>400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470</v>
      </c>
      <c r="Q308" s="18">
        <f t="shared" si="122"/>
        <v>390</v>
      </c>
      <c r="V308" s="18">
        <f>ROUND(INDEX($E$5:$E$13,O308-1)*INDEX($W$5:$W$8,N308)/500,0)*500</f>
        <v>2500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472</v>
      </c>
      <c r="Q309" s="18">
        <f t="shared" si="122"/>
        <v>320</v>
      </c>
      <c r="V309" s="18">
        <f t="shared" ref="V309:V311" si="123">ROUND(INDEX($E$5:$E$13,O309-1)*INDEX($W$5:$W$8,N309)/500,0)*500</f>
        <v>3500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472</v>
      </c>
      <c r="Q310" s="18">
        <f t="shared" si="122"/>
        <v>470</v>
      </c>
      <c r="R310" s="18" t="str">
        <f>INDEX(卡牌!$D$4:$D$39,MATCH(卡牌值!M310,卡牌!$A$4:$A$39,0))</f>
        <v>火中级</v>
      </c>
      <c r="S310" s="18">
        <f>ROUND(INDEX($O$4:$O$12,O310) * INDEX($W$5:$W$8,N310)  /5,0)*5</f>
        <v>100</v>
      </c>
      <c r="V310" s="18">
        <f t="shared" si="123"/>
        <v>4000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472</v>
      </c>
      <c r="Q311" s="18">
        <f t="shared" si="122"/>
        <v>810</v>
      </c>
      <c r="R311" s="18" t="str">
        <f>INDEX(卡牌!$D$4:$D$39,MATCH(卡牌值!M311,卡牌!$A$4:$A$39,0))</f>
        <v>火中级</v>
      </c>
      <c r="S311" s="18">
        <f>ROUND(INDEX($O$4:$O$12,O311) * INDEX($W$5:$W$8,N311)  /5,0)*5</f>
        <v>225</v>
      </c>
      <c r="V311" s="18">
        <f t="shared" si="123"/>
        <v>6000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475</v>
      </c>
      <c r="Q312" s="18">
        <f t="shared" si="122"/>
        <v>420</v>
      </c>
      <c r="R312" s="18" t="str">
        <f>INDEX(卡牌!$E$4:$E$39,MATCH(卡牌值!M312,卡牌!$A$4:$A$39,0))</f>
        <v>火高级</v>
      </c>
      <c r="S312" s="18">
        <f>ROUND(INDEX($P$4:$P$12,O312)  *  INDEX($W$5:$W$8,N312)  /5,0)*5</f>
        <v>60</v>
      </c>
      <c r="V312" s="18">
        <f>ROUND(INDEX($E$5:$E$13,O312-1)*INDEX($W$5:$W$8,N312)/1000,0)*1000</f>
        <v>8000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475</v>
      </c>
      <c r="Q313" s="18">
        <f t="shared" si="122"/>
        <v>920</v>
      </c>
      <c r="R313" s="18" t="str">
        <f>INDEX(卡牌!$E$4:$E$39,MATCH(卡牌值!M313,卡牌!$A$4:$A$39,0))</f>
        <v>火高级</v>
      </c>
      <c r="S313" s="18">
        <f>ROUND(INDEX($P$4:$P$12,O313)  *  INDEX($W$5:$W$8,N313)  /5,0)*5</f>
        <v>105</v>
      </c>
      <c r="T313" s="18" t="str">
        <f>INDEX(卡牌!$G$4:$G$39,MATCH(卡牌值!M313,卡牌!$A$4:$A$39,0))</f>
        <v>兽武灵材料</v>
      </c>
      <c r="U313" s="18">
        <f>ROUND(INDEX($Q$4:$Q$12,O313)  *  INDEX($W$5:$W$8,N313)  /5,0)*5</f>
        <v>20</v>
      </c>
      <c r="V313" s="18">
        <f t="shared" ref="V313:V314" si="124">ROUND(INDEX($E$5:$E$13,O313-1)*INDEX($W$5:$W$8,N313)/1000,0)*1000</f>
        <v>15000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475</v>
      </c>
      <c r="Q314" s="18">
        <f t="shared" si="122"/>
        <v>2000</v>
      </c>
      <c r="R314" s="18" t="str">
        <f>INDEX(卡牌!$E$4:$E$39,MATCH(卡牌值!M314,卡牌!$A$4:$A$39,0))</f>
        <v>火高级</v>
      </c>
      <c r="S314" s="18">
        <f>ROUND(INDEX($P$4:$P$12,O314)  *  INDEX($W$5:$W$8,N314)  /5,0)*5</f>
        <v>240</v>
      </c>
      <c r="T314" s="18" t="str">
        <f>INDEX(卡牌!$G$4:$G$39,MATCH(卡牌值!M314,卡牌!$A$4:$A$39,0))</f>
        <v>兽武灵材料</v>
      </c>
      <c r="U314" s="18">
        <f>ROUND(INDEX($Q$4:$Q$12,O314)  *  INDEX($W$5:$W$8,N314)  /5,0)*5</f>
        <v>60</v>
      </c>
      <c r="V314" s="18">
        <f t="shared" si="124"/>
        <v>29000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470</v>
      </c>
      <c r="Q316" s="18">
        <f t="shared" ref="Q316:Q323" si="125">ROUND(INDEX($L$4:$N$12,O316,INDEX($R$4:$R$12,O316))*INDEX($W$5:$W$8,N316)/10,0)*10</f>
        <v>60</v>
      </c>
      <c r="V316" s="18">
        <f>ROUND(INDEX($E$5:$E$13,O316-1)*INDEX($W$5:$W$8,N316)/50,0)*50</f>
        <v>400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470</v>
      </c>
      <c r="Q317" s="18">
        <f t="shared" si="125"/>
        <v>390</v>
      </c>
      <c r="V317" s="18">
        <f>ROUND(INDEX($E$5:$E$13,O317-1)*INDEX($W$5:$W$8,N317)/500,0)*500</f>
        <v>2500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472</v>
      </c>
      <c r="Q318" s="18">
        <f t="shared" si="125"/>
        <v>320</v>
      </c>
      <c r="V318" s="18">
        <f t="shared" ref="V318:V320" si="126">ROUND(INDEX($E$5:$E$13,O318-1)*INDEX($W$5:$W$8,N318)/500,0)*500</f>
        <v>3500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472</v>
      </c>
      <c r="Q319" s="18">
        <f t="shared" si="125"/>
        <v>470</v>
      </c>
      <c r="R319" s="18" t="str">
        <f>INDEX(卡牌!$D$4:$D$39,MATCH(卡牌值!M319,卡牌!$A$4:$A$39,0))</f>
        <v>火中级</v>
      </c>
      <c r="S319" s="18">
        <f>ROUND(INDEX($O$4:$O$12,O319) * INDEX($W$5:$W$8,N319)  /5,0)*5</f>
        <v>100</v>
      </c>
      <c r="V319" s="18">
        <f t="shared" si="126"/>
        <v>4000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472</v>
      </c>
      <c r="Q320" s="18">
        <f t="shared" si="125"/>
        <v>810</v>
      </c>
      <c r="R320" s="18" t="str">
        <f>INDEX(卡牌!$D$4:$D$39,MATCH(卡牌值!M320,卡牌!$A$4:$A$39,0))</f>
        <v>火中级</v>
      </c>
      <c r="S320" s="18">
        <f>ROUND(INDEX($O$4:$O$12,O320) * INDEX($W$5:$W$8,N320)  /5,0)*5</f>
        <v>225</v>
      </c>
      <c r="V320" s="18">
        <f t="shared" si="126"/>
        <v>6000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475</v>
      </c>
      <c r="Q321" s="18">
        <f t="shared" si="125"/>
        <v>420</v>
      </c>
      <c r="R321" s="18" t="str">
        <f>INDEX(卡牌!$E$4:$E$39,MATCH(卡牌值!M321,卡牌!$A$4:$A$39,0))</f>
        <v>火高级</v>
      </c>
      <c r="S321" s="18">
        <f>ROUND(INDEX($P$4:$P$12,O321)  *  INDEX($W$5:$W$8,N321)  /5,0)*5</f>
        <v>60</v>
      </c>
      <c r="V321" s="18">
        <f>ROUND(INDEX($E$5:$E$13,O321-1)*INDEX($W$5:$W$8,N321)/1000,0)*1000</f>
        <v>8000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475</v>
      </c>
      <c r="Q322" s="18">
        <f t="shared" si="125"/>
        <v>920</v>
      </c>
      <c r="R322" s="18" t="str">
        <f>INDEX(卡牌!$E$4:$E$39,MATCH(卡牌值!M322,卡牌!$A$4:$A$39,0))</f>
        <v>火高级</v>
      </c>
      <c r="S322" s="18">
        <f>ROUND(INDEX($P$4:$P$12,O322)  *  INDEX($W$5:$W$8,N322)  /5,0)*5</f>
        <v>105</v>
      </c>
      <c r="T322" s="18" t="str">
        <f>INDEX(卡牌!$G$4:$G$39,MATCH(卡牌值!M322,卡牌!$A$4:$A$39,0))</f>
        <v>兽武灵材料</v>
      </c>
      <c r="U322" s="18">
        <f>ROUND(INDEX($Q$4:$Q$12,O322)  *  INDEX($W$5:$W$8,N322)  /5,0)*5</f>
        <v>20</v>
      </c>
      <c r="V322" s="18">
        <f t="shared" ref="V322:V323" si="127">ROUND(INDEX($E$5:$E$13,O322-1)*INDEX($W$5:$W$8,N322)/1000,0)*1000</f>
        <v>15000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475</v>
      </c>
      <c r="Q323" s="18">
        <f t="shared" si="125"/>
        <v>2000</v>
      </c>
      <c r="R323" s="18" t="str">
        <f>INDEX(卡牌!$E$4:$E$39,MATCH(卡牌值!M323,卡牌!$A$4:$A$39,0))</f>
        <v>火高级</v>
      </c>
      <c r="S323" s="18">
        <f>ROUND(INDEX($P$4:$P$12,O323)  *  INDEX($W$5:$W$8,N323)  /5,0)*5</f>
        <v>240</v>
      </c>
      <c r="T323" s="18" t="str">
        <f>INDEX(卡牌!$G$4:$G$39,MATCH(卡牌值!M323,卡牌!$A$4:$A$39,0))</f>
        <v>兽武灵材料</v>
      </c>
      <c r="U323" s="18">
        <f>ROUND(INDEX($Q$4:$Q$12,O323)  *  INDEX($W$5:$W$8,N323)  /5,0)*5</f>
        <v>60</v>
      </c>
      <c r="V323" s="18">
        <f t="shared" si="127"/>
        <v>29000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470</v>
      </c>
      <c r="Q325" s="18">
        <f t="shared" ref="Q325:Q332" si="128">ROUND(INDEX($L$4:$N$12,O325,INDEX($R$4:$R$12,O325))*INDEX($W$5:$W$8,N325)/10,0)*10</f>
        <v>80</v>
      </c>
      <c r="V325" s="18">
        <f>ROUND(INDEX($E$5:$E$13,O325-1)*INDEX($W$5:$W$8,N325)/50,0)*50</f>
        <v>500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470</v>
      </c>
      <c r="Q326" s="18">
        <f t="shared" si="128"/>
        <v>490</v>
      </c>
      <c r="V326" s="18">
        <f>ROUND(INDEX($E$5:$E$13,O326-1)*INDEX($W$5:$W$8,N326)/500,0)*500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472</v>
      </c>
      <c r="Q327" s="18">
        <f t="shared" si="128"/>
        <v>400</v>
      </c>
      <c r="V327" s="18">
        <f t="shared" ref="V327:V329" si="129">ROUND(INDEX($E$5:$E$13,O327-1)*INDEX($W$5:$W$8,N327)/500,0)*500</f>
        <v>4500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472</v>
      </c>
      <c r="Q328" s="18">
        <f t="shared" si="128"/>
        <v>590</v>
      </c>
      <c r="R328" s="18" t="str">
        <f>INDEX(卡牌!$D$4:$D$39,MATCH(卡牌值!M328,卡牌!$A$4:$A$39,0))</f>
        <v>雷中级</v>
      </c>
      <c r="S328" s="18">
        <f>ROUND(INDEX($O$4:$O$12,O328) * INDEX($W$5:$W$8,N328)  /5,0)*5</f>
        <v>125</v>
      </c>
      <c r="V328" s="18">
        <f t="shared" si="129"/>
        <v>5500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472</v>
      </c>
      <c r="Q329" s="18">
        <f t="shared" si="128"/>
        <v>1010</v>
      </c>
      <c r="R329" s="18" t="str">
        <f>INDEX(卡牌!$D$4:$D$39,MATCH(卡牌值!M329,卡牌!$A$4:$A$39,0))</f>
        <v>雷中级</v>
      </c>
      <c r="S329" s="18">
        <f>ROUND(INDEX($O$4:$O$12,O329) * INDEX($W$5:$W$8,N329)  /5,0)*5</f>
        <v>285</v>
      </c>
      <c r="V329" s="18">
        <f t="shared" si="129"/>
        <v>7500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475</v>
      </c>
      <c r="Q330" s="18">
        <f t="shared" si="128"/>
        <v>520</v>
      </c>
      <c r="R330" s="18" t="str">
        <f>INDEX(卡牌!$E$4:$E$39,MATCH(卡牌值!M330,卡牌!$A$4:$A$39,0))</f>
        <v>雷高级</v>
      </c>
      <c r="S330" s="18">
        <f>ROUND(INDEX($P$4:$P$12,O330)  *  INDEX($W$5:$W$8,N330)  /5,0)*5</f>
        <v>80</v>
      </c>
      <c r="V330" s="18">
        <f>ROUND(INDEX($E$5:$E$13,O330-1)*INDEX($W$5:$W$8,N330)/1000,0)*1000</f>
        <v>10000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475</v>
      </c>
      <c r="Q331" s="18">
        <f t="shared" si="128"/>
        <v>1140</v>
      </c>
      <c r="R331" s="18" t="str">
        <f>INDEX(卡牌!$E$4:$E$39,MATCH(卡牌值!M331,卡牌!$A$4:$A$39,0))</f>
        <v>雷高级</v>
      </c>
      <c r="S331" s="18">
        <f>ROUND(INDEX($P$4:$P$12,O331)  *  INDEX($W$5:$W$8,N331)  /5,0)*5</f>
        <v>130</v>
      </c>
      <c r="T331" s="18" t="str">
        <f>INDEX(卡牌!$G$4:$G$39,MATCH(卡牌值!M331,卡牌!$A$4:$A$39,0))</f>
        <v>人武灵材料</v>
      </c>
      <c r="U331" s="18">
        <f>ROUND(INDEX($Q$4:$Q$12,O331)  *  INDEX($W$5:$W$8,N331)  /5,0)*5</f>
        <v>25</v>
      </c>
      <c r="V331" s="18">
        <f t="shared" ref="V331:V332" si="130">ROUND(INDEX($E$5:$E$13,O331-1)*INDEX($W$5:$W$8,N331)/1000,0)*1000</f>
        <v>18000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475</v>
      </c>
      <c r="Q332" s="18">
        <f t="shared" si="128"/>
        <v>2500</v>
      </c>
      <c r="R332" s="18" t="str">
        <f>INDEX(卡牌!$E$4:$E$39,MATCH(卡牌值!M332,卡牌!$A$4:$A$39,0))</f>
        <v>雷高级</v>
      </c>
      <c r="S332" s="18">
        <f>ROUND(INDEX($P$4:$P$12,O332)  *  INDEX($W$5:$W$8,N332)  /5,0)*5</f>
        <v>300</v>
      </c>
      <c r="T332" s="18" t="str">
        <f>INDEX(卡牌!$G$4:$G$39,MATCH(卡牌值!M332,卡牌!$A$4:$A$39,0))</f>
        <v>人武灵材料</v>
      </c>
      <c r="U332" s="18">
        <f>ROUND(INDEX($Q$4:$Q$12,O332)  *  INDEX($W$5:$W$8,N332)  /5,0)*5</f>
        <v>70</v>
      </c>
      <c r="V332" s="18">
        <f t="shared" si="130"/>
        <v>37000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470</v>
      </c>
      <c r="Q334" s="18">
        <f t="shared" ref="Q334:Q341" si="131">ROUND(INDEX($L$4:$N$12,O334,INDEX($R$4:$R$12,O334))*INDEX($W$5:$W$8,N334)/10,0)*10</f>
        <v>60</v>
      </c>
      <c r="V334" s="18">
        <f>ROUND(INDEX($E$5:$E$13,O334-1)*INDEX($W$5:$W$8,N334)/50,0)*50</f>
        <v>400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470</v>
      </c>
      <c r="Q335" s="18">
        <f t="shared" si="131"/>
        <v>390</v>
      </c>
      <c r="V335" s="18">
        <f>ROUND(INDEX($E$5:$E$13,O335-1)*INDEX($W$5:$W$8,N335)/500,0)*500</f>
        <v>2500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472</v>
      </c>
      <c r="Q336" s="18">
        <f t="shared" si="131"/>
        <v>320</v>
      </c>
      <c r="V336" s="18">
        <f t="shared" ref="V336:V338" si="132">ROUND(INDEX($E$5:$E$13,O336-1)*INDEX($W$5:$W$8,N336)/500,0)*500</f>
        <v>3500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472</v>
      </c>
      <c r="Q337" s="18">
        <f t="shared" si="131"/>
        <v>470</v>
      </c>
      <c r="R337" s="18" t="str">
        <f>INDEX(卡牌!$D$4:$D$39,MATCH(卡牌值!M337,卡牌!$A$4:$A$39,0))</f>
        <v>风中级</v>
      </c>
      <c r="S337" s="18">
        <f>ROUND(INDEX($O$4:$O$12,O337) * INDEX($W$5:$W$8,N337)  /5,0)*5</f>
        <v>100</v>
      </c>
      <c r="V337" s="18">
        <f t="shared" si="132"/>
        <v>4000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472</v>
      </c>
      <c r="Q338" s="18">
        <f t="shared" si="131"/>
        <v>810</v>
      </c>
      <c r="R338" s="18" t="str">
        <f>INDEX(卡牌!$D$4:$D$39,MATCH(卡牌值!M338,卡牌!$A$4:$A$39,0))</f>
        <v>风中级</v>
      </c>
      <c r="S338" s="18">
        <f>ROUND(INDEX($O$4:$O$12,O338) * INDEX($W$5:$W$8,N338)  /5,0)*5</f>
        <v>225</v>
      </c>
      <c r="V338" s="18">
        <f t="shared" si="132"/>
        <v>6000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475</v>
      </c>
      <c r="Q339" s="18">
        <f t="shared" si="131"/>
        <v>420</v>
      </c>
      <c r="R339" s="18" t="str">
        <f>INDEX(卡牌!$E$4:$E$39,MATCH(卡牌值!M339,卡牌!$A$4:$A$39,0))</f>
        <v>风高级</v>
      </c>
      <c r="S339" s="18">
        <f>ROUND(INDEX($P$4:$P$12,O339)  *  INDEX($W$5:$W$8,N339)  /5,0)*5</f>
        <v>60</v>
      </c>
      <c r="V339" s="18">
        <f>ROUND(INDEX($E$5:$E$13,O339-1)*INDEX($W$5:$W$8,N339)/1000,0)*1000</f>
        <v>8000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475</v>
      </c>
      <c r="Q340" s="18">
        <f t="shared" si="131"/>
        <v>920</v>
      </c>
      <c r="R340" s="18" t="str">
        <f>INDEX(卡牌!$E$4:$E$39,MATCH(卡牌值!M340,卡牌!$A$4:$A$39,0))</f>
        <v>风高级</v>
      </c>
      <c r="S340" s="18">
        <f>ROUND(INDEX($P$4:$P$12,O340)  *  INDEX($W$5:$W$8,N340)  /5,0)*5</f>
        <v>105</v>
      </c>
      <c r="T340" s="18" t="str">
        <f>INDEX(卡牌!$G$4:$G$39,MATCH(卡牌值!M340,卡牌!$A$4:$A$39,0))</f>
        <v>兽武灵材料</v>
      </c>
      <c r="U340" s="18">
        <f>ROUND(INDEX($Q$4:$Q$12,O340)  *  INDEX($W$5:$W$8,N340)  /5,0)*5</f>
        <v>20</v>
      </c>
      <c r="V340" s="18">
        <f t="shared" ref="V340:V341" si="133">ROUND(INDEX($E$5:$E$13,O340-1)*INDEX($W$5:$W$8,N340)/1000,0)*1000</f>
        <v>15000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475</v>
      </c>
      <c r="Q341" s="18">
        <f t="shared" si="131"/>
        <v>2000</v>
      </c>
      <c r="R341" s="18" t="str">
        <f>INDEX(卡牌!$E$4:$E$39,MATCH(卡牌值!M341,卡牌!$A$4:$A$39,0))</f>
        <v>风高级</v>
      </c>
      <c r="S341" s="18">
        <f>ROUND(INDEX($P$4:$P$12,O341)  *  INDEX($W$5:$W$8,N341)  /5,0)*5</f>
        <v>240</v>
      </c>
      <c r="T341" s="18" t="str">
        <f>INDEX(卡牌!$G$4:$G$39,MATCH(卡牌值!M341,卡牌!$A$4:$A$39,0))</f>
        <v>兽武灵材料</v>
      </c>
      <c r="U341" s="18">
        <f>ROUND(INDEX($Q$4:$Q$12,O341)  *  INDEX($W$5:$W$8,N341)  /5,0)*5</f>
        <v>60</v>
      </c>
      <c r="V341" s="18">
        <f t="shared" si="133"/>
        <v>29000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104"/>
  <sheetViews>
    <sheetView workbookViewId="0">
      <selection activeCell="L35" sqref="L35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1" t="s">
        <v>440</v>
      </c>
      <c r="B3" s="51"/>
      <c r="C3" s="51"/>
      <c r="D3" s="51"/>
      <c r="E3" s="51"/>
      <c r="F3" s="51"/>
      <c r="G3" s="51"/>
      <c r="H3" s="51"/>
    </row>
    <row r="4" spans="1:18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2" t="s">
        <v>448</v>
      </c>
      <c r="R4" s="22" t="s">
        <v>593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23"/>
  <sheetViews>
    <sheetView workbookViewId="0">
      <selection activeCell="AK27" sqref="AK2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30" width="13.25" customWidth="1"/>
    <col min="33" max="33" width="8.625" customWidth="1"/>
    <col min="39" max="39" width="8.125" customWidth="1"/>
    <col min="41" max="41" width="13.375" customWidth="1"/>
    <col min="42" max="42" width="10" customWidth="1"/>
    <col min="43" max="43" width="7.875" customWidth="1"/>
    <col min="51" max="51" width="10.625" customWidth="1"/>
    <col min="52" max="52" width="10.125" customWidth="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t="s">
        <v>689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S2">
        <v>0.5</v>
      </c>
      <c r="AT2">
        <v>0.35</v>
      </c>
      <c r="AU2">
        <v>0.25</v>
      </c>
      <c r="AX2">
        <v>0.4</v>
      </c>
      <c r="BC2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679</v>
      </c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697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695</v>
      </c>
      <c r="AX3" s="13" t="s">
        <v>693</v>
      </c>
      <c r="AY3" s="13" t="s">
        <v>702</v>
      </c>
      <c r="AZ3" s="13" t="s">
        <v>690</v>
      </c>
      <c r="BA3" s="13" t="s">
        <v>691</v>
      </c>
      <c r="BB3" s="13" t="s">
        <v>692</v>
      </c>
      <c r="BC3" s="13" t="s">
        <v>693</v>
      </c>
      <c r="BD3" s="13" t="s">
        <v>703</v>
      </c>
      <c r="BE3" s="13" t="s">
        <v>690</v>
      </c>
      <c r="BF3" s="13" t="s">
        <v>691</v>
      </c>
      <c r="BG3" s="13" t="s">
        <v>692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6059.6000000000013</v>
      </c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6976</v>
      </c>
      <c r="AY4" s="18">
        <f>AX4</f>
        <v>6976</v>
      </c>
      <c r="AZ4" s="18">
        <f>INT(AY4/$AG$19*$AG$18/5)*5</f>
        <v>330</v>
      </c>
      <c r="BA4" s="18">
        <f>INT(AY4/$AG$19*$AH$18/5)*5</f>
        <v>660</v>
      </c>
      <c r="BB4" s="18">
        <f>INT(AY4/$AG$19*$AI$18/5)*5</f>
        <v>1660</v>
      </c>
      <c r="BC4" s="18">
        <f>INDEX(金币汇总!$I$6:$I$105,神器与芦花古楼!$AW4)*$AM4*BC$2</f>
        <v>10464</v>
      </c>
      <c r="BD4" s="18">
        <f>BC4</f>
        <v>10464</v>
      </c>
      <c r="BE4" s="18">
        <f>INT(BD4/$AI$19*$AG$17/5)*5</f>
        <v>170</v>
      </c>
      <c r="BF4" s="18">
        <f>INT(BD4/$AI$19*$AH$17/5)*5</f>
        <v>255</v>
      </c>
      <c r="BG4" s="18">
        <f>INT(BD4/$AI$19*$AI$17/5)*5</f>
        <v>425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14884.000000000002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17088</v>
      </c>
      <c r="AY5" s="18">
        <f t="shared" ref="AY5:AY14" si="9">AX5</f>
        <v>17088</v>
      </c>
      <c r="AZ5" s="18">
        <f t="shared" ref="AZ5:AZ33" si="10">INT(AY5/$AG$19*$AG$18/5)*5</f>
        <v>810</v>
      </c>
      <c r="BA5" s="18">
        <f t="shared" ref="BA5:BA33" si="11">INT(AY5/$AG$19*$AH$18/5)*5</f>
        <v>1625</v>
      </c>
      <c r="BB5" s="18">
        <f t="shared" ref="BB5:BB33" si="12">INT(AY5/$AG$19*$AI$18/5)*5</f>
        <v>4065</v>
      </c>
      <c r="BC5" s="18">
        <f>INDEX(金币汇总!$I$6:$I$105,神器与芦花古楼!$AW5)*$AM5*BC$2</f>
        <v>25632</v>
      </c>
      <c r="BD5" s="18">
        <f t="shared" ref="BD5:BD14" si="13">BC5</f>
        <v>25632</v>
      </c>
      <c r="BE5" s="18">
        <f t="shared" ref="BE5:BE33" si="14">INT(BD5/$AI$19*$AG$17/5)*5</f>
        <v>420</v>
      </c>
      <c r="BF5" s="18">
        <f t="shared" ref="BF5:BF33" si="15">INT(BD5/$AI$19*$AH$17/5)*5</f>
        <v>630</v>
      </c>
      <c r="BG5" s="18">
        <f t="shared" ref="BG5:BG33" si="16">INT(BD5/$AI$19*$AI$17/5)*5</f>
        <v>1050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16317.599999999999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18808</v>
      </c>
      <c r="AY6" s="18">
        <f t="shared" si="9"/>
        <v>18808</v>
      </c>
      <c r="AZ6" s="18">
        <f t="shared" si="10"/>
        <v>895</v>
      </c>
      <c r="BA6" s="18">
        <f t="shared" si="11"/>
        <v>1790</v>
      </c>
      <c r="BB6" s="18">
        <f t="shared" si="12"/>
        <v>4475</v>
      </c>
      <c r="BC6" s="18">
        <f>INDEX(金币汇总!$I$6:$I$105,神器与芦花古楼!$AW6)*$AM6*BC$2</f>
        <v>28212</v>
      </c>
      <c r="BD6" s="18">
        <f t="shared" si="13"/>
        <v>28212</v>
      </c>
      <c r="BE6" s="18">
        <f t="shared" si="14"/>
        <v>460</v>
      </c>
      <c r="BF6" s="18">
        <f t="shared" si="15"/>
        <v>690</v>
      </c>
      <c r="BG6" s="18">
        <f t="shared" si="16"/>
        <v>1155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26632.800000000003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25768</v>
      </c>
      <c r="AY7" s="18">
        <f t="shared" si="9"/>
        <v>25768</v>
      </c>
      <c r="AZ7" s="18">
        <f t="shared" si="10"/>
        <v>1225</v>
      </c>
      <c r="BA7" s="18">
        <f t="shared" si="11"/>
        <v>2450</v>
      </c>
      <c r="BB7" s="18">
        <f t="shared" si="12"/>
        <v>6135</v>
      </c>
      <c r="BC7" s="18">
        <f>INDEX(金币汇总!$I$6:$I$105,神器与芦花古楼!$AW7)*$AM7*BC$2</f>
        <v>38652</v>
      </c>
      <c r="BD7" s="18">
        <f t="shared" si="13"/>
        <v>38652</v>
      </c>
      <c r="BE7" s="18">
        <f t="shared" si="14"/>
        <v>630</v>
      </c>
      <c r="BF7" s="18">
        <f t="shared" si="15"/>
        <v>950</v>
      </c>
      <c r="BG7" s="18">
        <f t="shared" si="16"/>
        <v>1580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23133.599999999999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60640</v>
      </c>
      <c r="AY8" s="18">
        <f t="shared" si="9"/>
        <v>60640</v>
      </c>
      <c r="AZ8" s="18">
        <f t="shared" si="10"/>
        <v>2885</v>
      </c>
      <c r="BA8" s="18">
        <f t="shared" si="11"/>
        <v>5775</v>
      </c>
      <c r="BB8" s="18">
        <f t="shared" si="12"/>
        <v>14435</v>
      </c>
      <c r="BC8" s="18">
        <f>INDEX(金币汇总!$I$6:$I$105,神器与芦花古楼!$AW8)*$AM8*BC$2</f>
        <v>90960</v>
      </c>
      <c r="BD8" s="18">
        <f t="shared" si="13"/>
        <v>90960</v>
      </c>
      <c r="BE8" s="18">
        <f t="shared" si="14"/>
        <v>1490</v>
      </c>
      <c r="BF8" s="18">
        <f t="shared" si="15"/>
        <v>2235</v>
      </c>
      <c r="BG8" s="18">
        <f t="shared" si="16"/>
        <v>3725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26080.400000000001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62240</v>
      </c>
      <c r="AY9" s="18">
        <f t="shared" si="9"/>
        <v>62240</v>
      </c>
      <c r="AZ9" s="18">
        <f t="shared" si="10"/>
        <v>2960</v>
      </c>
      <c r="BA9" s="18">
        <f t="shared" si="11"/>
        <v>5925</v>
      </c>
      <c r="BB9" s="18">
        <f t="shared" si="12"/>
        <v>14815</v>
      </c>
      <c r="BC9" s="18">
        <f>INDEX(金币汇总!$I$6:$I$105,神器与芦花古楼!$AW9)*$AM9*BC$2</f>
        <v>93360</v>
      </c>
      <c r="BD9" s="18">
        <f t="shared" si="13"/>
        <v>93360</v>
      </c>
      <c r="BE9" s="18">
        <f t="shared" si="14"/>
        <v>1530</v>
      </c>
      <c r="BF9" s="18">
        <f t="shared" si="15"/>
        <v>2295</v>
      </c>
      <c r="BG9" s="18">
        <f t="shared" si="16"/>
        <v>3825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31320.400000000001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87872</v>
      </c>
      <c r="AY10" s="18">
        <f t="shared" si="9"/>
        <v>87872</v>
      </c>
      <c r="AZ10" s="18">
        <f t="shared" si="10"/>
        <v>4180</v>
      </c>
      <c r="BA10" s="18">
        <f t="shared" si="11"/>
        <v>8365</v>
      </c>
      <c r="BB10" s="18">
        <f t="shared" si="12"/>
        <v>20920</v>
      </c>
      <c r="BC10" s="18">
        <f>INDEX(金币汇总!$I$6:$I$105,神器与芦花古楼!$AW10)*$AM10*BC$2</f>
        <v>131808</v>
      </c>
      <c r="BD10" s="18">
        <f t="shared" si="13"/>
        <v>131808</v>
      </c>
      <c r="BE10" s="18">
        <f t="shared" si="14"/>
        <v>2160</v>
      </c>
      <c r="BF10" s="18">
        <f t="shared" si="15"/>
        <v>3240</v>
      </c>
      <c r="BG10" s="18">
        <f t="shared" si="16"/>
        <v>5400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35162.400000000001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112512</v>
      </c>
      <c r="AY11" s="18">
        <f t="shared" si="9"/>
        <v>112512</v>
      </c>
      <c r="AZ11" s="18">
        <f t="shared" si="10"/>
        <v>5355</v>
      </c>
      <c r="BA11" s="18">
        <f t="shared" si="11"/>
        <v>10715</v>
      </c>
      <c r="BB11" s="18">
        <f t="shared" si="12"/>
        <v>26785</v>
      </c>
      <c r="BC11" s="18">
        <f>INDEX(金币汇总!$I$6:$I$105,神器与芦花古楼!$AW11)*$AM11*BC$2</f>
        <v>168768</v>
      </c>
      <c r="BD11" s="18">
        <f t="shared" si="13"/>
        <v>168768</v>
      </c>
      <c r="BE11" s="18">
        <f t="shared" si="14"/>
        <v>2765</v>
      </c>
      <c r="BF11" s="18">
        <f t="shared" si="15"/>
        <v>4150</v>
      </c>
      <c r="BG11" s="18">
        <f t="shared" si="16"/>
        <v>6915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25633.599999999999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114112</v>
      </c>
      <c r="AY12" s="18">
        <f t="shared" si="9"/>
        <v>114112</v>
      </c>
      <c r="AZ12" s="18">
        <f t="shared" si="10"/>
        <v>5430</v>
      </c>
      <c r="BA12" s="18">
        <f t="shared" si="11"/>
        <v>10865</v>
      </c>
      <c r="BB12" s="18">
        <f t="shared" si="12"/>
        <v>27165</v>
      </c>
      <c r="BC12" s="18">
        <f>INDEX(金币汇总!$I$6:$I$105,神器与芦花古楼!$AW12)*$AM12*BC$2</f>
        <v>171168</v>
      </c>
      <c r="BD12" s="18">
        <f t="shared" si="13"/>
        <v>171168</v>
      </c>
      <c r="BE12" s="18">
        <f t="shared" si="14"/>
        <v>2805</v>
      </c>
      <c r="BF12" s="18">
        <f t="shared" si="15"/>
        <v>4205</v>
      </c>
      <c r="BG12" s="18">
        <f t="shared" si="16"/>
        <v>7015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27065.200000000001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151360</v>
      </c>
      <c r="AY13" s="18">
        <f t="shared" si="9"/>
        <v>151360</v>
      </c>
      <c r="AZ13" s="18">
        <f t="shared" si="10"/>
        <v>7205</v>
      </c>
      <c r="BA13" s="18">
        <f t="shared" si="11"/>
        <v>14415</v>
      </c>
      <c r="BB13" s="18">
        <f t="shared" si="12"/>
        <v>36035</v>
      </c>
      <c r="BC13" s="18">
        <f>INDEX(金币汇总!$I$6:$I$105,神器与芦花古楼!$AW13)*$AM13*BC$2</f>
        <v>227040</v>
      </c>
      <c r="BD13" s="18">
        <f t="shared" si="13"/>
        <v>227040</v>
      </c>
      <c r="BE13" s="18">
        <f t="shared" si="14"/>
        <v>3720</v>
      </c>
      <c r="BF13" s="18">
        <f t="shared" si="15"/>
        <v>5580</v>
      </c>
      <c r="BG13" s="18">
        <f t="shared" si="16"/>
        <v>9300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55464.4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152960</v>
      </c>
      <c r="AY14" s="18">
        <f t="shared" si="9"/>
        <v>152960</v>
      </c>
      <c r="AZ14" s="18">
        <f t="shared" si="10"/>
        <v>7280</v>
      </c>
      <c r="BA14" s="18">
        <f t="shared" si="11"/>
        <v>14565</v>
      </c>
      <c r="BB14" s="18">
        <f t="shared" si="12"/>
        <v>36415</v>
      </c>
      <c r="BC14" s="18">
        <f>INDEX(金币汇总!$I$6:$I$105,神器与芦花古楼!$AW14)*$AM14*BC$2</f>
        <v>229440</v>
      </c>
      <c r="BD14" s="18">
        <f t="shared" si="13"/>
        <v>229440</v>
      </c>
      <c r="BE14" s="18">
        <f t="shared" si="14"/>
        <v>3760</v>
      </c>
      <c r="BF14" s="18">
        <f t="shared" si="15"/>
        <v>5640</v>
      </c>
      <c r="BG14" s="18">
        <f t="shared" si="16"/>
        <v>9400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40074.800000000003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164160</v>
      </c>
      <c r="AY15" s="18">
        <f>INT(($AX$30-$AX$14)/17+AY14)</f>
        <v>171491</v>
      </c>
      <c r="AZ15" s="18">
        <f t="shared" si="10"/>
        <v>8165</v>
      </c>
      <c r="BA15" s="18">
        <f t="shared" si="11"/>
        <v>16330</v>
      </c>
      <c r="BB15" s="18">
        <f t="shared" si="12"/>
        <v>40830</v>
      </c>
      <c r="BC15" s="18">
        <f>INDEX(金币汇总!$I$6:$I$105,神器与芦花古楼!$AW15)*$AM15*BC$2</f>
        <v>246240</v>
      </c>
      <c r="BD15" s="18">
        <f>INT(($AX$30-$AX$14)/17+BD14)</f>
        <v>247971</v>
      </c>
      <c r="BE15" s="18">
        <f t="shared" si="14"/>
        <v>4065</v>
      </c>
      <c r="BF15" s="18">
        <f t="shared" si="15"/>
        <v>6095</v>
      </c>
      <c r="BG15" s="18">
        <f t="shared" si="16"/>
        <v>10160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44560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175680</v>
      </c>
      <c r="AY16" s="18">
        <f t="shared" ref="AY16:AY33" si="18">INT(($AX$30-$AX$14)/17+AY15)</f>
        <v>190022</v>
      </c>
      <c r="AZ16" s="18">
        <f t="shared" si="10"/>
        <v>9045</v>
      </c>
      <c r="BA16" s="18">
        <f t="shared" si="11"/>
        <v>18095</v>
      </c>
      <c r="BB16" s="18">
        <f t="shared" si="12"/>
        <v>45240</v>
      </c>
      <c r="BC16" s="18">
        <f>INDEX(金币汇总!$I$6:$I$105,神器与芦花古楼!$AW16)*$AM16*BC$2</f>
        <v>263520</v>
      </c>
      <c r="BD16" s="18">
        <f t="shared" ref="BD16:BD33" si="19">INT(($AX$30-$AX$14)/17+BD15)</f>
        <v>266502</v>
      </c>
      <c r="BE16" s="18">
        <f t="shared" si="14"/>
        <v>4365</v>
      </c>
      <c r="BF16" s="18">
        <f t="shared" si="15"/>
        <v>6550</v>
      </c>
      <c r="BG16" s="18">
        <f t="shared" si="16"/>
        <v>10920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46317.200000000004</v>
      </c>
      <c r="AF17" s="17" t="s">
        <v>698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175680</v>
      </c>
      <c r="AY17" s="18">
        <f t="shared" si="18"/>
        <v>208553</v>
      </c>
      <c r="AZ17" s="18">
        <f t="shared" si="10"/>
        <v>9930</v>
      </c>
      <c r="BA17" s="18">
        <f t="shared" si="11"/>
        <v>19860</v>
      </c>
      <c r="BB17" s="18">
        <f t="shared" si="12"/>
        <v>49655</v>
      </c>
      <c r="BC17" s="18">
        <f>INDEX(金币汇总!$I$6:$I$105,神器与芦花古楼!$AW17)*$AM17*BC$2</f>
        <v>263520</v>
      </c>
      <c r="BD17" s="18">
        <f t="shared" si="19"/>
        <v>285033</v>
      </c>
      <c r="BE17" s="18">
        <f t="shared" si="14"/>
        <v>4670</v>
      </c>
      <c r="BF17" s="18">
        <f t="shared" si="15"/>
        <v>7005</v>
      </c>
      <c r="BG17" s="18">
        <f t="shared" si="16"/>
        <v>11680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23817.600000000002</v>
      </c>
      <c r="AF18" s="17" t="s">
        <v>699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175680</v>
      </c>
      <c r="AY18" s="18">
        <f t="shared" si="18"/>
        <v>227084</v>
      </c>
      <c r="AZ18" s="18">
        <f t="shared" si="10"/>
        <v>10810</v>
      </c>
      <c r="BA18" s="18">
        <f t="shared" si="11"/>
        <v>21625</v>
      </c>
      <c r="BB18" s="18">
        <f t="shared" si="12"/>
        <v>54065</v>
      </c>
      <c r="BC18" s="18">
        <f>INDEX(金币汇总!$I$6:$I$105,神器与芦花古楼!$AW18)*$AM18*BC$2</f>
        <v>263520</v>
      </c>
      <c r="BD18" s="18">
        <f t="shared" si="19"/>
        <v>303564</v>
      </c>
      <c r="BE18" s="18">
        <f t="shared" si="14"/>
        <v>4975</v>
      </c>
      <c r="BF18" s="18">
        <f t="shared" si="15"/>
        <v>7460</v>
      </c>
      <c r="BG18" s="18">
        <f t="shared" si="16"/>
        <v>12440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60417.600000000006</v>
      </c>
      <c r="AF19" s="17" t="s">
        <v>700</v>
      </c>
      <c r="AG19" s="18">
        <f>SUMPRODUCT(AG7:AI7,AG18:AI18)</f>
        <v>21</v>
      </c>
      <c r="AH19" s="17" t="s">
        <v>701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175680</v>
      </c>
      <c r="AY19" s="18">
        <f t="shared" si="18"/>
        <v>245615</v>
      </c>
      <c r="AZ19" s="18">
        <f t="shared" si="10"/>
        <v>11695</v>
      </c>
      <c r="BA19" s="18">
        <f t="shared" si="11"/>
        <v>23390</v>
      </c>
      <c r="BB19" s="18">
        <f t="shared" si="12"/>
        <v>58475</v>
      </c>
      <c r="BC19" s="18">
        <f>INDEX(金币汇总!$I$6:$I$105,神器与芦花古楼!$AW19)*$AM19*BC$2</f>
        <v>263520</v>
      </c>
      <c r="BD19" s="18">
        <f t="shared" si="19"/>
        <v>322095</v>
      </c>
      <c r="BE19" s="18">
        <f t="shared" si="14"/>
        <v>5280</v>
      </c>
      <c r="BF19" s="18">
        <f t="shared" si="15"/>
        <v>7920</v>
      </c>
      <c r="BG19" s="18">
        <f t="shared" si="16"/>
        <v>13200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66337.200000000012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175680</v>
      </c>
      <c r="AY20" s="18">
        <f t="shared" si="18"/>
        <v>264146</v>
      </c>
      <c r="AZ20" s="18">
        <f t="shared" si="10"/>
        <v>12575</v>
      </c>
      <c r="BA20" s="18">
        <f t="shared" si="11"/>
        <v>25155</v>
      </c>
      <c r="BB20" s="18">
        <f t="shared" si="12"/>
        <v>62890</v>
      </c>
      <c r="BC20" s="18">
        <f>INDEX(金币汇总!$I$6:$I$105,神器与芦花古楼!$AW20)*$AM20*BC$2</f>
        <v>263520</v>
      </c>
      <c r="BD20" s="18">
        <f t="shared" si="19"/>
        <v>340626</v>
      </c>
      <c r="BE20" s="18">
        <f t="shared" si="14"/>
        <v>5580</v>
      </c>
      <c r="BF20" s="18">
        <f t="shared" si="15"/>
        <v>8375</v>
      </c>
      <c r="BG20" s="18">
        <f t="shared" si="16"/>
        <v>13960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34434.400000000001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187200</v>
      </c>
      <c r="AY21" s="18">
        <f t="shared" si="18"/>
        <v>282677</v>
      </c>
      <c r="AZ21" s="18">
        <f t="shared" si="10"/>
        <v>13460</v>
      </c>
      <c r="BA21" s="18">
        <f t="shared" si="11"/>
        <v>26920</v>
      </c>
      <c r="BB21" s="18">
        <f t="shared" si="12"/>
        <v>67300</v>
      </c>
      <c r="BC21" s="18">
        <f>INDEX(金币汇总!$I$6:$I$105,神器与芦花古楼!$AW21)*$AM21*BC$2</f>
        <v>280800</v>
      </c>
      <c r="BD21" s="18">
        <f t="shared" si="19"/>
        <v>359157</v>
      </c>
      <c r="BE21" s="18">
        <f t="shared" si="14"/>
        <v>5885</v>
      </c>
      <c r="BF21" s="18">
        <f t="shared" si="15"/>
        <v>8830</v>
      </c>
      <c r="BG21" s="18">
        <f t="shared" si="16"/>
        <v>14715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72415.600000000006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187200</v>
      </c>
      <c r="AY22" s="18">
        <f t="shared" si="18"/>
        <v>301208</v>
      </c>
      <c r="AZ22" s="18">
        <f t="shared" si="10"/>
        <v>14340</v>
      </c>
      <c r="BA22" s="18">
        <f t="shared" si="11"/>
        <v>28685</v>
      </c>
      <c r="BB22" s="18">
        <f t="shared" si="12"/>
        <v>71715</v>
      </c>
      <c r="BC22" s="18">
        <f>INDEX(金币汇总!$I$6:$I$105,神器与芦花古楼!$AW22)*$AM22*BC$2</f>
        <v>280800</v>
      </c>
      <c r="BD22" s="18">
        <f t="shared" si="19"/>
        <v>377688</v>
      </c>
      <c r="BE22" s="18">
        <f t="shared" si="14"/>
        <v>6190</v>
      </c>
      <c r="BF22" s="18">
        <f t="shared" si="15"/>
        <v>9285</v>
      </c>
      <c r="BG22" s="18">
        <f t="shared" si="16"/>
        <v>15475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37491.599999999999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187200</v>
      </c>
      <c r="AY23" s="18">
        <f t="shared" si="18"/>
        <v>319739</v>
      </c>
      <c r="AZ23" s="18">
        <f t="shared" si="10"/>
        <v>15225</v>
      </c>
      <c r="BA23" s="18">
        <f t="shared" si="11"/>
        <v>30450</v>
      </c>
      <c r="BB23" s="18">
        <f t="shared" si="12"/>
        <v>76125</v>
      </c>
      <c r="BC23" s="18">
        <f>INDEX(金币汇总!$I$6:$I$105,神器与芦花古楼!$AW23)*$AM23*BC$2</f>
        <v>280800</v>
      </c>
      <c r="BD23" s="18">
        <f t="shared" si="19"/>
        <v>396219</v>
      </c>
      <c r="BE23" s="18">
        <f t="shared" si="14"/>
        <v>6495</v>
      </c>
      <c r="BF23" s="18">
        <f t="shared" si="15"/>
        <v>9740</v>
      </c>
      <c r="BG23" s="18">
        <f t="shared" si="16"/>
        <v>16235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77550.400000000009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187200</v>
      </c>
      <c r="AY24" s="18">
        <f t="shared" si="18"/>
        <v>338270</v>
      </c>
      <c r="AZ24" s="18">
        <f t="shared" si="10"/>
        <v>16105</v>
      </c>
      <c r="BA24" s="18">
        <f t="shared" si="11"/>
        <v>32215</v>
      </c>
      <c r="BB24" s="18">
        <f t="shared" si="12"/>
        <v>80540</v>
      </c>
      <c r="BC24" s="18">
        <f>INDEX(金币汇总!$I$6:$I$105,神器与芦花古楼!$AW24)*$AM24*BC$2</f>
        <v>280800</v>
      </c>
      <c r="BD24" s="18">
        <f t="shared" si="19"/>
        <v>414750</v>
      </c>
      <c r="BE24" s="18">
        <f t="shared" si="14"/>
        <v>6795</v>
      </c>
      <c r="BF24" s="18">
        <f t="shared" si="15"/>
        <v>10195</v>
      </c>
      <c r="BG24" s="18">
        <f t="shared" si="16"/>
        <v>16995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49090.8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187200</v>
      </c>
      <c r="AY25" s="18">
        <f t="shared" si="18"/>
        <v>356801</v>
      </c>
      <c r="AZ25" s="18">
        <f t="shared" si="10"/>
        <v>16990</v>
      </c>
      <c r="BA25" s="18">
        <f t="shared" si="11"/>
        <v>33980</v>
      </c>
      <c r="BB25" s="18">
        <f t="shared" si="12"/>
        <v>84950</v>
      </c>
      <c r="BC25" s="18">
        <f>INDEX(金币汇总!$I$6:$I$105,神器与芦花古楼!$AW25)*$AM25*BC$2</f>
        <v>280800</v>
      </c>
      <c r="BD25" s="18">
        <f t="shared" si="19"/>
        <v>433281</v>
      </c>
      <c r="BE25" s="18">
        <f t="shared" si="14"/>
        <v>7100</v>
      </c>
      <c r="BF25" s="18">
        <f t="shared" si="15"/>
        <v>10650</v>
      </c>
      <c r="BG25" s="18">
        <f t="shared" si="16"/>
        <v>17755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112695.20000000001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468000</v>
      </c>
      <c r="AY26" s="18">
        <f t="shared" si="18"/>
        <v>375332</v>
      </c>
      <c r="AZ26" s="18">
        <f t="shared" si="10"/>
        <v>17870</v>
      </c>
      <c r="BA26" s="18">
        <f t="shared" si="11"/>
        <v>35745</v>
      </c>
      <c r="BB26" s="18">
        <f t="shared" si="12"/>
        <v>89360</v>
      </c>
      <c r="BC26" s="18">
        <f>INDEX(金币汇总!$I$6:$I$105,神器与芦花古楼!$AW26)*$AM26*BC$2</f>
        <v>702000</v>
      </c>
      <c r="BD26" s="18">
        <f t="shared" si="19"/>
        <v>451812</v>
      </c>
      <c r="BE26" s="18">
        <f t="shared" si="14"/>
        <v>7405</v>
      </c>
      <c r="BF26" s="18">
        <f t="shared" si="15"/>
        <v>11110</v>
      </c>
      <c r="BG26" s="18">
        <f t="shared" si="16"/>
        <v>18515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59560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468000</v>
      </c>
      <c r="AY27" s="18">
        <f t="shared" si="18"/>
        <v>393863</v>
      </c>
      <c r="AZ27" s="18">
        <f t="shared" si="10"/>
        <v>18755</v>
      </c>
      <c r="BA27" s="18">
        <f t="shared" si="11"/>
        <v>37510</v>
      </c>
      <c r="BB27" s="18">
        <f t="shared" si="12"/>
        <v>93775</v>
      </c>
      <c r="BC27" s="18">
        <f>INDEX(金币汇总!$I$6:$I$105,神器与芦花古楼!$AW27)*$AM27*BC$2</f>
        <v>702000</v>
      </c>
      <c r="BD27" s="18">
        <f t="shared" si="19"/>
        <v>470343</v>
      </c>
      <c r="BE27" s="18">
        <f t="shared" si="14"/>
        <v>7710</v>
      </c>
      <c r="BF27" s="18">
        <f t="shared" si="15"/>
        <v>11565</v>
      </c>
      <c r="BG27" s="18">
        <f t="shared" si="16"/>
        <v>19275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61702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468000</v>
      </c>
      <c r="AY28" s="18">
        <f t="shared" si="18"/>
        <v>412394</v>
      </c>
      <c r="AZ28" s="18">
        <f t="shared" si="10"/>
        <v>19635</v>
      </c>
      <c r="BA28" s="18">
        <f t="shared" si="11"/>
        <v>39275</v>
      </c>
      <c r="BB28" s="18">
        <f t="shared" si="12"/>
        <v>98185</v>
      </c>
      <c r="BC28" s="18">
        <f>INDEX(金币汇总!$I$6:$I$105,神器与芦花古楼!$AW28)*$AM28*BC$2</f>
        <v>702000</v>
      </c>
      <c r="BD28" s="18">
        <f t="shared" si="19"/>
        <v>488874</v>
      </c>
      <c r="BE28" s="18">
        <f t="shared" si="14"/>
        <v>8010</v>
      </c>
      <c r="BF28" s="18">
        <f t="shared" si="15"/>
        <v>12020</v>
      </c>
      <c r="BG28" s="18">
        <f t="shared" si="16"/>
        <v>20035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64518.400000000001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468000</v>
      </c>
      <c r="AY29" s="18">
        <f t="shared" si="18"/>
        <v>430925</v>
      </c>
      <c r="AZ29" s="18">
        <f t="shared" si="10"/>
        <v>20520</v>
      </c>
      <c r="BA29" s="18">
        <f t="shared" si="11"/>
        <v>41040</v>
      </c>
      <c r="BB29" s="18">
        <f t="shared" si="12"/>
        <v>102600</v>
      </c>
      <c r="BC29" s="18">
        <f>INDEX(金币汇总!$I$6:$I$105,神器与芦花古楼!$AW29)*$AM29*BC$2</f>
        <v>702000</v>
      </c>
      <c r="BD29" s="18">
        <f t="shared" si="19"/>
        <v>507405</v>
      </c>
      <c r="BE29" s="18">
        <f t="shared" si="14"/>
        <v>8315</v>
      </c>
      <c r="BF29" s="18">
        <f t="shared" si="15"/>
        <v>12475</v>
      </c>
      <c r="BG29" s="18">
        <f t="shared" si="16"/>
        <v>20795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66682.8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468000</v>
      </c>
      <c r="AY30" s="18">
        <f t="shared" si="18"/>
        <v>449456</v>
      </c>
      <c r="AZ30" s="18">
        <f t="shared" si="10"/>
        <v>21400</v>
      </c>
      <c r="BA30" s="18">
        <f t="shared" si="11"/>
        <v>42805</v>
      </c>
      <c r="BB30" s="18">
        <f t="shared" si="12"/>
        <v>107010</v>
      </c>
      <c r="BC30" s="18">
        <f>INDEX(金币汇总!$I$6:$I$105,神器与芦花古楼!$AW30)*$AM30*BC$2</f>
        <v>702000</v>
      </c>
      <c r="BD30" s="18">
        <f t="shared" si="19"/>
        <v>525936</v>
      </c>
      <c r="BE30" s="18">
        <f t="shared" si="14"/>
        <v>8620</v>
      </c>
      <c r="BF30" s="18">
        <f t="shared" si="15"/>
        <v>12930</v>
      </c>
      <c r="BG30" s="18">
        <f t="shared" si="16"/>
        <v>21550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68847.199999999997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468000</v>
      </c>
      <c r="AY31" s="18">
        <f t="shared" si="18"/>
        <v>467987</v>
      </c>
      <c r="AZ31" s="18">
        <f t="shared" si="10"/>
        <v>22285</v>
      </c>
      <c r="BA31" s="18">
        <f t="shared" si="11"/>
        <v>44570</v>
      </c>
      <c r="BB31" s="18">
        <f t="shared" si="12"/>
        <v>111425</v>
      </c>
      <c r="BC31" s="18">
        <f>INDEX(金币汇总!$I$6:$I$105,神器与芦花古楼!$AW31)*$AM31*BC$2</f>
        <v>702000</v>
      </c>
      <c r="BD31" s="18">
        <f t="shared" si="19"/>
        <v>544467</v>
      </c>
      <c r="BE31" s="18">
        <f t="shared" si="14"/>
        <v>8925</v>
      </c>
      <c r="BF31" s="18">
        <f t="shared" si="15"/>
        <v>13385</v>
      </c>
      <c r="BG31" s="18">
        <f t="shared" si="16"/>
        <v>22310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71011.600000000006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468000</v>
      </c>
      <c r="AY32" s="18">
        <f t="shared" si="18"/>
        <v>486518</v>
      </c>
      <c r="AZ32" s="18">
        <f t="shared" si="10"/>
        <v>23165</v>
      </c>
      <c r="BA32" s="18">
        <f t="shared" si="11"/>
        <v>46335</v>
      </c>
      <c r="BB32" s="18">
        <f t="shared" si="12"/>
        <v>115835</v>
      </c>
      <c r="BC32" s="18">
        <f>INDEX(金币汇总!$I$6:$I$105,神器与芦花古楼!$AW32)*$AM32*BC$2</f>
        <v>702000</v>
      </c>
      <c r="BD32" s="18">
        <f t="shared" si="19"/>
        <v>562998</v>
      </c>
      <c r="BE32" s="18">
        <f t="shared" si="14"/>
        <v>9225</v>
      </c>
      <c r="BF32" s="18">
        <f t="shared" si="15"/>
        <v>13840</v>
      </c>
      <c r="BG32" s="18">
        <f t="shared" si="16"/>
        <v>23070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73176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468000</v>
      </c>
      <c r="AY33" s="18">
        <f t="shared" si="18"/>
        <v>505049</v>
      </c>
      <c r="AZ33" s="18">
        <f t="shared" si="10"/>
        <v>24045</v>
      </c>
      <c r="BA33" s="18">
        <f t="shared" si="11"/>
        <v>48095</v>
      </c>
      <c r="BB33" s="18">
        <f t="shared" si="12"/>
        <v>120245</v>
      </c>
      <c r="BC33" s="18">
        <f>INDEX(金币汇总!$I$6:$I$105,神器与芦花古楼!$AW33)*$AM33*BC$2</f>
        <v>702000</v>
      </c>
      <c r="BD33" s="18">
        <f t="shared" si="19"/>
        <v>581529</v>
      </c>
      <c r="BE33" s="18">
        <f t="shared" si="14"/>
        <v>9530</v>
      </c>
      <c r="BF33" s="18">
        <f t="shared" si="15"/>
        <v>14295</v>
      </c>
      <c r="BG33" s="18">
        <f t="shared" si="16"/>
        <v>23830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80857.200000000012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94761.600000000006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102992.40000000001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111223.20000000001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119453.6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127684.40000000001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135914.80000000002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144145.60000000001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152376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160606.80000000002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168837.2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198254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216599.6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234945.2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253290.80000000002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271636.40000000002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289982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308327.60000000003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326673.2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345018.80000000005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363364.4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A123"/>
  <sheetViews>
    <sheetView workbookViewId="0">
      <selection activeCell="B19" sqref="B19:B33"/>
    </sheetView>
  </sheetViews>
  <sheetFormatPr defaultRowHeight="14.25" x14ac:dyDescent="0.2"/>
  <cols>
    <col min="3" max="3" width="11.125" customWidth="1"/>
    <col min="4" max="4" width="9.625" customWidth="1"/>
    <col min="5" max="5" width="9.5" customWidth="1"/>
    <col min="6" max="6" width="9.625" customWidth="1"/>
    <col min="7" max="7" width="12.5" customWidth="1"/>
    <col min="8" max="8" width="12.25" customWidth="1"/>
    <col min="9" max="9" width="14.875" customWidth="1"/>
    <col min="10" max="10" width="12.625" customWidth="1"/>
    <col min="11" max="11" width="17.875" customWidth="1"/>
    <col min="12" max="12" width="14" customWidth="1"/>
    <col min="13" max="13" width="10.625" customWidth="1"/>
    <col min="17" max="17" width="8.625" customWidth="1"/>
    <col min="18" max="18" width="9.625" bestFit="1" customWidth="1"/>
    <col min="19" max="24" width="9.625" customWidth="1"/>
    <col min="25" max="25" width="8" customWidth="1"/>
    <col min="31" max="31" width="8.875" customWidth="1"/>
    <col min="33" max="33" width="12.25" customWidth="1"/>
    <col min="34" max="34" width="10.125" customWidth="1"/>
    <col min="35" max="35" width="15.625" bestFit="1" customWidth="1"/>
    <col min="36" max="36" width="11.875" customWidth="1"/>
    <col min="37" max="37" width="13.875" customWidth="1"/>
    <col min="38" max="38" width="13.375" customWidth="1"/>
    <col min="39" max="39" width="15.25" customWidth="1"/>
    <col min="40" max="40" width="12.5" customWidth="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>
        <v>60</v>
      </c>
      <c r="T2">
        <v>10</v>
      </c>
      <c r="U2">
        <v>10</v>
      </c>
      <c r="V2">
        <v>10</v>
      </c>
      <c r="W2">
        <v>5</v>
      </c>
      <c r="X2">
        <v>5</v>
      </c>
      <c r="Y2">
        <v>5</v>
      </c>
      <c r="AT2">
        <v>120</v>
      </c>
      <c r="AU2">
        <v>90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</row>
    <row r="3" spans="1:53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O3" s="13" t="s">
        <v>421</v>
      </c>
      <c r="P3" s="13" t="s">
        <v>453</v>
      </c>
      <c r="Q3" s="13" t="s">
        <v>455</v>
      </c>
      <c r="R3" s="13" t="s">
        <v>456</v>
      </c>
      <c r="S3" s="13" t="s">
        <v>464</v>
      </c>
      <c r="T3" s="13" t="s">
        <v>467</v>
      </c>
      <c r="U3" s="13" t="s">
        <v>426</v>
      </c>
      <c r="V3" s="13" t="s">
        <v>427</v>
      </c>
      <c r="W3" s="13" t="s">
        <v>428</v>
      </c>
      <c r="X3" s="13" t="s">
        <v>429</v>
      </c>
      <c r="Y3" s="13" t="s">
        <v>430</v>
      </c>
      <c r="AA3" s="13" t="s">
        <v>421</v>
      </c>
      <c r="AB3" s="13" t="s">
        <v>450</v>
      </c>
      <c r="AC3" s="13" t="s">
        <v>451</v>
      </c>
      <c r="AD3" s="13" t="s">
        <v>452</v>
      </c>
      <c r="AE3" s="13" t="s">
        <v>457</v>
      </c>
      <c r="AF3" s="13" t="s">
        <v>459</v>
      </c>
      <c r="AG3" s="13" t="s">
        <v>458</v>
      </c>
      <c r="AH3" s="13" t="s">
        <v>463</v>
      </c>
      <c r="AI3" s="13" t="s">
        <v>465</v>
      </c>
      <c r="AJ3" s="13" t="s">
        <v>466</v>
      </c>
      <c r="AK3" s="13" t="s">
        <v>486</v>
      </c>
      <c r="AL3" s="13" t="s">
        <v>487</v>
      </c>
      <c r="AM3" s="13" t="s">
        <v>488</v>
      </c>
      <c r="AN3" s="13" t="s">
        <v>489</v>
      </c>
      <c r="AQ3" s="13" t="s">
        <v>421</v>
      </c>
      <c r="AR3" s="13" t="s">
        <v>453</v>
      </c>
      <c r="AS3" s="13" t="s">
        <v>455</v>
      </c>
      <c r="AT3" s="13" t="s">
        <v>456</v>
      </c>
      <c r="AU3" s="13" t="s">
        <v>460</v>
      </c>
      <c r="AV3" s="13" t="s">
        <v>467</v>
      </c>
      <c r="AW3" s="13" t="s">
        <v>426</v>
      </c>
      <c r="AX3" s="13" t="s">
        <v>427</v>
      </c>
      <c r="AY3" s="13" t="s">
        <v>428</v>
      </c>
      <c r="AZ3" s="13" t="s">
        <v>429</v>
      </c>
      <c r="BA3" s="13" t="s">
        <v>430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461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ROUND(游戏节奏!$AI4*W$2,0)</f>
        <v>0</v>
      </c>
      <c r="X4" s="18">
        <f>ROUND(游戏节奏!$AJ4*X$2,0)</f>
        <v>0</v>
      </c>
      <c r="Y4" s="18">
        <f>ROUND(游戏节奏!$AK4*Y$2,0)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461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ROUND(游戏节奏!$AI4*AY$2,0)</f>
        <v>0</v>
      </c>
      <c r="AZ4" s="18">
        <f>ROUND(游戏节奏!$AJ4*AZ$2,0)</f>
        <v>0</v>
      </c>
      <c r="BA4" s="18">
        <f>ROUND(游戏节奏!$AK4*BA$2,0)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462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ROUND(游戏节奏!$AI5*W$2,0)</f>
        <v>0</v>
      </c>
      <c r="X5" s="18">
        <f>ROUND(游戏节奏!$AJ5*X$2,0)</f>
        <v>0</v>
      </c>
      <c r="Y5" s="18">
        <f>ROUND(游戏节奏!$AK5*Y$2,0)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462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ROUND(游戏节奏!$AI5*AY$2,0)</f>
        <v>0</v>
      </c>
      <c r="AZ5" s="18">
        <f>ROUND(游戏节奏!$AJ5*AZ$2,0)</f>
        <v>0</v>
      </c>
      <c r="BA5" s="18">
        <f>ROUND(游戏节奏!$AK5*BA$2,0)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ROUND(游戏节奏!$AI6*W$2,0)</f>
        <v>0</v>
      </c>
      <c r="X6" s="18">
        <f>ROUND(游戏节奏!$AJ6*X$2,0)</f>
        <v>0</v>
      </c>
      <c r="Y6" s="18">
        <f>ROUND(游戏节奏!$AK6*Y$2,0)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461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ROUND(游戏节奏!$AI6*AY$2,0)</f>
        <v>0</v>
      </c>
      <c r="AZ6" s="18">
        <f>ROUND(游戏节奏!$AJ6*AZ$2,0)</f>
        <v>0</v>
      </c>
      <c r="BA6" s="18">
        <f>ROUND(游戏节奏!$AK6*BA$2,0)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ROUND(游戏节奏!$AI7*W$2,0)</f>
        <v>5</v>
      </c>
      <c r="X7" s="18">
        <f>ROUND(游戏节奏!$AJ7*X$2,0)</f>
        <v>0</v>
      </c>
      <c r="Y7" s="18">
        <f>ROUND(游戏节奏!$AK7*Y$2,0)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462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ROUND(游戏节奏!$AI7*AY$2,0)</f>
        <v>20</v>
      </c>
      <c r="AZ7" s="18">
        <f>ROUND(游戏节奏!$AJ7*AZ$2,0)</f>
        <v>0</v>
      </c>
      <c r="BA7" s="18">
        <f>ROUND(游戏节奏!$AK7*BA$2,0)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ROUND(游戏节奏!$AI8*W$2,0)</f>
        <v>10</v>
      </c>
      <c r="X8" s="18">
        <f>ROUND(游戏节奏!$AJ8*X$2,0)</f>
        <v>0</v>
      </c>
      <c r="Y8" s="18">
        <f>ROUND(游戏节奏!$AK8*Y$2,0)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461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ROUND(游戏节奏!$AI8*AY$2,0)</f>
        <v>40</v>
      </c>
      <c r="AZ8" s="18">
        <f>ROUND(游戏节奏!$AJ8*AZ$2,0)</f>
        <v>0</v>
      </c>
      <c r="BA8" s="18">
        <f>ROUND(游戏节奏!$AK8*BA$2,0)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ROUND(游戏节奏!$AI9*W$2,0)</f>
        <v>15</v>
      </c>
      <c r="X9" s="18">
        <f>ROUND(游戏节奏!$AJ9*X$2,0)</f>
        <v>0</v>
      </c>
      <c r="Y9" s="18">
        <f>ROUND(游戏节奏!$AK9*Y$2,0)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462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ROUND(游戏节奏!$AI9*AY$2,0)</f>
        <v>60</v>
      </c>
      <c r="AZ9" s="18">
        <f>ROUND(游戏节奏!$AJ9*AZ$2,0)</f>
        <v>0</v>
      </c>
      <c r="BA9" s="18">
        <f>ROUND(游戏节奏!$AK9*BA$2,0)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I10" s="14" t="s">
        <v>470</v>
      </c>
      <c r="J10" s="18">
        <f t="shared" ref="J10:J33" si="6">INDEX($T$4:$T$13,$A10)</f>
        <v>30</v>
      </c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ROUND(游戏节奏!$AI10*W$2,0)</f>
        <v>0</v>
      </c>
      <c r="X10" s="18">
        <f>ROUND(游戏节奏!$AJ10*X$2,0)</f>
        <v>3</v>
      </c>
      <c r="Y10" s="18">
        <f>ROUND(游戏节奏!$AK10*Y$2,0)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461</v>
      </c>
      <c r="AH10" s="18">
        <f t="shared" si="5"/>
        <v>540</v>
      </c>
      <c r="AI10" s="14" t="s">
        <v>470</v>
      </c>
      <c r="AJ10" s="18">
        <f t="shared" ref="AJ10:AJ33" si="7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ROUND(游戏节奏!$AI10*AY$2,0)</f>
        <v>0</v>
      </c>
      <c r="AZ10" s="18">
        <f>ROUND(游戏节奏!$AJ10*AZ$2,0)</f>
        <v>12</v>
      </c>
      <c r="BA10" s="18">
        <f>ROUND(游戏节奏!$AK10*BA$2,0)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I11" s="14" t="s">
        <v>471</v>
      </c>
      <c r="J11" s="18">
        <f t="shared" si="6"/>
        <v>30</v>
      </c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ROUND(游戏节奏!$AI11*W$2,0)</f>
        <v>0</v>
      </c>
      <c r="X11" s="18">
        <f>ROUND(游戏节奏!$AJ11*X$2,0)</f>
        <v>3</v>
      </c>
      <c r="Y11" s="18">
        <f>ROUND(游戏节奏!$AK11*Y$2,0)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462</v>
      </c>
      <c r="AH11" s="18">
        <f t="shared" si="5"/>
        <v>540</v>
      </c>
      <c r="AI11" s="14" t="s">
        <v>471</v>
      </c>
      <c r="AJ11" s="18">
        <f t="shared" si="7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ROUND(游戏节奏!$AI11*AY$2,0)</f>
        <v>0</v>
      </c>
      <c r="AZ11" s="18">
        <f>ROUND(游戏节奏!$AJ11*AZ$2,0)</f>
        <v>12</v>
      </c>
      <c r="BA11" s="18">
        <f>ROUND(游戏节奏!$AK11*BA$2,0)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I12" s="14" t="s">
        <v>470</v>
      </c>
      <c r="J12" s="18">
        <f t="shared" si="6"/>
        <v>30</v>
      </c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ROUND(游戏节奏!$AI12*W$2,0)</f>
        <v>0</v>
      </c>
      <c r="X12" s="18">
        <f>ROUND(游戏节奏!$AJ12*X$2,0)</f>
        <v>4</v>
      </c>
      <c r="Y12" s="18">
        <f>ROUND(游戏节奏!$AK12*Y$2,0)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461</v>
      </c>
      <c r="AH12" s="18">
        <f t="shared" si="5"/>
        <v>540</v>
      </c>
      <c r="AI12" s="14" t="s">
        <v>470</v>
      </c>
      <c r="AJ12" s="18">
        <f t="shared" si="7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ROUND(游戏节奏!$AI12*AY$2,0)</f>
        <v>0</v>
      </c>
      <c r="AZ12" s="18">
        <f>ROUND(游戏节奏!$AJ12*AZ$2,0)</f>
        <v>16</v>
      </c>
      <c r="BA12" s="18">
        <f>ROUND(游戏节奏!$AK12*BA$2,0)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I13" s="14" t="s">
        <v>471</v>
      </c>
      <c r="J13" s="18">
        <f t="shared" si="6"/>
        <v>30</v>
      </c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ROUND(游戏节奏!$AI13*W$2,0)</f>
        <v>0</v>
      </c>
      <c r="X13" s="18">
        <f>ROUND(游戏节奏!$AJ13*X$2,0)</f>
        <v>5</v>
      </c>
      <c r="Y13" s="18">
        <f>ROUND(游戏节奏!$AK13*Y$2,0)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462</v>
      </c>
      <c r="AH13" s="18">
        <f t="shared" si="5"/>
        <v>540</v>
      </c>
      <c r="AI13" s="14" t="s">
        <v>471</v>
      </c>
      <c r="AJ13" s="18">
        <f t="shared" si="7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ROUND(游戏节奏!$AI13*AY$2,0)</f>
        <v>0</v>
      </c>
      <c r="AZ13" s="18">
        <f>ROUND(游戏节奏!$AJ13*AZ$2,0)</f>
        <v>20</v>
      </c>
      <c r="BA13" s="18">
        <f>ROUND(游戏节奏!$AK13*BA$2,0)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I14" s="14" t="s">
        <v>470</v>
      </c>
      <c r="J14" s="18">
        <f t="shared" si="6"/>
        <v>30</v>
      </c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461</v>
      </c>
      <c r="AH14" s="18">
        <f t="shared" si="5"/>
        <v>540</v>
      </c>
      <c r="AI14" s="14" t="s">
        <v>470</v>
      </c>
      <c r="AJ14" s="18">
        <f t="shared" si="7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I15" s="14" t="s">
        <v>471</v>
      </c>
      <c r="J15" s="18">
        <f t="shared" si="6"/>
        <v>30</v>
      </c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462</v>
      </c>
      <c r="AH15" s="18">
        <f t="shared" si="5"/>
        <v>540</v>
      </c>
      <c r="AI15" s="14" t="s">
        <v>471</v>
      </c>
      <c r="AJ15" s="18">
        <f t="shared" si="7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I16" s="14" t="s">
        <v>470</v>
      </c>
      <c r="J16" s="18">
        <f t="shared" si="6"/>
        <v>30</v>
      </c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461</v>
      </c>
      <c r="AH16" s="18">
        <f t="shared" si="5"/>
        <v>540</v>
      </c>
      <c r="AI16" s="14" t="s">
        <v>470</v>
      </c>
      <c r="AJ16" s="18">
        <f t="shared" si="7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I17" s="14" t="s">
        <v>471</v>
      </c>
      <c r="J17" s="18">
        <f t="shared" si="6"/>
        <v>30</v>
      </c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462</v>
      </c>
      <c r="AH17" s="18">
        <f t="shared" si="5"/>
        <v>540</v>
      </c>
      <c r="AI17" s="14" t="s">
        <v>471</v>
      </c>
      <c r="AJ17" s="18">
        <f t="shared" si="7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I18" s="14" t="s">
        <v>470</v>
      </c>
      <c r="J18" s="18">
        <f t="shared" si="6"/>
        <v>30</v>
      </c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462</v>
      </c>
      <c r="AH18" s="18">
        <f t="shared" si="5"/>
        <v>540</v>
      </c>
      <c r="AI18" s="14" t="s">
        <v>470</v>
      </c>
      <c r="AJ18" s="18">
        <f t="shared" si="7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420</v>
      </c>
      <c r="I19" s="14" t="s">
        <v>471</v>
      </c>
      <c r="J19" s="18">
        <f t="shared" si="6"/>
        <v>50</v>
      </c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461</v>
      </c>
      <c r="AH19" s="18">
        <f t="shared" si="5"/>
        <v>630</v>
      </c>
      <c r="AI19" s="14" t="s">
        <v>471</v>
      </c>
      <c r="AJ19" s="18">
        <f t="shared" si="7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420</v>
      </c>
      <c r="I20" s="14" t="s">
        <v>470</v>
      </c>
      <c r="J20" s="18">
        <f t="shared" si="6"/>
        <v>50</v>
      </c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462</v>
      </c>
      <c r="AH20" s="18">
        <f t="shared" si="5"/>
        <v>630</v>
      </c>
      <c r="AI20" s="14" t="s">
        <v>470</v>
      </c>
      <c r="AJ20" s="18">
        <f t="shared" si="7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420</v>
      </c>
      <c r="I21" s="14" t="s">
        <v>471</v>
      </c>
      <c r="J21" s="18">
        <f t="shared" si="6"/>
        <v>50</v>
      </c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461</v>
      </c>
      <c r="AH21" s="18">
        <f t="shared" si="5"/>
        <v>630</v>
      </c>
      <c r="AI21" s="14" t="s">
        <v>471</v>
      </c>
      <c r="AJ21" s="18">
        <f t="shared" si="7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420</v>
      </c>
      <c r="I22" s="14" t="s">
        <v>470</v>
      </c>
      <c r="J22" s="18">
        <f t="shared" si="6"/>
        <v>50</v>
      </c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462</v>
      </c>
      <c r="AH22" s="18">
        <f t="shared" si="5"/>
        <v>630</v>
      </c>
      <c r="AI22" s="14" t="s">
        <v>470</v>
      </c>
      <c r="AJ22" s="18">
        <f t="shared" si="7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420</v>
      </c>
      <c r="I23" s="14" t="s">
        <v>471</v>
      </c>
      <c r="J23" s="18">
        <f t="shared" si="6"/>
        <v>50</v>
      </c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461</v>
      </c>
      <c r="AH23" s="18">
        <f t="shared" si="5"/>
        <v>630</v>
      </c>
      <c r="AI23" s="14" t="s">
        <v>471</v>
      </c>
      <c r="AJ23" s="18">
        <f t="shared" si="7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420</v>
      </c>
      <c r="I24" s="14" t="s">
        <v>470</v>
      </c>
      <c r="J24" s="18">
        <f t="shared" si="6"/>
        <v>50</v>
      </c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462</v>
      </c>
      <c r="AH24" s="18">
        <f t="shared" si="5"/>
        <v>630</v>
      </c>
      <c r="AI24" s="14" t="s">
        <v>470</v>
      </c>
      <c r="AJ24" s="18">
        <f t="shared" si="7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420</v>
      </c>
      <c r="I25" s="14" t="s">
        <v>471</v>
      </c>
      <c r="J25" s="18">
        <f t="shared" si="6"/>
        <v>50</v>
      </c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461</v>
      </c>
      <c r="AH25" s="18">
        <f t="shared" si="5"/>
        <v>630</v>
      </c>
      <c r="AI25" s="14" t="s">
        <v>471</v>
      </c>
      <c r="AJ25" s="18">
        <f t="shared" si="7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420</v>
      </c>
      <c r="I26" s="14" t="s">
        <v>470</v>
      </c>
      <c r="J26" s="18">
        <f t="shared" si="6"/>
        <v>50</v>
      </c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462</v>
      </c>
      <c r="AH26" s="18">
        <f t="shared" si="5"/>
        <v>630</v>
      </c>
      <c r="AI26" s="14" t="s">
        <v>470</v>
      </c>
      <c r="AJ26" s="18">
        <f t="shared" si="7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420</v>
      </c>
      <c r="I27" s="14" t="s">
        <v>471</v>
      </c>
      <c r="J27" s="18">
        <f t="shared" si="6"/>
        <v>50</v>
      </c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461</v>
      </c>
      <c r="AH27" s="18">
        <f t="shared" si="5"/>
        <v>630</v>
      </c>
      <c r="AI27" s="14" t="s">
        <v>471</v>
      </c>
      <c r="AJ27" s="18">
        <f t="shared" si="7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420</v>
      </c>
      <c r="I28" s="14" t="s">
        <v>470</v>
      </c>
      <c r="J28" s="18">
        <f t="shared" si="6"/>
        <v>50</v>
      </c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462</v>
      </c>
      <c r="AH28" s="18">
        <f t="shared" si="5"/>
        <v>630</v>
      </c>
      <c r="AI28" s="14" t="s">
        <v>470</v>
      </c>
      <c r="AJ28" s="18">
        <f t="shared" si="7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420</v>
      </c>
      <c r="I29" s="14" t="s">
        <v>471</v>
      </c>
      <c r="J29" s="18">
        <f t="shared" si="6"/>
        <v>50</v>
      </c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461</v>
      </c>
      <c r="AH29" s="18">
        <f t="shared" si="5"/>
        <v>630</v>
      </c>
      <c r="AI29" s="14" t="s">
        <v>471</v>
      </c>
      <c r="AJ29" s="18">
        <f t="shared" si="7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420</v>
      </c>
      <c r="I30" s="14" t="s">
        <v>470</v>
      </c>
      <c r="J30" s="18">
        <f t="shared" si="6"/>
        <v>50</v>
      </c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462</v>
      </c>
      <c r="AH30" s="18">
        <f t="shared" si="5"/>
        <v>630</v>
      </c>
      <c r="AI30" s="14" t="s">
        <v>470</v>
      </c>
      <c r="AJ30" s="18">
        <f t="shared" si="7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420</v>
      </c>
      <c r="I31" s="14" t="s">
        <v>471</v>
      </c>
      <c r="J31" s="18">
        <f t="shared" si="6"/>
        <v>50</v>
      </c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461</v>
      </c>
      <c r="AH31" s="18">
        <f t="shared" si="5"/>
        <v>630</v>
      </c>
      <c r="AI31" s="14" t="s">
        <v>471</v>
      </c>
      <c r="AJ31" s="18">
        <f t="shared" si="7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420</v>
      </c>
      <c r="I32" s="14" t="s">
        <v>470</v>
      </c>
      <c r="J32" s="18">
        <f t="shared" si="6"/>
        <v>50</v>
      </c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462</v>
      </c>
      <c r="AH32" s="18">
        <f t="shared" si="5"/>
        <v>630</v>
      </c>
      <c r="AI32" s="14" t="s">
        <v>470</v>
      </c>
      <c r="AJ32" s="18">
        <f t="shared" si="7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420</v>
      </c>
      <c r="I33" s="14" t="s">
        <v>471</v>
      </c>
      <c r="J33" s="18">
        <f t="shared" si="6"/>
        <v>50</v>
      </c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462</v>
      </c>
      <c r="AH33" s="18">
        <f t="shared" si="5"/>
        <v>630</v>
      </c>
      <c r="AI33" s="14" t="s">
        <v>471</v>
      </c>
      <c r="AJ33" s="18">
        <f t="shared" si="7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I34" s="14" t="s">
        <v>472</v>
      </c>
      <c r="J34" s="18">
        <f t="shared" ref="J34:J78" si="8">INDEX($U$4:$U$13,$A34)</f>
        <v>25</v>
      </c>
      <c r="K34" s="14" t="s">
        <v>476</v>
      </c>
      <c r="L34" s="18">
        <f t="shared" ref="L34:L78" si="9">INDEX($W$4:$W$13,A34)</f>
        <v>5</v>
      </c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461</v>
      </c>
      <c r="AH34" s="18">
        <f t="shared" si="5"/>
        <v>810</v>
      </c>
      <c r="AI34" s="14" t="s">
        <v>472</v>
      </c>
      <c r="AJ34" s="18">
        <f t="shared" ref="AJ34:AJ78" si="10">INDEX($AW$4:$AW$13,$A34)</f>
        <v>50</v>
      </c>
      <c r="AK34" s="14" t="s">
        <v>476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I35" s="14" t="s">
        <v>473</v>
      </c>
      <c r="J35" s="18">
        <f t="shared" si="8"/>
        <v>25</v>
      </c>
      <c r="K35" s="14" t="s">
        <v>477</v>
      </c>
      <c r="L35" s="18">
        <f t="shared" si="9"/>
        <v>5</v>
      </c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462</v>
      </c>
      <c r="AH35" s="18">
        <f t="shared" si="5"/>
        <v>810</v>
      </c>
      <c r="AI35" s="14" t="s">
        <v>473</v>
      </c>
      <c r="AJ35" s="18">
        <f t="shared" si="10"/>
        <v>50</v>
      </c>
      <c r="AK35" s="14" t="s">
        <v>477</v>
      </c>
      <c r="AL35" s="18">
        <f t="shared" ref="AL35:AL78" si="11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12">INDEX($R$4:$R$13,$A36)</f>
        <v>540</v>
      </c>
      <c r="G36" s="14" t="s">
        <v>461</v>
      </c>
      <c r="H36" s="18">
        <f t="shared" ref="H36:H67" si="13">INDEX($S$4:$S$13,$A36)</f>
        <v>540</v>
      </c>
      <c r="I36" s="14" t="s">
        <v>472</v>
      </c>
      <c r="J36" s="18">
        <f t="shared" si="8"/>
        <v>25</v>
      </c>
      <c r="K36" s="14" t="s">
        <v>478</v>
      </c>
      <c r="L36" s="18">
        <f t="shared" si="9"/>
        <v>5</v>
      </c>
      <c r="AA36" s="14">
        <v>4</v>
      </c>
      <c r="AB36" s="14">
        <v>3</v>
      </c>
      <c r="AC36" s="14">
        <v>1</v>
      </c>
      <c r="AD36" s="18">
        <f t="shared" ref="AD36:AD67" si="14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461</v>
      </c>
      <c r="AH36" s="18">
        <f t="shared" si="5"/>
        <v>810</v>
      </c>
      <c r="AI36" s="14" t="s">
        <v>472</v>
      </c>
      <c r="AJ36" s="18">
        <f t="shared" si="10"/>
        <v>50</v>
      </c>
      <c r="AK36" s="14" t="s">
        <v>478</v>
      </c>
      <c r="AL36" s="18">
        <f t="shared" si="11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12"/>
        <v>540</v>
      </c>
      <c r="G37" s="14" t="s">
        <v>462</v>
      </c>
      <c r="H37" s="18">
        <f t="shared" si="13"/>
        <v>540</v>
      </c>
      <c r="I37" s="14" t="s">
        <v>473</v>
      </c>
      <c r="J37" s="18">
        <f t="shared" si="8"/>
        <v>25</v>
      </c>
      <c r="K37" s="14" t="s">
        <v>479</v>
      </c>
      <c r="L37" s="18">
        <f t="shared" si="9"/>
        <v>5</v>
      </c>
      <c r="AA37" s="14">
        <v>4</v>
      </c>
      <c r="AB37" s="14">
        <v>4</v>
      </c>
      <c r="AC37" s="14">
        <v>0</v>
      </c>
      <c r="AD37" s="18">
        <f t="shared" si="14"/>
        <v>100</v>
      </c>
      <c r="AE37" s="14" t="s">
        <v>414</v>
      </c>
      <c r="AF37" s="18">
        <f t="shared" si="4"/>
        <v>1080</v>
      </c>
      <c r="AG37" s="14" t="s">
        <v>462</v>
      </c>
      <c r="AH37" s="18">
        <f t="shared" si="5"/>
        <v>810</v>
      </c>
      <c r="AI37" s="14" t="s">
        <v>473</v>
      </c>
      <c r="AJ37" s="18">
        <f t="shared" si="10"/>
        <v>50</v>
      </c>
      <c r="AK37" s="14" t="s">
        <v>479</v>
      </c>
      <c r="AL37" s="18">
        <f t="shared" si="11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12"/>
        <v>540</v>
      </c>
      <c r="G38" s="14" t="s">
        <v>461</v>
      </c>
      <c r="H38" s="18">
        <f t="shared" si="13"/>
        <v>540</v>
      </c>
      <c r="I38" s="14" t="s">
        <v>472</v>
      </c>
      <c r="J38" s="18">
        <f t="shared" si="8"/>
        <v>25</v>
      </c>
      <c r="K38" s="14" t="s">
        <v>480</v>
      </c>
      <c r="L38" s="18">
        <f t="shared" si="9"/>
        <v>5</v>
      </c>
      <c r="AA38" s="14">
        <v>4</v>
      </c>
      <c r="AB38" s="14">
        <v>5</v>
      </c>
      <c r="AC38" s="14">
        <v>0</v>
      </c>
      <c r="AD38" s="18">
        <f t="shared" si="14"/>
        <v>100</v>
      </c>
      <c r="AE38" s="14" t="s">
        <v>414</v>
      </c>
      <c r="AF38" s="18">
        <f t="shared" si="4"/>
        <v>1080</v>
      </c>
      <c r="AG38" s="14" t="s">
        <v>461</v>
      </c>
      <c r="AH38" s="18">
        <f t="shared" si="5"/>
        <v>810</v>
      </c>
      <c r="AI38" s="14" t="s">
        <v>472</v>
      </c>
      <c r="AJ38" s="18">
        <f t="shared" si="10"/>
        <v>50</v>
      </c>
      <c r="AK38" s="14" t="s">
        <v>480</v>
      </c>
      <c r="AL38" s="18">
        <f t="shared" si="11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12"/>
        <v>540</v>
      </c>
      <c r="G39" s="14" t="s">
        <v>462</v>
      </c>
      <c r="H39" s="18">
        <f t="shared" si="13"/>
        <v>540</v>
      </c>
      <c r="I39" s="14" t="s">
        <v>473</v>
      </c>
      <c r="J39" s="18">
        <f t="shared" si="8"/>
        <v>25</v>
      </c>
      <c r="K39" s="14" t="s">
        <v>476</v>
      </c>
      <c r="L39" s="18">
        <f t="shared" si="9"/>
        <v>5</v>
      </c>
      <c r="AA39" s="14">
        <v>4</v>
      </c>
      <c r="AB39" s="14">
        <v>6</v>
      </c>
      <c r="AC39" s="14">
        <v>1</v>
      </c>
      <c r="AD39" s="18">
        <f t="shared" si="14"/>
        <v>100</v>
      </c>
      <c r="AE39" s="14" t="s">
        <v>414</v>
      </c>
      <c r="AF39" s="18">
        <f t="shared" si="4"/>
        <v>1080</v>
      </c>
      <c r="AG39" s="14" t="s">
        <v>462</v>
      </c>
      <c r="AH39" s="18">
        <f t="shared" si="5"/>
        <v>810</v>
      </c>
      <c r="AI39" s="14" t="s">
        <v>473</v>
      </c>
      <c r="AJ39" s="18">
        <f t="shared" si="10"/>
        <v>50</v>
      </c>
      <c r="AK39" s="14" t="s">
        <v>476</v>
      </c>
      <c r="AL39" s="18">
        <f t="shared" si="11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12"/>
        <v>540</v>
      </c>
      <c r="G40" s="14" t="s">
        <v>461</v>
      </c>
      <c r="H40" s="18">
        <f t="shared" si="13"/>
        <v>540</v>
      </c>
      <c r="I40" s="14" t="s">
        <v>472</v>
      </c>
      <c r="J40" s="18">
        <f t="shared" si="8"/>
        <v>25</v>
      </c>
      <c r="K40" s="14" t="s">
        <v>477</v>
      </c>
      <c r="L40" s="18">
        <f t="shared" si="9"/>
        <v>5</v>
      </c>
      <c r="AA40" s="14">
        <v>4</v>
      </c>
      <c r="AB40" s="14">
        <v>7</v>
      </c>
      <c r="AC40" s="14">
        <v>0</v>
      </c>
      <c r="AD40" s="18">
        <f t="shared" si="14"/>
        <v>100</v>
      </c>
      <c r="AE40" s="14" t="s">
        <v>414</v>
      </c>
      <c r="AF40" s="18">
        <f t="shared" si="4"/>
        <v>1080</v>
      </c>
      <c r="AG40" s="14" t="s">
        <v>461</v>
      </c>
      <c r="AH40" s="18">
        <f t="shared" si="5"/>
        <v>810</v>
      </c>
      <c r="AI40" s="14" t="s">
        <v>472</v>
      </c>
      <c r="AJ40" s="18">
        <f t="shared" si="10"/>
        <v>50</v>
      </c>
      <c r="AK40" s="14" t="s">
        <v>477</v>
      </c>
      <c r="AL40" s="18">
        <f t="shared" si="11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12"/>
        <v>540</v>
      </c>
      <c r="G41" s="14" t="s">
        <v>462</v>
      </c>
      <c r="H41" s="18">
        <f t="shared" si="13"/>
        <v>540</v>
      </c>
      <c r="I41" s="14" t="s">
        <v>473</v>
      </c>
      <c r="J41" s="18">
        <f t="shared" si="8"/>
        <v>25</v>
      </c>
      <c r="K41" s="14" t="s">
        <v>478</v>
      </c>
      <c r="L41" s="18">
        <f t="shared" si="9"/>
        <v>5</v>
      </c>
      <c r="AA41" s="14">
        <v>4</v>
      </c>
      <c r="AB41" s="14">
        <v>8</v>
      </c>
      <c r="AC41" s="14">
        <v>0</v>
      </c>
      <c r="AD41" s="18">
        <f t="shared" si="14"/>
        <v>100</v>
      </c>
      <c r="AE41" s="14" t="s">
        <v>414</v>
      </c>
      <c r="AF41" s="18">
        <f t="shared" si="4"/>
        <v>1080</v>
      </c>
      <c r="AG41" s="14" t="s">
        <v>462</v>
      </c>
      <c r="AH41" s="18">
        <f t="shared" si="5"/>
        <v>810</v>
      </c>
      <c r="AI41" s="14" t="s">
        <v>473</v>
      </c>
      <c r="AJ41" s="18">
        <f t="shared" si="10"/>
        <v>50</v>
      </c>
      <c r="AK41" s="14" t="s">
        <v>478</v>
      </c>
      <c r="AL41" s="18">
        <f t="shared" si="11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12"/>
        <v>540</v>
      </c>
      <c r="G42" s="14" t="s">
        <v>461</v>
      </c>
      <c r="H42" s="18">
        <f t="shared" si="13"/>
        <v>540</v>
      </c>
      <c r="I42" s="14" t="s">
        <v>472</v>
      </c>
      <c r="J42" s="18">
        <f t="shared" si="8"/>
        <v>25</v>
      </c>
      <c r="K42" s="14" t="s">
        <v>479</v>
      </c>
      <c r="L42" s="18">
        <f t="shared" si="9"/>
        <v>5</v>
      </c>
      <c r="AA42" s="14">
        <v>4</v>
      </c>
      <c r="AB42" s="14">
        <v>9</v>
      </c>
      <c r="AC42" s="14">
        <v>1</v>
      </c>
      <c r="AD42" s="18">
        <f t="shared" si="14"/>
        <v>100</v>
      </c>
      <c r="AE42" s="14" t="s">
        <v>414</v>
      </c>
      <c r="AF42" s="18">
        <f t="shared" si="4"/>
        <v>1080</v>
      </c>
      <c r="AG42" s="14" t="s">
        <v>461</v>
      </c>
      <c r="AH42" s="18">
        <f t="shared" si="5"/>
        <v>810</v>
      </c>
      <c r="AI42" s="14" t="s">
        <v>472</v>
      </c>
      <c r="AJ42" s="18">
        <f t="shared" si="10"/>
        <v>50</v>
      </c>
      <c r="AK42" s="14" t="s">
        <v>479</v>
      </c>
      <c r="AL42" s="18">
        <f t="shared" si="11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12"/>
        <v>540</v>
      </c>
      <c r="G43" s="14" t="s">
        <v>462</v>
      </c>
      <c r="H43" s="18">
        <f t="shared" si="13"/>
        <v>540</v>
      </c>
      <c r="I43" s="14" t="s">
        <v>473</v>
      </c>
      <c r="J43" s="18">
        <f t="shared" si="8"/>
        <v>25</v>
      </c>
      <c r="K43" s="14" t="s">
        <v>480</v>
      </c>
      <c r="L43" s="18">
        <f t="shared" si="9"/>
        <v>5</v>
      </c>
      <c r="AA43" s="14">
        <v>4</v>
      </c>
      <c r="AB43" s="14">
        <v>10</v>
      </c>
      <c r="AC43" s="14">
        <v>0</v>
      </c>
      <c r="AD43" s="18">
        <f t="shared" si="14"/>
        <v>100</v>
      </c>
      <c r="AE43" s="14" t="s">
        <v>414</v>
      </c>
      <c r="AF43" s="18">
        <f t="shared" si="4"/>
        <v>1080</v>
      </c>
      <c r="AG43" s="14" t="s">
        <v>462</v>
      </c>
      <c r="AH43" s="18">
        <f t="shared" si="5"/>
        <v>810</v>
      </c>
      <c r="AI43" s="14" t="s">
        <v>473</v>
      </c>
      <c r="AJ43" s="18">
        <f t="shared" si="10"/>
        <v>50</v>
      </c>
      <c r="AK43" s="14" t="s">
        <v>480</v>
      </c>
      <c r="AL43" s="18">
        <f t="shared" si="11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12"/>
        <v>540</v>
      </c>
      <c r="G44" s="14" t="s">
        <v>461</v>
      </c>
      <c r="H44" s="18">
        <f t="shared" si="13"/>
        <v>540</v>
      </c>
      <c r="I44" s="14" t="s">
        <v>472</v>
      </c>
      <c r="J44" s="18">
        <f t="shared" si="8"/>
        <v>25</v>
      </c>
      <c r="K44" s="14" t="s">
        <v>476</v>
      </c>
      <c r="L44" s="18">
        <f t="shared" si="9"/>
        <v>5</v>
      </c>
      <c r="AA44" s="14">
        <v>4</v>
      </c>
      <c r="AB44" s="14">
        <v>11</v>
      </c>
      <c r="AC44" s="14">
        <v>0</v>
      </c>
      <c r="AD44" s="18">
        <f t="shared" si="14"/>
        <v>100</v>
      </c>
      <c r="AE44" s="14" t="s">
        <v>414</v>
      </c>
      <c r="AF44" s="18">
        <f t="shared" si="4"/>
        <v>1080</v>
      </c>
      <c r="AG44" s="14" t="s">
        <v>461</v>
      </c>
      <c r="AH44" s="18">
        <f t="shared" si="5"/>
        <v>810</v>
      </c>
      <c r="AI44" s="14" t="s">
        <v>472</v>
      </c>
      <c r="AJ44" s="18">
        <f t="shared" si="10"/>
        <v>50</v>
      </c>
      <c r="AK44" s="14" t="s">
        <v>476</v>
      </c>
      <c r="AL44" s="18">
        <f t="shared" si="11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12"/>
        <v>540</v>
      </c>
      <c r="G45" s="14" t="s">
        <v>462</v>
      </c>
      <c r="H45" s="18">
        <f t="shared" si="13"/>
        <v>540</v>
      </c>
      <c r="I45" s="14" t="s">
        <v>473</v>
      </c>
      <c r="J45" s="18">
        <f t="shared" si="8"/>
        <v>25</v>
      </c>
      <c r="K45" s="14" t="s">
        <v>477</v>
      </c>
      <c r="L45" s="18">
        <f t="shared" si="9"/>
        <v>5</v>
      </c>
      <c r="AA45" s="14">
        <v>4</v>
      </c>
      <c r="AB45" s="14">
        <v>12</v>
      </c>
      <c r="AC45" s="14">
        <v>1</v>
      </c>
      <c r="AD45" s="18">
        <f t="shared" si="14"/>
        <v>100</v>
      </c>
      <c r="AE45" s="14" t="s">
        <v>414</v>
      </c>
      <c r="AF45" s="18">
        <f t="shared" si="4"/>
        <v>1080</v>
      </c>
      <c r="AG45" s="14" t="s">
        <v>462</v>
      </c>
      <c r="AH45" s="18">
        <f t="shared" si="5"/>
        <v>810</v>
      </c>
      <c r="AI45" s="14" t="s">
        <v>473</v>
      </c>
      <c r="AJ45" s="18">
        <f t="shared" si="10"/>
        <v>50</v>
      </c>
      <c r="AK45" s="14" t="s">
        <v>477</v>
      </c>
      <c r="AL45" s="18">
        <f t="shared" si="11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12"/>
        <v>540</v>
      </c>
      <c r="G46" s="14" t="s">
        <v>461</v>
      </c>
      <c r="H46" s="18">
        <f t="shared" si="13"/>
        <v>540</v>
      </c>
      <c r="I46" s="14" t="s">
        <v>472</v>
      </c>
      <c r="J46" s="18">
        <f t="shared" si="8"/>
        <v>25</v>
      </c>
      <c r="K46" s="14" t="s">
        <v>478</v>
      </c>
      <c r="L46" s="18">
        <f t="shared" si="9"/>
        <v>5</v>
      </c>
      <c r="AA46" s="14">
        <v>4</v>
      </c>
      <c r="AB46" s="14">
        <v>13</v>
      </c>
      <c r="AC46" s="14">
        <v>0</v>
      </c>
      <c r="AD46" s="18">
        <f t="shared" si="14"/>
        <v>100</v>
      </c>
      <c r="AE46" s="14" t="s">
        <v>414</v>
      </c>
      <c r="AF46" s="18">
        <f t="shared" si="4"/>
        <v>1080</v>
      </c>
      <c r="AG46" s="14" t="s">
        <v>461</v>
      </c>
      <c r="AH46" s="18">
        <f t="shared" si="5"/>
        <v>810</v>
      </c>
      <c r="AI46" s="14" t="s">
        <v>472</v>
      </c>
      <c r="AJ46" s="18">
        <f t="shared" si="10"/>
        <v>50</v>
      </c>
      <c r="AK46" s="14" t="s">
        <v>478</v>
      </c>
      <c r="AL46" s="18">
        <f t="shared" si="11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12"/>
        <v>540</v>
      </c>
      <c r="G47" s="14" t="s">
        <v>462</v>
      </c>
      <c r="H47" s="18">
        <f t="shared" si="13"/>
        <v>540</v>
      </c>
      <c r="I47" s="14" t="s">
        <v>473</v>
      </c>
      <c r="J47" s="18">
        <f t="shared" si="8"/>
        <v>25</v>
      </c>
      <c r="K47" s="14" t="s">
        <v>479</v>
      </c>
      <c r="L47" s="18">
        <f t="shared" si="9"/>
        <v>5</v>
      </c>
      <c r="AA47" s="14">
        <v>4</v>
      </c>
      <c r="AB47" s="14">
        <v>14</v>
      </c>
      <c r="AC47" s="14">
        <v>0</v>
      </c>
      <c r="AD47" s="18">
        <f t="shared" si="14"/>
        <v>100</v>
      </c>
      <c r="AE47" s="14" t="s">
        <v>414</v>
      </c>
      <c r="AF47" s="18">
        <f t="shared" si="4"/>
        <v>1080</v>
      </c>
      <c r="AG47" s="14" t="s">
        <v>462</v>
      </c>
      <c r="AH47" s="18">
        <f t="shared" si="5"/>
        <v>810</v>
      </c>
      <c r="AI47" s="14" t="s">
        <v>473</v>
      </c>
      <c r="AJ47" s="18">
        <f t="shared" si="10"/>
        <v>50</v>
      </c>
      <c r="AK47" s="14" t="s">
        <v>479</v>
      </c>
      <c r="AL47" s="18">
        <f t="shared" si="11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12"/>
        <v>540</v>
      </c>
      <c r="G48" s="14" t="s">
        <v>462</v>
      </c>
      <c r="H48" s="18">
        <f t="shared" si="13"/>
        <v>540</v>
      </c>
      <c r="I48" s="14" t="s">
        <v>472</v>
      </c>
      <c r="J48" s="18">
        <f t="shared" si="8"/>
        <v>25</v>
      </c>
      <c r="K48" s="14" t="s">
        <v>480</v>
      </c>
      <c r="L48" s="18">
        <f t="shared" si="9"/>
        <v>5</v>
      </c>
      <c r="AA48" s="14">
        <v>4</v>
      </c>
      <c r="AB48" s="14">
        <v>15</v>
      </c>
      <c r="AC48" s="14">
        <v>1</v>
      </c>
      <c r="AD48" s="18">
        <f t="shared" si="14"/>
        <v>100</v>
      </c>
      <c r="AE48" s="14" t="s">
        <v>414</v>
      </c>
      <c r="AF48" s="18">
        <f t="shared" si="4"/>
        <v>1080</v>
      </c>
      <c r="AG48" s="14" t="s">
        <v>462</v>
      </c>
      <c r="AH48" s="18">
        <f t="shared" si="5"/>
        <v>810</v>
      </c>
      <c r="AI48" s="14" t="s">
        <v>472</v>
      </c>
      <c r="AJ48" s="18">
        <f t="shared" si="10"/>
        <v>50</v>
      </c>
      <c r="AK48" s="14" t="s">
        <v>480</v>
      </c>
      <c r="AL48" s="18">
        <f t="shared" si="11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12"/>
        <v>600</v>
      </c>
      <c r="G49" s="14" t="s">
        <v>461</v>
      </c>
      <c r="H49" s="18">
        <f t="shared" si="13"/>
        <v>660</v>
      </c>
      <c r="I49" s="14" t="s">
        <v>473</v>
      </c>
      <c r="J49" s="18">
        <f t="shared" si="8"/>
        <v>35</v>
      </c>
      <c r="K49" s="14" t="s">
        <v>476</v>
      </c>
      <c r="L49" s="18">
        <f t="shared" si="9"/>
        <v>10</v>
      </c>
      <c r="AA49" s="14">
        <v>5</v>
      </c>
      <c r="AB49" s="14">
        <v>1</v>
      </c>
      <c r="AC49" s="14">
        <v>0</v>
      </c>
      <c r="AD49" s="18">
        <f t="shared" si="14"/>
        <v>100</v>
      </c>
      <c r="AE49" s="14" t="s">
        <v>414</v>
      </c>
      <c r="AF49" s="18">
        <f t="shared" si="4"/>
        <v>1200</v>
      </c>
      <c r="AG49" s="14" t="s">
        <v>461</v>
      </c>
      <c r="AH49" s="18">
        <f t="shared" si="5"/>
        <v>990</v>
      </c>
      <c r="AI49" s="14" t="s">
        <v>473</v>
      </c>
      <c r="AJ49" s="18">
        <f t="shared" si="10"/>
        <v>70</v>
      </c>
      <c r="AK49" s="14" t="s">
        <v>476</v>
      </c>
      <c r="AL49" s="18">
        <f t="shared" si="11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12"/>
        <v>600</v>
      </c>
      <c r="G50" s="14" t="s">
        <v>462</v>
      </c>
      <c r="H50" s="18">
        <f t="shared" si="13"/>
        <v>660</v>
      </c>
      <c r="I50" s="14" t="s">
        <v>472</v>
      </c>
      <c r="J50" s="18">
        <f t="shared" si="8"/>
        <v>35</v>
      </c>
      <c r="K50" s="14" t="s">
        <v>477</v>
      </c>
      <c r="L50" s="18">
        <f t="shared" si="9"/>
        <v>10</v>
      </c>
      <c r="AA50" s="14">
        <v>5</v>
      </c>
      <c r="AB50" s="14">
        <v>2</v>
      </c>
      <c r="AC50" s="14">
        <v>0</v>
      </c>
      <c r="AD50" s="18">
        <f t="shared" si="14"/>
        <v>100</v>
      </c>
      <c r="AE50" s="14" t="s">
        <v>414</v>
      </c>
      <c r="AF50" s="18">
        <f t="shared" si="4"/>
        <v>1200</v>
      </c>
      <c r="AG50" s="14" t="s">
        <v>462</v>
      </c>
      <c r="AH50" s="18">
        <f t="shared" si="5"/>
        <v>990</v>
      </c>
      <c r="AI50" s="14" t="s">
        <v>472</v>
      </c>
      <c r="AJ50" s="18">
        <f t="shared" si="10"/>
        <v>70</v>
      </c>
      <c r="AK50" s="14" t="s">
        <v>477</v>
      </c>
      <c r="AL50" s="18">
        <f t="shared" si="11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12"/>
        <v>600</v>
      </c>
      <c r="G51" s="14" t="s">
        <v>461</v>
      </c>
      <c r="H51" s="18">
        <f t="shared" si="13"/>
        <v>660</v>
      </c>
      <c r="I51" s="14" t="s">
        <v>473</v>
      </c>
      <c r="J51" s="18">
        <f t="shared" si="8"/>
        <v>35</v>
      </c>
      <c r="K51" s="14" t="s">
        <v>478</v>
      </c>
      <c r="L51" s="18">
        <f t="shared" si="9"/>
        <v>10</v>
      </c>
      <c r="AA51" s="14">
        <v>5</v>
      </c>
      <c r="AB51" s="14">
        <v>3</v>
      </c>
      <c r="AC51" s="14">
        <v>1</v>
      </c>
      <c r="AD51" s="18">
        <f t="shared" si="14"/>
        <v>100</v>
      </c>
      <c r="AE51" s="14" t="s">
        <v>414</v>
      </c>
      <c r="AF51" s="18">
        <f t="shared" si="4"/>
        <v>1200</v>
      </c>
      <c r="AG51" s="14" t="s">
        <v>461</v>
      </c>
      <c r="AH51" s="18">
        <f t="shared" si="5"/>
        <v>990</v>
      </c>
      <c r="AI51" s="14" t="s">
        <v>473</v>
      </c>
      <c r="AJ51" s="18">
        <f t="shared" si="10"/>
        <v>70</v>
      </c>
      <c r="AK51" s="14" t="s">
        <v>478</v>
      </c>
      <c r="AL51" s="18">
        <f t="shared" si="11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12"/>
        <v>600</v>
      </c>
      <c r="G52" s="14" t="s">
        <v>462</v>
      </c>
      <c r="H52" s="18">
        <f t="shared" si="13"/>
        <v>660</v>
      </c>
      <c r="I52" s="14" t="s">
        <v>472</v>
      </c>
      <c r="J52" s="18">
        <f t="shared" si="8"/>
        <v>35</v>
      </c>
      <c r="K52" s="14" t="s">
        <v>479</v>
      </c>
      <c r="L52" s="18">
        <f t="shared" si="9"/>
        <v>10</v>
      </c>
      <c r="AA52" s="14">
        <v>5</v>
      </c>
      <c r="AB52" s="14">
        <v>4</v>
      </c>
      <c r="AC52" s="14">
        <v>0</v>
      </c>
      <c r="AD52" s="18">
        <f t="shared" si="14"/>
        <v>100</v>
      </c>
      <c r="AE52" s="14" t="s">
        <v>414</v>
      </c>
      <c r="AF52" s="18">
        <f t="shared" si="4"/>
        <v>1200</v>
      </c>
      <c r="AG52" s="14" t="s">
        <v>462</v>
      </c>
      <c r="AH52" s="18">
        <f t="shared" si="5"/>
        <v>990</v>
      </c>
      <c r="AI52" s="14" t="s">
        <v>472</v>
      </c>
      <c r="AJ52" s="18">
        <f t="shared" si="10"/>
        <v>70</v>
      </c>
      <c r="AK52" s="14" t="s">
        <v>479</v>
      </c>
      <c r="AL52" s="18">
        <f t="shared" si="11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12"/>
        <v>600</v>
      </c>
      <c r="G53" s="14" t="s">
        <v>461</v>
      </c>
      <c r="H53" s="18">
        <f t="shared" si="13"/>
        <v>660</v>
      </c>
      <c r="I53" s="14" t="s">
        <v>473</v>
      </c>
      <c r="J53" s="18">
        <f t="shared" si="8"/>
        <v>35</v>
      </c>
      <c r="K53" s="14" t="s">
        <v>480</v>
      </c>
      <c r="L53" s="18">
        <f t="shared" si="9"/>
        <v>10</v>
      </c>
      <c r="AA53" s="14">
        <v>5</v>
      </c>
      <c r="AB53" s="14">
        <v>5</v>
      </c>
      <c r="AC53" s="14">
        <v>0</v>
      </c>
      <c r="AD53" s="18">
        <f t="shared" si="14"/>
        <v>100</v>
      </c>
      <c r="AE53" s="14" t="s">
        <v>414</v>
      </c>
      <c r="AF53" s="18">
        <f t="shared" si="4"/>
        <v>1200</v>
      </c>
      <c r="AG53" s="14" t="s">
        <v>461</v>
      </c>
      <c r="AH53" s="18">
        <f t="shared" si="5"/>
        <v>990</v>
      </c>
      <c r="AI53" s="14" t="s">
        <v>473</v>
      </c>
      <c r="AJ53" s="18">
        <f t="shared" si="10"/>
        <v>70</v>
      </c>
      <c r="AK53" s="14" t="s">
        <v>480</v>
      </c>
      <c r="AL53" s="18">
        <f t="shared" si="11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12"/>
        <v>600</v>
      </c>
      <c r="G54" s="14" t="s">
        <v>462</v>
      </c>
      <c r="H54" s="18">
        <f t="shared" si="13"/>
        <v>660</v>
      </c>
      <c r="I54" s="14" t="s">
        <v>472</v>
      </c>
      <c r="J54" s="18">
        <f t="shared" si="8"/>
        <v>35</v>
      </c>
      <c r="K54" s="14" t="s">
        <v>476</v>
      </c>
      <c r="L54" s="18">
        <f t="shared" si="9"/>
        <v>10</v>
      </c>
      <c r="AA54" s="14">
        <v>5</v>
      </c>
      <c r="AB54" s="14">
        <v>6</v>
      </c>
      <c r="AC54" s="14">
        <v>1</v>
      </c>
      <c r="AD54" s="18">
        <f t="shared" si="14"/>
        <v>100</v>
      </c>
      <c r="AE54" s="14" t="s">
        <v>414</v>
      </c>
      <c r="AF54" s="18">
        <f t="shared" si="4"/>
        <v>1200</v>
      </c>
      <c r="AG54" s="14" t="s">
        <v>462</v>
      </c>
      <c r="AH54" s="18">
        <f t="shared" si="5"/>
        <v>990</v>
      </c>
      <c r="AI54" s="14" t="s">
        <v>472</v>
      </c>
      <c r="AJ54" s="18">
        <f t="shared" si="10"/>
        <v>70</v>
      </c>
      <c r="AK54" s="14" t="s">
        <v>476</v>
      </c>
      <c r="AL54" s="18">
        <f t="shared" si="11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12"/>
        <v>600</v>
      </c>
      <c r="G55" s="14" t="s">
        <v>461</v>
      </c>
      <c r="H55" s="18">
        <f t="shared" si="13"/>
        <v>660</v>
      </c>
      <c r="I55" s="14" t="s">
        <v>473</v>
      </c>
      <c r="J55" s="18">
        <f t="shared" si="8"/>
        <v>35</v>
      </c>
      <c r="K55" s="14" t="s">
        <v>477</v>
      </c>
      <c r="L55" s="18">
        <f t="shared" si="9"/>
        <v>10</v>
      </c>
      <c r="AA55" s="14">
        <v>5</v>
      </c>
      <c r="AB55" s="14">
        <v>7</v>
      </c>
      <c r="AC55" s="14">
        <v>0</v>
      </c>
      <c r="AD55" s="18">
        <f t="shared" si="14"/>
        <v>100</v>
      </c>
      <c r="AE55" s="14" t="s">
        <v>414</v>
      </c>
      <c r="AF55" s="18">
        <f t="shared" si="4"/>
        <v>1200</v>
      </c>
      <c r="AG55" s="14" t="s">
        <v>461</v>
      </c>
      <c r="AH55" s="18">
        <f t="shared" si="5"/>
        <v>990</v>
      </c>
      <c r="AI55" s="14" t="s">
        <v>473</v>
      </c>
      <c r="AJ55" s="18">
        <f t="shared" si="10"/>
        <v>70</v>
      </c>
      <c r="AK55" s="14" t="s">
        <v>477</v>
      </c>
      <c r="AL55" s="18">
        <f t="shared" si="11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12"/>
        <v>600</v>
      </c>
      <c r="G56" s="14" t="s">
        <v>462</v>
      </c>
      <c r="H56" s="18">
        <f t="shared" si="13"/>
        <v>660</v>
      </c>
      <c r="I56" s="14" t="s">
        <v>472</v>
      </c>
      <c r="J56" s="18">
        <f t="shared" si="8"/>
        <v>35</v>
      </c>
      <c r="K56" s="14" t="s">
        <v>478</v>
      </c>
      <c r="L56" s="18">
        <f t="shared" si="9"/>
        <v>10</v>
      </c>
      <c r="AA56" s="14">
        <v>5</v>
      </c>
      <c r="AB56" s="14">
        <v>8</v>
      </c>
      <c r="AC56" s="14">
        <v>0</v>
      </c>
      <c r="AD56" s="18">
        <f t="shared" si="14"/>
        <v>100</v>
      </c>
      <c r="AE56" s="14" t="s">
        <v>414</v>
      </c>
      <c r="AF56" s="18">
        <f t="shared" si="4"/>
        <v>1200</v>
      </c>
      <c r="AG56" s="14" t="s">
        <v>462</v>
      </c>
      <c r="AH56" s="18">
        <f t="shared" si="5"/>
        <v>990</v>
      </c>
      <c r="AI56" s="14" t="s">
        <v>472</v>
      </c>
      <c r="AJ56" s="18">
        <f t="shared" si="10"/>
        <v>70</v>
      </c>
      <c r="AK56" s="14" t="s">
        <v>478</v>
      </c>
      <c r="AL56" s="18">
        <f t="shared" si="11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12"/>
        <v>600</v>
      </c>
      <c r="G57" s="14" t="s">
        <v>461</v>
      </c>
      <c r="H57" s="18">
        <f t="shared" si="13"/>
        <v>660</v>
      </c>
      <c r="I57" s="14" t="s">
        <v>473</v>
      </c>
      <c r="J57" s="18">
        <f t="shared" si="8"/>
        <v>35</v>
      </c>
      <c r="K57" s="14" t="s">
        <v>479</v>
      </c>
      <c r="L57" s="18">
        <f t="shared" si="9"/>
        <v>10</v>
      </c>
      <c r="AA57" s="14">
        <v>5</v>
      </c>
      <c r="AB57" s="14">
        <v>9</v>
      </c>
      <c r="AC57" s="14">
        <v>1</v>
      </c>
      <c r="AD57" s="18">
        <f t="shared" si="14"/>
        <v>100</v>
      </c>
      <c r="AE57" s="14" t="s">
        <v>414</v>
      </c>
      <c r="AF57" s="18">
        <f t="shared" si="4"/>
        <v>1200</v>
      </c>
      <c r="AG57" s="14" t="s">
        <v>461</v>
      </c>
      <c r="AH57" s="18">
        <f t="shared" si="5"/>
        <v>990</v>
      </c>
      <c r="AI57" s="14" t="s">
        <v>473</v>
      </c>
      <c r="AJ57" s="18">
        <f t="shared" si="10"/>
        <v>70</v>
      </c>
      <c r="AK57" s="14" t="s">
        <v>479</v>
      </c>
      <c r="AL57" s="18">
        <f t="shared" si="11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12"/>
        <v>600</v>
      </c>
      <c r="G58" s="14" t="s">
        <v>462</v>
      </c>
      <c r="H58" s="18">
        <f t="shared" si="13"/>
        <v>660</v>
      </c>
      <c r="I58" s="14" t="s">
        <v>472</v>
      </c>
      <c r="J58" s="18">
        <f t="shared" si="8"/>
        <v>35</v>
      </c>
      <c r="K58" s="14" t="s">
        <v>480</v>
      </c>
      <c r="L58" s="18">
        <f t="shared" si="9"/>
        <v>10</v>
      </c>
      <c r="AA58" s="14">
        <v>5</v>
      </c>
      <c r="AB58" s="14">
        <v>10</v>
      </c>
      <c r="AC58" s="14">
        <v>0</v>
      </c>
      <c r="AD58" s="18">
        <f t="shared" si="14"/>
        <v>100</v>
      </c>
      <c r="AE58" s="14" t="s">
        <v>414</v>
      </c>
      <c r="AF58" s="18">
        <f t="shared" si="4"/>
        <v>1200</v>
      </c>
      <c r="AG58" s="14" t="s">
        <v>462</v>
      </c>
      <c r="AH58" s="18">
        <f t="shared" si="5"/>
        <v>990</v>
      </c>
      <c r="AI58" s="14" t="s">
        <v>472</v>
      </c>
      <c r="AJ58" s="18">
        <f t="shared" si="10"/>
        <v>70</v>
      </c>
      <c r="AK58" s="14" t="s">
        <v>480</v>
      </c>
      <c r="AL58" s="18">
        <f t="shared" si="11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12"/>
        <v>600</v>
      </c>
      <c r="G59" s="14" t="s">
        <v>461</v>
      </c>
      <c r="H59" s="18">
        <f t="shared" si="13"/>
        <v>660</v>
      </c>
      <c r="I59" s="14" t="s">
        <v>473</v>
      </c>
      <c r="J59" s="18">
        <f t="shared" si="8"/>
        <v>35</v>
      </c>
      <c r="K59" s="14" t="s">
        <v>476</v>
      </c>
      <c r="L59" s="18">
        <f t="shared" si="9"/>
        <v>10</v>
      </c>
      <c r="AA59" s="14">
        <v>5</v>
      </c>
      <c r="AB59" s="14">
        <v>11</v>
      </c>
      <c r="AC59" s="14">
        <v>0</v>
      </c>
      <c r="AD59" s="18">
        <f t="shared" si="14"/>
        <v>100</v>
      </c>
      <c r="AE59" s="14" t="s">
        <v>414</v>
      </c>
      <c r="AF59" s="18">
        <f t="shared" si="4"/>
        <v>1200</v>
      </c>
      <c r="AG59" s="14" t="s">
        <v>461</v>
      </c>
      <c r="AH59" s="18">
        <f t="shared" si="5"/>
        <v>990</v>
      </c>
      <c r="AI59" s="14" t="s">
        <v>473</v>
      </c>
      <c r="AJ59" s="18">
        <f t="shared" si="10"/>
        <v>70</v>
      </c>
      <c r="AK59" s="14" t="s">
        <v>476</v>
      </c>
      <c r="AL59" s="18">
        <f t="shared" si="11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12"/>
        <v>600</v>
      </c>
      <c r="G60" s="14" t="s">
        <v>462</v>
      </c>
      <c r="H60" s="18">
        <f t="shared" si="13"/>
        <v>660</v>
      </c>
      <c r="I60" s="14" t="s">
        <v>472</v>
      </c>
      <c r="J60" s="18">
        <f t="shared" si="8"/>
        <v>35</v>
      </c>
      <c r="K60" s="14" t="s">
        <v>477</v>
      </c>
      <c r="L60" s="18">
        <f t="shared" si="9"/>
        <v>10</v>
      </c>
      <c r="AA60" s="14">
        <v>5</v>
      </c>
      <c r="AB60" s="14">
        <v>12</v>
      </c>
      <c r="AC60" s="14">
        <v>1</v>
      </c>
      <c r="AD60" s="18">
        <f t="shared" si="14"/>
        <v>100</v>
      </c>
      <c r="AE60" s="14" t="s">
        <v>414</v>
      </c>
      <c r="AF60" s="18">
        <f t="shared" si="4"/>
        <v>1200</v>
      </c>
      <c r="AG60" s="14" t="s">
        <v>462</v>
      </c>
      <c r="AH60" s="18">
        <f t="shared" si="5"/>
        <v>990</v>
      </c>
      <c r="AI60" s="14" t="s">
        <v>472</v>
      </c>
      <c r="AJ60" s="18">
        <f t="shared" si="10"/>
        <v>70</v>
      </c>
      <c r="AK60" s="14" t="s">
        <v>477</v>
      </c>
      <c r="AL60" s="18">
        <f t="shared" si="11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12"/>
        <v>600</v>
      </c>
      <c r="G61" s="14" t="s">
        <v>461</v>
      </c>
      <c r="H61" s="18">
        <f t="shared" si="13"/>
        <v>660</v>
      </c>
      <c r="I61" s="14" t="s">
        <v>473</v>
      </c>
      <c r="J61" s="18">
        <f t="shared" si="8"/>
        <v>35</v>
      </c>
      <c r="K61" s="14" t="s">
        <v>478</v>
      </c>
      <c r="L61" s="18">
        <f t="shared" si="9"/>
        <v>10</v>
      </c>
      <c r="AA61" s="14">
        <v>5</v>
      </c>
      <c r="AB61" s="14">
        <v>13</v>
      </c>
      <c r="AC61" s="14">
        <v>0</v>
      </c>
      <c r="AD61" s="18">
        <f t="shared" si="14"/>
        <v>100</v>
      </c>
      <c r="AE61" s="14" t="s">
        <v>414</v>
      </c>
      <c r="AF61" s="18">
        <f t="shared" si="4"/>
        <v>1200</v>
      </c>
      <c r="AG61" s="14" t="s">
        <v>461</v>
      </c>
      <c r="AH61" s="18">
        <f t="shared" si="5"/>
        <v>990</v>
      </c>
      <c r="AI61" s="14" t="s">
        <v>473</v>
      </c>
      <c r="AJ61" s="18">
        <f t="shared" si="10"/>
        <v>70</v>
      </c>
      <c r="AK61" s="14" t="s">
        <v>478</v>
      </c>
      <c r="AL61" s="18">
        <f t="shared" si="11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12"/>
        <v>600</v>
      </c>
      <c r="G62" s="14" t="s">
        <v>462</v>
      </c>
      <c r="H62" s="18">
        <f t="shared" si="13"/>
        <v>660</v>
      </c>
      <c r="I62" s="14" t="s">
        <v>472</v>
      </c>
      <c r="J62" s="18">
        <f t="shared" si="8"/>
        <v>35</v>
      </c>
      <c r="K62" s="14" t="s">
        <v>479</v>
      </c>
      <c r="L62" s="18">
        <f t="shared" si="9"/>
        <v>10</v>
      </c>
      <c r="AA62" s="14">
        <v>5</v>
      </c>
      <c r="AB62" s="14">
        <v>14</v>
      </c>
      <c r="AC62" s="14">
        <v>0</v>
      </c>
      <c r="AD62" s="18">
        <f t="shared" si="14"/>
        <v>100</v>
      </c>
      <c r="AE62" s="14" t="s">
        <v>414</v>
      </c>
      <c r="AF62" s="18">
        <f t="shared" si="4"/>
        <v>1200</v>
      </c>
      <c r="AG62" s="14" t="s">
        <v>462</v>
      </c>
      <c r="AH62" s="18">
        <f t="shared" si="5"/>
        <v>990</v>
      </c>
      <c r="AI62" s="14" t="s">
        <v>472</v>
      </c>
      <c r="AJ62" s="18">
        <f t="shared" si="10"/>
        <v>70</v>
      </c>
      <c r="AK62" s="14" t="s">
        <v>479</v>
      </c>
      <c r="AL62" s="18">
        <f t="shared" si="11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12"/>
        <v>600</v>
      </c>
      <c r="G63" s="14" t="s">
        <v>462</v>
      </c>
      <c r="H63" s="18">
        <f t="shared" si="13"/>
        <v>660</v>
      </c>
      <c r="I63" s="14" t="s">
        <v>473</v>
      </c>
      <c r="J63" s="18">
        <f t="shared" si="8"/>
        <v>35</v>
      </c>
      <c r="K63" s="14" t="s">
        <v>480</v>
      </c>
      <c r="L63" s="18">
        <f t="shared" si="9"/>
        <v>10</v>
      </c>
      <c r="AA63" s="14">
        <v>5</v>
      </c>
      <c r="AB63" s="14">
        <v>15</v>
      </c>
      <c r="AC63" s="14">
        <v>1</v>
      </c>
      <c r="AD63" s="18">
        <f t="shared" si="14"/>
        <v>100</v>
      </c>
      <c r="AE63" s="14" t="s">
        <v>414</v>
      </c>
      <c r="AF63" s="18">
        <f t="shared" si="4"/>
        <v>1200</v>
      </c>
      <c r="AG63" s="14" t="s">
        <v>462</v>
      </c>
      <c r="AH63" s="18">
        <f t="shared" si="5"/>
        <v>990</v>
      </c>
      <c r="AI63" s="14" t="s">
        <v>473</v>
      </c>
      <c r="AJ63" s="18">
        <f t="shared" si="10"/>
        <v>70</v>
      </c>
      <c r="AK63" s="14" t="s">
        <v>480</v>
      </c>
      <c r="AL63" s="18">
        <f t="shared" si="11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12"/>
        <v>720</v>
      </c>
      <c r="G64" s="14" t="s">
        <v>461</v>
      </c>
      <c r="H64" s="18">
        <f t="shared" si="13"/>
        <v>780</v>
      </c>
      <c r="I64" s="14" t="s">
        <v>472</v>
      </c>
      <c r="J64" s="18">
        <f t="shared" si="8"/>
        <v>40</v>
      </c>
      <c r="K64" s="14" t="s">
        <v>476</v>
      </c>
      <c r="L64" s="18">
        <f t="shared" si="9"/>
        <v>15</v>
      </c>
      <c r="AA64" s="14">
        <v>6</v>
      </c>
      <c r="AB64" s="14">
        <v>1</v>
      </c>
      <c r="AC64" s="14">
        <v>0</v>
      </c>
      <c r="AD64" s="18">
        <f t="shared" si="14"/>
        <v>200</v>
      </c>
      <c r="AE64" s="14" t="s">
        <v>414</v>
      </c>
      <c r="AF64" s="18">
        <f t="shared" si="4"/>
        <v>1440</v>
      </c>
      <c r="AG64" s="14" t="s">
        <v>461</v>
      </c>
      <c r="AH64" s="18">
        <f t="shared" si="5"/>
        <v>1170</v>
      </c>
      <c r="AI64" s="14" t="s">
        <v>472</v>
      </c>
      <c r="AJ64" s="18">
        <f t="shared" si="10"/>
        <v>80</v>
      </c>
      <c r="AK64" s="14" t="s">
        <v>476</v>
      </c>
      <c r="AL64" s="18">
        <f t="shared" si="11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12"/>
        <v>720</v>
      </c>
      <c r="G65" s="14" t="s">
        <v>462</v>
      </c>
      <c r="H65" s="18">
        <f t="shared" si="13"/>
        <v>780</v>
      </c>
      <c r="I65" s="14" t="s">
        <v>473</v>
      </c>
      <c r="J65" s="18">
        <f t="shared" si="8"/>
        <v>40</v>
      </c>
      <c r="K65" s="14" t="s">
        <v>477</v>
      </c>
      <c r="L65" s="18">
        <f t="shared" si="9"/>
        <v>15</v>
      </c>
      <c r="AA65" s="14">
        <v>6</v>
      </c>
      <c r="AB65" s="14">
        <v>2</v>
      </c>
      <c r="AC65" s="14">
        <v>0</v>
      </c>
      <c r="AD65" s="18">
        <f t="shared" si="14"/>
        <v>200</v>
      </c>
      <c r="AE65" s="14" t="s">
        <v>414</v>
      </c>
      <c r="AF65" s="18">
        <f t="shared" si="4"/>
        <v>1440</v>
      </c>
      <c r="AG65" s="14" t="s">
        <v>462</v>
      </c>
      <c r="AH65" s="18">
        <f t="shared" si="5"/>
        <v>1170</v>
      </c>
      <c r="AI65" s="14" t="s">
        <v>473</v>
      </c>
      <c r="AJ65" s="18">
        <f t="shared" si="10"/>
        <v>80</v>
      </c>
      <c r="AK65" s="14" t="s">
        <v>477</v>
      </c>
      <c r="AL65" s="18">
        <f t="shared" si="11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12"/>
        <v>720</v>
      </c>
      <c r="G66" s="14" t="s">
        <v>461</v>
      </c>
      <c r="H66" s="18">
        <f t="shared" si="13"/>
        <v>780</v>
      </c>
      <c r="I66" s="14" t="s">
        <v>472</v>
      </c>
      <c r="J66" s="18">
        <f t="shared" si="8"/>
        <v>40</v>
      </c>
      <c r="K66" s="14" t="s">
        <v>478</v>
      </c>
      <c r="L66" s="18">
        <f t="shared" si="9"/>
        <v>15</v>
      </c>
      <c r="AA66" s="14">
        <v>6</v>
      </c>
      <c r="AB66" s="14">
        <v>3</v>
      </c>
      <c r="AC66" s="14">
        <v>1</v>
      </c>
      <c r="AD66" s="18">
        <f t="shared" si="14"/>
        <v>200</v>
      </c>
      <c r="AE66" s="14" t="s">
        <v>414</v>
      </c>
      <c r="AF66" s="18">
        <f t="shared" si="4"/>
        <v>1440</v>
      </c>
      <c r="AG66" s="14" t="s">
        <v>461</v>
      </c>
      <c r="AH66" s="18">
        <f t="shared" si="5"/>
        <v>1170</v>
      </c>
      <c r="AI66" s="14" t="s">
        <v>472</v>
      </c>
      <c r="AJ66" s="18">
        <f t="shared" si="10"/>
        <v>80</v>
      </c>
      <c r="AK66" s="14" t="s">
        <v>478</v>
      </c>
      <c r="AL66" s="18">
        <f t="shared" si="11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12"/>
        <v>720</v>
      </c>
      <c r="G67" s="14" t="s">
        <v>462</v>
      </c>
      <c r="H67" s="18">
        <f t="shared" si="13"/>
        <v>780</v>
      </c>
      <c r="I67" s="14" t="s">
        <v>473</v>
      </c>
      <c r="J67" s="18">
        <f t="shared" si="8"/>
        <v>40</v>
      </c>
      <c r="K67" s="14" t="s">
        <v>479</v>
      </c>
      <c r="L67" s="18">
        <f t="shared" si="9"/>
        <v>15</v>
      </c>
      <c r="AA67" s="14">
        <v>6</v>
      </c>
      <c r="AB67" s="14">
        <v>4</v>
      </c>
      <c r="AC67" s="14">
        <v>0</v>
      </c>
      <c r="AD67" s="18">
        <f t="shared" si="14"/>
        <v>200</v>
      </c>
      <c r="AE67" s="14" t="s">
        <v>414</v>
      </c>
      <c r="AF67" s="18">
        <f t="shared" si="4"/>
        <v>1440</v>
      </c>
      <c r="AG67" s="14" t="s">
        <v>462</v>
      </c>
      <c r="AH67" s="18">
        <f t="shared" si="5"/>
        <v>1170</v>
      </c>
      <c r="AI67" s="14" t="s">
        <v>473</v>
      </c>
      <c r="AJ67" s="18">
        <f t="shared" si="10"/>
        <v>80</v>
      </c>
      <c r="AK67" s="14" t="s">
        <v>479</v>
      </c>
      <c r="AL67" s="18">
        <f t="shared" si="11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5">INDEX($R$4:$R$13,$A68)</f>
        <v>720</v>
      </c>
      <c r="G68" s="14" t="s">
        <v>461</v>
      </c>
      <c r="H68" s="18">
        <f t="shared" ref="H68:H99" si="16">INDEX($S$4:$S$13,$A68)</f>
        <v>780</v>
      </c>
      <c r="I68" s="14" t="s">
        <v>472</v>
      </c>
      <c r="J68" s="18">
        <f t="shared" si="8"/>
        <v>40</v>
      </c>
      <c r="K68" s="14" t="s">
        <v>480</v>
      </c>
      <c r="L68" s="18">
        <f t="shared" si="9"/>
        <v>15</v>
      </c>
      <c r="AA68" s="14">
        <v>6</v>
      </c>
      <c r="AB68" s="14">
        <v>5</v>
      </c>
      <c r="AC68" s="14">
        <v>0</v>
      </c>
      <c r="AD68" s="18">
        <f t="shared" ref="AD68:AD99" si="17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461</v>
      </c>
      <c r="AH68" s="18">
        <f t="shared" si="5"/>
        <v>1170</v>
      </c>
      <c r="AI68" s="14" t="s">
        <v>472</v>
      </c>
      <c r="AJ68" s="18">
        <f t="shared" si="10"/>
        <v>80</v>
      </c>
      <c r="AK68" s="14" t="s">
        <v>480</v>
      </c>
      <c r="AL68" s="18">
        <f t="shared" si="11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8">ROUND(INDEX($P$4:$P$13,A69)/INDEX($Q$4:$Q$13,A69)/5,0)*5</f>
        <v>125</v>
      </c>
      <c r="E69" s="14" t="s">
        <v>414</v>
      </c>
      <c r="F69" s="18">
        <f t="shared" si="15"/>
        <v>720</v>
      </c>
      <c r="G69" s="14" t="s">
        <v>462</v>
      </c>
      <c r="H69" s="18">
        <f t="shared" si="16"/>
        <v>780</v>
      </c>
      <c r="I69" s="14" t="s">
        <v>473</v>
      </c>
      <c r="J69" s="18">
        <f t="shared" si="8"/>
        <v>40</v>
      </c>
      <c r="K69" s="14" t="s">
        <v>476</v>
      </c>
      <c r="L69" s="18">
        <f t="shared" si="9"/>
        <v>15</v>
      </c>
      <c r="AA69" s="14">
        <v>6</v>
      </c>
      <c r="AB69" s="14">
        <v>6</v>
      </c>
      <c r="AC69" s="14">
        <v>1</v>
      </c>
      <c r="AD69" s="18">
        <f t="shared" si="17"/>
        <v>200</v>
      </c>
      <c r="AE69" s="14" t="s">
        <v>414</v>
      </c>
      <c r="AF69" s="18">
        <f t="shared" ref="AF69:AF123" si="19">INDEX($AT$4:$AT$13,$AA69)</f>
        <v>1440</v>
      </c>
      <c r="AG69" s="14" t="s">
        <v>462</v>
      </c>
      <c r="AH69" s="18">
        <f t="shared" ref="AH69:AH123" si="20">INDEX($AU$4:$AU$13,$AA69)</f>
        <v>1170</v>
      </c>
      <c r="AI69" s="14" t="s">
        <v>473</v>
      </c>
      <c r="AJ69" s="18">
        <f t="shared" si="10"/>
        <v>80</v>
      </c>
      <c r="AK69" s="14" t="s">
        <v>476</v>
      </c>
      <c r="AL69" s="18">
        <f t="shared" si="11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8"/>
        <v>125</v>
      </c>
      <c r="E70" s="14" t="s">
        <v>414</v>
      </c>
      <c r="F70" s="18">
        <f t="shared" si="15"/>
        <v>720</v>
      </c>
      <c r="G70" s="14" t="s">
        <v>461</v>
      </c>
      <c r="H70" s="18">
        <f t="shared" si="16"/>
        <v>780</v>
      </c>
      <c r="I70" s="14" t="s">
        <v>472</v>
      </c>
      <c r="J70" s="18">
        <f t="shared" si="8"/>
        <v>40</v>
      </c>
      <c r="K70" s="14" t="s">
        <v>477</v>
      </c>
      <c r="L70" s="18">
        <f t="shared" si="9"/>
        <v>15</v>
      </c>
      <c r="AA70" s="14">
        <v>6</v>
      </c>
      <c r="AB70" s="14">
        <v>7</v>
      </c>
      <c r="AC70" s="14">
        <v>0</v>
      </c>
      <c r="AD70" s="18">
        <f t="shared" si="17"/>
        <v>200</v>
      </c>
      <c r="AE70" s="14" t="s">
        <v>414</v>
      </c>
      <c r="AF70" s="18">
        <f t="shared" si="19"/>
        <v>1440</v>
      </c>
      <c r="AG70" s="14" t="s">
        <v>461</v>
      </c>
      <c r="AH70" s="18">
        <f t="shared" si="20"/>
        <v>1170</v>
      </c>
      <c r="AI70" s="14" t="s">
        <v>472</v>
      </c>
      <c r="AJ70" s="18">
        <f t="shared" si="10"/>
        <v>80</v>
      </c>
      <c r="AK70" s="14" t="s">
        <v>477</v>
      </c>
      <c r="AL70" s="18">
        <f t="shared" si="11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8"/>
        <v>125</v>
      </c>
      <c r="E71" s="14" t="s">
        <v>414</v>
      </c>
      <c r="F71" s="18">
        <f t="shared" si="15"/>
        <v>720</v>
      </c>
      <c r="G71" s="14" t="s">
        <v>462</v>
      </c>
      <c r="H71" s="18">
        <f t="shared" si="16"/>
        <v>780</v>
      </c>
      <c r="I71" s="14" t="s">
        <v>473</v>
      </c>
      <c r="J71" s="18">
        <f t="shared" si="8"/>
        <v>40</v>
      </c>
      <c r="K71" s="14" t="s">
        <v>478</v>
      </c>
      <c r="L71" s="18">
        <f t="shared" si="9"/>
        <v>15</v>
      </c>
      <c r="AA71" s="14">
        <v>6</v>
      </c>
      <c r="AB71" s="14">
        <v>8</v>
      </c>
      <c r="AC71" s="14">
        <v>0</v>
      </c>
      <c r="AD71" s="18">
        <f t="shared" si="17"/>
        <v>200</v>
      </c>
      <c r="AE71" s="14" t="s">
        <v>414</v>
      </c>
      <c r="AF71" s="18">
        <f t="shared" si="19"/>
        <v>1440</v>
      </c>
      <c r="AG71" s="14" t="s">
        <v>462</v>
      </c>
      <c r="AH71" s="18">
        <f t="shared" si="20"/>
        <v>1170</v>
      </c>
      <c r="AI71" s="14" t="s">
        <v>473</v>
      </c>
      <c r="AJ71" s="18">
        <f t="shared" si="10"/>
        <v>80</v>
      </c>
      <c r="AK71" s="14" t="s">
        <v>478</v>
      </c>
      <c r="AL71" s="18">
        <f t="shared" si="11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8"/>
        <v>125</v>
      </c>
      <c r="E72" s="14" t="s">
        <v>414</v>
      </c>
      <c r="F72" s="18">
        <f t="shared" si="15"/>
        <v>720</v>
      </c>
      <c r="G72" s="14" t="s">
        <v>461</v>
      </c>
      <c r="H72" s="18">
        <f t="shared" si="16"/>
        <v>780</v>
      </c>
      <c r="I72" s="14" t="s">
        <v>472</v>
      </c>
      <c r="J72" s="18">
        <f t="shared" si="8"/>
        <v>40</v>
      </c>
      <c r="K72" s="14" t="s">
        <v>479</v>
      </c>
      <c r="L72" s="18">
        <f t="shared" si="9"/>
        <v>15</v>
      </c>
      <c r="AA72" s="14">
        <v>6</v>
      </c>
      <c r="AB72" s="14">
        <v>9</v>
      </c>
      <c r="AC72" s="14">
        <v>1</v>
      </c>
      <c r="AD72" s="18">
        <f t="shared" si="17"/>
        <v>200</v>
      </c>
      <c r="AE72" s="14" t="s">
        <v>414</v>
      </c>
      <c r="AF72" s="18">
        <f t="shared" si="19"/>
        <v>1440</v>
      </c>
      <c r="AG72" s="14" t="s">
        <v>461</v>
      </c>
      <c r="AH72" s="18">
        <f t="shared" si="20"/>
        <v>1170</v>
      </c>
      <c r="AI72" s="14" t="s">
        <v>472</v>
      </c>
      <c r="AJ72" s="18">
        <f t="shared" si="10"/>
        <v>80</v>
      </c>
      <c r="AK72" s="14" t="s">
        <v>479</v>
      </c>
      <c r="AL72" s="18">
        <f t="shared" si="11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8"/>
        <v>125</v>
      </c>
      <c r="E73" s="14" t="s">
        <v>414</v>
      </c>
      <c r="F73" s="18">
        <f t="shared" si="15"/>
        <v>720</v>
      </c>
      <c r="G73" s="14" t="s">
        <v>462</v>
      </c>
      <c r="H73" s="18">
        <f t="shared" si="16"/>
        <v>780</v>
      </c>
      <c r="I73" s="14" t="s">
        <v>473</v>
      </c>
      <c r="J73" s="18">
        <f t="shared" si="8"/>
        <v>40</v>
      </c>
      <c r="K73" s="14" t="s">
        <v>480</v>
      </c>
      <c r="L73" s="18">
        <f t="shared" si="9"/>
        <v>15</v>
      </c>
      <c r="AA73" s="14">
        <v>6</v>
      </c>
      <c r="AB73" s="14">
        <v>10</v>
      </c>
      <c r="AC73" s="14">
        <v>0</v>
      </c>
      <c r="AD73" s="18">
        <f t="shared" si="17"/>
        <v>200</v>
      </c>
      <c r="AE73" s="14" t="s">
        <v>414</v>
      </c>
      <c r="AF73" s="18">
        <f t="shared" si="19"/>
        <v>1440</v>
      </c>
      <c r="AG73" s="14" t="s">
        <v>462</v>
      </c>
      <c r="AH73" s="18">
        <f t="shared" si="20"/>
        <v>1170</v>
      </c>
      <c r="AI73" s="14" t="s">
        <v>473</v>
      </c>
      <c r="AJ73" s="18">
        <f t="shared" si="10"/>
        <v>80</v>
      </c>
      <c r="AK73" s="14" t="s">
        <v>480</v>
      </c>
      <c r="AL73" s="18">
        <f t="shared" si="11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8"/>
        <v>125</v>
      </c>
      <c r="E74" s="14" t="s">
        <v>414</v>
      </c>
      <c r="F74" s="18">
        <f t="shared" si="15"/>
        <v>720</v>
      </c>
      <c r="G74" s="14" t="s">
        <v>461</v>
      </c>
      <c r="H74" s="18">
        <f t="shared" si="16"/>
        <v>780</v>
      </c>
      <c r="I74" s="14" t="s">
        <v>472</v>
      </c>
      <c r="J74" s="18">
        <f t="shared" si="8"/>
        <v>40</v>
      </c>
      <c r="K74" s="14" t="s">
        <v>476</v>
      </c>
      <c r="L74" s="18">
        <f t="shared" si="9"/>
        <v>15</v>
      </c>
      <c r="AA74" s="14">
        <v>6</v>
      </c>
      <c r="AB74" s="14">
        <v>11</v>
      </c>
      <c r="AC74" s="14">
        <v>0</v>
      </c>
      <c r="AD74" s="18">
        <f t="shared" si="17"/>
        <v>200</v>
      </c>
      <c r="AE74" s="14" t="s">
        <v>414</v>
      </c>
      <c r="AF74" s="18">
        <f t="shared" si="19"/>
        <v>1440</v>
      </c>
      <c r="AG74" s="14" t="s">
        <v>461</v>
      </c>
      <c r="AH74" s="18">
        <f t="shared" si="20"/>
        <v>1170</v>
      </c>
      <c r="AI74" s="14" t="s">
        <v>472</v>
      </c>
      <c r="AJ74" s="18">
        <f t="shared" si="10"/>
        <v>80</v>
      </c>
      <c r="AK74" s="14" t="s">
        <v>476</v>
      </c>
      <c r="AL74" s="18">
        <f t="shared" si="11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8"/>
        <v>125</v>
      </c>
      <c r="E75" s="14" t="s">
        <v>414</v>
      </c>
      <c r="F75" s="18">
        <f t="shared" si="15"/>
        <v>720</v>
      </c>
      <c r="G75" s="14" t="s">
        <v>462</v>
      </c>
      <c r="H75" s="18">
        <f t="shared" si="16"/>
        <v>780</v>
      </c>
      <c r="I75" s="14" t="s">
        <v>473</v>
      </c>
      <c r="J75" s="18">
        <f t="shared" si="8"/>
        <v>40</v>
      </c>
      <c r="K75" s="14" t="s">
        <v>477</v>
      </c>
      <c r="L75" s="18">
        <f t="shared" si="9"/>
        <v>15</v>
      </c>
      <c r="AA75" s="14">
        <v>6</v>
      </c>
      <c r="AB75" s="14">
        <v>12</v>
      </c>
      <c r="AC75" s="14">
        <v>1</v>
      </c>
      <c r="AD75" s="18">
        <f t="shared" si="17"/>
        <v>200</v>
      </c>
      <c r="AE75" s="14" t="s">
        <v>414</v>
      </c>
      <c r="AF75" s="18">
        <f t="shared" si="19"/>
        <v>1440</v>
      </c>
      <c r="AG75" s="14" t="s">
        <v>462</v>
      </c>
      <c r="AH75" s="18">
        <f t="shared" si="20"/>
        <v>1170</v>
      </c>
      <c r="AI75" s="14" t="s">
        <v>473</v>
      </c>
      <c r="AJ75" s="18">
        <f t="shared" si="10"/>
        <v>80</v>
      </c>
      <c r="AK75" s="14" t="s">
        <v>477</v>
      </c>
      <c r="AL75" s="18">
        <f t="shared" si="11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8"/>
        <v>125</v>
      </c>
      <c r="E76" s="14" t="s">
        <v>414</v>
      </c>
      <c r="F76" s="18">
        <f t="shared" si="15"/>
        <v>720</v>
      </c>
      <c r="G76" s="14" t="s">
        <v>461</v>
      </c>
      <c r="H76" s="18">
        <f t="shared" si="16"/>
        <v>780</v>
      </c>
      <c r="I76" s="14" t="s">
        <v>472</v>
      </c>
      <c r="J76" s="18">
        <f t="shared" si="8"/>
        <v>40</v>
      </c>
      <c r="K76" s="14" t="s">
        <v>478</v>
      </c>
      <c r="L76" s="18">
        <f t="shared" si="9"/>
        <v>15</v>
      </c>
      <c r="AA76" s="14">
        <v>6</v>
      </c>
      <c r="AB76" s="14">
        <v>13</v>
      </c>
      <c r="AC76" s="14">
        <v>0</v>
      </c>
      <c r="AD76" s="18">
        <f t="shared" si="17"/>
        <v>200</v>
      </c>
      <c r="AE76" s="14" t="s">
        <v>414</v>
      </c>
      <c r="AF76" s="18">
        <f t="shared" si="19"/>
        <v>1440</v>
      </c>
      <c r="AG76" s="14" t="s">
        <v>461</v>
      </c>
      <c r="AH76" s="18">
        <f t="shared" si="20"/>
        <v>1170</v>
      </c>
      <c r="AI76" s="14" t="s">
        <v>472</v>
      </c>
      <c r="AJ76" s="18">
        <f t="shared" si="10"/>
        <v>80</v>
      </c>
      <c r="AK76" s="14" t="s">
        <v>478</v>
      </c>
      <c r="AL76" s="18">
        <f t="shared" si="11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8"/>
        <v>125</v>
      </c>
      <c r="E77" s="14" t="s">
        <v>414</v>
      </c>
      <c r="F77" s="18">
        <f t="shared" si="15"/>
        <v>720</v>
      </c>
      <c r="G77" s="14" t="s">
        <v>462</v>
      </c>
      <c r="H77" s="18">
        <f t="shared" si="16"/>
        <v>780</v>
      </c>
      <c r="I77" s="14" t="s">
        <v>473</v>
      </c>
      <c r="J77" s="18">
        <f t="shared" si="8"/>
        <v>40</v>
      </c>
      <c r="K77" s="14" t="s">
        <v>479</v>
      </c>
      <c r="L77" s="18">
        <f t="shared" si="9"/>
        <v>15</v>
      </c>
      <c r="AA77" s="14">
        <v>6</v>
      </c>
      <c r="AB77" s="14">
        <v>14</v>
      </c>
      <c r="AC77" s="14">
        <v>0</v>
      </c>
      <c r="AD77" s="18">
        <f t="shared" si="17"/>
        <v>200</v>
      </c>
      <c r="AE77" s="14" t="s">
        <v>414</v>
      </c>
      <c r="AF77" s="18">
        <f t="shared" si="19"/>
        <v>1440</v>
      </c>
      <c r="AG77" s="14" t="s">
        <v>462</v>
      </c>
      <c r="AH77" s="18">
        <f t="shared" si="20"/>
        <v>1170</v>
      </c>
      <c r="AI77" s="14" t="s">
        <v>473</v>
      </c>
      <c r="AJ77" s="18">
        <f t="shared" si="10"/>
        <v>80</v>
      </c>
      <c r="AK77" s="14" t="s">
        <v>479</v>
      </c>
      <c r="AL77" s="18">
        <f t="shared" si="11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8"/>
        <v>125</v>
      </c>
      <c r="E78" s="14" t="s">
        <v>414</v>
      </c>
      <c r="F78" s="18">
        <f t="shared" si="15"/>
        <v>720</v>
      </c>
      <c r="G78" s="14" t="s">
        <v>462</v>
      </c>
      <c r="H78" s="18">
        <f t="shared" si="16"/>
        <v>780</v>
      </c>
      <c r="I78" s="14" t="s">
        <v>472</v>
      </c>
      <c r="J78" s="18">
        <f t="shared" si="8"/>
        <v>40</v>
      </c>
      <c r="K78" s="14" t="s">
        <v>480</v>
      </c>
      <c r="L78" s="18">
        <f t="shared" si="9"/>
        <v>15</v>
      </c>
      <c r="AA78" s="14">
        <v>6</v>
      </c>
      <c r="AB78" s="14">
        <v>15</v>
      </c>
      <c r="AC78" s="14">
        <v>1</v>
      </c>
      <c r="AD78" s="18">
        <f t="shared" si="17"/>
        <v>200</v>
      </c>
      <c r="AE78" s="14" t="s">
        <v>414</v>
      </c>
      <c r="AF78" s="18">
        <f t="shared" si="19"/>
        <v>1440</v>
      </c>
      <c r="AG78" s="14" t="s">
        <v>462</v>
      </c>
      <c r="AH78" s="18">
        <f t="shared" si="20"/>
        <v>1170</v>
      </c>
      <c r="AI78" s="14" t="s">
        <v>472</v>
      </c>
      <c r="AJ78" s="18">
        <f t="shared" si="10"/>
        <v>80</v>
      </c>
      <c r="AK78" s="14" t="s">
        <v>480</v>
      </c>
      <c r="AL78" s="18">
        <f t="shared" si="11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8"/>
        <v>150</v>
      </c>
      <c r="E79" s="14" t="s">
        <v>414</v>
      </c>
      <c r="F79" s="18">
        <f t="shared" si="15"/>
        <v>840</v>
      </c>
      <c r="G79" s="14" t="s">
        <v>461</v>
      </c>
      <c r="H79" s="18">
        <f t="shared" si="16"/>
        <v>900</v>
      </c>
      <c r="I79" s="14" t="s">
        <v>474</v>
      </c>
      <c r="J79" s="18">
        <f t="shared" ref="J79:J123" si="21">INDEX($V$4:$V$13,$A79)</f>
        <v>15</v>
      </c>
      <c r="K79" s="14" t="s">
        <v>481</v>
      </c>
      <c r="L79" s="18">
        <f t="shared" ref="L79:L123" si="22">INDEX($X$4:$X$13,A79)</f>
        <v>3</v>
      </c>
      <c r="AA79" s="14">
        <v>7</v>
      </c>
      <c r="AB79" s="14">
        <v>1</v>
      </c>
      <c r="AC79" s="14">
        <v>0</v>
      </c>
      <c r="AD79" s="18">
        <f t="shared" si="17"/>
        <v>250</v>
      </c>
      <c r="AE79" s="14" t="s">
        <v>414</v>
      </c>
      <c r="AF79" s="18">
        <f t="shared" si="19"/>
        <v>1680</v>
      </c>
      <c r="AG79" s="14" t="s">
        <v>461</v>
      </c>
      <c r="AH79" s="18">
        <f t="shared" si="20"/>
        <v>1350</v>
      </c>
      <c r="AI79" s="14" t="s">
        <v>474</v>
      </c>
      <c r="AJ79" s="18">
        <f t="shared" ref="AJ79:AJ123" si="23">INDEX($AX$4:$AX$13,$A79)</f>
        <v>30</v>
      </c>
      <c r="AK79" s="14" t="s">
        <v>481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8"/>
        <v>150</v>
      </c>
      <c r="E80" s="14" t="s">
        <v>414</v>
      </c>
      <c r="F80" s="18">
        <f t="shared" si="15"/>
        <v>840</v>
      </c>
      <c r="G80" s="14" t="s">
        <v>462</v>
      </c>
      <c r="H80" s="18">
        <f t="shared" si="16"/>
        <v>900</v>
      </c>
      <c r="I80" s="14" t="s">
        <v>475</v>
      </c>
      <c r="J80" s="18">
        <f t="shared" si="21"/>
        <v>15</v>
      </c>
      <c r="K80" s="14" t="s">
        <v>482</v>
      </c>
      <c r="L80" s="18">
        <f t="shared" si="22"/>
        <v>3</v>
      </c>
      <c r="AA80" s="14">
        <v>7</v>
      </c>
      <c r="AB80" s="14">
        <v>2</v>
      </c>
      <c r="AC80" s="14">
        <v>0</v>
      </c>
      <c r="AD80" s="18">
        <f t="shared" si="17"/>
        <v>250</v>
      </c>
      <c r="AE80" s="14" t="s">
        <v>414</v>
      </c>
      <c r="AF80" s="18">
        <f t="shared" si="19"/>
        <v>1680</v>
      </c>
      <c r="AG80" s="14" t="s">
        <v>462</v>
      </c>
      <c r="AH80" s="18">
        <f t="shared" si="20"/>
        <v>1350</v>
      </c>
      <c r="AI80" s="14" t="s">
        <v>475</v>
      </c>
      <c r="AJ80" s="18">
        <f t="shared" si="23"/>
        <v>30</v>
      </c>
      <c r="AK80" s="14" t="s">
        <v>482</v>
      </c>
      <c r="AL80" s="18">
        <f t="shared" ref="AL80:AL123" si="24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8"/>
        <v>150</v>
      </c>
      <c r="E81" s="14" t="s">
        <v>414</v>
      </c>
      <c r="F81" s="18">
        <f t="shared" si="15"/>
        <v>840</v>
      </c>
      <c r="G81" s="14" t="s">
        <v>461</v>
      </c>
      <c r="H81" s="18">
        <f t="shared" si="16"/>
        <v>900</v>
      </c>
      <c r="I81" s="14" t="s">
        <v>474</v>
      </c>
      <c r="J81" s="18">
        <f t="shared" si="21"/>
        <v>15</v>
      </c>
      <c r="K81" s="14" t="s">
        <v>483</v>
      </c>
      <c r="L81" s="18">
        <f t="shared" si="22"/>
        <v>3</v>
      </c>
      <c r="AA81" s="14">
        <v>7</v>
      </c>
      <c r="AB81" s="14">
        <v>3</v>
      </c>
      <c r="AC81" s="14">
        <v>1</v>
      </c>
      <c r="AD81" s="18">
        <f t="shared" si="17"/>
        <v>250</v>
      </c>
      <c r="AE81" s="14" t="s">
        <v>414</v>
      </c>
      <c r="AF81" s="18">
        <f t="shared" si="19"/>
        <v>1680</v>
      </c>
      <c r="AG81" s="14" t="s">
        <v>461</v>
      </c>
      <c r="AH81" s="18">
        <f t="shared" si="20"/>
        <v>1350</v>
      </c>
      <c r="AI81" s="14" t="s">
        <v>474</v>
      </c>
      <c r="AJ81" s="18">
        <f t="shared" si="23"/>
        <v>30</v>
      </c>
      <c r="AK81" s="14" t="s">
        <v>483</v>
      </c>
      <c r="AL81" s="18">
        <f t="shared" si="24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8"/>
        <v>150</v>
      </c>
      <c r="E82" s="14" t="s">
        <v>414</v>
      </c>
      <c r="F82" s="18">
        <f t="shared" si="15"/>
        <v>840</v>
      </c>
      <c r="G82" s="14" t="s">
        <v>462</v>
      </c>
      <c r="H82" s="18">
        <f t="shared" si="16"/>
        <v>900</v>
      </c>
      <c r="I82" s="14" t="s">
        <v>475</v>
      </c>
      <c r="J82" s="18">
        <f t="shared" si="21"/>
        <v>15</v>
      </c>
      <c r="K82" s="14" t="s">
        <v>484</v>
      </c>
      <c r="L82" s="18">
        <f t="shared" si="22"/>
        <v>3</v>
      </c>
      <c r="AA82" s="14">
        <v>7</v>
      </c>
      <c r="AB82" s="14">
        <v>4</v>
      </c>
      <c r="AC82" s="14">
        <v>0</v>
      </c>
      <c r="AD82" s="18">
        <f t="shared" si="17"/>
        <v>250</v>
      </c>
      <c r="AE82" s="14" t="s">
        <v>414</v>
      </c>
      <c r="AF82" s="18">
        <f t="shared" si="19"/>
        <v>1680</v>
      </c>
      <c r="AG82" s="14" t="s">
        <v>462</v>
      </c>
      <c r="AH82" s="18">
        <f t="shared" si="20"/>
        <v>1350</v>
      </c>
      <c r="AI82" s="14" t="s">
        <v>475</v>
      </c>
      <c r="AJ82" s="18">
        <f t="shared" si="23"/>
        <v>30</v>
      </c>
      <c r="AK82" s="14" t="s">
        <v>484</v>
      </c>
      <c r="AL82" s="18">
        <f t="shared" si="24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8"/>
        <v>150</v>
      </c>
      <c r="E83" s="14" t="s">
        <v>414</v>
      </c>
      <c r="F83" s="18">
        <f t="shared" si="15"/>
        <v>840</v>
      </c>
      <c r="G83" s="14" t="s">
        <v>461</v>
      </c>
      <c r="H83" s="18">
        <f t="shared" si="16"/>
        <v>900</v>
      </c>
      <c r="I83" s="14" t="s">
        <v>474</v>
      </c>
      <c r="J83" s="18">
        <f t="shared" si="21"/>
        <v>15</v>
      </c>
      <c r="K83" s="14" t="s">
        <v>485</v>
      </c>
      <c r="L83" s="18">
        <f t="shared" si="22"/>
        <v>3</v>
      </c>
      <c r="AA83" s="14">
        <v>7</v>
      </c>
      <c r="AB83" s="14">
        <v>5</v>
      </c>
      <c r="AC83" s="14">
        <v>0</v>
      </c>
      <c r="AD83" s="18">
        <f t="shared" si="17"/>
        <v>250</v>
      </c>
      <c r="AE83" s="14" t="s">
        <v>414</v>
      </c>
      <c r="AF83" s="18">
        <f t="shared" si="19"/>
        <v>1680</v>
      </c>
      <c r="AG83" s="14" t="s">
        <v>461</v>
      </c>
      <c r="AH83" s="18">
        <f t="shared" si="20"/>
        <v>1350</v>
      </c>
      <c r="AI83" s="14" t="s">
        <v>474</v>
      </c>
      <c r="AJ83" s="18">
        <f t="shared" si="23"/>
        <v>30</v>
      </c>
      <c r="AK83" s="14" t="s">
        <v>485</v>
      </c>
      <c r="AL83" s="18">
        <f t="shared" si="24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8"/>
        <v>150</v>
      </c>
      <c r="E84" s="14" t="s">
        <v>414</v>
      </c>
      <c r="F84" s="18">
        <f t="shared" si="15"/>
        <v>840</v>
      </c>
      <c r="G84" s="14" t="s">
        <v>462</v>
      </c>
      <c r="H84" s="18">
        <f t="shared" si="16"/>
        <v>900</v>
      </c>
      <c r="I84" s="14" t="s">
        <v>475</v>
      </c>
      <c r="J84" s="18">
        <f t="shared" si="21"/>
        <v>15</v>
      </c>
      <c r="K84" s="14" t="s">
        <v>481</v>
      </c>
      <c r="L84" s="18">
        <f t="shared" si="22"/>
        <v>3</v>
      </c>
      <c r="AA84" s="14">
        <v>7</v>
      </c>
      <c r="AB84" s="14">
        <v>6</v>
      </c>
      <c r="AC84" s="14">
        <v>1</v>
      </c>
      <c r="AD84" s="18">
        <f t="shared" si="17"/>
        <v>250</v>
      </c>
      <c r="AE84" s="14" t="s">
        <v>414</v>
      </c>
      <c r="AF84" s="18">
        <f t="shared" si="19"/>
        <v>1680</v>
      </c>
      <c r="AG84" s="14" t="s">
        <v>462</v>
      </c>
      <c r="AH84" s="18">
        <f t="shared" si="20"/>
        <v>1350</v>
      </c>
      <c r="AI84" s="14" t="s">
        <v>475</v>
      </c>
      <c r="AJ84" s="18">
        <f t="shared" si="23"/>
        <v>30</v>
      </c>
      <c r="AK84" s="14" t="s">
        <v>481</v>
      </c>
      <c r="AL84" s="18">
        <f t="shared" si="24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8"/>
        <v>150</v>
      </c>
      <c r="E85" s="14" t="s">
        <v>414</v>
      </c>
      <c r="F85" s="18">
        <f t="shared" si="15"/>
        <v>840</v>
      </c>
      <c r="G85" s="14" t="s">
        <v>461</v>
      </c>
      <c r="H85" s="18">
        <f t="shared" si="16"/>
        <v>900</v>
      </c>
      <c r="I85" s="14" t="s">
        <v>474</v>
      </c>
      <c r="J85" s="18">
        <f t="shared" si="21"/>
        <v>15</v>
      </c>
      <c r="K85" s="14" t="s">
        <v>482</v>
      </c>
      <c r="L85" s="18">
        <f t="shared" si="22"/>
        <v>3</v>
      </c>
      <c r="AA85" s="14">
        <v>7</v>
      </c>
      <c r="AB85" s="14">
        <v>7</v>
      </c>
      <c r="AC85" s="14">
        <v>0</v>
      </c>
      <c r="AD85" s="18">
        <f t="shared" si="17"/>
        <v>250</v>
      </c>
      <c r="AE85" s="14" t="s">
        <v>414</v>
      </c>
      <c r="AF85" s="18">
        <f t="shared" si="19"/>
        <v>1680</v>
      </c>
      <c r="AG85" s="14" t="s">
        <v>461</v>
      </c>
      <c r="AH85" s="18">
        <f t="shared" si="20"/>
        <v>1350</v>
      </c>
      <c r="AI85" s="14" t="s">
        <v>474</v>
      </c>
      <c r="AJ85" s="18">
        <f t="shared" si="23"/>
        <v>30</v>
      </c>
      <c r="AK85" s="14" t="s">
        <v>482</v>
      </c>
      <c r="AL85" s="18">
        <f t="shared" si="24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8"/>
        <v>150</v>
      </c>
      <c r="E86" s="14" t="s">
        <v>414</v>
      </c>
      <c r="F86" s="18">
        <f t="shared" si="15"/>
        <v>840</v>
      </c>
      <c r="G86" s="14" t="s">
        <v>462</v>
      </c>
      <c r="H86" s="18">
        <f t="shared" si="16"/>
        <v>900</v>
      </c>
      <c r="I86" s="14" t="s">
        <v>475</v>
      </c>
      <c r="J86" s="18">
        <f t="shared" si="21"/>
        <v>15</v>
      </c>
      <c r="K86" s="14" t="s">
        <v>483</v>
      </c>
      <c r="L86" s="18">
        <f t="shared" si="22"/>
        <v>3</v>
      </c>
      <c r="AA86" s="14">
        <v>7</v>
      </c>
      <c r="AB86" s="14">
        <v>8</v>
      </c>
      <c r="AC86" s="14">
        <v>0</v>
      </c>
      <c r="AD86" s="18">
        <f t="shared" si="17"/>
        <v>250</v>
      </c>
      <c r="AE86" s="14" t="s">
        <v>414</v>
      </c>
      <c r="AF86" s="18">
        <f t="shared" si="19"/>
        <v>1680</v>
      </c>
      <c r="AG86" s="14" t="s">
        <v>462</v>
      </c>
      <c r="AH86" s="18">
        <f t="shared" si="20"/>
        <v>1350</v>
      </c>
      <c r="AI86" s="14" t="s">
        <v>475</v>
      </c>
      <c r="AJ86" s="18">
        <f t="shared" si="23"/>
        <v>30</v>
      </c>
      <c r="AK86" s="14" t="s">
        <v>483</v>
      </c>
      <c r="AL86" s="18">
        <f t="shared" si="24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8"/>
        <v>150</v>
      </c>
      <c r="E87" s="14" t="s">
        <v>414</v>
      </c>
      <c r="F87" s="18">
        <f t="shared" si="15"/>
        <v>840</v>
      </c>
      <c r="G87" s="14" t="s">
        <v>461</v>
      </c>
      <c r="H87" s="18">
        <f t="shared" si="16"/>
        <v>900</v>
      </c>
      <c r="I87" s="14" t="s">
        <v>474</v>
      </c>
      <c r="J87" s="18">
        <f t="shared" si="21"/>
        <v>15</v>
      </c>
      <c r="K87" s="14" t="s">
        <v>484</v>
      </c>
      <c r="L87" s="18">
        <f t="shared" si="22"/>
        <v>3</v>
      </c>
      <c r="AA87" s="14">
        <v>7</v>
      </c>
      <c r="AB87" s="14">
        <v>9</v>
      </c>
      <c r="AC87" s="14">
        <v>1</v>
      </c>
      <c r="AD87" s="18">
        <f t="shared" si="17"/>
        <v>250</v>
      </c>
      <c r="AE87" s="14" t="s">
        <v>414</v>
      </c>
      <c r="AF87" s="18">
        <f t="shared" si="19"/>
        <v>1680</v>
      </c>
      <c r="AG87" s="14" t="s">
        <v>461</v>
      </c>
      <c r="AH87" s="18">
        <f t="shared" si="20"/>
        <v>1350</v>
      </c>
      <c r="AI87" s="14" t="s">
        <v>474</v>
      </c>
      <c r="AJ87" s="18">
        <f t="shared" si="23"/>
        <v>30</v>
      </c>
      <c r="AK87" s="14" t="s">
        <v>484</v>
      </c>
      <c r="AL87" s="18">
        <f t="shared" si="24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8"/>
        <v>150</v>
      </c>
      <c r="E88" s="14" t="s">
        <v>414</v>
      </c>
      <c r="F88" s="18">
        <f t="shared" si="15"/>
        <v>840</v>
      </c>
      <c r="G88" s="14" t="s">
        <v>462</v>
      </c>
      <c r="H88" s="18">
        <f t="shared" si="16"/>
        <v>900</v>
      </c>
      <c r="I88" s="14" t="s">
        <v>475</v>
      </c>
      <c r="J88" s="18">
        <f t="shared" si="21"/>
        <v>15</v>
      </c>
      <c r="K88" s="14" t="s">
        <v>485</v>
      </c>
      <c r="L88" s="18">
        <f t="shared" si="22"/>
        <v>3</v>
      </c>
      <c r="AA88" s="14">
        <v>7</v>
      </c>
      <c r="AB88" s="14">
        <v>10</v>
      </c>
      <c r="AC88" s="14">
        <v>0</v>
      </c>
      <c r="AD88" s="18">
        <f t="shared" si="17"/>
        <v>250</v>
      </c>
      <c r="AE88" s="14" t="s">
        <v>414</v>
      </c>
      <c r="AF88" s="18">
        <f t="shared" si="19"/>
        <v>1680</v>
      </c>
      <c r="AG88" s="14" t="s">
        <v>462</v>
      </c>
      <c r="AH88" s="18">
        <f t="shared" si="20"/>
        <v>1350</v>
      </c>
      <c r="AI88" s="14" t="s">
        <v>475</v>
      </c>
      <c r="AJ88" s="18">
        <f t="shared" si="23"/>
        <v>30</v>
      </c>
      <c r="AK88" s="14" t="s">
        <v>485</v>
      </c>
      <c r="AL88" s="18">
        <f t="shared" si="24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8"/>
        <v>150</v>
      </c>
      <c r="E89" s="14" t="s">
        <v>414</v>
      </c>
      <c r="F89" s="18">
        <f t="shared" si="15"/>
        <v>840</v>
      </c>
      <c r="G89" s="14" t="s">
        <v>461</v>
      </c>
      <c r="H89" s="18">
        <f t="shared" si="16"/>
        <v>900</v>
      </c>
      <c r="I89" s="14" t="s">
        <v>474</v>
      </c>
      <c r="J89" s="18">
        <f t="shared" si="21"/>
        <v>15</v>
      </c>
      <c r="K89" s="14" t="s">
        <v>481</v>
      </c>
      <c r="L89" s="18">
        <f t="shared" si="22"/>
        <v>3</v>
      </c>
      <c r="AA89" s="14">
        <v>7</v>
      </c>
      <c r="AB89" s="14">
        <v>11</v>
      </c>
      <c r="AC89" s="14">
        <v>0</v>
      </c>
      <c r="AD89" s="18">
        <f t="shared" si="17"/>
        <v>250</v>
      </c>
      <c r="AE89" s="14" t="s">
        <v>414</v>
      </c>
      <c r="AF89" s="18">
        <f t="shared" si="19"/>
        <v>1680</v>
      </c>
      <c r="AG89" s="14" t="s">
        <v>461</v>
      </c>
      <c r="AH89" s="18">
        <f t="shared" si="20"/>
        <v>1350</v>
      </c>
      <c r="AI89" s="14" t="s">
        <v>474</v>
      </c>
      <c r="AJ89" s="18">
        <f t="shared" si="23"/>
        <v>30</v>
      </c>
      <c r="AK89" s="14" t="s">
        <v>481</v>
      </c>
      <c r="AL89" s="18">
        <f t="shared" si="24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8"/>
        <v>150</v>
      </c>
      <c r="E90" s="14" t="s">
        <v>414</v>
      </c>
      <c r="F90" s="18">
        <f t="shared" si="15"/>
        <v>840</v>
      </c>
      <c r="G90" s="14" t="s">
        <v>462</v>
      </c>
      <c r="H90" s="18">
        <f t="shared" si="16"/>
        <v>900</v>
      </c>
      <c r="I90" s="14" t="s">
        <v>475</v>
      </c>
      <c r="J90" s="18">
        <f t="shared" si="21"/>
        <v>15</v>
      </c>
      <c r="K90" s="14" t="s">
        <v>482</v>
      </c>
      <c r="L90" s="18">
        <f t="shared" si="22"/>
        <v>3</v>
      </c>
      <c r="AA90" s="14">
        <v>7</v>
      </c>
      <c r="AB90" s="14">
        <v>12</v>
      </c>
      <c r="AC90" s="14">
        <v>1</v>
      </c>
      <c r="AD90" s="18">
        <f t="shared" si="17"/>
        <v>250</v>
      </c>
      <c r="AE90" s="14" t="s">
        <v>414</v>
      </c>
      <c r="AF90" s="18">
        <f t="shared" si="19"/>
        <v>1680</v>
      </c>
      <c r="AG90" s="14" t="s">
        <v>462</v>
      </c>
      <c r="AH90" s="18">
        <f t="shared" si="20"/>
        <v>1350</v>
      </c>
      <c r="AI90" s="14" t="s">
        <v>475</v>
      </c>
      <c r="AJ90" s="18">
        <f t="shared" si="23"/>
        <v>30</v>
      </c>
      <c r="AK90" s="14" t="s">
        <v>482</v>
      </c>
      <c r="AL90" s="18">
        <f t="shared" si="24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8"/>
        <v>150</v>
      </c>
      <c r="E91" s="14" t="s">
        <v>414</v>
      </c>
      <c r="F91" s="18">
        <f t="shared" si="15"/>
        <v>840</v>
      </c>
      <c r="G91" s="14" t="s">
        <v>461</v>
      </c>
      <c r="H91" s="18">
        <f t="shared" si="16"/>
        <v>900</v>
      </c>
      <c r="I91" s="14" t="s">
        <v>474</v>
      </c>
      <c r="J91" s="18">
        <f t="shared" si="21"/>
        <v>15</v>
      </c>
      <c r="K91" s="14" t="s">
        <v>483</v>
      </c>
      <c r="L91" s="18">
        <f t="shared" si="22"/>
        <v>3</v>
      </c>
      <c r="AA91" s="14">
        <v>7</v>
      </c>
      <c r="AB91" s="14">
        <v>13</v>
      </c>
      <c r="AC91" s="14">
        <v>0</v>
      </c>
      <c r="AD91" s="18">
        <f t="shared" si="17"/>
        <v>250</v>
      </c>
      <c r="AE91" s="14" t="s">
        <v>414</v>
      </c>
      <c r="AF91" s="18">
        <f t="shared" si="19"/>
        <v>1680</v>
      </c>
      <c r="AG91" s="14" t="s">
        <v>461</v>
      </c>
      <c r="AH91" s="18">
        <f t="shared" si="20"/>
        <v>1350</v>
      </c>
      <c r="AI91" s="14" t="s">
        <v>474</v>
      </c>
      <c r="AJ91" s="18">
        <f t="shared" si="23"/>
        <v>30</v>
      </c>
      <c r="AK91" s="14" t="s">
        <v>483</v>
      </c>
      <c r="AL91" s="18">
        <f t="shared" si="24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8"/>
        <v>150</v>
      </c>
      <c r="E92" s="14" t="s">
        <v>414</v>
      </c>
      <c r="F92" s="18">
        <f t="shared" si="15"/>
        <v>840</v>
      </c>
      <c r="G92" s="14" t="s">
        <v>462</v>
      </c>
      <c r="H92" s="18">
        <f t="shared" si="16"/>
        <v>900</v>
      </c>
      <c r="I92" s="14" t="s">
        <v>475</v>
      </c>
      <c r="J92" s="18">
        <f t="shared" si="21"/>
        <v>15</v>
      </c>
      <c r="K92" s="14" t="s">
        <v>484</v>
      </c>
      <c r="L92" s="18">
        <f t="shared" si="22"/>
        <v>3</v>
      </c>
      <c r="AA92" s="14">
        <v>7</v>
      </c>
      <c r="AB92" s="14">
        <v>14</v>
      </c>
      <c r="AC92" s="14">
        <v>0</v>
      </c>
      <c r="AD92" s="18">
        <f t="shared" si="17"/>
        <v>250</v>
      </c>
      <c r="AE92" s="14" t="s">
        <v>414</v>
      </c>
      <c r="AF92" s="18">
        <f t="shared" si="19"/>
        <v>1680</v>
      </c>
      <c r="AG92" s="14" t="s">
        <v>462</v>
      </c>
      <c r="AH92" s="18">
        <f t="shared" si="20"/>
        <v>1350</v>
      </c>
      <c r="AI92" s="14" t="s">
        <v>475</v>
      </c>
      <c r="AJ92" s="18">
        <f t="shared" si="23"/>
        <v>30</v>
      </c>
      <c r="AK92" s="14" t="s">
        <v>484</v>
      </c>
      <c r="AL92" s="18">
        <f t="shared" si="24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8"/>
        <v>150</v>
      </c>
      <c r="E93" s="14" t="s">
        <v>414</v>
      </c>
      <c r="F93" s="18">
        <f t="shared" si="15"/>
        <v>840</v>
      </c>
      <c r="G93" s="14" t="s">
        <v>462</v>
      </c>
      <c r="H93" s="18">
        <f t="shared" si="16"/>
        <v>900</v>
      </c>
      <c r="I93" s="14" t="s">
        <v>474</v>
      </c>
      <c r="J93" s="18">
        <f t="shared" si="21"/>
        <v>15</v>
      </c>
      <c r="K93" s="14" t="s">
        <v>485</v>
      </c>
      <c r="L93" s="18">
        <f t="shared" si="22"/>
        <v>3</v>
      </c>
      <c r="AA93" s="14">
        <v>7</v>
      </c>
      <c r="AB93" s="14">
        <v>15</v>
      </c>
      <c r="AC93" s="14">
        <v>1</v>
      </c>
      <c r="AD93" s="18">
        <f t="shared" si="17"/>
        <v>250</v>
      </c>
      <c r="AE93" s="14" t="s">
        <v>414</v>
      </c>
      <c r="AF93" s="18">
        <f t="shared" si="19"/>
        <v>1680</v>
      </c>
      <c r="AG93" s="14" t="s">
        <v>462</v>
      </c>
      <c r="AH93" s="18">
        <f t="shared" si="20"/>
        <v>1350</v>
      </c>
      <c r="AI93" s="14" t="s">
        <v>474</v>
      </c>
      <c r="AJ93" s="18">
        <f t="shared" si="23"/>
        <v>30</v>
      </c>
      <c r="AK93" s="14" t="s">
        <v>485</v>
      </c>
      <c r="AL93" s="18">
        <f t="shared" si="24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8"/>
        <v>185</v>
      </c>
      <c r="E94" s="14" t="s">
        <v>414</v>
      </c>
      <c r="F94" s="18">
        <f t="shared" si="15"/>
        <v>960</v>
      </c>
      <c r="G94" s="14" t="s">
        <v>461</v>
      </c>
      <c r="H94" s="18">
        <f t="shared" si="16"/>
        <v>1020</v>
      </c>
      <c r="I94" s="14" t="s">
        <v>475</v>
      </c>
      <c r="J94" s="18">
        <f t="shared" si="21"/>
        <v>20</v>
      </c>
      <c r="K94" s="14" t="s">
        <v>481</v>
      </c>
      <c r="L94" s="18">
        <f t="shared" si="22"/>
        <v>3</v>
      </c>
      <c r="AA94" s="14">
        <v>8</v>
      </c>
      <c r="AB94" s="14">
        <v>1</v>
      </c>
      <c r="AC94" s="14">
        <v>0</v>
      </c>
      <c r="AD94" s="18">
        <f t="shared" si="17"/>
        <v>300</v>
      </c>
      <c r="AE94" s="14" t="s">
        <v>414</v>
      </c>
      <c r="AF94" s="18">
        <f t="shared" si="19"/>
        <v>1920</v>
      </c>
      <c r="AG94" s="14" t="s">
        <v>461</v>
      </c>
      <c r="AH94" s="18">
        <f t="shared" si="20"/>
        <v>1530</v>
      </c>
      <c r="AI94" s="14" t="s">
        <v>475</v>
      </c>
      <c r="AJ94" s="18">
        <f t="shared" si="23"/>
        <v>40</v>
      </c>
      <c r="AK94" s="14" t="s">
        <v>481</v>
      </c>
      <c r="AL94" s="18">
        <f t="shared" si="24"/>
        <v>12</v>
      </c>
      <c r="AM94" s="14" t="s">
        <v>490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8"/>
        <v>185</v>
      </c>
      <c r="E95" s="14" t="s">
        <v>414</v>
      </c>
      <c r="F95" s="18">
        <f t="shared" si="15"/>
        <v>960</v>
      </c>
      <c r="G95" s="14" t="s">
        <v>462</v>
      </c>
      <c r="H95" s="18">
        <f t="shared" si="16"/>
        <v>1020</v>
      </c>
      <c r="I95" s="14" t="s">
        <v>474</v>
      </c>
      <c r="J95" s="18">
        <f t="shared" si="21"/>
        <v>20</v>
      </c>
      <c r="K95" s="14" t="s">
        <v>482</v>
      </c>
      <c r="L95" s="18">
        <f t="shared" si="22"/>
        <v>3</v>
      </c>
      <c r="AA95" s="14">
        <v>8</v>
      </c>
      <c r="AB95" s="14">
        <v>2</v>
      </c>
      <c r="AC95" s="14">
        <v>0</v>
      </c>
      <c r="AD95" s="18">
        <f t="shared" si="17"/>
        <v>300</v>
      </c>
      <c r="AE95" s="14" t="s">
        <v>414</v>
      </c>
      <c r="AF95" s="18">
        <f t="shared" si="19"/>
        <v>1920</v>
      </c>
      <c r="AG95" s="14" t="s">
        <v>462</v>
      </c>
      <c r="AH95" s="18">
        <f t="shared" si="20"/>
        <v>1530</v>
      </c>
      <c r="AI95" s="14" t="s">
        <v>474</v>
      </c>
      <c r="AJ95" s="18">
        <f t="shared" si="23"/>
        <v>40</v>
      </c>
      <c r="AK95" s="14" t="s">
        <v>482</v>
      </c>
      <c r="AL95" s="18">
        <f t="shared" si="24"/>
        <v>12</v>
      </c>
      <c r="AM95" s="14" t="s">
        <v>491</v>
      </c>
      <c r="AN95" s="18">
        <f t="shared" ref="AN95:AN123" si="25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8"/>
        <v>185</v>
      </c>
      <c r="E96" s="14" t="s">
        <v>414</v>
      </c>
      <c r="F96" s="18">
        <f t="shared" si="15"/>
        <v>960</v>
      </c>
      <c r="G96" s="14" t="s">
        <v>461</v>
      </c>
      <c r="H96" s="18">
        <f t="shared" si="16"/>
        <v>1020</v>
      </c>
      <c r="I96" s="14" t="s">
        <v>475</v>
      </c>
      <c r="J96" s="18">
        <f t="shared" si="21"/>
        <v>20</v>
      </c>
      <c r="K96" s="14" t="s">
        <v>483</v>
      </c>
      <c r="L96" s="18">
        <f t="shared" si="22"/>
        <v>3</v>
      </c>
      <c r="AA96" s="14">
        <v>8</v>
      </c>
      <c r="AB96" s="14">
        <v>3</v>
      </c>
      <c r="AC96" s="14">
        <v>1</v>
      </c>
      <c r="AD96" s="18">
        <f t="shared" si="17"/>
        <v>300</v>
      </c>
      <c r="AE96" s="14" t="s">
        <v>414</v>
      </c>
      <c r="AF96" s="18">
        <f t="shared" si="19"/>
        <v>1920</v>
      </c>
      <c r="AG96" s="14" t="s">
        <v>461</v>
      </c>
      <c r="AH96" s="18">
        <f t="shared" si="20"/>
        <v>1530</v>
      </c>
      <c r="AI96" s="14" t="s">
        <v>475</v>
      </c>
      <c r="AJ96" s="18">
        <f t="shared" si="23"/>
        <v>40</v>
      </c>
      <c r="AK96" s="14" t="s">
        <v>483</v>
      </c>
      <c r="AL96" s="18">
        <f t="shared" si="24"/>
        <v>12</v>
      </c>
      <c r="AM96" s="14" t="s">
        <v>492</v>
      </c>
      <c r="AN96" s="18">
        <f t="shared" si="25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8"/>
        <v>185</v>
      </c>
      <c r="E97" s="14" t="s">
        <v>414</v>
      </c>
      <c r="F97" s="18">
        <f t="shared" si="15"/>
        <v>960</v>
      </c>
      <c r="G97" s="14" t="s">
        <v>462</v>
      </c>
      <c r="H97" s="18">
        <f t="shared" si="16"/>
        <v>1020</v>
      </c>
      <c r="I97" s="14" t="s">
        <v>474</v>
      </c>
      <c r="J97" s="18">
        <f t="shared" si="21"/>
        <v>20</v>
      </c>
      <c r="K97" s="14" t="s">
        <v>484</v>
      </c>
      <c r="L97" s="18">
        <f t="shared" si="22"/>
        <v>3</v>
      </c>
      <c r="AA97" s="14">
        <v>8</v>
      </c>
      <c r="AB97" s="14">
        <v>4</v>
      </c>
      <c r="AC97" s="14">
        <v>0</v>
      </c>
      <c r="AD97" s="18">
        <f t="shared" si="17"/>
        <v>300</v>
      </c>
      <c r="AE97" s="14" t="s">
        <v>414</v>
      </c>
      <c r="AF97" s="18">
        <f t="shared" si="19"/>
        <v>1920</v>
      </c>
      <c r="AG97" s="14" t="s">
        <v>462</v>
      </c>
      <c r="AH97" s="18">
        <f t="shared" si="20"/>
        <v>1530</v>
      </c>
      <c r="AI97" s="14" t="s">
        <v>474</v>
      </c>
      <c r="AJ97" s="18">
        <f t="shared" si="23"/>
        <v>40</v>
      </c>
      <c r="AK97" s="14" t="s">
        <v>484</v>
      </c>
      <c r="AL97" s="18">
        <f t="shared" si="24"/>
        <v>12</v>
      </c>
      <c r="AM97" s="14" t="s">
        <v>493</v>
      </c>
      <c r="AN97" s="18">
        <f t="shared" si="25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8"/>
        <v>185</v>
      </c>
      <c r="E98" s="14" t="s">
        <v>414</v>
      </c>
      <c r="F98" s="18">
        <f t="shared" si="15"/>
        <v>960</v>
      </c>
      <c r="G98" s="14" t="s">
        <v>461</v>
      </c>
      <c r="H98" s="18">
        <f t="shared" si="16"/>
        <v>1020</v>
      </c>
      <c r="I98" s="14" t="s">
        <v>475</v>
      </c>
      <c r="J98" s="18">
        <f t="shared" si="21"/>
        <v>20</v>
      </c>
      <c r="K98" s="14" t="s">
        <v>485</v>
      </c>
      <c r="L98" s="18">
        <f t="shared" si="22"/>
        <v>3</v>
      </c>
      <c r="AA98" s="14">
        <v>8</v>
      </c>
      <c r="AB98" s="14">
        <v>5</v>
      </c>
      <c r="AC98" s="14">
        <v>0</v>
      </c>
      <c r="AD98" s="18">
        <f t="shared" si="17"/>
        <v>300</v>
      </c>
      <c r="AE98" s="14" t="s">
        <v>414</v>
      </c>
      <c r="AF98" s="18">
        <f t="shared" si="19"/>
        <v>1920</v>
      </c>
      <c r="AG98" s="14" t="s">
        <v>461</v>
      </c>
      <c r="AH98" s="18">
        <f t="shared" si="20"/>
        <v>1530</v>
      </c>
      <c r="AI98" s="14" t="s">
        <v>475</v>
      </c>
      <c r="AJ98" s="18">
        <f t="shared" si="23"/>
        <v>40</v>
      </c>
      <c r="AK98" s="14" t="s">
        <v>485</v>
      </c>
      <c r="AL98" s="18">
        <f t="shared" si="24"/>
        <v>12</v>
      </c>
      <c r="AM98" s="14" t="s">
        <v>494</v>
      </c>
      <c r="AN98" s="18">
        <f t="shared" si="25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8"/>
        <v>185</v>
      </c>
      <c r="E99" s="14" t="s">
        <v>414</v>
      </c>
      <c r="F99" s="18">
        <f t="shared" si="15"/>
        <v>960</v>
      </c>
      <c r="G99" s="14" t="s">
        <v>462</v>
      </c>
      <c r="H99" s="18">
        <f t="shared" si="16"/>
        <v>1020</v>
      </c>
      <c r="I99" s="14" t="s">
        <v>474</v>
      </c>
      <c r="J99" s="18">
        <f t="shared" si="21"/>
        <v>20</v>
      </c>
      <c r="K99" s="14" t="s">
        <v>481</v>
      </c>
      <c r="L99" s="18">
        <f t="shared" si="22"/>
        <v>3</v>
      </c>
      <c r="AA99" s="14">
        <v>8</v>
      </c>
      <c r="AB99" s="14">
        <v>6</v>
      </c>
      <c r="AC99" s="14">
        <v>1</v>
      </c>
      <c r="AD99" s="18">
        <f t="shared" si="17"/>
        <v>300</v>
      </c>
      <c r="AE99" s="14" t="s">
        <v>414</v>
      </c>
      <c r="AF99" s="18">
        <f t="shared" si="19"/>
        <v>1920</v>
      </c>
      <c r="AG99" s="14" t="s">
        <v>462</v>
      </c>
      <c r="AH99" s="18">
        <f t="shared" si="20"/>
        <v>1530</v>
      </c>
      <c r="AI99" s="14" t="s">
        <v>474</v>
      </c>
      <c r="AJ99" s="18">
        <f t="shared" si="23"/>
        <v>40</v>
      </c>
      <c r="AK99" s="14" t="s">
        <v>481</v>
      </c>
      <c r="AL99" s="18">
        <f t="shared" si="24"/>
        <v>12</v>
      </c>
      <c r="AM99" s="14" t="s">
        <v>495</v>
      </c>
      <c r="AN99" s="18">
        <f t="shared" si="25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8"/>
        <v>185</v>
      </c>
      <c r="E100" s="14" t="s">
        <v>414</v>
      </c>
      <c r="F100" s="18">
        <f t="shared" ref="F100:F123" si="26">INDEX($R$4:$R$13,$A100)</f>
        <v>960</v>
      </c>
      <c r="G100" s="14" t="s">
        <v>461</v>
      </c>
      <c r="H100" s="18">
        <f t="shared" ref="H100:H123" si="27">INDEX($S$4:$S$13,$A100)</f>
        <v>1020</v>
      </c>
      <c r="I100" s="14" t="s">
        <v>475</v>
      </c>
      <c r="J100" s="18">
        <f t="shared" si="21"/>
        <v>20</v>
      </c>
      <c r="K100" s="14" t="s">
        <v>482</v>
      </c>
      <c r="L100" s="18">
        <f t="shared" si="22"/>
        <v>3</v>
      </c>
      <c r="AA100" s="14">
        <v>8</v>
      </c>
      <c r="AB100" s="14">
        <v>7</v>
      </c>
      <c r="AC100" s="14">
        <v>0</v>
      </c>
      <c r="AD100" s="18">
        <f t="shared" ref="AD100:AD123" si="28">ROUND(INDEX($AR$4:$AR$13,A100)/INDEX($AS$4:$AS$13,A100)/50,0)*50</f>
        <v>300</v>
      </c>
      <c r="AE100" s="14" t="s">
        <v>414</v>
      </c>
      <c r="AF100" s="18">
        <f t="shared" si="19"/>
        <v>1920</v>
      </c>
      <c r="AG100" s="14" t="s">
        <v>461</v>
      </c>
      <c r="AH100" s="18">
        <f t="shared" si="20"/>
        <v>1530</v>
      </c>
      <c r="AI100" s="14" t="s">
        <v>475</v>
      </c>
      <c r="AJ100" s="18">
        <f t="shared" si="23"/>
        <v>40</v>
      </c>
      <c r="AK100" s="14" t="s">
        <v>482</v>
      </c>
      <c r="AL100" s="18">
        <f t="shared" si="24"/>
        <v>12</v>
      </c>
      <c r="AM100" s="14" t="s">
        <v>490</v>
      </c>
      <c r="AN100" s="18">
        <f t="shared" si="25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8"/>
        <v>185</v>
      </c>
      <c r="E101" s="14" t="s">
        <v>414</v>
      </c>
      <c r="F101" s="18">
        <f t="shared" si="26"/>
        <v>960</v>
      </c>
      <c r="G101" s="14" t="s">
        <v>462</v>
      </c>
      <c r="H101" s="18">
        <f t="shared" si="27"/>
        <v>1020</v>
      </c>
      <c r="I101" s="14" t="s">
        <v>474</v>
      </c>
      <c r="J101" s="18">
        <f t="shared" si="21"/>
        <v>20</v>
      </c>
      <c r="K101" s="14" t="s">
        <v>483</v>
      </c>
      <c r="L101" s="18">
        <f t="shared" si="22"/>
        <v>3</v>
      </c>
      <c r="AA101" s="14">
        <v>8</v>
      </c>
      <c r="AB101" s="14">
        <v>8</v>
      </c>
      <c r="AC101" s="14">
        <v>0</v>
      </c>
      <c r="AD101" s="18">
        <f t="shared" si="28"/>
        <v>300</v>
      </c>
      <c r="AE101" s="14" t="s">
        <v>414</v>
      </c>
      <c r="AF101" s="18">
        <f t="shared" si="19"/>
        <v>1920</v>
      </c>
      <c r="AG101" s="14" t="s">
        <v>462</v>
      </c>
      <c r="AH101" s="18">
        <f t="shared" si="20"/>
        <v>1530</v>
      </c>
      <c r="AI101" s="14" t="s">
        <v>474</v>
      </c>
      <c r="AJ101" s="18">
        <f t="shared" si="23"/>
        <v>40</v>
      </c>
      <c r="AK101" s="14" t="s">
        <v>483</v>
      </c>
      <c r="AL101" s="18">
        <f t="shared" si="24"/>
        <v>12</v>
      </c>
      <c r="AM101" s="14" t="s">
        <v>491</v>
      </c>
      <c r="AN101" s="18">
        <f t="shared" si="25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8"/>
        <v>185</v>
      </c>
      <c r="E102" s="14" t="s">
        <v>414</v>
      </c>
      <c r="F102" s="18">
        <f t="shared" si="26"/>
        <v>960</v>
      </c>
      <c r="G102" s="14" t="s">
        <v>461</v>
      </c>
      <c r="H102" s="18">
        <f t="shared" si="27"/>
        <v>1020</v>
      </c>
      <c r="I102" s="14" t="s">
        <v>475</v>
      </c>
      <c r="J102" s="18">
        <f t="shared" si="21"/>
        <v>20</v>
      </c>
      <c r="K102" s="14" t="s">
        <v>484</v>
      </c>
      <c r="L102" s="18">
        <f t="shared" si="22"/>
        <v>3</v>
      </c>
      <c r="AA102" s="14">
        <v>8</v>
      </c>
      <c r="AB102" s="14">
        <v>9</v>
      </c>
      <c r="AC102" s="14">
        <v>1</v>
      </c>
      <c r="AD102" s="18">
        <f t="shared" si="28"/>
        <v>300</v>
      </c>
      <c r="AE102" s="14" t="s">
        <v>414</v>
      </c>
      <c r="AF102" s="18">
        <f t="shared" si="19"/>
        <v>1920</v>
      </c>
      <c r="AG102" s="14" t="s">
        <v>461</v>
      </c>
      <c r="AH102" s="18">
        <f t="shared" si="20"/>
        <v>1530</v>
      </c>
      <c r="AI102" s="14" t="s">
        <v>475</v>
      </c>
      <c r="AJ102" s="18">
        <f t="shared" si="23"/>
        <v>40</v>
      </c>
      <c r="AK102" s="14" t="s">
        <v>484</v>
      </c>
      <c r="AL102" s="18">
        <f t="shared" si="24"/>
        <v>12</v>
      </c>
      <c r="AM102" s="14" t="s">
        <v>492</v>
      </c>
      <c r="AN102" s="18">
        <f t="shared" si="25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8"/>
        <v>185</v>
      </c>
      <c r="E103" s="14" t="s">
        <v>414</v>
      </c>
      <c r="F103" s="18">
        <f t="shared" si="26"/>
        <v>960</v>
      </c>
      <c r="G103" s="14" t="s">
        <v>462</v>
      </c>
      <c r="H103" s="18">
        <f t="shared" si="27"/>
        <v>1020</v>
      </c>
      <c r="I103" s="14" t="s">
        <v>474</v>
      </c>
      <c r="J103" s="18">
        <f t="shared" si="21"/>
        <v>20</v>
      </c>
      <c r="K103" s="14" t="s">
        <v>485</v>
      </c>
      <c r="L103" s="18">
        <f t="shared" si="22"/>
        <v>3</v>
      </c>
      <c r="AA103" s="14">
        <v>8</v>
      </c>
      <c r="AB103" s="14">
        <v>10</v>
      </c>
      <c r="AC103" s="14">
        <v>0</v>
      </c>
      <c r="AD103" s="18">
        <f t="shared" si="28"/>
        <v>300</v>
      </c>
      <c r="AE103" s="14" t="s">
        <v>414</v>
      </c>
      <c r="AF103" s="18">
        <f t="shared" si="19"/>
        <v>1920</v>
      </c>
      <c r="AG103" s="14" t="s">
        <v>462</v>
      </c>
      <c r="AH103" s="18">
        <f t="shared" si="20"/>
        <v>1530</v>
      </c>
      <c r="AI103" s="14" t="s">
        <v>474</v>
      </c>
      <c r="AJ103" s="18">
        <f t="shared" si="23"/>
        <v>40</v>
      </c>
      <c r="AK103" s="14" t="s">
        <v>485</v>
      </c>
      <c r="AL103" s="18">
        <f t="shared" si="24"/>
        <v>12</v>
      </c>
      <c r="AM103" s="14" t="s">
        <v>493</v>
      </c>
      <c r="AN103" s="18">
        <f t="shared" si="25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8"/>
        <v>185</v>
      </c>
      <c r="E104" s="14" t="s">
        <v>414</v>
      </c>
      <c r="F104" s="18">
        <f t="shared" si="26"/>
        <v>960</v>
      </c>
      <c r="G104" s="14" t="s">
        <v>461</v>
      </c>
      <c r="H104" s="18">
        <f t="shared" si="27"/>
        <v>1020</v>
      </c>
      <c r="I104" s="14" t="s">
        <v>475</v>
      </c>
      <c r="J104" s="18">
        <f t="shared" si="21"/>
        <v>20</v>
      </c>
      <c r="K104" s="14" t="s">
        <v>481</v>
      </c>
      <c r="L104" s="18">
        <f t="shared" si="22"/>
        <v>3</v>
      </c>
      <c r="AA104" s="14">
        <v>8</v>
      </c>
      <c r="AB104" s="14">
        <v>11</v>
      </c>
      <c r="AC104" s="14">
        <v>0</v>
      </c>
      <c r="AD104" s="18">
        <f t="shared" si="28"/>
        <v>300</v>
      </c>
      <c r="AE104" s="14" t="s">
        <v>414</v>
      </c>
      <c r="AF104" s="18">
        <f t="shared" si="19"/>
        <v>1920</v>
      </c>
      <c r="AG104" s="14" t="s">
        <v>461</v>
      </c>
      <c r="AH104" s="18">
        <f t="shared" si="20"/>
        <v>1530</v>
      </c>
      <c r="AI104" s="14" t="s">
        <v>475</v>
      </c>
      <c r="AJ104" s="18">
        <f t="shared" si="23"/>
        <v>40</v>
      </c>
      <c r="AK104" s="14" t="s">
        <v>481</v>
      </c>
      <c r="AL104" s="18">
        <f t="shared" si="24"/>
        <v>12</v>
      </c>
      <c r="AM104" s="14" t="s">
        <v>494</v>
      </c>
      <c r="AN104" s="18">
        <f t="shared" si="25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8"/>
        <v>185</v>
      </c>
      <c r="E105" s="14" t="s">
        <v>414</v>
      </c>
      <c r="F105" s="18">
        <f t="shared" si="26"/>
        <v>960</v>
      </c>
      <c r="G105" s="14" t="s">
        <v>462</v>
      </c>
      <c r="H105" s="18">
        <f t="shared" si="27"/>
        <v>1020</v>
      </c>
      <c r="I105" s="14" t="s">
        <v>474</v>
      </c>
      <c r="J105" s="18">
        <f t="shared" si="21"/>
        <v>20</v>
      </c>
      <c r="K105" s="14" t="s">
        <v>482</v>
      </c>
      <c r="L105" s="18">
        <f t="shared" si="22"/>
        <v>3</v>
      </c>
      <c r="AA105" s="14">
        <v>8</v>
      </c>
      <c r="AB105" s="14">
        <v>12</v>
      </c>
      <c r="AC105" s="14">
        <v>1</v>
      </c>
      <c r="AD105" s="18">
        <f t="shared" si="28"/>
        <v>300</v>
      </c>
      <c r="AE105" s="14" t="s">
        <v>414</v>
      </c>
      <c r="AF105" s="18">
        <f t="shared" si="19"/>
        <v>1920</v>
      </c>
      <c r="AG105" s="14" t="s">
        <v>462</v>
      </c>
      <c r="AH105" s="18">
        <f t="shared" si="20"/>
        <v>1530</v>
      </c>
      <c r="AI105" s="14" t="s">
        <v>474</v>
      </c>
      <c r="AJ105" s="18">
        <f t="shared" si="23"/>
        <v>40</v>
      </c>
      <c r="AK105" s="14" t="s">
        <v>482</v>
      </c>
      <c r="AL105" s="18">
        <f t="shared" si="24"/>
        <v>12</v>
      </c>
      <c r="AM105" s="14" t="s">
        <v>495</v>
      </c>
      <c r="AN105" s="18">
        <f t="shared" si="25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8"/>
        <v>185</v>
      </c>
      <c r="E106" s="14" t="s">
        <v>414</v>
      </c>
      <c r="F106" s="18">
        <f t="shared" si="26"/>
        <v>960</v>
      </c>
      <c r="G106" s="14" t="s">
        <v>461</v>
      </c>
      <c r="H106" s="18">
        <f t="shared" si="27"/>
        <v>1020</v>
      </c>
      <c r="I106" s="14" t="s">
        <v>475</v>
      </c>
      <c r="J106" s="18">
        <f t="shared" si="21"/>
        <v>20</v>
      </c>
      <c r="K106" s="14" t="s">
        <v>483</v>
      </c>
      <c r="L106" s="18">
        <f t="shared" si="22"/>
        <v>3</v>
      </c>
      <c r="AA106" s="14">
        <v>8</v>
      </c>
      <c r="AB106" s="14">
        <v>13</v>
      </c>
      <c r="AC106" s="14">
        <v>0</v>
      </c>
      <c r="AD106" s="18">
        <f t="shared" si="28"/>
        <v>300</v>
      </c>
      <c r="AE106" s="14" t="s">
        <v>414</v>
      </c>
      <c r="AF106" s="18">
        <f t="shared" si="19"/>
        <v>1920</v>
      </c>
      <c r="AG106" s="14" t="s">
        <v>461</v>
      </c>
      <c r="AH106" s="18">
        <f t="shared" si="20"/>
        <v>1530</v>
      </c>
      <c r="AI106" s="14" t="s">
        <v>475</v>
      </c>
      <c r="AJ106" s="18">
        <f t="shared" si="23"/>
        <v>40</v>
      </c>
      <c r="AK106" s="14" t="s">
        <v>483</v>
      </c>
      <c r="AL106" s="18">
        <f t="shared" si="24"/>
        <v>12</v>
      </c>
      <c r="AM106" s="14" t="s">
        <v>490</v>
      </c>
      <c r="AN106" s="18">
        <f t="shared" si="25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8"/>
        <v>185</v>
      </c>
      <c r="E107" s="14" t="s">
        <v>414</v>
      </c>
      <c r="F107" s="18">
        <f t="shared" si="26"/>
        <v>960</v>
      </c>
      <c r="G107" s="14" t="s">
        <v>462</v>
      </c>
      <c r="H107" s="18">
        <f t="shared" si="27"/>
        <v>1020</v>
      </c>
      <c r="I107" s="14" t="s">
        <v>474</v>
      </c>
      <c r="J107" s="18">
        <f t="shared" si="21"/>
        <v>20</v>
      </c>
      <c r="K107" s="14" t="s">
        <v>484</v>
      </c>
      <c r="L107" s="18">
        <f t="shared" si="22"/>
        <v>3</v>
      </c>
      <c r="AA107" s="14">
        <v>8</v>
      </c>
      <c r="AB107" s="14">
        <v>14</v>
      </c>
      <c r="AC107" s="14">
        <v>0</v>
      </c>
      <c r="AD107" s="18">
        <f t="shared" si="28"/>
        <v>300</v>
      </c>
      <c r="AE107" s="14" t="s">
        <v>414</v>
      </c>
      <c r="AF107" s="18">
        <f t="shared" si="19"/>
        <v>1920</v>
      </c>
      <c r="AG107" s="14" t="s">
        <v>462</v>
      </c>
      <c r="AH107" s="18">
        <f t="shared" si="20"/>
        <v>1530</v>
      </c>
      <c r="AI107" s="14" t="s">
        <v>474</v>
      </c>
      <c r="AJ107" s="18">
        <f t="shared" si="23"/>
        <v>40</v>
      </c>
      <c r="AK107" s="14" t="s">
        <v>484</v>
      </c>
      <c r="AL107" s="18">
        <f t="shared" si="24"/>
        <v>12</v>
      </c>
      <c r="AM107" s="14" t="s">
        <v>491</v>
      </c>
      <c r="AN107" s="18">
        <f t="shared" si="25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8"/>
        <v>185</v>
      </c>
      <c r="E108" s="14" t="s">
        <v>414</v>
      </c>
      <c r="F108" s="18">
        <f t="shared" si="26"/>
        <v>960</v>
      </c>
      <c r="G108" s="14" t="s">
        <v>462</v>
      </c>
      <c r="H108" s="18">
        <f t="shared" si="27"/>
        <v>1020</v>
      </c>
      <c r="I108" s="14" t="s">
        <v>475</v>
      </c>
      <c r="J108" s="18">
        <f t="shared" si="21"/>
        <v>20</v>
      </c>
      <c r="K108" s="14" t="s">
        <v>485</v>
      </c>
      <c r="L108" s="18">
        <f t="shared" si="22"/>
        <v>3</v>
      </c>
      <c r="AA108" s="14">
        <v>8</v>
      </c>
      <c r="AB108" s="14">
        <v>15</v>
      </c>
      <c r="AC108" s="14">
        <v>1</v>
      </c>
      <c r="AD108" s="18">
        <f t="shared" si="28"/>
        <v>300</v>
      </c>
      <c r="AE108" s="14" t="s">
        <v>414</v>
      </c>
      <c r="AF108" s="18">
        <f t="shared" si="19"/>
        <v>1920</v>
      </c>
      <c r="AG108" s="14" t="s">
        <v>462</v>
      </c>
      <c r="AH108" s="18">
        <f t="shared" si="20"/>
        <v>1530</v>
      </c>
      <c r="AI108" s="14" t="s">
        <v>475</v>
      </c>
      <c r="AJ108" s="18">
        <f t="shared" si="23"/>
        <v>40</v>
      </c>
      <c r="AK108" s="14" t="s">
        <v>485</v>
      </c>
      <c r="AL108" s="18">
        <f t="shared" si="24"/>
        <v>12</v>
      </c>
      <c r="AM108" s="14" t="s">
        <v>492</v>
      </c>
      <c r="AN108" s="18">
        <f t="shared" si="25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8"/>
        <v>300</v>
      </c>
      <c r="E109" s="14" t="s">
        <v>414</v>
      </c>
      <c r="F109" s="18">
        <f t="shared" si="26"/>
        <v>1080</v>
      </c>
      <c r="G109" s="14" t="s">
        <v>461</v>
      </c>
      <c r="H109" s="18">
        <f t="shared" si="27"/>
        <v>1140</v>
      </c>
      <c r="I109" s="14" t="s">
        <v>474</v>
      </c>
      <c r="J109" s="18">
        <f t="shared" si="21"/>
        <v>25</v>
      </c>
      <c r="K109" s="14" t="s">
        <v>481</v>
      </c>
      <c r="L109" s="18">
        <f t="shared" si="22"/>
        <v>4</v>
      </c>
      <c r="AA109" s="14">
        <v>9</v>
      </c>
      <c r="AB109" s="14">
        <v>1</v>
      </c>
      <c r="AC109" s="14">
        <v>0</v>
      </c>
      <c r="AD109" s="18">
        <f t="shared" si="28"/>
        <v>450</v>
      </c>
      <c r="AE109" s="14" t="s">
        <v>414</v>
      </c>
      <c r="AF109" s="18">
        <f t="shared" si="19"/>
        <v>2160</v>
      </c>
      <c r="AG109" s="14" t="s">
        <v>461</v>
      </c>
      <c r="AH109" s="18">
        <f t="shared" si="20"/>
        <v>1710</v>
      </c>
      <c r="AI109" s="14" t="s">
        <v>474</v>
      </c>
      <c r="AJ109" s="18">
        <f t="shared" si="23"/>
        <v>50</v>
      </c>
      <c r="AK109" s="14" t="s">
        <v>481</v>
      </c>
      <c r="AL109" s="18">
        <f t="shared" si="24"/>
        <v>16</v>
      </c>
      <c r="AM109" s="14" t="s">
        <v>493</v>
      </c>
      <c r="AN109" s="18">
        <f t="shared" si="25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8"/>
        <v>300</v>
      </c>
      <c r="E110" s="14" t="s">
        <v>414</v>
      </c>
      <c r="F110" s="18">
        <f t="shared" si="26"/>
        <v>1080</v>
      </c>
      <c r="G110" s="14" t="s">
        <v>462</v>
      </c>
      <c r="H110" s="18">
        <f t="shared" si="27"/>
        <v>1140</v>
      </c>
      <c r="I110" s="14" t="s">
        <v>475</v>
      </c>
      <c r="J110" s="18">
        <f t="shared" si="21"/>
        <v>25</v>
      </c>
      <c r="K110" s="14" t="s">
        <v>482</v>
      </c>
      <c r="L110" s="18">
        <f t="shared" si="22"/>
        <v>4</v>
      </c>
      <c r="AA110" s="14">
        <v>9</v>
      </c>
      <c r="AB110" s="14">
        <v>2</v>
      </c>
      <c r="AC110" s="14">
        <v>0</v>
      </c>
      <c r="AD110" s="18">
        <f t="shared" si="28"/>
        <v>450</v>
      </c>
      <c r="AE110" s="14" t="s">
        <v>414</v>
      </c>
      <c r="AF110" s="18">
        <f t="shared" si="19"/>
        <v>2160</v>
      </c>
      <c r="AG110" s="14" t="s">
        <v>462</v>
      </c>
      <c r="AH110" s="18">
        <f t="shared" si="20"/>
        <v>1710</v>
      </c>
      <c r="AI110" s="14" t="s">
        <v>475</v>
      </c>
      <c r="AJ110" s="18">
        <f t="shared" si="23"/>
        <v>50</v>
      </c>
      <c r="AK110" s="14" t="s">
        <v>482</v>
      </c>
      <c r="AL110" s="18">
        <f t="shared" si="24"/>
        <v>16</v>
      </c>
      <c r="AM110" s="14" t="s">
        <v>494</v>
      </c>
      <c r="AN110" s="18">
        <f t="shared" si="25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8"/>
        <v>300</v>
      </c>
      <c r="E111" s="14" t="s">
        <v>414</v>
      </c>
      <c r="F111" s="18">
        <f t="shared" si="26"/>
        <v>1080</v>
      </c>
      <c r="G111" s="14" t="s">
        <v>461</v>
      </c>
      <c r="H111" s="18">
        <f t="shared" si="27"/>
        <v>1140</v>
      </c>
      <c r="I111" s="14" t="s">
        <v>474</v>
      </c>
      <c r="J111" s="18">
        <f t="shared" si="21"/>
        <v>25</v>
      </c>
      <c r="K111" s="14" t="s">
        <v>483</v>
      </c>
      <c r="L111" s="18">
        <f t="shared" si="22"/>
        <v>4</v>
      </c>
      <c r="AA111" s="14">
        <v>9</v>
      </c>
      <c r="AB111" s="14">
        <v>3</v>
      </c>
      <c r="AC111" s="14">
        <v>1</v>
      </c>
      <c r="AD111" s="18">
        <f t="shared" si="28"/>
        <v>450</v>
      </c>
      <c r="AE111" s="14" t="s">
        <v>414</v>
      </c>
      <c r="AF111" s="18">
        <f t="shared" si="19"/>
        <v>2160</v>
      </c>
      <c r="AG111" s="14" t="s">
        <v>461</v>
      </c>
      <c r="AH111" s="18">
        <f t="shared" si="20"/>
        <v>1710</v>
      </c>
      <c r="AI111" s="14" t="s">
        <v>474</v>
      </c>
      <c r="AJ111" s="18">
        <f t="shared" si="23"/>
        <v>50</v>
      </c>
      <c r="AK111" s="14" t="s">
        <v>483</v>
      </c>
      <c r="AL111" s="18">
        <f t="shared" si="24"/>
        <v>16</v>
      </c>
      <c r="AM111" s="14" t="s">
        <v>495</v>
      </c>
      <c r="AN111" s="18">
        <f t="shared" si="25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8"/>
        <v>300</v>
      </c>
      <c r="E112" s="14" t="s">
        <v>414</v>
      </c>
      <c r="F112" s="18">
        <f t="shared" si="26"/>
        <v>1080</v>
      </c>
      <c r="G112" s="14" t="s">
        <v>462</v>
      </c>
      <c r="H112" s="18">
        <f t="shared" si="27"/>
        <v>1140</v>
      </c>
      <c r="I112" s="14" t="s">
        <v>475</v>
      </c>
      <c r="J112" s="18">
        <f t="shared" si="21"/>
        <v>25</v>
      </c>
      <c r="K112" s="14" t="s">
        <v>484</v>
      </c>
      <c r="L112" s="18">
        <f t="shared" si="22"/>
        <v>4</v>
      </c>
      <c r="AA112" s="14">
        <v>9</v>
      </c>
      <c r="AB112" s="14">
        <v>4</v>
      </c>
      <c r="AC112" s="14">
        <v>0</v>
      </c>
      <c r="AD112" s="18">
        <f t="shared" si="28"/>
        <v>450</v>
      </c>
      <c r="AE112" s="14" t="s">
        <v>414</v>
      </c>
      <c r="AF112" s="18">
        <f t="shared" si="19"/>
        <v>2160</v>
      </c>
      <c r="AG112" s="14" t="s">
        <v>462</v>
      </c>
      <c r="AH112" s="18">
        <f t="shared" si="20"/>
        <v>1710</v>
      </c>
      <c r="AI112" s="14" t="s">
        <v>475</v>
      </c>
      <c r="AJ112" s="18">
        <f t="shared" si="23"/>
        <v>50</v>
      </c>
      <c r="AK112" s="14" t="s">
        <v>484</v>
      </c>
      <c r="AL112" s="18">
        <f t="shared" si="24"/>
        <v>16</v>
      </c>
      <c r="AM112" s="14" t="s">
        <v>490</v>
      </c>
      <c r="AN112" s="18">
        <f t="shared" si="25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8"/>
        <v>300</v>
      </c>
      <c r="E113" s="14" t="s">
        <v>414</v>
      </c>
      <c r="F113" s="18">
        <f t="shared" si="26"/>
        <v>1080</v>
      </c>
      <c r="G113" s="14" t="s">
        <v>461</v>
      </c>
      <c r="H113" s="18">
        <f t="shared" si="27"/>
        <v>1140</v>
      </c>
      <c r="I113" s="14" t="s">
        <v>474</v>
      </c>
      <c r="J113" s="18">
        <f t="shared" si="21"/>
        <v>25</v>
      </c>
      <c r="K113" s="14" t="s">
        <v>485</v>
      </c>
      <c r="L113" s="18">
        <f t="shared" si="22"/>
        <v>4</v>
      </c>
      <c r="AA113" s="14">
        <v>9</v>
      </c>
      <c r="AB113" s="14">
        <v>5</v>
      </c>
      <c r="AC113" s="14">
        <v>0</v>
      </c>
      <c r="AD113" s="18">
        <f t="shared" si="28"/>
        <v>450</v>
      </c>
      <c r="AE113" s="14" t="s">
        <v>414</v>
      </c>
      <c r="AF113" s="18">
        <f t="shared" si="19"/>
        <v>2160</v>
      </c>
      <c r="AG113" s="14" t="s">
        <v>461</v>
      </c>
      <c r="AH113" s="18">
        <f t="shared" si="20"/>
        <v>1710</v>
      </c>
      <c r="AI113" s="14" t="s">
        <v>474</v>
      </c>
      <c r="AJ113" s="18">
        <f t="shared" si="23"/>
        <v>50</v>
      </c>
      <c r="AK113" s="14" t="s">
        <v>485</v>
      </c>
      <c r="AL113" s="18">
        <f t="shared" si="24"/>
        <v>16</v>
      </c>
      <c r="AM113" s="14" t="s">
        <v>491</v>
      </c>
      <c r="AN113" s="18">
        <f t="shared" si="25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8"/>
        <v>300</v>
      </c>
      <c r="E114" s="14" t="s">
        <v>414</v>
      </c>
      <c r="F114" s="18">
        <f t="shared" si="26"/>
        <v>1080</v>
      </c>
      <c r="G114" s="14" t="s">
        <v>462</v>
      </c>
      <c r="H114" s="18">
        <f t="shared" si="27"/>
        <v>1140</v>
      </c>
      <c r="I114" s="14" t="s">
        <v>475</v>
      </c>
      <c r="J114" s="18">
        <f t="shared" si="21"/>
        <v>25</v>
      </c>
      <c r="K114" s="14" t="s">
        <v>481</v>
      </c>
      <c r="L114" s="18">
        <f t="shared" si="22"/>
        <v>4</v>
      </c>
      <c r="AA114" s="14">
        <v>9</v>
      </c>
      <c r="AB114" s="14">
        <v>6</v>
      </c>
      <c r="AC114" s="14">
        <v>1</v>
      </c>
      <c r="AD114" s="18">
        <f t="shared" si="28"/>
        <v>450</v>
      </c>
      <c r="AE114" s="14" t="s">
        <v>414</v>
      </c>
      <c r="AF114" s="18">
        <f t="shared" si="19"/>
        <v>2160</v>
      </c>
      <c r="AG114" s="14" t="s">
        <v>462</v>
      </c>
      <c r="AH114" s="18">
        <f t="shared" si="20"/>
        <v>1710</v>
      </c>
      <c r="AI114" s="14" t="s">
        <v>475</v>
      </c>
      <c r="AJ114" s="18">
        <f t="shared" si="23"/>
        <v>50</v>
      </c>
      <c r="AK114" s="14" t="s">
        <v>481</v>
      </c>
      <c r="AL114" s="18">
        <f t="shared" si="24"/>
        <v>16</v>
      </c>
      <c r="AM114" s="14" t="s">
        <v>492</v>
      </c>
      <c r="AN114" s="18">
        <f t="shared" si="25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8"/>
        <v>300</v>
      </c>
      <c r="E115" s="14" t="s">
        <v>414</v>
      </c>
      <c r="F115" s="18">
        <f t="shared" si="26"/>
        <v>1080</v>
      </c>
      <c r="G115" s="14" t="s">
        <v>461</v>
      </c>
      <c r="H115" s="18">
        <f t="shared" si="27"/>
        <v>1140</v>
      </c>
      <c r="I115" s="14" t="s">
        <v>474</v>
      </c>
      <c r="J115" s="18">
        <f t="shared" si="21"/>
        <v>25</v>
      </c>
      <c r="K115" s="14" t="s">
        <v>482</v>
      </c>
      <c r="L115" s="18">
        <f t="shared" si="22"/>
        <v>4</v>
      </c>
      <c r="AA115" s="14">
        <v>9</v>
      </c>
      <c r="AB115" s="14">
        <v>7</v>
      </c>
      <c r="AC115" s="14">
        <v>0</v>
      </c>
      <c r="AD115" s="18">
        <f t="shared" si="28"/>
        <v>450</v>
      </c>
      <c r="AE115" s="14" t="s">
        <v>414</v>
      </c>
      <c r="AF115" s="18">
        <f t="shared" si="19"/>
        <v>2160</v>
      </c>
      <c r="AG115" s="14" t="s">
        <v>461</v>
      </c>
      <c r="AH115" s="18">
        <f t="shared" si="20"/>
        <v>1710</v>
      </c>
      <c r="AI115" s="14" t="s">
        <v>474</v>
      </c>
      <c r="AJ115" s="18">
        <f t="shared" si="23"/>
        <v>50</v>
      </c>
      <c r="AK115" s="14" t="s">
        <v>482</v>
      </c>
      <c r="AL115" s="18">
        <f t="shared" si="24"/>
        <v>16</v>
      </c>
      <c r="AM115" s="14" t="s">
        <v>493</v>
      </c>
      <c r="AN115" s="18">
        <f t="shared" si="25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8"/>
        <v>300</v>
      </c>
      <c r="E116" s="14" t="s">
        <v>414</v>
      </c>
      <c r="F116" s="18">
        <f t="shared" si="26"/>
        <v>1080</v>
      </c>
      <c r="G116" s="14" t="s">
        <v>462</v>
      </c>
      <c r="H116" s="18">
        <f t="shared" si="27"/>
        <v>1140</v>
      </c>
      <c r="I116" s="14" t="s">
        <v>475</v>
      </c>
      <c r="J116" s="18">
        <f t="shared" si="21"/>
        <v>25</v>
      </c>
      <c r="K116" s="14" t="s">
        <v>483</v>
      </c>
      <c r="L116" s="18">
        <f t="shared" si="22"/>
        <v>4</v>
      </c>
      <c r="AA116" s="14">
        <v>9</v>
      </c>
      <c r="AB116" s="14">
        <v>8</v>
      </c>
      <c r="AC116" s="14">
        <v>0</v>
      </c>
      <c r="AD116" s="18">
        <f t="shared" si="28"/>
        <v>450</v>
      </c>
      <c r="AE116" s="14" t="s">
        <v>414</v>
      </c>
      <c r="AF116" s="18">
        <f t="shared" si="19"/>
        <v>2160</v>
      </c>
      <c r="AG116" s="14" t="s">
        <v>462</v>
      </c>
      <c r="AH116" s="18">
        <f t="shared" si="20"/>
        <v>1710</v>
      </c>
      <c r="AI116" s="14" t="s">
        <v>475</v>
      </c>
      <c r="AJ116" s="18">
        <f t="shared" si="23"/>
        <v>50</v>
      </c>
      <c r="AK116" s="14" t="s">
        <v>483</v>
      </c>
      <c r="AL116" s="18">
        <f t="shared" si="24"/>
        <v>16</v>
      </c>
      <c r="AM116" s="14" t="s">
        <v>494</v>
      </c>
      <c r="AN116" s="18">
        <f t="shared" si="25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8"/>
        <v>300</v>
      </c>
      <c r="E117" s="14" t="s">
        <v>414</v>
      </c>
      <c r="F117" s="18">
        <f t="shared" si="26"/>
        <v>1080</v>
      </c>
      <c r="G117" s="14" t="s">
        <v>461</v>
      </c>
      <c r="H117" s="18">
        <f t="shared" si="27"/>
        <v>1140</v>
      </c>
      <c r="I117" s="14" t="s">
        <v>474</v>
      </c>
      <c r="J117" s="18">
        <f t="shared" si="21"/>
        <v>25</v>
      </c>
      <c r="K117" s="14" t="s">
        <v>484</v>
      </c>
      <c r="L117" s="18">
        <f t="shared" si="22"/>
        <v>4</v>
      </c>
      <c r="AA117" s="14">
        <v>9</v>
      </c>
      <c r="AB117" s="14">
        <v>9</v>
      </c>
      <c r="AC117" s="14">
        <v>1</v>
      </c>
      <c r="AD117" s="18">
        <f t="shared" si="28"/>
        <v>450</v>
      </c>
      <c r="AE117" s="14" t="s">
        <v>414</v>
      </c>
      <c r="AF117" s="18">
        <f t="shared" si="19"/>
        <v>2160</v>
      </c>
      <c r="AG117" s="14" t="s">
        <v>461</v>
      </c>
      <c r="AH117" s="18">
        <f t="shared" si="20"/>
        <v>1710</v>
      </c>
      <c r="AI117" s="14" t="s">
        <v>474</v>
      </c>
      <c r="AJ117" s="18">
        <f t="shared" si="23"/>
        <v>50</v>
      </c>
      <c r="AK117" s="14" t="s">
        <v>484</v>
      </c>
      <c r="AL117" s="18">
        <f t="shared" si="24"/>
        <v>16</v>
      </c>
      <c r="AM117" s="14" t="s">
        <v>495</v>
      </c>
      <c r="AN117" s="18">
        <f t="shared" si="25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8"/>
        <v>300</v>
      </c>
      <c r="E118" s="14" t="s">
        <v>414</v>
      </c>
      <c r="F118" s="18">
        <f t="shared" si="26"/>
        <v>1080</v>
      </c>
      <c r="G118" s="14" t="s">
        <v>462</v>
      </c>
      <c r="H118" s="18">
        <f t="shared" si="27"/>
        <v>1140</v>
      </c>
      <c r="I118" s="14" t="s">
        <v>475</v>
      </c>
      <c r="J118" s="18">
        <f t="shared" si="21"/>
        <v>25</v>
      </c>
      <c r="K118" s="14" t="s">
        <v>485</v>
      </c>
      <c r="L118" s="18">
        <f t="shared" si="22"/>
        <v>4</v>
      </c>
      <c r="AA118" s="14">
        <v>9</v>
      </c>
      <c r="AB118" s="14">
        <v>10</v>
      </c>
      <c r="AC118" s="14">
        <v>0</v>
      </c>
      <c r="AD118" s="18">
        <f t="shared" si="28"/>
        <v>450</v>
      </c>
      <c r="AE118" s="14" t="s">
        <v>414</v>
      </c>
      <c r="AF118" s="18">
        <f t="shared" si="19"/>
        <v>2160</v>
      </c>
      <c r="AG118" s="14" t="s">
        <v>462</v>
      </c>
      <c r="AH118" s="18">
        <f t="shared" si="20"/>
        <v>1710</v>
      </c>
      <c r="AI118" s="14" t="s">
        <v>475</v>
      </c>
      <c r="AJ118" s="18">
        <f t="shared" si="23"/>
        <v>50</v>
      </c>
      <c r="AK118" s="14" t="s">
        <v>485</v>
      </c>
      <c r="AL118" s="18">
        <f t="shared" si="24"/>
        <v>16</v>
      </c>
      <c r="AM118" s="14" t="s">
        <v>490</v>
      </c>
      <c r="AN118" s="18">
        <f t="shared" si="25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8"/>
        <v>300</v>
      </c>
      <c r="E119" s="14" t="s">
        <v>414</v>
      </c>
      <c r="F119" s="18">
        <f t="shared" si="26"/>
        <v>1080</v>
      </c>
      <c r="G119" s="14" t="s">
        <v>461</v>
      </c>
      <c r="H119" s="18">
        <f t="shared" si="27"/>
        <v>1140</v>
      </c>
      <c r="I119" s="14" t="s">
        <v>474</v>
      </c>
      <c r="J119" s="18">
        <f t="shared" si="21"/>
        <v>25</v>
      </c>
      <c r="K119" s="14" t="s">
        <v>481</v>
      </c>
      <c r="L119" s="18">
        <f t="shared" si="22"/>
        <v>4</v>
      </c>
      <c r="AA119" s="14">
        <v>9</v>
      </c>
      <c r="AB119" s="14">
        <v>11</v>
      </c>
      <c r="AC119" s="14">
        <v>0</v>
      </c>
      <c r="AD119" s="18">
        <f t="shared" si="28"/>
        <v>450</v>
      </c>
      <c r="AE119" s="14" t="s">
        <v>414</v>
      </c>
      <c r="AF119" s="18">
        <f t="shared" si="19"/>
        <v>2160</v>
      </c>
      <c r="AG119" s="14" t="s">
        <v>461</v>
      </c>
      <c r="AH119" s="18">
        <f t="shared" si="20"/>
        <v>1710</v>
      </c>
      <c r="AI119" s="14" t="s">
        <v>474</v>
      </c>
      <c r="AJ119" s="18">
        <f t="shared" si="23"/>
        <v>50</v>
      </c>
      <c r="AK119" s="14" t="s">
        <v>481</v>
      </c>
      <c r="AL119" s="18">
        <f t="shared" si="24"/>
        <v>16</v>
      </c>
      <c r="AM119" s="14" t="s">
        <v>491</v>
      </c>
      <c r="AN119" s="18">
        <f t="shared" si="25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8"/>
        <v>300</v>
      </c>
      <c r="E120" s="14" t="s">
        <v>414</v>
      </c>
      <c r="F120" s="18">
        <f t="shared" si="26"/>
        <v>1080</v>
      </c>
      <c r="G120" s="14" t="s">
        <v>462</v>
      </c>
      <c r="H120" s="18">
        <f t="shared" si="27"/>
        <v>1140</v>
      </c>
      <c r="I120" s="14" t="s">
        <v>475</v>
      </c>
      <c r="J120" s="18">
        <f t="shared" si="21"/>
        <v>25</v>
      </c>
      <c r="K120" s="14" t="s">
        <v>482</v>
      </c>
      <c r="L120" s="18">
        <f t="shared" si="22"/>
        <v>4</v>
      </c>
      <c r="AA120" s="14">
        <v>9</v>
      </c>
      <c r="AB120" s="14">
        <v>12</v>
      </c>
      <c r="AC120" s="14">
        <v>1</v>
      </c>
      <c r="AD120" s="18">
        <f t="shared" si="28"/>
        <v>450</v>
      </c>
      <c r="AE120" s="14" t="s">
        <v>414</v>
      </c>
      <c r="AF120" s="18">
        <f t="shared" si="19"/>
        <v>2160</v>
      </c>
      <c r="AG120" s="14" t="s">
        <v>462</v>
      </c>
      <c r="AH120" s="18">
        <f t="shared" si="20"/>
        <v>1710</v>
      </c>
      <c r="AI120" s="14" t="s">
        <v>475</v>
      </c>
      <c r="AJ120" s="18">
        <f t="shared" si="23"/>
        <v>50</v>
      </c>
      <c r="AK120" s="14" t="s">
        <v>482</v>
      </c>
      <c r="AL120" s="18">
        <f t="shared" si="24"/>
        <v>16</v>
      </c>
      <c r="AM120" s="14" t="s">
        <v>492</v>
      </c>
      <c r="AN120" s="18">
        <f t="shared" si="25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8"/>
        <v>300</v>
      </c>
      <c r="E121" s="14" t="s">
        <v>414</v>
      </c>
      <c r="F121" s="18">
        <f t="shared" si="26"/>
        <v>1080</v>
      </c>
      <c r="G121" s="14" t="s">
        <v>461</v>
      </c>
      <c r="H121" s="18">
        <f t="shared" si="27"/>
        <v>1140</v>
      </c>
      <c r="I121" s="14" t="s">
        <v>474</v>
      </c>
      <c r="J121" s="18">
        <f t="shared" si="21"/>
        <v>25</v>
      </c>
      <c r="K121" s="14" t="s">
        <v>483</v>
      </c>
      <c r="L121" s="18">
        <f t="shared" si="22"/>
        <v>4</v>
      </c>
      <c r="AA121" s="14">
        <v>9</v>
      </c>
      <c r="AB121" s="14">
        <v>13</v>
      </c>
      <c r="AC121" s="14">
        <v>0</v>
      </c>
      <c r="AD121" s="18">
        <f t="shared" si="28"/>
        <v>450</v>
      </c>
      <c r="AE121" s="14" t="s">
        <v>414</v>
      </c>
      <c r="AF121" s="18">
        <f t="shared" si="19"/>
        <v>2160</v>
      </c>
      <c r="AG121" s="14" t="s">
        <v>461</v>
      </c>
      <c r="AH121" s="18">
        <f t="shared" si="20"/>
        <v>1710</v>
      </c>
      <c r="AI121" s="14" t="s">
        <v>474</v>
      </c>
      <c r="AJ121" s="18">
        <f t="shared" si="23"/>
        <v>50</v>
      </c>
      <c r="AK121" s="14" t="s">
        <v>483</v>
      </c>
      <c r="AL121" s="18">
        <f t="shared" si="24"/>
        <v>16</v>
      </c>
      <c r="AM121" s="14" t="s">
        <v>493</v>
      </c>
      <c r="AN121" s="18">
        <f t="shared" si="25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8"/>
        <v>300</v>
      </c>
      <c r="E122" s="14" t="s">
        <v>414</v>
      </c>
      <c r="F122" s="18">
        <f t="shared" si="26"/>
        <v>1080</v>
      </c>
      <c r="G122" s="14" t="s">
        <v>462</v>
      </c>
      <c r="H122" s="18">
        <f t="shared" si="27"/>
        <v>1140</v>
      </c>
      <c r="I122" s="14" t="s">
        <v>475</v>
      </c>
      <c r="J122" s="18">
        <f t="shared" si="21"/>
        <v>25</v>
      </c>
      <c r="K122" s="14" t="s">
        <v>484</v>
      </c>
      <c r="L122" s="18">
        <f t="shared" si="22"/>
        <v>4</v>
      </c>
      <c r="AA122" s="14">
        <v>9</v>
      </c>
      <c r="AB122" s="14">
        <v>14</v>
      </c>
      <c r="AC122" s="14">
        <v>0</v>
      </c>
      <c r="AD122" s="18">
        <f t="shared" si="28"/>
        <v>450</v>
      </c>
      <c r="AE122" s="14" t="s">
        <v>414</v>
      </c>
      <c r="AF122" s="18">
        <f t="shared" si="19"/>
        <v>2160</v>
      </c>
      <c r="AG122" s="14" t="s">
        <v>462</v>
      </c>
      <c r="AH122" s="18">
        <f t="shared" si="20"/>
        <v>1710</v>
      </c>
      <c r="AI122" s="14" t="s">
        <v>475</v>
      </c>
      <c r="AJ122" s="18">
        <f t="shared" si="23"/>
        <v>50</v>
      </c>
      <c r="AK122" s="14" t="s">
        <v>484</v>
      </c>
      <c r="AL122" s="18">
        <f t="shared" si="24"/>
        <v>16</v>
      </c>
      <c r="AM122" s="14" t="s">
        <v>494</v>
      </c>
      <c r="AN122" s="18">
        <f t="shared" si="25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8"/>
        <v>300</v>
      </c>
      <c r="E123" s="14" t="s">
        <v>414</v>
      </c>
      <c r="F123" s="18">
        <f t="shared" si="26"/>
        <v>1080</v>
      </c>
      <c r="G123" s="14" t="s">
        <v>462</v>
      </c>
      <c r="H123" s="18">
        <f t="shared" si="27"/>
        <v>1140</v>
      </c>
      <c r="I123" s="14" t="s">
        <v>474</v>
      </c>
      <c r="J123" s="18">
        <f t="shared" si="21"/>
        <v>25</v>
      </c>
      <c r="K123" s="14" t="s">
        <v>485</v>
      </c>
      <c r="L123" s="18">
        <f t="shared" si="22"/>
        <v>4</v>
      </c>
      <c r="AA123" s="14">
        <v>9</v>
      </c>
      <c r="AB123" s="14">
        <v>15</v>
      </c>
      <c r="AC123" s="14">
        <v>1</v>
      </c>
      <c r="AD123" s="18">
        <f t="shared" si="28"/>
        <v>450</v>
      </c>
      <c r="AE123" s="14" t="s">
        <v>414</v>
      </c>
      <c r="AF123" s="18">
        <f t="shared" si="19"/>
        <v>2160</v>
      </c>
      <c r="AG123" s="14" t="s">
        <v>462</v>
      </c>
      <c r="AH123" s="18">
        <f t="shared" si="20"/>
        <v>1710</v>
      </c>
      <c r="AI123" s="14" t="s">
        <v>474</v>
      </c>
      <c r="AJ123" s="18">
        <f t="shared" si="23"/>
        <v>50</v>
      </c>
      <c r="AK123" s="14" t="s">
        <v>485</v>
      </c>
      <c r="AL123" s="18">
        <f t="shared" si="24"/>
        <v>16</v>
      </c>
      <c r="AM123" s="14" t="s">
        <v>495</v>
      </c>
      <c r="AN123" s="18">
        <f t="shared" si="25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4"/>
  <sheetViews>
    <sheetView topLeftCell="L71" workbookViewId="0">
      <selection activeCell="AE13" sqref="AE13"/>
    </sheetView>
  </sheetViews>
  <sheetFormatPr defaultRowHeight="14.25" x14ac:dyDescent="0.2"/>
  <cols>
    <col min="5" max="6" width="10.25" customWidth="1"/>
    <col min="7" max="7" width="9.625" customWidth="1"/>
    <col min="8" max="8" width="10.375" customWidth="1"/>
    <col min="9" max="9" width="17.875" customWidth="1"/>
    <col min="10" max="10" width="10.375" customWidth="1"/>
    <col min="11" max="11" width="17.125" customWidth="1"/>
    <col min="12" max="12" width="10.125" customWidth="1"/>
    <col min="13" max="13" width="14.375" customWidth="1"/>
    <col min="15" max="15" width="15.875" customWidth="1"/>
    <col min="16" max="16" width="10.875" customWidth="1"/>
  </cols>
  <sheetData>
    <row r="1" spans="1:28" ht="16.5" x14ac:dyDescent="0.2">
      <c r="A1" s="17" t="s">
        <v>504</v>
      </c>
      <c r="B1" s="14">
        <v>0.7</v>
      </c>
    </row>
    <row r="2" spans="1:28" ht="16.5" x14ac:dyDescent="0.2">
      <c r="A2" s="17" t="s">
        <v>505</v>
      </c>
      <c r="B2" s="14">
        <v>1</v>
      </c>
    </row>
    <row r="3" spans="1:28" ht="20.25" x14ac:dyDescent="0.2">
      <c r="G3" s="51" t="s">
        <v>503</v>
      </c>
      <c r="H3" s="51"/>
      <c r="I3" s="51"/>
      <c r="J3" s="51"/>
      <c r="K3" s="51" t="s">
        <v>506</v>
      </c>
      <c r="L3" s="51"/>
      <c r="M3" s="51" t="s">
        <v>517</v>
      </c>
      <c r="N3" s="51"/>
      <c r="O3" s="51"/>
      <c r="P3" s="51"/>
    </row>
    <row r="4" spans="1:28" ht="17.25" x14ac:dyDescent="0.2">
      <c r="D4" s="13" t="s">
        <v>421</v>
      </c>
      <c r="E4" s="13" t="s">
        <v>496</v>
      </c>
      <c r="F4" s="13" t="s">
        <v>587</v>
      </c>
      <c r="G4" s="13" t="s">
        <v>497</v>
      </c>
      <c r="H4" s="13" t="s">
        <v>414</v>
      </c>
      <c r="I4" s="13" t="s">
        <v>588</v>
      </c>
      <c r="J4" s="13" t="s">
        <v>589</v>
      </c>
      <c r="K4" s="13" t="s">
        <v>498</v>
      </c>
      <c r="L4" s="13" t="s">
        <v>499</v>
      </c>
      <c r="M4" s="13" t="s">
        <v>500</v>
      </c>
      <c r="N4" s="13" t="s">
        <v>501</v>
      </c>
      <c r="O4" s="13" t="s">
        <v>420</v>
      </c>
      <c r="P4" s="13" t="s">
        <v>502</v>
      </c>
      <c r="X4" s="13" t="s">
        <v>674</v>
      </c>
      <c r="Y4" s="13" t="s">
        <v>676</v>
      </c>
      <c r="Z4" s="13" t="s">
        <v>675</v>
      </c>
      <c r="AA4" s="13" t="s">
        <v>414</v>
      </c>
      <c r="AB4" s="13" t="s">
        <v>677</v>
      </c>
    </row>
    <row r="5" spans="1:28" ht="16.5" x14ac:dyDescent="0.2">
      <c r="D5" s="14">
        <v>1</v>
      </c>
      <c r="E5" s="14">
        <v>1</v>
      </c>
      <c r="F5" s="14">
        <v>1</v>
      </c>
      <c r="G5" s="18">
        <f>INDEX(游戏节奏!$AC$4:$AC$13,挂机派遣!D5)</f>
        <v>5</v>
      </c>
      <c r="H5" s="18">
        <f>ROUND(INDEX(游戏节奏!$AE$4:$AE$13,挂机派遣!D5)*INDEX(挂机派遣!$B$1:$B$2,挂机派遣!F5),0)</f>
        <v>4</v>
      </c>
      <c r="I5" s="14" t="s">
        <v>590</v>
      </c>
      <c r="J5" s="18">
        <f>ROUND(INDEX(游戏节奏!$AD$4:$AD$13,挂机派遣!D5)*INDEX(挂机派遣!$B$1:$B$2,挂机派遣!F5),0)</f>
        <v>4</v>
      </c>
      <c r="K5" s="14" t="s">
        <v>316</v>
      </c>
      <c r="L5" s="18">
        <f>H5*6</f>
        <v>24</v>
      </c>
      <c r="S5" t="str">
        <f>H5*60&amp;"/h"</f>
        <v>240/h</v>
      </c>
      <c r="X5" s="14">
        <v>1</v>
      </c>
      <c r="Y5" s="14">
        <v>1</v>
      </c>
      <c r="Z5" s="14">
        <v>1</v>
      </c>
      <c r="AA5" s="18">
        <f>INDEX(游戏节奏!$AE$4:$AE$13,Y5)</f>
        <v>5</v>
      </c>
      <c r="AB5" s="18">
        <f>AA5*Z5*60*24</f>
        <v>7200</v>
      </c>
    </row>
    <row r="6" spans="1:28" ht="16.5" x14ac:dyDescent="0.2">
      <c r="D6" s="14">
        <v>1</v>
      </c>
      <c r="E6" s="14">
        <v>2</v>
      </c>
      <c r="F6" s="14">
        <v>1</v>
      </c>
      <c r="G6" s="18">
        <f>INDEX(游戏节奏!$AC$4:$AC$13,挂机派遣!D6)</f>
        <v>5</v>
      </c>
      <c r="H6" s="18">
        <f>ROUND(INDEX(游戏节奏!$AE$4:$AE$13,挂机派遣!D6)*INDEX(挂机派遣!$B$1:$B$2,挂机派遣!F6),0)</f>
        <v>4</v>
      </c>
      <c r="I6" s="14" t="s">
        <v>591</v>
      </c>
      <c r="J6" s="18">
        <f>ROUND(INDEX(游戏节奏!$AD$4:$AD$13,挂机派遣!D6)*INDEX(挂机派遣!$B$1:$B$2,挂机派遣!F6),0)</f>
        <v>4</v>
      </c>
      <c r="K6" s="14" t="s">
        <v>316</v>
      </c>
      <c r="L6" s="18">
        <f t="shared" ref="L6:L8" si="0">H6*6</f>
        <v>24</v>
      </c>
      <c r="S6" t="str">
        <f t="shared" ref="S6:S69" si="1">H6*60&amp;"/h"</f>
        <v>240/h</v>
      </c>
      <c r="X6" s="14">
        <v>2</v>
      </c>
      <c r="Y6" s="14">
        <v>1</v>
      </c>
      <c r="Z6" s="14">
        <v>1</v>
      </c>
      <c r="AA6" s="18">
        <f>INDEX(游戏节奏!$AE$4:$AE$13,Y6)</f>
        <v>5</v>
      </c>
      <c r="AB6" s="18">
        <f t="shared" ref="AB6:AB69" si="2">AA6*Z6*60*24</f>
        <v>7200</v>
      </c>
    </row>
    <row r="7" spans="1:28" ht="16.5" x14ac:dyDescent="0.2">
      <c r="D7" s="14">
        <v>1</v>
      </c>
      <c r="E7" s="14">
        <v>3</v>
      </c>
      <c r="F7" s="14">
        <v>2</v>
      </c>
      <c r="G7" s="18">
        <f>INDEX(游戏节奏!$AC$4:$AC$13,挂机派遣!D7)</f>
        <v>5</v>
      </c>
      <c r="H7" s="18">
        <f>ROUND(INDEX(游戏节奏!$AE$4:$AE$13,挂机派遣!D7)*INDEX(挂机派遣!$B$1:$B$2,挂机派遣!F7),0)</f>
        <v>5</v>
      </c>
      <c r="I7" s="14" t="s">
        <v>590</v>
      </c>
      <c r="J7" s="18">
        <f>ROUND(INDEX(游戏节奏!$AD$4:$AD$13,挂机派遣!D7)*INDEX(挂机派遣!$B$1:$B$2,挂机派遣!F7),0)</f>
        <v>5</v>
      </c>
      <c r="K7" s="14" t="s">
        <v>316</v>
      </c>
      <c r="L7" s="18">
        <f t="shared" si="0"/>
        <v>30</v>
      </c>
      <c r="S7" t="str">
        <f t="shared" si="1"/>
        <v>300/h</v>
      </c>
      <c r="X7" s="14">
        <v>3</v>
      </c>
      <c r="Y7" s="14">
        <v>1</v>
      </c>
      <c r="Z7" s="14">
        <v>1</v>
      </c>
      <c r="AA7" s="18">
        <f>INDEX(游戏节奏!$AE$4:$AE$13,Y7)</f>
        <v>5</v>
      </c>
      <c r="AB7" s="18">
        <f t="shared" si="2"/>
        <v>7200</v>
      </c>
    </row>
    <row r="8" spans="1:28" ht="16.5" x14ac:dyDescent="0.2">
      <c r="D8" s="14">
        <v>1</v>
      </c>
      <c r="E8" s="14">
        <v>4</v>
      </c>
      <c r="F8" s="14">
        <v>2</v>
      </c>
      <c r="G8" s="18">
        <f>INDEX(游戏节奏!$AC$4:$AC$13,挂机派遣!D8)</f>
        <v>5</v>
      </c>
      <c r="H8" s="18">
        <f>ROUND(INDEX(游戏节奏!$AE$4:$AE$13,挂机派遣!D8)*INDEX(挂机派遣!$B$1:$B$2,挂机派遣!F8),0)</f>
        <v>5</v>
      </c>
      <c r="I8" s="14" t="s">
        <v>591</v>
      </c>
      <c r="J8" s="18">
        <f>ROUND(INDEX(游戏节奏!$AD$4:$AD$13,挂机派遣!D8)*INDEX(挂机派遣!$B$1:$B$2,挂机派遣!F8),0)</f>
        <v>5</v>
      </c>
      <c r="K8" s="14" t="s">
        <v>316</v>
      </c>
      <c r="L8" s="18">
        <f t="shared" si="0"/>
        <v>30</v>
      </c>
      <c r="S8" t="str">
        <f t="shared" si="1"/>
        <v>300/h</v>
      </c>
      <c r="X8" s="14">
        <v>4</v>
      </c>
      <c r="Y8" s="14">
        <v>1</v>
      </c>
      <c r="Z8" s="14">
        <v>1</v>
      </c>
      <c r="AA8" s="18">
        <f>INDEX(游戏节奏!$AE$4:$AE$13,Y8)</f>
        <v>5</v>
      </c>
      <c r="AB8" s="18">
        <f t="shared" si="2"/>
        <v>7200</v>
      </c>
    </row>
    <row r="9" spans="1:28" ht="16.5" x14ac:dyDescent="0.2">
      <c r="D9" s="14">
        <v>2</v>
      </c>
      <c r="E9" s="14">
        <v>1</v>
      </c>
      <c r="F9" s="14">
        <v>1</v>
      </c>
      <c r="G9" s="18">
        <f>INDEX(游戏节奏!$AC$4:$AC$13,挂机派遣!D9)</f>
        <v>5</v>
      </c>
      <c r="H9" s="18">
        <f>ROUND(INDEX(游戏节奏!$AE$4:$AE$13,挂机派遣!D9)*INDEX(挂机派遣!$B$1:$B$2,挂机派遣!F9),0)</f>
        <v>4</v>
      </c>
      <c r="I9" s="14" t="s">
        <v>590</v>
      </c>
      <c r="J9" s="18">
        <f>ROUND(INDEX(游戏节奏!$AD$4:$AD$13,挂机派遣!D9)*INDEX(挂机派遣!$B$1:$B$2,挂机派遣!F9),0)</f>
        <v>4</v>
      </c>
      <c r="K9" s="14" t="s">
        <v>470</v>
      </c>
      <c r="L9" s="18">
        <f>INDEX(游戏节奏!$AF$4:$AF$13,挂机派遣!D9)</f>
        <v>3</v>
      </c>
      <c r="S9" t="str">
        <f t="shared" si="1"/>
        <v>240/h</v>
      </c>
      <c r="T9" t="str">
        <f>L9*12&amp;"/h"</f>
        <v>36/h</v>
      </c>
      <c r="X9" s="14">
        <v>5</v>
      </c>
      <c r="Y9" s="14">
        <v>1</v>
      </c>
      <c r="Z9" s="14">
        <v>1</v>
      </c>
      <c r="AA9" s="18">
        <f>INDEX(游戏节奏!$AE$4:$AE$13,Y9)</f>
        <v>5</v>
      </c>
      <c r="AB9" s="18">
        <f t="shared" si="2"/>
        <v>7200</v>
      </c>
    </row>
    <row r="10" spans="1:28" ht="16.5" x14ac:dyDescent="0.2">
      <c r="D10" s="14">
        <v>2</v>
      </c>
      <c r="E10" s="14">
        <v>2</v>
      </c>
      <c r="F10" s="14">
        <v>1</v>
      </c>
      <c r="G10" s="18">
        <f>INDEX(游戏节奏!$AC$4:$AC$13,挂机派遣!D10)</f>
        <v>5</v>
      </c>
      <c r="H10" s="18">
        <f>ROUND(INDEX(游戏节奏!$AE$4:$AE$13,挂机派遣!D10)*INDEX(挂机派遣!$B$1:$B$2,挂机派遣!F10),0)</f>
        <v>4</v>
      </c>
      <c r="I10" s="14" t="s">
        <v>591</v>
      </c>
      <c r="J10" s="18">
        <f>ROUND(INDEX(游戏节奏!$AD$4:$AD$13,挂机派遣!D10)*INDEX(挂机派遣!$B$1:$B$2,挂机派遣!F10),0)</f>
        <v>4</v>
      </c>
      <c r="K10" s="14" t="s">
        <v>471</v>
      </c>
      <c r="L10" s="18">
        <f>INDEX(游戏节奏!$AF$4:$AF$13,挂机派遣!D10)</f>
        <v>3</v>
      </c>
      <c r="S10" t="str">
        <f t="shared" si="1"/>
        <v>240/h</v>
      </c>
      <c r="T10" t="str">
        <f t="shared" ref="T10:T73" si="3">L10*12&amp;"/h"</f>
        <v>36/h</v>
      </c>
      <c r="X10" s="14">
        <v>6</v>
      </c>
      <c r="Y10" s="14">
        <v>1</v>
      </c>
      <c r="Z10" s="14">
        <v>1</v>
      </c>
      <c r="AA10" s="18">
        <f>INDEX(游戏节奏!$AE$4:$AE$13,Y10)</f>
        <v>5</v>
      </c>
      <c r="AB10" s="18">
        <f t="shared" si="2"/>
        <v>7200</v>
      </c>
    </row>
    <row r="11" spans="1:28" ht="16.5" x14ac:dyDescent="0.2">
      <c r="D11" s="14">
        <v>2</v>
      </c>
      <c r="E11" s="14">
        <v>3</v>
      </c>
      <c r="F11" s="14">
        <v>2</v>
      </c>
      <c r="G11" s="18">
        <f>INDEX(游戏节奏!$AC$4:$AC$13,挂机派遣!D11)</f>
        <v>5</v>
      </c>
      <c r="H11" s="18">
        <f>ROUND(INDEX(游戏节奏!$AE$4:$AE$13,挂机派遣!D11)*INDEX(挂机派遣!$B$1:$B$2,挂机派遣!F11),0)</f>
        <v>6</v>
      </c>
      <c r="I11" s="14" t="s">
        <v>590</v>
      </c>
      <c r="J11" s="18">
        <f>ROUND(INDEX(游戏节奏!$AD$4:$AD$13,挂机派遣!D11)*INDEX(挂机派遣!$B$1:$B$2,挂机派遣!F11),0)</f>
        <v>6</v>
      </c>
      <c r="K11" s="14" t="s">
        <v>470</v>
      </c>
      <c r="L11" s="18">
        <f>INDEX(游戏节奏!$AF$4:$AF$13,挂机派遣!D11)</f>
        <v>3</v>
      </c>
      <c r="S11" t="str">
        <f t="shared" si="1"/>
        <v>360/h</v>
      </c>
      <c r="T11" t="str">
        <f t="shared" si="3"/>
        <v>36/h</v>
      </c>
      <c r="X11" s="14">
        <v>7</v>
      </c>
      <c r="Y11" s="14">
        <v>1</v>
      </c>
      <c r="Z11" s="14">
        <v>1</v>
      </c>
      <c r="AA11" s="18">
        <f>INDEX(游戏节奏!$AE$4:$AE$13,Y11)</f>
        <v>5</v>
      </c>
      <c r="AB11" s="18">
        <f t="shared" si="2"/>
        <v>7200</v>
      </c>
    </row>
    <row r="12" spans="1:28" ht="16.5" x14ac:dyDescent="0.2">
      <c r="D12" s="14">
        <v>2</v>
      </c>
      <c r="E12" s="14">
        <v>4</v>
      </c>
      <c r="F12" s="14">
        <v>2</v>
      </c>
      <c r="G12" s="18">
        <f>INDEX(游戏节奏!$AC$4:$AC$13,挂机派遣!D12)</f>
        <v>5</v>
      </c>
      <c r="H12" s="18">
        <f>ROUND(INDEX(游戏节奏!$AE$4:$AE$13,挂机派遣!D12)*INDEX(挂机派遣!$B$1:$B$2,挂机派遣!F12),0)</f>
        <v>6</v>
      </c>
      <c r="I12" s="14" t="s">
        <v>591</v>
      </c>
      <c r="J12" s="18">
        <f>ROUND(INDEX(游戏节奏!$AD$4:$AD$13,挂机派遣!D12)*INDEX(挂机派遣!$B$1:$B$2,挂机派遣!F12),0)</f>
        <v>6</v>
      </c>
      <c r="K12" s="14" t="s">
        <v>471</v>
      </c>
      <c r="L12" s="18">
        <f>INDEX(游戏节奏!$AF$4:$AF$13,挂机派遣!D12)</f>
        <v>3</v>
      </c>
      <c r="S12" t="str">
        <f t="shared" si="1"/>
        <v>360/h</v>
      </c>
      <c r="T12" t="str">
        <f t="shared" si="3"/>
        <v>36/h</v>
      </c>
      <c r="X12" s="14">
        <v>8</v>
      </c>
      <c r="Y12" s="14">
        <v>1</v>
      </c>
      <c r="Z12" s="14">
        <v>1</v>
      </c>
      <c r="AA12" s="18">
        <f>INDEX(游戏节奏!$AE$4:$AE$13,Y12)</f>
        <v>5</v>
      </c>
      <c r="AB12" s="18">
        <f t="shared" si="2"/>
        <v>7200</v>
      </c>
    </row>
    <row r="13" spans="1:28" ht="16.5" x14ac:dyDescent="0.2">
      <c r="D13" s="14">
        <v>3</v>
      </c>
      <c r="E13" s="14">
        <v>1</v>
      </c>
      <c r="F13" s="14">
        <v>1</v>
      </c>
      <c r="G13" s="18">
        <f>INDEX(游戏节奏!$AC$4:$AC$13,挂机派遣!D13)</f>
        <v>5</v>
      </c>
      <c r="H13" s="18">
        <f>ROUND(INDEX(游戏节奏!$AE$4:$AE$13,挂机派遣!D13)*INDEX(挂机派遣!$B$1:$B$2,挂机派遣!F13),0)</f>
        <v>6</v>
      </c>
      <c r="I13" s="14" t="s">
        <v>590</v>
      </c>
      <c r="J13" s="18">
        <f>ROUND(INDEX(游戏节奏!$AD$4:$AD$13,挂机派遣!D13)*INDEX(挂机派遣!$B$1:$B$2,挂机派遣!F13),0)</f>
        <v>5</v>
      </c>
      <c r="K13" s="14" t="s">
        <v>470</v>
      </c>
      <c r="L13" s="18">
        <f>INDEX(游戏节奏!$AF$4:$AF$13,挂机派遣!D13)</f>
        <v>5</v>
      </c>
      <c r="S13" t="str">
        <f t="shared" si="1"/>
        <v>360/h</v>
      </c>
      <c r="T13" t="str">
        <f t="shared" si="3"/>
        <v>60/h</v>
      </c>
      <c r="X13" s="14">
        <v>9</v>
      </c>
      <c r="Y13" s="14">
        <v>1</v>
      </c>
      <c r="Z13" s="14">
        <v>1</v>
      </c>
      <c r="AA13" s="18">
        <f>INDEX(游戏节奏!$AE$4:$AE$13,Y13)</f>
        <v>5</v>
      </c>
      <c r="AB13" s="18">
        <f t="shared" si="2"/>
        <v>7200</v>
      </c>
    </row>
    <row r="14" spans="1:28" ht="16.5" x14ac:dyDescent="0.2">
      <c r="D14" s="14">
        <v>3</v>
      </c>
      <c r="E14" s="14">
        <v>2</v>
      </c>
      <c r="F14" s="14">
        <v>1</v>
      </c>
      <c r="G14" s="18">
        <f>INDEX(游戏节奏!$AC$4:$AC$13,挂机派遣!D14)</f>
        <v>5</v>
      </c>
      <c r="H14" s="18">
        <f>ROUND(INDEX(游戏节奏!$AE$4:$AE$13,挂机派遣!D14)*INDEX(挂机派遣!$B$1:$B$2,挂机派遣!F14),0)</f>
        <v>6</v>
      </c>
      <c r="I14" s="14" t="s">
        <v>591</v>
      </c>
      <c r="J14" s="18">
        <f>ROUND(INDEX(游戏节奏!$AD$4:$AD$13,挂机派遣!D14)*INDEX(挂机派遣!$B$1:$B$2,挂机派遣!F14),0)</f>
        <v>5</v>
      </c>
      <c r="K14" s="14" t="s">
        <v>471</v>
      </c>
      <c r="L14" s="18">
        <f>INDEX(游戏节奏!$AF$4:$AF$13,挂机派遣!D14)</f>
        <v>5</v>
      </c>
      <c r="S14" t="str">
        <f t="shared" si="1"/>
        <v>360/h</v>
      </c>
      <c r="T14" t="str">
        <f t="shared" si="3"/>
        <v>60/h</v>
      </c>
      <c r="X14" s="14">
        <v>10</v>
      </c>
      <c r="Y14" s="14">
        <v>1</v>
      </c>
      <c r="Z14" s="14">
        <v>1</v>
      </c>
      <c r="AA14" s="18">
        <f>INDEX(游戏节奏!$AE$4:$AE$13,Y14)</f>
        <v>5</v>
      </c>
      <c r="AB14" s="18">
        <f t="shared" si="2"/>
        <v>7200</v>
      </c>
    </row>
    <row r="15" spans="1:28" ht="16.5" x14ac:dyDescent="0.2">
      <c r="D15" s="14">
        <v>3</v>
      </c>
      <c r="E15" s="14">
        <v>3</v>
      </c>
      <c r="F15" s="14">
        <v>1</v>
      </c>
      <c r="G15" s="18">
        <f>INDEX(游戏节奏!$AC$4:$AC$13,挂机派遣!D15)</f>
        <v>5</v>
      </c>
      <c r="H15" s="18">
        <f>ROUND(INDEX(游戏节奏!$AE$4:$AE$13,挂机派遣!D15)*INDEX(挂机派遣!$B$1:$B$2,挂机派遣!F15),0)</f>
        <v>6</v>
      </c>
      <c r="I15" s="14" t="s">
        <v>590</v>
      </c>
      <c r="J15" s="18">
        <f>ROUND(INDEX(游戏节奏!$AD$4:$AD$13,挂机派遣!D15)*INDEX(挂机派遣!$B$1:$B$2,挂机派遣!F15),0)</f>
        <v>5</v>
      </c>
      <c r="K15" s="14" t="s">
        <v>470</v>
      </c>
      <c r="L15" s="18">
        <f>INDEX(游戏节奏!$AF$4:$AF$13,挂机派遣!D15)</f>
        <v>5</v>
      </c>
      <c r="S15" t="str">
        <f t="shared" si="1"/>
        <v>360/h</v>
      </c>
      <c r="T15" t="str">
        <f t="shared" si="3"/>
        <v>60/h</v>
      </c>
      <c r="X15" s="14">
        <v>11</v>
      </c>
      <c r="Y15" s="14">
        <v>2</v>
      </c>
      <c r="Z15" s="14">
        <v>1</v>
      </c>
      <c r="AA15" s="18">
        <f>INDEX(游戏节奏!$AE$4:$AE$13,Y15)</f>
        <v>6</v>
      </c>
      <c r="AB15" s="18">
        <f t="shared" si="2"/>
        <v>8640</v>
      </c>
    </row>
    <row r="16" spans="1:28" ht="16.5" x14ac:dyDescent="0.2">
      <c r="D16" s="14">
        <v>3</v>
      </c>
      <c r="E16" s="14">
        <v>4</v>
      </c>
      <c r="F16" s="14">
        <v>1</v>
      </c>
      <c r="G16" s="18">
        <f>INDEX(游戏节奏!$AC$4:$AC$13,挂机派遣!D16)</f>
        <v>5</v>
      </c>
      <c r="H16" s="18">
        <f>ROUND(INDEX(游戏节奏!$AE$4:$AE$13,挂机派遣!D16)*INDEX(挂机派遣!$B$1:$B$2,挂机派遣!F16),0)</f>
        <v>6</v>
      </c>
      <c r="I16" s="14" t="s">
        <v>591</v>
      </c>
      <c r="J16" s="18">
        <f>ROUND(INDEX(游戏节奏!$AD$4:$AD$13,挂机派遣!D16)*INDEX(挂机派遣!$B$1:$B$2,挂机派遣!F16),0)</f>
        <v>5</v>
      </c>
      <c r="K16" s="14" t="s">
        <v>471</v>
      </c>
      <c r="L16" s="18">
        <f>INDEX(游戏节奏!$AF$4:$AF$13,挂机派遣!D16)</f>
        <v>5</v>
      </c>
      <c r="S16" t="str">
        <f t="shared" si="1"/>
        <v>360/h</v>
      </c>
      <c r="T16" t="str">
        <f t="shared" si="3"/>
        <v>60/h</v>
      </c>
      <c r="X16" s="14">
        <v>12</v>
      </c>
      <c r="Y16" s="14">
        <v>2</v>
      </c>
      <c r="Z16" s="14">
        <v>1</v>
      </c>
      <c r="AA16" s="18">
        <f>INDEX(游戏节奏!$AE$4:$AE$13,Y16)</f>
        <v>6</v>
      </c>
      <c r="AB16" s="18">
        <f t="shared" si="2"/>
        <v>8640</v>
      </c>
    </row>
    <row r="17" spans="4:28" ht="16.5" x14ac:dyDescent="0.2">
      <c r="D17" s="14">
        <v>3</v>
      </c>
      <c r="E17" s="14">
        <v>5</v>
      </c>
      <c r="F17" s="14">
        <v>2</v>
      </c>
      <c r="G17" s="18">
        <f>INDEX(游戏节奏!$AC$4:$AC$13,挂机派遣!D17)</f>
        <v>5</v>
      </c>
      <c r="H17" s="18">
        <f>ROUND(INDEX(游戏节奏!$AE$4:$AE$13,挂机派遣!D17)*INDEX(挂机派遣!$B$1:$B$2,挂机派遣!F17),0)</f>
        <v>8</v>
      </c>
      <c r="I17" s="14" t="s">
        <v>590</v>
      </c>
      <c r="J17" s="18">
        <f>ROUND(INDEX(游戏节奏!$AD$4:$AD$13,挂机派遣!D17)*INDEX(挂机派遣!$B$1:$B$2,挂机派遣!F17),0)</f>
        <v>7</v>
      </c>
      <c r="K17" s="14" t="s">
        <v>470</v>
      </c>
      <c r="L17" s="18">
        <f>INDEX(游戏节奏!$AF$4:$AF$13,挂机派遣!D17)</f>
        <v>5</v>
      </c>
      <c r="S17" t="str">
        <f t="shared" si="1"/>
        <v>480/h</v>
      </c>
      <c r="T17" t="str">
        <f t="shared" si="3"/>
        <v>60/h</v>
      </c>
      <c r="X17" s="14">
        <v>13</v>
      </c>
      <c r="Y17" s="14">
        <v>2</v>
      </c>
      <c r="Z17" s="14">
        <v>1</v>
      </c>
      <c r="AA17" s="18">
        <f>INDEX(游戏节奏!$AE$4:$AE$13,Y17)</f>
        <v>6</v>
      </c>
      <c r="AB17" s="18">
        <f t="shared" si="2"/>
        <v>8640</v>
      </c>
    </row>
    <row r="18" spans="4:28" ht="16.5" x14ac:dyDescent="0.2">
      <c r="D18" s="14">
        <v>3</v>
      </c>
      <c r="E18" s="14">
        <v>6</v>
      </c>
      <c r="F18" s="14">
        <v>2</v>
      </c>
      <c r="G18" s="18">
        <f>INDEX(游戏节奏!$AC$4:$AC$13,挂机派遣!D18)</f>
        <v>5</v>
      </c>
      <c r="H18" s="18">
        <f>ROUND(INDEX(游戏节奏!$AE$4:$AE$13,挂机派遣!D18)*INDEX(挂机派遣!$B$1:$B$2,挂机派遣!F18),0)</f>
        <v>8</v>
      </c>
      <c r="I18" s="14" t="s">
        <v>591</v>
      </c>
      <c r="J18" s="18">
        <f>ROUND(INDEX(游戏节奏!$AD$4:$AD$13,挂机派遣!D18)*INDEX(挂机派遣!$B$1:$B$2,挂机派遣!F18),0)</f>
        <v>7</v>
      </c>
      <c r="K18" s="14" t="s">
        <v>471</v>
      </c>
      <c r="L18" s="18">
        <f>INDEX(游戏节奏!$AF$4:$AF$13,挂机派遣!D18)</f>
        <v>5</v>
      </c>
      <c r="S18" t="str">
        <f t="shared" si="1"/>
        <v>480/h</v>
      </c>
      <c r="T18" t="str">
        <f t="shared" si="3"/>
        <v>60/h</v>
      </c>
      <c r="X18" s="14">
        <v>14</v>
      </c>
      <c r="Y18" s="14">
        <v>2</v>
      </c>
      <c r="Z18" s="14">
        <v>1</v>
      </c>
      <c r="AA18" s="18">
        <f>INDEX(游戏节奏!$AE$4:$AE$13,Y18)</f>
        <v>6</v>
      </c>
      <c r="AB18" s="18">
        <f t="shared" si="2"/>
        <v>8640</v>
      </c>
    </row>
    <row r="19" spans="4:28" ht="16.5" x14ac:dyDescent="0.2">
      <c r="D19" s="14">
        <v>3</v>
      </c>
      <c r="E19" s="14">
        <v>7</v>
      </c>
      <c r="F19" s="14">
        <v>2</v>
      </c>
      <c r="G19" s="18">
        <f>INDEX(游戏节奏!$AC$4:$AC$13,挂机派遣!D19)</f>
        <v>5</v>
      </c>
      <c r="H19" s="18">
        <f>ROUND(INDEX(游戏节奏!$AE$4:$AE$13,挂机派遣!D19)*INDEX(挂机派遣!$B$1:$B$2,挂机派遣!F19),0)</f>
        <v>8</v>
      </c>
      <c r="I19" s="14" t="s">
        <v>590</v>
      </c>
      <c r="J19" s="18">
        <f>ROUND(INDEX(游戏节奏!$AD$4:$AD$13,挂机派遣!D19)*INDEX(挂机派遣!$B$1:$B$2,挂机派遣!F19),0)</f>
        <v>7</v>
      </c>
      <c r="K19" s="14" t="s">
        <v>470</v>
      </c>
      <c r="L19" s="18">
        <f>INDEX(游戏节奏!$AF$4:$AF$13,挂机派遣!D19)</f>
        <v>5</v>
      </c>
      <c r="S19" t="str">
        <f t="shared" si="1"/>
        <v>480/h</v>
      </c>
      <c r="T19" t="str">
        <f t="shared" si="3"/>
        <v>60/h</v>
      </c>
      <c r="X19" s="14">
        <v>15</v>
      </c>
      <c r="Y19" s="14">
        <v>2</v>
      </c>
      <c r="Z19" s="14">
        <v>1</v>
      </c>
      <c r="AA19" s="18">
        <f>INDEX(游戏节奏!$AE$4:$AE$13,Y19)</f>
        <v>6</v>
      </c>
      <c r="AB19" s="18">
        <f t="shared" si="2"/>
        <v>8640</v>
      </c>
    </row>
    <row r="20" spans="4:28" ht="16.5" x14ac:dyDescent="0.2">
      <c r="D20" s="14">
        <v>3</v>
      </c>
      <c r="E20" s="14">
        <v>8</v>
      </c>
      <c r="F20" s="14">
        <v>2</v>
      </c>
      <c r="G20" s="18">
        <f>INDEX(游戏节奏!$AC$4:$AC$13,挂机派遣!D20)</f>
        <v>5</v>
      </c>
      <c r="H20" s="18">
        <f>ROUND(INDEX(游戏节奏!$AE$4:$AE$13,挂机派遣!D20)*INDEX(挂机派遣!$B$1:$B$2,挂机派遣!F20),0)</f>
        <v>8</v>
      </c>
      <c r="I20" s="14" t="s">
        <v>591</v>
      </c>
      <c r="J20" s="18">
        <f>ROUND(INDEX(游戏节奏!$AD$4:$AD$13,挂机派遣!D20)*INDEX(挂机派遣!$B$1:$B$2,挂机派遣!F20),0)</f>
        <v>7</v>
      </c>
      <c r="K20" s="14" t="s">
        <v>471</v>
      </c>
      <c r="L20" s="18">
        <f>INDEX(游戏节奏!$AF$4:$AF$13,挂机派遣!D20)</f>
        <v>5</v>
      </c>
      <c r="S20" t="str">
        <f t="shared" si="1"/>
        <v>480/h</v>
      </c>
      <c r="T20" t="str">
        <f t="shared" si="3"/>
        <v>60/h</v>
      </c>
      <c r="X20" s="14">
        <v>16</v>
      </c>
      <c r="Y20" s="14">
        <v>2</v>
      </c>
      <c r="Z20" s="14">
        <v>1</v>
      </c>
      <c r="AA20" s="18">
        <f>INDEX(游戏节奏!$AE$4:$AE$13,Y20)</f>
        <v>6</v>
      </c>
      <c r="AB20" s="18">
        <f t="shared" si="2"/>
        <v>8640</v>
      </c>
    </row>
    <row r="21" spans="4:28" ht="16.5" x14ac:dyDescent="0.2">
      <c r="D21" s="14">
        <v>4</v>
      </c>
      <c r="E21" s="14">
        <v>1</v>
      </c>
      <c r="F21" s="14">
        <v>1</v>
      </c>
      <c r="G21" s="18">
        <f>INDEX(游戏节奏!$AC$4:$AC$13,挂机派遣!D21)</f>
        <v>5</v>
      </c>
      <c r="H21" s="18">
        <f>ROUND(INDEX(游戏节奏!$AE$4:$AE$13,挂机派遣!D21)*INDEX(挂机派遣!$B$1:$B$2,挂机派遣!F21),0)</f>
        <v>6</v>
      </c>
      <c r="I21" s="14" t="s">
        <v>590</v>
      </c>
      <c r="J21" s="18">
        <f>ROUND(INDEX(游戏节奏!$AD$4:$AD$13,挂机派遣!D21)*INDEX(挂机派遣!$B$1:$B$2,挂机派遣!F21),0)</f>
        <v>6</v>
      </c>
      <c r="K21" s="14" t="s">
        <v>472</v>
      </c>
      <c r="L21" s="18">
        <f>INDEX(游戏节奏!$AG$4:$AG$13,挂机派遣!D21)</f>
        <v>2.5</v>
      </c>
      <c r="M21" s="14" t="s">
        <v>507</v>
      </c>
      <c r="N21" s="18">
        <f>INDEX(游戏节奏!$AI$4:$AI$13,挂机派遣!D21)</f>
        <v>1</v>
      </c>
      <c r="S21" t="str">
        <f t="shared" si="1"/>
        <v>360/h</v>
      </c>
      <c r="T21" t="str">
        <f t="shared" si="3"/>
        <v>30/h</v>
      </c>
      <c r="U21" t="str">
        <f>N21*3&amp;"/h"</f>
        <v>3/h</v>
      </c>
      <c r="X21" s="14">
        <v>17</v>
      </c>
      <c r="Y21" s="14">
        <v>2</v>
      </c>
      <c r="Z21" s="14">
        <v>1</v>
      </c>
      <c r="AA21" s="18">
        <f>INDEX(游戏节奏!$AE$4:$AE$13,Y21)</f>
        <v>6</v>
      </c>
      <c r="AB21" s="18">
        <f t="shared" si="2"/>
        <v>8640</v>
      </c>
    </row>
    <row r="22" spans="4:28" ht="16.5" x14ac:dyDescent="0.2">
      <c r="D22" s="14">
        <v>4</v>
      </c>
      <c r="E22" s="14">
        <v>2</v>
      </c>
      <c r="F22" s="14">
        <v>1</v>
      </c>
      <c r="G22" s="18">
        <f>INDEX(游戏节奏!$AC$4:$AC$13,挂机派遣!D22)</f>
        <v>5</v>
      </c>
      <c r="H22" s="18">
        <f>ROUND(INDEX(游戏节奏!$AE$4:$AE$13,挂机派遣!D22)*INDEX(挂机派遣!$B$1:$B$2,挂机派遣!F22),0)</f>
        <v>6</v>
      </c>
      <c r="I22" s="14" t="s">
        <v>591</v>
      </c>
      <c r="J22" s="18">
        <f>ROUND(INDEX(游戏节奏!$AD$4:$AD$13,挂机派遣!D22)*INDEX(挂机派遣!$B$1:$B$2,挂机派遣!F22),0)</f>
        <v>6</v>
      </c>
      <c r="K22" s="14" t="s">
        <v>473</v>
      </c>
      <c r="L22" s="18">
        <f>INDEX(游戏节奏!$AG$4:$AG$13,挂机派遣!D22)</f>
        <v>2.5</v>
      </c>
      <c r="M22" s="14" t="s">
        <v>508</v>
      </c>
      <c r="N22" s="18">
        <f>INDEX(游戏节奏!$AI$4:$AI$13,挂机派遣!D22)</f>
        <v>1</v>
      </c>
      <c r="S22" t="str">
        <f t="shared" si="1"/>
        <v>360/h</v>
      </c>
      <c r="T22" t="str">
        <f t="shared" si="3"/>
        <v>30/h</v>
      </c>
      <c r="U22" t="str">
        <f t="shared" ref="U22:U84" si="4">N22*3&amp;"/h"</f>
        <v>3/h</v>
      </c>
      <c r="X22" s="14">
        <v>18</v>
      </c>
      <c r="Y22" s="14">
        <v>2</v>
      </c>
      <c r="Z22" s="14">
        <v>1</v>
      </c>
      <c r="AA22" s="18">
        <f>INDEX(游戏节奏!$AE$4:$AE$13,Y22)</f>
        <v>6</v>
      </c>
      <c r="AB22" s="18">
        <f t="shared" si="2"/>
        <v>8640</v>
      </c>
    </row>
    <row r="23" spans="4:28" ht="16.5" x14ac:dyDescent="0.2">
      <c r="D23" s="14">
        <v>4</v>
      </c>
      <c r="E23" s="14">
        <v>3</v>
      </c>
      <c r="F23" s="14">
        <v>1</v>
      </c>
      <c r="G23" s="18">
        <f>INDEX(游戏节奏!$AC$4:$AC$13,挂机派遣!D23)</f>
        <v>5</v>
      </c>
      <c r="H23" s="18">
        <f>ROUND(INDEX(游戏节奏!$AE$4:$AE$13,挂机派遣!D23)*INDEX(挂机派遣!$B$1:$B$2,挂机派遣!F23),0)</f>
        <v>6</v>
      </c>
      <c r="I23" s="14" t="s">
        <v>590</v>
      </c>
      <c r="J23" s="18">
        <f>ROUND(INDEX(游戏节奏!$AD$4:$AD$13,挂机派遣!D23)*INDEX(挂机派遣!$B$1:$B$2,挂机派遣!F23),0)</f>
        <v>6</v>
      </c>
      <c r="K23" s="14" t="s">
        <v>472</v>
      </c>
      <c r="L23" s="18">
        <f>INDEX(游戏节奏!$AG$4:$AG$13,挂机派遣!D23)</f>
        <v>2.5</v>
      </c>
      <c r="M23" s="14" t="s">
        <v>509</v>
      </c>
      <c r="N23" s="18">
        <f>INDEX(游戏节奏!$AI$4:$AI$13,挂机派遣!D23)</f>
        <v>1</v>
      </c>
      <c r="S23" t="str">
        <f t="shared" si="1"/>
        <v>360/h</v>
      </c>
      <c r="T23" t="str">
        <f t="shared" si="3"/>
        <v>30/h</v>
      </c>
      <c r="U23" t="str">
        <f t="shared" si="4"/>
        <v>3/h</v>
      </c>
      <c r="X23" s="14">
        <v>19</v>
      </c>
      <c r="Y23" s="14">
        <v>2</v>
      </c>
      <c r="Z23" s="14">
        <v>1</v>
      </c>
      <c r="AA23" s="18">
        <f>INDEX(游戏节奏!$AE$4:$AE$13,Y23)</f>
        <v>6</v>
      </c>
      <c r="AB23" s="18">
        <f t="shared" si="2"/>
        <v>8640</v>
      </c>
    </row>
    <row r="24" spans="4:28" ht="16.5" x14ac:dyDescent="0.2">
      <c r="D24" s="14">
        <v>4</v>
      </c>
      <c r="E24" s="14">
        <v>4</v>
      </c>
      <c r="F24" s="14">
        <v>1</v>
      </c>
      <c r="G24" s="18">
        <f>INDEX(游戏节奏!$AC$4:$AC$13,挂机派遣!D24)</f>
        <v>5</v>
      </c>
      <c r="H24" s="18">
        <f>ROUND(INDEX(游戏节奏!$AE$4:$AE$13,挂机派遣!D24)*INDEX(挂机派遣!$B$1:$B$2,挂机派遣!F24),0)</f>
        <v>6</v>
      </c>
      <c r="I24" s="14" t="s">
        <v>591</v>
      </c>
      <c r="J24" s="18">
        <f>ROUND(INDEX(游戏节奏!$AD$4:$AD$13,挂机派遣!D24)*INDEX(挂机派遣!$B$1:$B$2,挂机派遣!F24),0)</f>
        <v>6</v>
      </c>
      <c r="K24" s="14" t="s">
        <v>473</v>
      </c>
      <c r="L24" s="18">
        <f>INDEX(游戏节奏!$AG$4:$AG$13,挂机派遣!D24)</f>
        <v>2.5</v>
      </c>
      <c r="M24" s="14" t="s">
        <v>510</v>
      </c>
      <c r="N24" s="18">
        <f>INDEX(游戏节奏!$AI$4:$AI$13,挂机派遣!D24)</f>
        <v>1</v>
      </c>
      <c r="S24" t="str">
        <f t="shared" si="1"/>
        <v>360/h</v>
      </c>
      <c r="T24" t="str">
        <f t="shared" si="3"/>
        <v>30/h</v>
      </c>
      <c r="U24" t="str">
        <f t="shared" si="4"/>
        <v>3/h</v>
      </c>
      <c r="X24" s="14">
        <v>20</v>
      </c>
      <c r="Y24" s="14">
        <v>2</v>
      </c>
      <c r="Z24" s="14">
        <v>1</v>
      </c>
      <c r="AA24" s="18">
        <f>INDEX(游戏节奏!$AE$4:$AE$13,Y24)</f>
        <v>6</v>
      </c>
      <c r="AB24" s="18">
        <f t="shared" si="2"/>
        <v>8640</v>
      </c>
    </row>
    <row r="25" spans="4:28" ht="16.5" x14ac:dyDescent="0.2">
      <c r="D25" s="14">
        <v>4</v>
      </c>
      <c r="E25" s="14">
        <v>5</v>
      </c>
      <c r="F25" s="14">
        <v>1</v>
      </c>
      <c r="G25" s="18">
        <f>INDEX(游戏节奏!$AC$4:$AC$13,挂机派遣!D25)</f>
        <v>5</v>
      </c>
      <c r="H25" s="18">
        <f>ROUND(INDEX(游戏节奏!$AE$4:$AE$13,挂机派遣!D25)*INDEX(挂机派遣!$B$1:$B$2,挂机派遣!F25),0)</f>
        <v>6</v>
      </c>
      <c r="I25" s="14" t="s">
        <v>590</v>
      </c>
      <c r="J25" s="18">
        <f>ROUND(INDEX(游戏节奏!$AD$4:$AD$13,挂机派遣!D25)*INDEX(挂机派遣!$B$1:$B$2,挂机派遣!F25),0)</f>
        <v>6</v>
      </c>
      <c r="K25" s="14" t="s">
        <v>472</v>
      </c>
      <c r="L25" s="18">
        <f>INDEX(游戏节奏!$AG$4:$AG$13,挂机派遣!D25)</f>
        <v>2.5</v>
      </c>
      <c r="M25" s="14" t="s">
        <v>511</v>
      </c>
      <c r="N25" s="18">
        <f>INDEX(游戏节奏!$AI$4:$AI$13,挂机派遣!D25)</f>
        <v>1</v>
      </c>
      <c r="S25" t="str">
        <f t="shared" si="1"/>
        <v>360/h</v>
      </c>
      <c r="T25" t="str">
        <f t="shared" si="3"/>
        <v>30/h</v>
      </c>
      <c r="U25" t="str">
        <f t="shared" si="4"/>
        <v>3/h</v>
      </c>
      <c r="X25" s="14">
        <v>21</v>
      </c>
      <c r="Y25" s="14">
        <v>3</v>
      </c>
      <c r="Z25" s="14">
        <v>1</v>
      </c>
      <c r="AA25" s="18">
        <f>INDEX(游戏节奏!$AE$4:$AE$13,Y25)</f>
        <v>8</v>
      </c>
      <c r="AB25" s="18">
        <f t="shared" si="2"/>
        <v>11520</v>
      </c>
    </row>
    <row r="26" spans="4:28" ht="16.5" x14ac:dyDescent="0.2">
      <c r="D26" s="14">
        <v>4</v>
      </c>
      <c r="E26" s="14">
        <v>6</v>
      </c>
      <c r="F26" s="14">
        <v>2</v>
      </c>
      <c r="G26" s="18">
        <f>INDEX(游戏节奏!$AC$4:$AC$13,挂机派遣!D26)</f>
        <v>5</v>
      </c>
      <c r="H26" s="18">
        <f>ROUND(INDEX(游戏节奏!$AE$4:$AE$13,挂机派遣!D26)*INDEX(挂机派遣!$B$1:$B$2,挂机派遣!F26),0)</f>
        <v>9</v>
      </c>
      <c r="I26" s="14" t="s">
        <v>591</v>
      </c>
      <c r="J26" s="18">
        <f>ROUND(INDEX(游戏节奏!$AD$4:$AD$13,挂机派遣!D26)*INDEX(挂机派遣!$B$1:$B$2,挂机派遣!F26),0)</f>
        <v>9</v>
      </c>
      <c r="K26" s="14" t="s">
        <v>473</v>
      </c>
      <c r="L26" s="18">
        <f>INDEX(游戏节奏!$AG$4:$AG$13,挂机派遣!D26)</f>
        <v>2.5</v>
      </c>
      <c r="M26" s="14" t="s">
        <v>507</v>
      </c>
      <c r="N26" s="18">
        <f>INDEX(游戏节奏!$AI$4:$AI$13,挂机派遣!D26)</f>
        <v>1</v>
      </c>
      <c r="S26" t="str">
        <f t="shared" si="1"/>
        <v>540/h</v>
      </c>
      <c r="T26" t="str">
        <f t="shared" si="3"/>
        <v>30/h</v>
      </c>
      <c r="U26" t="str">
        <f t="shared" si="4"/>
        <v>3/h</v>
      </c>
      <c r="X26" s="14">
        <v>22</v>
      </c>
      <c r="Y26" s="14">
        <v>3</v>
      </c>
      <c r="Z26" s="14">
        <v>1</v>
      </c>
      <c r="AA26" s="18">
        <f>INDEX(游戏节奏!$AE$4:$AE$13,Y26)</f>
        <v>8</v>
      </c>
      <c r="AB26" s="18">
        <f t="shared" si="2"/>
        <v>11520</v>
      </c>
    </row>
    <row r="27" spans="4:28" ht="16.5" x14ac:dyDescent="0.2">
      <c r="D27" s="14">
        <v>4</v>
      </c>
      <c r="E27" s="14">
        <v>7</v>
      </c>
      <c r="F27" s="14">
        <v>2</v>
      </c>
      <c r="G27" s="18">
        <f>INDEX(游戏节奏!$AC$4:$AC$13,挂机派遣!D27)</f>
        <v>5</v>
      </c>
      <c r="H27" s="18">
        <f>ROUND(INDEX(游戏节奏!$AE$4:$AE$13,挂机派遣!D27)*INDEX(挂机派遣!$B$1:$B$2,挂机派遣!F27),0)</f>
        <v>9</v>
      </c>
      <c r="I27" s="14" t="s">
        <v>590</v>
      </c>
      <c r="J27" s="18">
        <f>ROUND(INDEX(游戏节奏!$AD$4:$AD$13,挂机派遣!D27)*INDEX(挂机派遣!$B$1:$B$2,挂机派遣!F27),0)</f>
        <v>9</v>
      </c>
      <c r="K27" s="14" t="s">
        <v>472</v>
      </c>
      <c r="L27" s="18">
        <f>INDEX(游戏节奏!$AG$4:$AG$13,挂机派遣!D27)</f>
        <v>2.5</v>
      </c>
      <c r="M27" s="14" t="s">
        <v>508</v>
      </c>
      <c r="N27" s="18">
        <f>INDEX(游戏节奏!$AI$4:$AI$13,挂机派遣!D27)</f>
        <v>1</v>
      </c>
      <c r="S27" t="str">
        <f t="shared" si="1"/>
        <v>540/h</v>
      </c>
      <c r="T27" t="str">
        <f t="shared" si="3"/>
        <v>30/h</v>
      </c>
      <c r="U27" t="str">
        <f t="shared" si="4"/>
        <v>3/h</v>
      </c>
      <c r="X27" s="14">
        <v>23</v>
      </c>
      <c r="Y27" s="14">
        <v>3</v>
      </c>
      <c r="Z27" s="14">
        <v>1</v>
      </c>
      <c r="AA27" s="18">
        <f>INDEX(游戏节奏!$AE$4:$AE$13,Y27)</f>
        <v>8</v>
      </c>
      <c r="AB27" s="18">
        <f t="shared" si="2"/>
        <v>11520</v>
      </c>
    </row>
    <row r="28" spans="4:28" ht="16.5" x14ac:dyDescent="0.2">
      <c r="D28" s="14">
        <v>4</v>
      </c>
      <c r="E28" s="14">
        <v>8</v>
      </c>
      <c r="F28" s="14">
        <v>2</v>
      </c>
      <c r="G28" s="18">
        <f>INDEX(游戏节奏!$AC$4:$AC$13,挂机派遣!D28)</f>
        <v>5</v>
      </c>
      <c r="H28" s="18">
        <f>ROUND(INDEX(游戏节奏!$AE$4:$AE$13,挂机派遣!D28)*INDEX(挂机派遣!$B$1:$B$2,挂机派遣!F28),0)</f>
        <v>9</v>
      </c>
      <c r="I28" s="14" t="s">
        <v>591</v>
      </c>
      <c r="J28" s="18">
        <f>ROUND(INDEX(游戏节奏!$AD$4:$AD$13,挂机派遣!D28)*INDEX(挂机派遣!$B$1:$B$2,挂机派遣!F28),0)</f>
        <v>9</v>
      </c>
      <c r="K28" s="14" t="s">
        <v>473</v>
      </c>
      <c r="L28" s="18">
        <f>INDEX(游戏节奏!$AG$4:$AG$13,挂机派遣!D28)</f>
        <v>2.5</v>
      </c>
      <c r="M28" s="14" t="s">
        <v>509</v>
      </c>
      <c r="N28" s="18">
        <f>INDEX(游戏节奏!$AI$4:$AI$13,挂机派遣!D28)</f>
        <v>1</v>
      </c>
      <c r="S28" t="str">
        <f t="shared" si="1"/>
        <v>540/h</v>
      </c>
      <c r="T28" t="str">
        <f t="shared" si="3"/>
        <v>30/h</v>
      </c>
      <c r="U28" t="str">
        <f t="shared" si="4"/>
        <v>3/h</v>
      </c>
      <c r="X28" s="14">
        <v>24</v>
      </c>
      <c r="Y28" s="14">
        <v>3</v>
      </c>
      <c r="Z28" s="14">
        <v>1</v>
      </c>
      <c r="AA28" s="18">
        <f>INDEX(游戏节奏!$AE$4:$AE$13,Y28)</f>
        <v>8</v>
      </c>
      <c r="AB28" s="18">
        <f t="shared" si="2"/>
        <v>11520</v>
      </c>
    </row>
    <row r="29" spans="4:28" ht="16.5" x14ac:dyDescent="0.2">
      <c r="D29" s="14">
        <v>4</v>
      </c>
      <c r="E29" s="14">
        <v>9</v>
      </c>
      <c r="F29" s="14">
        <v>2</v>
      </c>
      <c r="G29" s="18">
        <f>INDEX(游戏节奏!$AC$4:$AC$13,挂机派遣!D29)</f>
        <v>5</v>
      </c>
      <c r="H29" s="18">
        <f>ROUND(INDEX(游戏节奏!$AE$4:$AE$13,挂机派遣!D29)*INDEX(挂机派遣!$B$1:$B$2,挂机派遣!F29),0)</f>
        <v>9</v>
      </c>
      <c r="I29" s="14" t="s">
        <v>590</v>
      </c>
      <c r="J29" s="18">
        <f>ROUND(INDEX(游戏节奏!$AD$4:$AD$13,挂机派遣!D29)*INDEX(挂机派遣!$B$1:$B$2,挂机派遣!F29),0)</f>
        <v>9</v>
      </c>
      <c r="K29" s="14" t="s">
        <v>472</v>
      </c>
      <c r="L29" s="18">
        <f>INDEX(游戏节奏!$AG$4:$AG$13,挂机派遣!D29)</f>
        <v>2.5</v>
      </c>
      <c r="M29" s="14" t="s">
        <v>510</v>
      </c>
      <c r="N29" s="18">
        <f>INDEX(游戏节奏!$AI$4:$AI$13,挂机派遣!D29)</f>
        <v>1</v>
      </c>
      <c r="S29" t="str">
        <f t="shared" si="1"/>
        <v>540/h</v>
      </c>
      <c r="T29" t="str">
        <f t="shared" si="3"/>
        <v>30/h</v>
      </c>
      <c r="U29" t="str">
        <f t="shared" si="4"/>
        <v>3/h</v>
      </c>
      <c r="X29" s="14">
        <v>25</v>
      </c>
      <c r="Y29" s="14">
        <v>3</v>
      </c>
      <c r="Z29" s="14">
        <v>1</v>
      </c>
      <c r="AA29" s="18">
        <f>INDEX(游戏节奏!$AE$4:$AE$13,Y29)</f>
        <v>8</v>
      </c>
      <c r="AB29" s="18">
        <f t="shared" si="2"/>
        <v>11520</v>
      </c>
    </row>
    <row r="30" spans="4:28" ht="16.5" x14ac:dyDescent="0.2">
      <c r="D30" s="14">
        <v>4</v>
      </c>
      <c r="E30" s="14">
        <v>10</v>
      </c>
      <c r="F30" s="14">
        <v>2</v>
      </c>
      <c r="G30" s="18">
        <f>INDEX(游戏节奏!$AC$4:$AC$13,挂机派遣!D30)</f>
        <v>5</v>
      </c>
      <c r="H30" s="18">
        <f>ROUND(INDEX(游戏节奏!$AE$4:$AE$13,挂机派遣!D30)*INDEX(挂机派遣!$B$1:$B$2,挂机派遣!F30),0)</f>
        <v>9</v>
      </c>
      <c r="I30" s="14" t="s">
        <v>591</v>
      </c>
      <c r="J30" s="18">
        <f>ROUND(INDEX(游戏节奏!$AD$4:$AD$13,挂机派遣!D30)*INDEX(挂机派遣!$B$1:$B$2,挂机派遣!F30),0)</f>
        <v>9</v>
      </c>
      <c r="K30" s="14" t="s">
        <v>473</v>
      </c>
      <c r="L30" s="18">
        <f>INDEX(游戏节奏!$AG$4:$AG$13,挂机派遣!D30)</f>
        <v>2.5</v>
      </c>
      <c r="M30" s="14" t="s">
        <v>511</v>
      </c>
      <c r="N30" s="18">
        <f>INDEX(游戏节奏!$AI$4:$AI$13,挂机派遣!D30)</f>
        <v>1</v>
      </c>
      <c r="S30" t="str">
        <f t="shared" si="1"/>
        <v>540/h</v>
      </c>
      <c r="T30" t="str">
        <f t="shared" si="3"/>
        <v>30/h</v>
      </c>
      <c r="U30" t="str">
        <f t="shared" si="4"/>
        <v>3/h</v>
      </c>
      <c r="X30" s="14">
        <v>26</v>
      </c>
      <c r="Y30" s="14">
        <v>3</v>
      </c>
      <c r="Z30" s="14">
        <v>1</v>
      </c>
      <c r="AA30" s="18">
        <f>INDEX(游戏节奏!$AE$4:$AE$13,Y30)</f>
        <v>8</v>
      </c>
      <c r="AB30" s="18">
        <f t="shared" si="2"/>
        <v>11520</v>
      </c>
    </row>
    <row r="31" spans="4:28" ht="16.5" x14ac:dyDescent="0.2">
      <c r="D31" s="14">
        <v>5</v>
      </c>
      <c r="E31" s="14">
        <v>1</v>
      </c>
      <c r="F31" s="14">
        <v>1</v>
      </c>
      <c r="G31" s="18">
        <f>INDEX(游戏节奏!$AC$4:$AC$13,挂机派遣!D31)</f>
        <v>5</v>
      </c>
      <c r="H31" s="18">
        <f>ROUND(INDEX(游戏节奏!$AE$4:$AE$13,挂机派遣!D31)*INDEX(挂机派遣!$B$1:$B$2,挂机派遣!F31),0)</f>
        <v>7</v>
      </c>
      <c r="I31" s="14" t="s">
        <v>590</v>
      </c>
      <c r="J31" s="18">
        <f>ROUND(INDEX(游戏节奏!$AD$4:$AD$13,挂机派遣!D31)*INDEX(挂机派遣!$B$1:$B$2,挂机派遣!F31),0)</f>
        <v>8</v>
      </c>
      <c r="K31" s="14" t="s">
        <v>472</v>
      </c>
      <c r="L31" s="18">
        <f>INDEX(游戏节奏!$AG$4:$AG$13,挂机派遣!D31)</f>
        <v>3.5</v>
      </c>
      <c r="M31" s="14" t="s">
        <v>507</v>
      </c>
      <c r="N31" s="18">
        <f>INDEX(游戏节奏!$AI$4:$AI$13,挂机派遣!D31)</f>
        <v>2</v>
      </c>
      <c r="S31" t="str">
        <f t="shared" si="1"/>
        <v>420/h</v>
      </c>
      <c r="T31" t="str">
        <f t="shared" si="3"/>
        <v>42/h</v>
      </c>
      <c r="U31" t="str">
        <f t="shared" si="4"/>
        <v>6/h</v>
      </c>
      <c r="X31" s="14">
        <v>27</v>
      </c>
      <c r="Y31" s="14">
        <v>3</v>
      </c>
      <c r="Z31" s="14">
        <v>1</v>
      </c>
      <c r="AA31" s="18">
        <f>INDEX(游戏节奏!$AE$4:$AE$13,Y31)</f>
        <v>8</v>
      </c>
      <c r="AB31" s="18">
        <f t="shared" si="2"/>
        <v>11520</v>
      </c>
    </row>
    <row r="32" spans="4:28" ht="16.5" x14ac:dyDescent="0.2">
      <c r="D32" s="14">
        <v>5</v>
      </c>
      <c r="E32" s="14">
        <v>2</v>
      </c>
      <c r="F32" s="14">
        <v>1</v>
      </c>
      <c r="G32" s="18">
        <f>INDEX(游戏节奏!$AC$4:$AC$13,挂机派遣!D32)</f>
        <v>5</v>
      </c>
      <c r="H32" s="18">
        <f>ROUND(INDEX(游戏节奏!$AE$4:$AE$13,挂机派遣!D32)*INDEX(挂机派遣!$B$1:$B$2,挂机派遣!F32),0)</f>
        <v>7</v>
      </c>
      <c r="I32" s="14" t="s">
        <v>591</v>
      </c>
      <c r="J32" s="18">
        <f>ROUND(INDEX(游戏节奏!$AD$4:$AD$13,挂机派遣!D32)*INDEX(挂机派遣!$B$1:$B$2,挂机派遣!F32),0)</f>
        <v>8</v>
      </c>
      <c r="K32" s="14" t="s">
        <v>473</v>
      </c>
      <c r="L32" s="18">
        <f>INDEX(游戏节奏!$AG$4:$AG$13,挂机派遣!D32)</f>
        <v>3.5</v>
      </c>
      <c r="M32" s="14" t="s">
        <v>508</v>
      </c>
      <c r="N32" s="18">
        <f>INDEX(游戏节奏!$AI$4:$AI$13,挂机派遣!D32)</f>
        <v>2</v>
      </c>
      <c r="S32" t="str">
        <f t="shared" si="1"/>
        <v>420/h</v>
      </c>
      <c r="T32" t="str">
        <f t="shared" si="3"/>
        <v>42/h</v>
      </c>
      <c r="U32" t="str">
        <f t="shared" si="4"/>
        <v>6/h</v>
      </c>
      <c r="X32" s="14">
        <v>28</v>
      </c>
      <c r="Y32" s="14">
        <v>3</v>
      </c>
      <c r="Z32" s="14">
        <v>1</v>
      </c>
      <c r="AA32" s="18">
        <f>INDEX(游戏节奏!$AE$4:$AE$13,Y32)</f>
        <v>8</v>
      </c>
      <c r="AB32" s="18">
        <f t="shared" si="2"/>
        <v>11520</v>
      </c>
    </row>
    <row r="33" spans="4:28" ht="16.5" x14ac:dyDescent="0.2">
      <c r="D33" s="14">
        <v>5</v>
      </c>
      <c r="E33" s="14">
        <v>3</v>
      </c>
      <c r="F33" s="14">
        <v>1</v>
      </c>
      <c r="G33" s="18">
        <f>INDEX(游戏节奏!$AC$4:$AC$13,挂机派遣!D33)</f>
        <v>5</v>
      </c>
      <c r="H33" s="18">
        <f>ROUND(INDEX(游戏节奏!$AE$4:$AE$13,挂机派遣!D33)*INDEX(挂机派遣!$B$1:$B$2,挂机派遣!F33),0)</f>
        <v>7</v>
      </c>
      <c r="I33" s="14" t="s">
        <v>590</v>
      </c>
      <c r="J33" s="18">
        <f>ROUND(INDEX(游戏节奏!$AD$4:$AD$13,挂机派遣!D33)*INDEX(挂机派遣!$B$1:$B$2,挂机派遣!F33),0)</f>
        <v>8</v>
      </c>
      <c r="K33" s="14" t="s">
        <v>472</v>
      </c>
      <c r="L33" s="18">
        <f>INDEX(游戏节奏!$AG$4:$AG$13,挂机派遣!D33)</f>
        <v>3.5</v>
      </c>
      <c r="M33" s="14" t="s">
        <v>509</v>
      </c>
      <c r="N33" s="18">
        <f>INDEX(游戏节奏!$AI$4:$AI$13,挂机派遣!D33)</f>
        <v>2</v>
      </c>
      <c r="S33" t="str">
        <f t="shared" si="1"/>
        <v>420/h</v>
      </c>
      <c r="T33" t="str">
        <f t="shared" si="3"/>
        <v>42/h</v>
      </c>
      <c r="U33" t="str">
        <f t="shared" si="4"/>
        <v>6/h</v>
      </c>
      <c r="X33" s="14">
        <v>29</v>
      </c>
      <c r="Y33" s="14">
        <v>3</v>
      </c>
      <c r="Z33" s="14">
        <v>1</v>
      </c>
      <c r="AA33" s="18">
        <f>INDEX(游戏节奏!$AE$4:$AE$13,Y33)</f>
        <v>8</v>
      </c>
      <c r="AB33" s="18">
        <f t="shared" si="2"/>
        <v>11520</v>
      </c>
    </row>
    <row r="34" spans="4:28" ht="16.5" x14ac:dyDescent="0.2">
      <c r="D34" s="14">
        <v>5</v>
      </c>
      <c r="E34" s="14">
        <v>4</v>
      </c>
      <c r="F34" s="14">
        <v>1</v>
      </c>
      <c r="G34" s="18">
        <f>INDEX(游戏节奏!$AC$4:$AC$13,挂机派遣!D34)</f>
        <v>5</v>
      </c>
      <c r="H34" s="18">
        <f>ROUND(INDEX(游戏节奏!$AE$4:$AE$13,挂机派遣!D34)*INDEX(挂机派遣!$B$1:$B$2,挂机派遣!F34),0)</f>
        <v>7</v>
      </c>
      <c r="I34" s="14" t="s">
        <v>591</v>
      </c>
      <c r="J34" s="18">
        <f>ROUND(INDEX(游戏节奏!$AD$4:$AD$13,挂机派遣!D34)*INDEX(挂机派遣!$B$1:$B$2,挂机派遣!F34),0)</f>
        <v>8</v>
      </c>
      <c r="K34" s="14" t="s">
        <v>473</v>
      </c>
      <c r="L34" s="18">
        <f>INDEX(游戏节奏!$AG$4:$AG$13,挂机派遣!D34)</f>
        <v>3.5</v>
      </c>
      <c r="M34" s="14" t="s">
        <v>510</v>
      </c>
      <c r="N34" s="18">
        <f>INDEX(游戏节奏!$AI$4:$AI$13,挂机派遣!D34)</f>
        <v>2</v>
      </c>
      <c r="S34" t="str">
        <f t="shared" si="1"/>
        <v>420/h</v>
      </c>
      <c r="T34" t="str">
        <f t="shared" si="3"/>
        <v>42/h</v>
      </c>
      <c r="U34" t="str">
        <f t="shared" si="4"/>
        <v>6/h</v>
      </c>
      <c r="X34" s="14">
        <v>30</v>
      </c>
      <c r="Y34" s="14">
        <v>3</v>
      </c>
      <c r="Z34" s="14">
        <v>2</v>
      </c>
      <c r="AA34" s="18">
        <f>INDEX(游戏节奏!$AE$4:$AE$13,Y34)</f>
        <v>8</v>
      </c>
      <c r="AB34" s="18">
        <f t="shared" si="2"/>
        <v>23040</v>
      </c>
    </row>
    <row r="35" spans="4:28" ht="16.5" x14ac:dyDescent="0.2">
      <c r="D35" s="14">
        <v>5</v>
      </c>
      <c r="E35" s="14">
        <v>5</v>
      </c>
      <c r="F35" s="14">
        <v>1</v>
      </c>
      <c r="G35" s="18">
        <f>INDEX(游戏节奏!$AC$4:$AC$13,挂机派遣!D35)</f>
        <v>5</v>
      </c>
      <c r="H35" s="18">
        <f>ROUND(INDEX(游戏节奏!$AE$4:$AE$13,挂机派遣!D35)*INDEX(挂机派遣!$B$1:$B$2,挂机派遣!F35),0)</f>
        <v>7</v>
      </c>
      <c r="I35" s="14" t="s">
        <v>590</v>
      </c>
      <c r="J35" s="18">
        <f>ROUND(INDEX(游戏节奏!$AD$4:$AD$13,挂机派遣!D35)*INDEX(挂机派遣!$B$1:$B$2,挂机派遣!F35),0)</f>
        <v>8</v>
      </c>
      <c r="K35" s="14" t="s">
        <v>472</v>
      </c>
      <c r="L35" s="18">
        <f>INDEX(游戏节奏!$AG$4:$AG$13,挂机派遣!D35)</f>
        <v>3.5</v>
      </c>
      <c r="M35" s="14" t="s">
        <v>511</v>
      </c>
      <c r="N35" s="18">
        <f>INDEX(游戏节奏!$AI$4:$AI$13,挂机派遣!D35)</f>
        <v>2</v>
      </c>
      <c r="S35" t="str">
        <f t="shared" si="1"/>
        <v>420/h</v>
      </c>
      <c r="T35" t="str">
        <f t="shared" si="3"/>
        <v>42/h</v>
      </c>
      <c r="U35" t="str">
        <f t="shared" si="4"/>
        <v>6/h</v>
      </c>
      <c r="X35" s="14">
        <v>31</v>
      </c>
      <c r="Y35" s="14">
        <v>4</v>
      </c>
      <c r="Z35" s="14">
        <v>2</v>
      </c>
      <c r="AA35" s="18">
        <f>INDEX(游戏节奏!$AE$4:$AE$13,Y35)</f>
        <v>9</v>
      </c>
      <c r="AB35" s="18">
        <f t="shared" si="2"/>
        <v>25920</v>
      </c>
    </row>
    <row r="36" spans="4:28" ht="16.5" x14ac:dyDescent="0.2">
      <c r="D36" s="14">
        <v>5</v>
      </c>
      <c r="E36" s="14">
        <v>6</v>
      </c>
      <c r="F36" s="14">
        <v>2</v>
      </c>
      <c r="G36" s="18">
        <f>INDEX(游戏节奏!$AC$4:$AC$13,挂机派遣!D36)</f>
        <v>5</v>
      </c>
      <c r="H36" s="18">
        <f>ROUND(INDEX(游戏节奏!$AE$4:$AE$13,挂机派遣!D36)*INDEX(挂机派遣!$B$1:$B$2,挂机派遣!F36),0)</f>
        <v>10</v>
      </c>
      <c r="I36" s="14" t="s">
        <v>591</v>
      </c>
      <c r="J36" s="18">
        <f>ROUND(INDEX(游戏节奏!$AD$4:$AD$13,挂机派遣!D36)*INDEX(挂机派遣!$B$1:$B$2,挂机派遣!F36),0)</f>
        <v>11</v>
      </c>
      <c r="K36" s="14" t="s">
        <v>473</v>
      </c>
      <c r="L36" s="18">
        <f>INDEX(游戏节奏!$AG$4:$AG$13,挂机派遣!D36)</f>
        <v>3.5</v>
      </c>
      <c r="M36" s="14" t="s">
        <v>507</v>
      </c>
      <c r="N36" s="18">
        <f>INDEX(游戏节奏!$AI$4:$AI$13,挂机派遣!D36)</f>
        <v>2</v>
      </c>
      <c r="S36" t="str">
        <f t="shared" si="1"/>
        <v>600/h</v>
      </c>
      <c r="T36" t="str">
        <f t="shared" si="3"/>
        <v>42/h</v>
      </c>
      <c r="U36" t="str">
        <f t="shared" si="4"/>
        <v>6/h</v>
      </c>
      <c r="X36" s="14">
        <v>32</v>
      </c>
      <c r="Y36" s="14">
        <v>4</v>
      </c>
      <c r="Z36" s="14">
        <v>2</v>
      </c>
      <c r="AA36" s="18">
        <f>INDEX(游戏节奏!$AE$4:$AE$13,Y36)</f>
        <v>9</v>
      </c>
      <c r="AB36" s="18">
        <f t="shared" si="2"/>
        <v>25920</v>
      </c>
    </row>
    <row r="37" spans="4:28" ht="16.5" x14ac:dyDescent="0.2">
      <c r="D37" s="14">
        <v>5</v>
      </c>
      <c r="E37" s="14">
        <v>7</v>
      </c>
      <c r="F37" s="14">
        <v>2</v>
      </c>
      <c r="G37" s="18">
        <f>INDEX(游戏节奏!$AC$4:$AC$13,挂机派遣!D37)</f>
        <v>5</v>
      </c>
      <c r="H37" s="18">
        <f>ROUND(INDEX(游戏节奏!$AE$4:$AE$13,挂机派遣!D37)*INDEX(挂机派遣!$B$1:$B$2,挂机派遣!F37),0)</f>
        <v>10</v>
      </c>
      <c r="I37" s="14" t="s">
        <v>590</v>
      </c>
      <c r="J37" s="18">
        <f>ROUND(INDEX(游戏节奏!$AD$4:$AD$13,挂机派遣!D37)*INDEX(挂机派遣!$B$1:$B$2,挂机派遣!F37),0)</f>
        <v>11</v>
      </c>
      <c r="K37" s="14" t="s">
        <v>472</v>
      </c>
      <c r="L37" s="18">
        <f>INDEX(游戏节奏!$AG$4:$AG$13,挂机派遣!D37)</f>
        <v>3.5</v>
      </c>
      <c r="M37" s="14" t="s">
        <v>508</v>
      </c>
      <c r="N37" s="18">
        <f>INDEX(游戏节奏!$AI$4:$AI$13,挂机派遣!D37)</f>
        <v>2</v>
      </c>
      <c r="S37" t="str">
        <f t="shared" si="1"/>
        <v>600/h</v>
      </c>
      <c r="T37" t="str">
        <f t="shared" si="3"/>
        <v>42/h</v>
      </c>
      <c r="U37" t="str">
        <f t="shared" si="4"/>
        <v>6/h</v>
      </c>
      <c r="X37" s="14">
        <v>33</v>
      </c>
      <c r="Y37" s="14">
        <v>4</v>
      </c>
      <c r="Z37" s="14">
        <v>2</v>
      </c>
      <c r="AA37" s="18">
        <f>INDEX(游戏节奏!$AE$4:$AE$13,Y37)</f>
        <v>9</v>
      </c>
      <c r="AB37" s="18">
        <f t="shared" si="2"/>
        <v>25920</v>
      </c>
    </row>
    <row r="38" spans="4:28" ht="16.5" x14ac:dyDescent="0.2">
      <c r="D38" s="14">
        <v>5</v>
      </c>
      <c r="E38" s="14">
        <v>8</v>
      </c>
      <c r="F38" s="14">
        <v>2</v>
      </c>
      <c r="G38" s="18">
        <f>INDEX(游戏节奏!$AC$4:$AC$13,挂机派遣!D38)</f>
        <v>5</v>
      </c>
      <c r="H38" s="18">
        <f>ROUND(INDEX(游戏节奏!$AE$4:$AE$13,挂机派遣!D38)*INDEX(挂机派遣!$B$1:$B$2,挂机派遣!F38),0)</f>
        <v>10</v>
      </c>
      <c r="I38" s="14" t="s">
        <v>591</v>
      </c>
      <c r="J38" s="18">
        <f>ROUND(INDEX(游戏节奏!$AD$4:$AD$13,挂机派遣!D38)*INDEX(挂机派遣!$B$1:$B$2,挂机派遣!F38),0)</f>
        <v>11</v>
      </c>
      <c r="K38" s="14" t="s">
        <v>473</v>
      </c>
      <c r="L38" s="18">
        <f>INDEX(游戏节奏!$AG$4:$AG$13,挂机派遣!D38)</f>
        <v>3.5</v>
      </c>
      <c r="M38" s="14" t="s">
        <v>509</v>
      </c>
      <c r="N38" s="18">
        <f>INDEX(游戏节奏!$AI$4:$AI$13,挂机派遣!D38)</f>
        <v>2</v>
      </c>
      <c r="S38" t="str">
        <f t="shared" si="1"/>
        <v>600/h</v>
      </c>
      <c r="T38" t="str">
        <f t="shared" si="3"/>
        <v>42/h</v>
      </c>
      <c r="U38" t="str">
        <f t="shared" si="4"/>
        <v>6/h</v>
      </c>
      <c r="X38" s="14">
        <v>34</v>
      </c>
      <c r="Y38" s="14">
        <v>4</v>
      </c>
      <c r="Z38" s="14">
        <v>2</v>
      </c>
      <c r="AA38" s="18">
        <f>INDEX(游戏节奏!$AE$4:$AE$13,Y38)</f>
        <v>9</v>
      </c>
      <c r="AB38" s="18">
        <f t="shared" si="2"/>
        <v>25920</v>
      </c>
    </row>
    <row r="39" spans="4:28" ht="16.5" x14ac:dyDescent="0.2">
      <c r="D39" s="14">
        <v>5</v>
      </c>
      <c r="E39" s="14">
        <v>9</v>
      </c>
      <c r="F39" s="14">
        <v>2</v>
      </c>
      <c r="G39" s="18">
        <f>INDEX(游戏节奏!$AC$4:$AC$13,挂机派遣!D39)</f>
        <v>5</v>
      </c>
      <c r="H39" s="18">
        <f>ROUND(INDEX(游戏节奏!$AE$4:$AE$13,挂机派遣!D39)*INDEX(挂机派遣!$B$1:$B$2,挂机派遣!F39),0)</f>
        <v>10</v>
      </c>
      <c r="I39" s="14" t="s">
        <v>590</v>
      </c>
      <c r="J39" s="18">
        <f>ROUND(INDEX(游戏节奏!$AD$4:$AD$13,挂机派遣!D39)*INDEX(挂机派遣!$B$1:$B$2,挂机派遣!F39),0)</f>
        <v>11</v>
      </c>
      <c r="K39" s="14" t="s">
        <v>472</v>
      </c>
      <c r="L39" s="18">
        <f>INDEX(游戏节奏!$AG$4:$AG$13,挂机派遣!D39)</f>
        <v>3.5</v>
      </c>
      <c r="M39" s="14" t="s">
        <v>510</v>
      </c>
      <c r="N39" s="18">
        <f>INDEX(游戏节奏!$AI$4:$AI$13,挂机派遣!D39)</f>
        <v>2</v>
      </c>
      <c r="S39" t="str">
        <f t="shared" si="1"/>
        <v>600/h</v>
      </c>
      <c r="T39" t="str">
        <f t="shared" si="3"/>
        <v>42/h</v>
      </c>
      <c r="U39" t="str">
        <f t="shared" si="4"/>
        <v>6/h</v>
      </c>
      <c r="X39" s="14">
        <v>35</v>
      </c>
      <c r="Y39" s="14">
        <v>4</v>
      </c>
      <c r="Z39" s="14">
        <v>2</v>
      </c>
      <c r="AA39" s="18">
        <f>INDEX(游戏节奏!$AE$4:$AE$13,Y39)</f>
        <v>9</v>
      </c>
      <c r="AB39" s="18">
        <f t="shared" si="2"/>
        <v>25920</v>
      </c>
    </row>
    <row r="40" spans="4:28" ht="16.5" x14ac:dyDescent="0.2">
      <c r="D40" s="14">
        <v>5</v>
      </c>
      <c r="E40" s="14">
        <v>10</v>
      </c>
      <c r="F40" s="14">
        <v>2</v>
      </c>
      <c r="G40" s="18">
        <f>INDEX(游戏节奏!$AC$4:$AC$13,挂机派遣!D40)</f>
        <v>5</v>
      </c>
      <c r="H40" s="18">
        <f>ROUND(INDEX(游戏节奏!$AE$4:$AE$13,挂机派遣!D40)*INDEX(挂机派遣!$B$1:$B$2,挂机派遣!F40),0)</f>
        <v>10</v>
      </c>
      <c r="I40" s="14" t="s">
        <v>591</v>
      </c>
      <c r="J40" s="18">
        <f>ROUND(INDEX(游戏节奏!$AD$4:$AD$13,挂机派遣!D40)*INDEX(挂机派遣!$B$1:$B$2,挂机派遣!F40),0)</f>
        <v>11</v>
      </c>
      <c r="K40" s="14" t="s">
        <v>473</v>
      </c>
      <c r="L40" s="18">
        <f>INDEX(游戏节奏!$AG$4:$AG$13,挂机派遣!D40)</f>
        <v>3.5</v>
      </c>
      <c r="M40" s="14" t="s">
        <v>511</v>
      </c>
      <c r="N40" s="18">
        <f>INDEX(游戏节奏!$AI$4:$AI$13,挂机派遣!D40)</f>
        <v>2</v>
      </c>
      <c r="S40" t="str">
        <f t="shared" si="1"/>
        <v>600/h</v>
      </c>
      <c r="T40" t="str">
        <f t="shared" si="3"/>
        <v>42/h</v>
      </c>
      <c r="U40" t="str">
        <f t="shared" si="4"/>
        <v>6/h</v>
      </c>
      <c r="X40" s="14">
        <v>36</v>
      </c>
      <c r="Y40" s="14">
        <v>4</v>
      </c>
      <c r="Z40" s="14">
        <v>2</v>
      </c>
      <c r="AA40" s="18">
        <f>INDEX(游戏节奏!$AE$4:$AE$13,Y40)</f>
        <v>9</v>
      </c>
      <c r="AB40" s="18">
        <f t="shared" si="2"/>
        <v>25920</v>
      </c>
    </row>
    <row r="41" spans="4:28" ht="16.5" x14ac:dyDescent="0.2">
      <c r="D41" s="14">
        <v>6</v>
      </c>
      <c r="E41" s="14">
        <v>1</v>
      </c>
      <c r="F41" s="14">
        <v>1</v>
      </c>
      <c r="G41" s="18">
        <f>INDEX(游戏节奏!$AC$4:$AC$13,挂机派遣!D41)</f>
        <v>5</v>
      </c>
      <c r="H41" s="18">
        <f>ROUND(INDEX(游戏节奏!$AE$4:$AE$13,挂机派遣!D41)*INDEX(挂机派遣!$B$1:$B$2,挂机派遣!F41),0)</f>
        <v>8</v>
      </c>
      <c r="I41" s="14" t="s">
        <v>590</v>
      </c>
      <c r="J41" s="18">
        <f>ROUND(INDEX(游戏节奏!$AD$4:$AD$13,挂机派遣!D41)*INDEX(挂机派遣!$B$1:$B$2,挂机派遣!F41),0)</f>
        <v>9</v>
      </c>
      <c r="K41" s="14" t="s">
        <v>472</v>
      </c>
      <c r="L41" s="18">
        <f>INDEX(游戏节奏!$AG$4:$AG$13,挂机派遣!D41)</f>
        <v>4</v>
      </c>
      <c r="M41" s="14" t="s">
        <v>507</v>
      </c>
      <c r="N41" s="18">
        <f>INDEX(游戏节奏!$AI$4:$AI$13,挂机派遣!D41)</f>
        <v>3</v>
      </c>
      <c r="S41" t="str">
        <f t="shared" si="1"/>
        <v>480/h</v>
      </c>
      <c r="T41" t="str">
        <f t="shared" si="3"/>
        <v>48/h</v>
      </c>
      <c r="U41" t="str">
        <f t="shared" si="4"/>
        <v>9/h</v>
      </c>
      <c r="X41" s="14">
        <v>37</v>
      </c>
      <c r="Y41" s="14">
        <v>4</v>
      </c>
      <c r="Z41" s="14">
        <v>2</v>
      </c>
      <c r="AA41" s="18">
        <f>INDEX(游戏节奏!$AE$4:$AE$13,Y41)</f>
        <v>9</v>
      </c>
      <c r="AB41" s="18">
        <f t="shared" si="2"/>
        <v>25920</v>
      </c>
    </row>
    <row r="42" spans="4:28" ht="16.5" x14ac:dyDescent="0.2">
      <c r="D42" s="14">
        <v>6</v>
      </c>
      <c r="E42" s="14">
        <v>2</v>
      </c>
      <c r="F42" s="14">
        <v>1</v>
      </c>
      <c r="G42" s="18">
        <f>INDEX(游戏节奏!$AC$4:$AC$13,挂机派遣!D42)</f>
        <v>5</v>
      </c>
      <c r="H42" s="18">
        <f>ROUND(INDEX(游戏节奏!$AE$4:$AE$13,挂机派遣!D42)*INDEX(挂机派遣!$B$1:$B$2,挂机派遣!F42),0)</f>
        <v>8</v>
      </c>
      <c r="I42" s="14" t="s">
        <v>591</v>
      </c>
      <c r="J42" s="18">
        <f>ROUND(INDEX(游戏节奏!$AD$4:$AD$13,挂机派遣!D42)*INDEX(挂机派遣!$B$1:$B$2,挂机派遣!F42),0)</f>
        <v>9</v>
      </c>
      <c r="K42" s="14" t="s">
        <v>473</v>
      </c>
      <c r="L42" s="18">
        <f>INDEX(游戏节奏!$AG$4:$AG$13,挂机派遣!D42)</f>
        <v>4</v>
      </c>
      <c r="M42" s="14" t="s">
        <v>508</v>
      </c>
      <c r="N42" s="18">
        <f>INDEX(游戏节奏!$AI$4:$AI$13,挂机派遣!D42)</f>
        <v>3</v>
      </c>
      <c r="S42" t="str">
        <f t="shared" si="1"/>
        <v>480/h</v>
      </c>
      <c r="T42" t="str">
        <f t="shared" si="3"/>
        <v>48/h</v>
      </c>
      <c r="U42" t="str">
        <f t="shared" si="4"/>
        <v>9/h</v>
      </c>
      <c r="X42" s="14">
        <v>38</v>
      </c>
      <c r="Y42" s="14">
        <v>4</v>
      </c>
      <c r="Z42" s="14">
        <v>2</v>
      </c>
      <c r="AA42" s="18">
        <f>INDEX(游戏节奏!$AE$4:$AE$13,Y42)</f>
        <v>9</v>
      </c>
      <c r="AB42" s="18">
        <f t="shared" si="2"/>
        <v>25920</v>
      </c>
    </row>
    <row r="43" spans="4:28" ht="16.5" x14ac:dyDescent="0.2">
      <c r="D43" s="14">
        <v>6</v>
      </c>
      <c r="E43" s="14">
        <v>3</v>
      </c>
      <c r="F43" s="14">
        <v>1</v>
      </c>
      <c r="G43" s="18">
        <f>INDEX(游戏节奏!$AC$4:$AC$13,挂机派遣!D43)</f>
        <v>5</v>
      </c>
      <c r="H43" s="18">
        <f>ROUND(INDEX(游戏节奏!$AE$4:$AE$13,挂机派遣!D43)*INDEX(挂机派遣!$B$1:$B$2,挂机派遣!F43),0)</f>
        <v>8</v>
      </c>
      <c r="I43" s="14" t="s">
        <v>590</v>
      </c>
      <c r="J43" s="18">
        <f>ROUND(INDEX(游戏节奏!$AD$4:$AD$13,挂机派遣!D43)*INDEX(挂机派遣!$B$1:$B$2,挂机派遣!F43),0)</f>
        <v>9</v>
      </c>
      <c r="K43" s="14" t="s">
        <v>472</v>
      </c>
      <c r="L43" s="18">
        <f>INDEX(游戏节奏!$AG$4:$AG$13,挂机派遣!D43)</f>
        <v>4</v>
      </c>
      <c r="M43" s="14" t="s">
        <v>509</v>
      </c>
      <c r="N43" s="18">
        <f>INDEX(游戏节奏!$AI$4:$AI$13,挂机派遣!D43)</f>
        <v>3</v>
      </c>
      <c r="S43" t="str">
        <f t="shared" si="1"/>
        <v>480/h</v>
      </c>
      <c r="T43" t="str">
        <f t="shared" si="3"/>
        <v>48/h</v>
      </c>
      <c r="U43" t="str">
        <f t="shared" si="4"/>
        <v>9/h</v>
      </c>
      <c r="X43" s="14">
        <v>39</v>
      </c>
      <c r="Y43" s="14">
        <v>4</v>
      </c>
      <c r="Z43" s="14">
        <v>2</v>
      </c>
      <c r="AA43" s="18">
        <f>INDEX(游戏节奏!$AE$4:$AE$13,Y43)</f>
        <v>9</v>
      </c>
      <c r="AB43" s="18">
        <f t="shared" si="2"/>
        <v>25920</v>
      </c>
    </row>
    <row r="44" spans="4:28" ht="16.5" x14ac:dyDescent="0.2">
      <c r="D44" s="14">
        <v>6</v>
      </c>
      <c r="E44" s="14">
        <v>4</v>
      </c>
      <c r="F44" s="14">
        <v>1</v>
      </c>
      <c r="G44" s="18">
        <f>INDEX(游戏节奏!$AC$4:$AC$13,挂机派遣!D44)</f>
        <v>5</v>
      </c>
      <c r="H44" s="18">
        <f>ROUND(INDEX(游戏节奏!$AE$4:$AE$13,挂机派遣!D44)*INDEX(挂机派遣!$B$1:$B$2,挂机派遣!F44),0)</f>
        <v>8</v>
      </c>
      <c r="I44" s="14" t="s">
        <v>591</v>
      </c>
      <c r="J44" s="18">
        <f>ROUND(INDEX(游戏节奏!$AD$4:$AD$13,挂机派遣!D44)*INDEX(挂机派遣!$B$1:$B$2,挂机派遣!F44),0)</f>
        <v>9</v>
      </c>
      <c r="K44" s="14" t="s">
        <v>473</v>
      </c>
      <c r="L44" s="18">
        <f>INDEX(游戏节奏!$AG$4:$AG$13,挂机派遣!D44)</f>
        <v>4</v>
      </c>
      <c r="M44" s="14" t="s">
        <v>510</v>
      </c>
      <c r="N44" s="18">
        <f>INDEX(游戏节奏!$AI$4:$AI$13,挂机派遣!D44)</f>
        <v>3</v>
      </c>
      <c r="S44" t="str">
        <f t="shared" si="1"/>
        <v>480/h</v>
      </c>
      <c r="T44" t="str">
        <f t="shared" si="3"/>
        <v>48/h</v>
      </c>
      <c r="U44" t="str">
        <f t="shared" si="4"/>
        <v>9/h</v>
      </c>
      <c r="X44" s="14">
        <v>40</v>
      </c>
      <c r="Y44" s="14">
        <v>4</v>
      </c>
      <c r="Z44" s="14">
        <v>2</v>
      </c>
      <c r="AA44" s="18">
        <f>INDEX(游戏节奏!$AE$4:$AE$13,Y44)</f>
        <v>9</v>
      </c>
      <c r="AB44" s="18">
        <f t="shared" si="2"/>
        <v>25920</v>
      </c>
    </row>
    <row r="45" spans="4:28" ht="16.5" x14ac:dyDescent="0.2">
      <c r="D45" s="14">
        <v>6</v>
      </c>
      <c r="E45" s="14">
        <v>5</v>
      </c>
      <c r="F45" s="14">
        <v>1</v>
      </c>
      <c r="G45" s="18">
        <f>INDEX(游戏节奏!$AC$4:$AC$13,挂机派遣!D45)</f>
        <v>5</v>
      </c>
      <c r="H45" s="18">
        <f>ROUND(INDEX(游戏节奏!$AE$4:$AE$13,挂机派遣!D45)*INDEX(挂机派遣!$B$1:$B$2,挂机派遣!F45),0)</f>
        <v>8</v>
      </c>
      <c r="I45" s="14" t="s">
        <v>590</v>
      </c>
      <c r="J45" s="18">
        <f>ROUND(INDEX(游戏节奏!$AD$4:$AD$13,挂机派遣!D45)*INDEX(挂机派遣!$B$1:$B$2,挂机派遣!F45),0)</f>
        <v>9</v>
      </c>
      <c r="K45" s="14" t="s">
        <v>472</v>
      </c>
      <c r="L45" s="18">
        <f>INDEX(游戏节奏!$AG$4:$AG$13,挂机派遣!D45)</f>
        <v>4</v>
      </c>
      <c r="M45" s="14" t="s">
        <v>511</v>
      </c>
      <c r="N45" s="18">
        <f>INDEX(游戏节奏!$AI$4:$AI$13,挂机派遣!D45)</f>
        <v>3</v>
      </c>
      <c r="S45" t="str">
        <f t="shared" si="1"/>
        <v>480/h</v>
      </c>
      <c r="T45" t="str">
        <f t="shared" si="3"/>
        <v>48/h</v>
      </c>
      <c r="U45" t="str">
        <f t="shared" si="4"/>
        <v>9/h</v>
      </c>
      <c r="X45" s="14">
        <v>41</v>
      </c>
      <c r="Y45" s="14">
        <v>5</v>
      </c>
      <c r="Z45" s="14">
        <v>2</v>
      </c>
      <c r="AA45" s="18">
        <f>INDEX(游戏节奏!$AE$4:$AE$13,Y45)</f>
        <v>10</v>
      </c>
      <c r="AB45" s="18">
        <f t="shared" si="2"/>
        <v>28800</v>
      </c>
    </row>
    <row r="46" spans="4:28" ht="16.5" x14ac:dyDescent="0.2">
      <c r="D46" s="14">
        <v>6</v>
      </c>
      <c r="E46" s="14">
        <v>6</v>
      </c>
      <c r="F46" s="14">
        <v>2</v>
      </c>
      <c r="G46" s="18">
        <f>INDEX(游戏节奏!$AC$4:$AC$13,挂机派遣!D46)</f>
        <v>5</v>
      </c>
      <c r="H46" s="18">
        <f>ROUND(INDEX(游戏节奏!$AE$4:$AE$13,挂机派遣!D46)*INDEX(挂机派遣!$B$1:$B$2,挂机派遣!F46),0)</f>
        <v>12</v>
      </c>
      <c r="I46" s="14" t="s">
        <v>591</v>
      </c>
      <c r="J46" s="18">
        <f>ROUND(INDEX(游戏节奏!$AD$4:$AD$13,挂机派遣!D46)*INDEX(挂机派遣!$B$1:$B$2,挂机派遣!F46),0)</f>
        <v>13</v>
      </c>
      <c r="K46" s="14" t="s">
        <v>473</v>
      </c>
      <c r="L46" s="18">
        <f>INDEX(游戏节奏!$AG$4:$AG$13,挂机派遣!D46)</f>
        <v>4</v>
      </c>
      <c r="M46" s="14" t="s">
        <v>507</v>
      </c>
      <c r="N46" s="18">
        <f>INDEX(游戏节奏!$AI$4:$AI$13,挂机派遣!D46)</f>
        <v>3</v>
      </c>
      <c r="S46" t="str">
        <f t="shared" si="1"/>
        <v>720/h</v>
      </c>
      <c r="T46" t="str">
        <f t="shared" si="3"/>
        <v>48/h</v>
      </c>
      <c r="U46" t="str">
        <f t="shared" si="4"/>
        <v>9/h</v>
      </c>
      <c r="X46" s="14">
        <v>42</v>
      </c>
      <c r="Y46" s="14">
        <v>5</v>
      </c>
      <c r="Z46" s="14">
        <v>2</v>
      </c>
      <c r="AA46" s="18">
        <f>INDEX(游戏节奏!$AE$4:$AE$13,Y46)</f>
        <v>10</v>
      </c>
      <c r="AB46" s="18">
        <f t="shared" si="2"/>
        <v>28800</v>
      </c>
    </row>
    <row r="47" spans="4:28" ht="16.5" x14ac:dyDescent="0.2">
      <c r="D47" s="14">
        <v>6</v>
      </c>
      <c r="E47" s="14">
        <v>7</v>
      </c>
      <c r="F47" s="14">
        <v>2</v>
      </c>
      <c r="G47" s="18">
        <f>INDEX(游戏节奏!$AC$4:$AC$13,挂机派遣!D47)</f>
        <v>5</v>
      </c>
      <c r="H47" s="18">
        <f>ROUND(INDEX(游戏节奏!$AE$4:$AE$13,挂机派遣!D47)*INDEX(挂机派遣!$B$1:$B$2,挂机派遣!F47),0)</f>
        <v>12</v>
      </c>
      <c r="I47" s="14" t="s">
        <v>590</v>
      </c>
      <c r="J47" s="18">
        <f>ROUND(INDEX(游戏节奏!$AD$4:$AD$13,挂机派遣!D47)*INDEX(挂机派遣!$B$1:$B$2,挂机派遣!F47),0)</f>
        <v>13</v>
      </c>
      <c r="K47" s="14" t="s">
        <v>472</v>
      </c>
      <c r="L47" s="18">
        <f>INDEX(游戏节奏!$AG$4:$AG$13,挂机派遣!D47)</f>
        <v>4</v>
      </c>
      <c r="M47" s="14" t="s">
        <v>508</v>
      </c>
      <c r="N47" s="18">
        <f>INDEX(游戏节奏!$AI$4:$AI$13,挂机派遣!D47)</f>
        <v>3</v>
      </c>
      <c r="S47" t="str">
        <f t="shared" si="1"/>
        <v>720/h</v>
      </c>
      <c r="T47" t="str">
        <f t="shared" si="3"/>
        <v>48/h</v>
      </c>
      <c r="U47" t="str">
        <f t="shared" si="4"/>
        <v>9/h</v>
      </c>
      <c r="X47" s="14">
        <v>43</v>
      </c>
      <c r="Y47" s="14">
        <v>5</v>
      </c>
      <c r="Z47" s="14">
        <v>2</v>
      </c>
      <c r="AA47" s="18">
        <f>INDEX(游戏节奏!$AE$4:$AE$13,Y47)</f>
        <v>10</v>
      </c>
      <c r="AB47" s="18">
        <f t="shared" si="2"/>
        <v>28800</v>
      </c>
    </row>
    <row r="48" spans="4:28" ht="16.5" x14ac:dyDescent="0.2">
      <c r="D48" s="14">
        <v>6</v>
      </c>
      <c r="E48" s="14">
        <v>8</v>
      </c>
      <c r="F48" s="14">
        <v>2</v>
      </c>
      <c r="G48" s="18">
        <f>INDEX(游戏节奏!$AC$4:$AC$13,挂机派遣!D48)</f>
        <v>5</v>
      </c>
      <c r="H48" s="18">
        <f>ROUND(INDEX(游戏节奏!$AE$4:$AE$13,挂机派遣!D48)*INDEX(挂机派遣!$B$1:$B$2,挂机派遣!F48),0)</f>
        <v>12</v>
      </c>
      <c r="I48" s="14" t="s">
        <v>591</v>
      </c>
      <c r="J48" s="18">
        <f>ROUND(INDEX(游戏节奏!$AD$4:$AD$13,挂机派遣!D48)*INDEX(挂机派遣!$B$1:$B$2,挂机派遣!F48),0)</f>
        <v>13</v>
      </c>
      <c r="K48" s="14" t="s">
        <v>473</v>
      </c>
      <c r="L48" s="18">
        <f>INDEX(游戏节奏!$AG$4:$AG$13,挂机派遣!D48)</f>
        <v>4</v>
      </c>
      <c r="M48" s="14" t="s">
        <v>509</v>
      </c>
      <c r="N48" s="18">
        <f>INDEX(游戏节奏!$AI$4:$AI$13,挂机派遣!D48)</f>
        <v>3</v>
      </c>
      <c r="S48" t="str">
        <f t="shared" si="1"/>
        <v>720/h</v>
      </c>
      <c r="T48" t="str">
        <f t="shared" si="3"/>
        <v>48/h</v>
      </c>
      <c r="U48" t="str">
        <f t="shared" si="4"/>
        <v>9/h</v>
      </c>
      <c r="X48" s="14">
        <v>44</v>
      </c>
      <c r="Y48" s="14">
        <v>5</v>
      </c>
      <c r="Z48" s="14">
        <v>2</v>
      </c>
      <c r="AA48" s="18">
        <f>INDEX(游戏节奏!$AE$4:$AE$13,Y48)</f>
        <v>10</v>
      </c>
      <c r="AB48" s="18">
        <f t="shared" si="2"/>
        <v>28800</v>
      </c>
    </row>
    <row r="49" spans="4:28" ht="16.5" x14ac:dyDescent="0.2">
      <c r="D49" s="14">
        <v>6</v>
      </c>
      <c r="E49" s="14">
        <v>9</v>
      </c>
      <c r="F49" s="14">
        <v>2</v>
      </c>
      <c r="G49" s="18">
        <f>INDEX(游戏节奏!$AC$4:$AC$13,挂机派遣!D49)</f>
        <v>5</v>
      </c>
      <c r="H49" s="18">
        <f>ROUND(INDEX(游戏节奏!$AE$4:$AE$13,挂机派遣!D49)*INDEX(挂机派遣!$B$1:$B$2,挂机派遣!F49),0)</f>
        <v>12</v>
      </c>
      <c r="I49" s="14" t="s">
        <v>590</v>
      </c>
      <c r="J49" s="18">
        <f>ROUND(INDEX(游戏节奏!$AD$4:$AD$13,挂机派遣!D49)*INDEX(挂机派遣!$B$1:$B$2,挂机派遣!F49),0)</f>
        <v>13</v>
      </c>
      <c r="K49" s="14" t="s">
        <v>472</v>
      </c>
      <c r="L49" s="18">
        <f>INDEX(游戏节奏!$AG$4:$AG$13,挂机派遣!D49)</f>
        <v>4</v>
      </c>
      <c r="M49" s="14" t="s">
        <v>510</v>
      </c>
      <c r="N49" s="18">
        <f>INDEX(游戏节奏!$AI$4:$AI$13,挂机派遣!D49)</f>
        <v>3</v>
      </c>
      <c r="S49" t="str">
        <f t="shared" si="1"/>
        <v>720/h</v>
      </c>
      <c r="T49" t="str">
        <f t="shared" si="3"/>
        <v>48/h</v>
      </c>
      <c r="U49" t="str">
        <f t="shared" si="4"/>
        <v>9/h</v>
      </c>
      <c r="X49" s="14">
        <v>45</v>
      </c>
      <c r="Y49" s="14">
        <v>5</v>
      </c>
      <c r="Z49" s="14">
        <v>2</v>
      </c>
      <c r="AA49" s="18">
        <f>INDEX(游戏节奏!$AE$4:$AE$13,Y49)</f>
        <v>10</v>
      </c>
      <c r="AB49" s="18">
        <f t="shared" si="2"/>
        <v>28800</v>
      </c>
    </row>
    <row r="50" spans="4:28" ht="16.5" x14ac:dyDescent="0.2">
      <c r="D50" s="14">
        <v>6</v>
      </c>
      <c r="E50" s="14">
        <v>10</v>
      </c>
      <c r="F50" s="14">
        <v>2</v>
      </c>
      <c r="G50" s="18">
        <f>INDEX(游戏节奏!$AC$4:$AC$13,挂机派遣!D50)</f>
        <v>5</v>
      </c>
      <c r="H50" s="18">
        <f>ROUND(INDEX(游戏节奏!$AE$4:$AE$13,挂机派遣!D50)*INDEX(挂机派遣!$B$1:$B$2,挂机派遣!F50),0)</f>
        <v>12</v>
      </c>
      <c r="I50" s="14" t="s">
        <v>591</v>
      </c>
      <c r="J50" s="18">
        <f>ROUND(INDEX(游戏节奏!$AD$4:$AD$13,挂机派遣!D50)*INDEX(挂机派遣!$B$1:$B$2,挂机派遣!F50),0)</f>
        <v>13</v>
      </c>
      <c r="K50" s="14" t="s">
        <v>473</v>
      </c>
      <c r="L50" s="18">
        <f>INDEX(游戏节奏!$AG$4:$AG$13,挂机派遣!D50)</f>
        <v>4</v>
      </c>
      <c r="M50" s="14" t="s">
        <v>511</v>
      </c>
      <c r="N50" s="18">
        <f>INDEX(游戏节奏!$AI$4:$AI$13,挂机派遣!D50)</f>
        <v>3</v>
      </c>
      <c r="S50" t="str">
        <f t="shared" si="1"/>
        <v>720/h</v>
      </c>
      <c r="T50" t="str">
        <f t="shared" si="3"/>
        <v>48/h</v>
      </c>
      <c r="U50" t="str">
        <f t="shared" si="4"/>
        <v>9/h</v>
      </c>
      <c r="X50" s="14">
        <v>46</v>
      </c>
      <c r="Y50" s="14">
        <v>5</v>
      </c>
      <c r="Z50" s="14">
        <v>2</v>
      </c>
      <c r="AA50" s="18">
        <f>INDEX(游戏节奏!$AE$4:$AE$13,Y50)</f>
        <v>10</v>
      </c>
      <c r="AB50" s="18">
        <f t="shared" si="2"/>
        <v>28800</v>
      </c>
    </row>
    <row r="51" spans="4:28" ht="16.5" x14ac:dyDescent="0.2">
      <c r="D51" s="14">
        <v>7</v>
      </c>
      <c r="E51" s="14">
        <v>1</v>
      </c>
      <c r="F51" s="14">
        <v>1</v>
      </c>
      <c r="G51" s="18">
        <f>INDEX(游戏节奏!$AC$4:$AC$13,挂机派遣!D51)</f>
        <v>5</v>
      </c>
      <c r="H51" s="18">
        <f>ROUND(INDEX(游戏节奏!$AE$4:$AE$13,挂机派遣!D51)*INDEX(挂机派遣!$B$1:$B$2,挂机派遣!F51),0)</f>
        <v>10</v>
      </c>
      <c r="I51" s="14" t="s">
        <v>590</v>
      </c>
      <c r="J51" s="18">
        <f>ROUND(INDEX(游戏节奏!$AD$4:$AD$13,挂机派遣!D51)*INDEX(挂机派遣!$B$1:$B$2,挂机派遣!F51),0)</f>
        <v>11</v>
      </c>
      <c r="K51" s="14" t="s">
        <v>475</v>
      </c>
      <c r="L51" s="18">
        <f>INDEX(游戏节奏!$AH$4:$AH$13,挂机派遣!D51)</f>
        <v>1.5</v>
      </c>
      <c r="M51" s="14" t="s">
        <v>512</v>
      </c>
      <c r="N51" s="18">
        <f>INDEX(游戏节奏!$AJ$4:$AJ$13,挂机派遣!D51)</f>
        <v>0.6</v>
      </c>
      <c r="S51" t="str">
        <f t="shared" si="1"/>
        <v>600/h</v>
      </c>
      <c r="T51" t="str">
        <f t="shared" si="3"/>
        <v>18/h</v>
      </c>
      <c r="U51" t="str">
        <f t="shared" si="4"/>
        <v>1.8/h</v>
      </c>
      <c r="X51" s="14">
        <v>47</v>
      </c>
      <c r="Y51" s="14">
        <v>5</v>
      </c>
      <c r="Z51" s="14">
        <v>2</v>
      </c>
      <c r="AA51" s="18">
        <f>INDEX(游戏节奏!$AE$4:$AE$13,Y51)</f>
        <v>10</v>
      </c>
      <c r="AB51" s="18">
        <f t="shared" si="2"/>
        <v>28800</v>
      </c>
    </row>
    <row r="52" spans="4:28" ht="16.5" x14ac:dyDescent="0.2">
      <c r="D52" s="14">
        <v>7</v>
      </c>
      <c r="E52" s="14">
        <v>2</v>
      </c>
      <c r="F52" s="14">
        <v>1</v>
      </c>
      <c r="G52" s="18">
        <f>INDEX(游戏节奏!$AC$4:$AC$13,挂机派遣!D52)</f>
        <v>5</v>
      </c>
      <c r="H52" s="18">
        <f>ROUND(INDEX(游戏节奏!$AE$4:$AE$13,挂机派遣!D52)*INDEX(挂机派遣!$B$1:$B$2,挂机派遣!F52),0)</f>
        <v>10</v>
      </c>
      <c r="I52" s="14" t="s">
        <v>591</v>
      </c>
      <c r="J52" s="18">
        <f>ROUND(INDEX(游戏节奏!$AD$4:$AD$13,挂机派遣!D52)*INDEX(挂机派遣!$B$1:$B$2,挂机派遣!F52),0)</f>
        <v>11</v>
      </c>
      <c r="K52" s="14" t="s">
        <v>474</v>
      </c>
      <c r="L52" s="18">
        <f>INDEX(游戏节奏!$AH$4:$AH$13,挂机派遣!D52)</f>
        <v>1.5</v>
      </c>
      <c r="M52" s="14" t="s">
        <v>513</v>
      </c>
      <c r="N52" s="18">
        <f>INDEX(游戏节奏!$AJ$4:$AJ$13,挂机派遣!D52)</f>
        <v>0.6</v>
      </c>
      <c r="S52" t="str">
        <f t="shared" si="1"/>
        <v>600/h</v>
      </c>
      <c r="T52" t="str">
        <f t="shared" si="3"/>
        <v>18/h</v>
      </c>
      <c r="U52" t="str">
        <f t="shared" si="4"/>
        <v>1.8/h</v>
      </c>
      <c r="X52" s="14">
        <v>48</v>
      </c>
      <c r="Y52" s="14">
        <v>5</v>
      </c>
      <c r="Z52" s="14">
        <v>2</v>
      </c>
      <c r="AA52" s="18">
        <f>INDEX(游戏节奏!$AE$4:$AE$13,Y52)</f>
        <v>10</v>
      </c>
      <c r="AB52" s="18">
        <f t="shared" si="2"/>
        <v>28800</v>
      </c>
    </row>
    <row r="53" spans="4:28" ht="16.5" x14ac:dyDescent="0.2">
      <c r="D53" s="14">
        <v>7</v>
      </c>
      <c r="E53" s="14">
        <v>3</v>
      </c>
      <c r="F53" s="14">
        <v>1</v>
      </c>
      <c r="G53" s="18">
        <f>INDEX(游戏节奏!$AC$4:$AC$13,挂机派遣!D53)</f>
        <v>5</v>
      </c>
      <c r="H53" s="18">
        <f>ROUND(INDEX(游戏节奏!$AE$4:$AE$13,挂机派遣!D53)*INDEX(挂机派遣!$B$1:$B$2,挂机派遣!F53),0)</f>
        <v>10</v>
      </c>
      <c r="I53" s="14" t="s">
        <v>590</v>
      </c>
      <c r="J53" s="18">
        <f>ROUND(INDEX(游戏节奏!$AD$4:$AD$13,挂机派遣!D53)*INDEX(挂机派遣!$B$1:$B$2,挂机派遣!F53),0)</f>
        <v>11</v>
      </c>
      <c r="K53" s="14" t="s">
        <v>475</v>
      </c>
      <c r="L53" s="18">
        <f>INDEX(游戏节奏!$AH$4:$AH$13,挂机派遣!D53)</f>
        <v>1.5</v>
      </c>
      <c r="M53" s="14" t="s">
        <v>514</v>
      </c>
      <c r="N53" s="18">
        <f>INDEX(游戏节奏!$AJ$4:$AJ$13,挂机派遣!D53)</f>
        <v>0.6</v>
      </c>
      <c r="S53" t="str">
        <f t="shared" si="1"/>
        <v>600/h</v>
      </c>
      <c r="T53" t="str">
        <f t="shared" si="3"/>
        <v>18/h</v>
      </c>
      <c r="U53" t="str">
        <f t="shared" si="4"/>
        <v>1.8/h</v>
      </c>
      <c r="X53" s="14">
        <v>49</v>
      </c>
      <c r="Y53" s="14">
        <v>5</v>
      </c>
      <c r="Z53" s="14">
        <v>2</v>
      </c>
      <c r="AA53" s="18">
        <f>INDEX(游戏节奏!$AE$4:$AE$13,Y53)</f>
        <v>10</v>
      </c>
      <c r="AB53" s="18">
        <f t="shared" si="2"/>
        <v>28800</v>
      </c>
    </row>
    <row r="54" spans="4:28" ht="16.5" x14ac:dyDescent="0.2">
      <c r="D54" s="14">
        <v>7</v>
      </c>
      <c r="E54" s="14">
        <v>4</v>
      </c>
      <c r="F54" s="14">
        <v>1</v>
      </c>
      <c r="G54" s="18">
        <f>INDEX(游戏节奏!$AC$4:$AC$13,挂机派遣!D54)</f>
        <v>5</v>
      </c>
      <c r="H54" s="18">
        <f>ROUND(INDEX(游戏节奏!$AE$4:$AE$13,挂机派遣!D54)*INDEX(挂机派遣!$B$1:$B$2,挂机派遣!F54),0)</f>
        <v>10</v>
      </c>
      <c r="I54" s="14" t="s">
        <v>591</v>
      </c>
      <c r="J54" s="18">
        <f>ROUND(INDEX(游戏节奏!$AD$4:$AD$13,挂机派遣!D54)*INDEX(挂机派遣!$B$1:$B$2,挂机派遣!F54),0)</f>
        <v>11</v>
      </c>
      <c r="K54" s="14" t="s">
        <v>474</v>
      </c>
      <c r="L54" s="18">
        <f>INDEX(游戏节奏!$AH$4:$AH$13,挂机派遣!D54)</f>
        <v>1.5</v>
      </c>
      <c r="M54" s="14" t="s">
        <v>515</v>
      </c>
      <c r="N54" s="18">
        <f>INDEX(游戏节奏!$AJ$4:$AJ$13,挂机派遣!D54)</f>
        <v>0.6</v>
      </c>
      <c r="S54" t="str">
        <f t="shared" si="1"/>
        <v>600/h</v>
      </c>
      <c r="T54" t="str">
        <f t="shared" si="3"/>
        <v>18/h</v>
      </c>
      <c r="U54" t="str">
        <f t="shared" si="4"/>
        <v>1.8/h</v>
      </c>
      <c r="X54" s="14">
        <v>50</v>
      </c>
      <c r="Y54" s="14">
        <v>5</v>
      </c>
      <c r="Z54" s="14">
        <v>3</v>
      </c>
      <c r="AA54" s="18">
        <f>INDEX(游戏节奏!$AE$4:$AE$13,Y54)</f>
        <v>10</v>
      </c>
      <c r="AB54" s="18">
        <f t="shared" si="2"/>
        <v>43200</v>
      </c>
    </row>
    <row r="55" spans="4:28" ht="16.5" x14ac:dyDescent="0.2">
      <c r="D55" s="14">
        <v>7</v>
      </c>
      <c r="E55" s="14">
        <v>5</v>
      </c>
      <c r="F55" s="14">
        <v>1</v>
      </c>
      <c r="G55" s="18">
        <f>INDEX(游戏节奏!$AC$4:$AC$13,挂机派遣!D55)</f>
        <v>5</v>
      </c>
      <c r="H55" s="18">
        <f>ROUND(INDEX(游戏节奏!$AE$4:$AE$13,挂机派遣!D55)*INDEX(挂机派遣!$B$1:$B$2,挂机派遣!F55),0)</f>
        <v>10</v>
      </c>
      <c r="I55" s="14" t="s">
        <v>590</v>
      </c>
      <c r="J55" s="18">
        <f>ROUND(INDEX(游戏节奏!$AD$4:$AD$13,挂机派遣!D55)*INDEX(挂机派遣!$B$1:$B$2,挂机派遣!F55),0)</f>
        <v>11</v>
      </c>
      <c r="K55" s="14" t="s">
        <v>475</v>
      </c>
      <c r="L55" s="18">
        <f>INDEX(游戏节奏!$AH$4:$AH$13,挂机派遣!D55)</f>
        <v>1.5</v>
      </c>
      <c r="M55" s="14" t="s">
        <v>516</v>
      </c>
      <c r="N55" s="18">
        <f>INDEX(游戏节奏!$AJ$4:$AJ$13,挂机派遣!D55)</f>
        <v>0.6</v>
      </c>
      <c r="S55" t="str">
        <f t="shared" si="1"/>
        <v>600/h</v>
      </c>
      <c r="T55" t="str">
        <f t="shared" si="3"/>
        <v>18/h</v>
      </c>
      <c r="U55" t="str">
        <f t="shared" si="4"/>
        <v>1.8/h</v>
      </c>
      <c r="X55" s="14">
        <v>51</v>
      </c>
      <c r="Y55" s="14">
        <v>6</v>
      </c>
      <c r="Z55" s="14">
        <v>3</v>
      </c>
      <c r="AA55" s="18">
        <f>INDEX(游戏节奏!$AE$4:$AE$13,Y55)</f>
        <v>12</v>
      </c>
      <c r="AB55" s="18">
        <f t="shared" si="2"/>
        <v>51840</v>
      </c>
    </row>
    <row r="56" spans="4:28" ht="16.5" x14ac:dyDescent="0.2">
      <c r="D56" s="14">
        <v>7</v>
      </c>
      <c r="E56" s="14">
        <v>6</v>
      </c>
      <c r="F56" s="14">
        <v>2</v>
      </c>
      <c r="G56" s="18">
        <f>INDEX(游戏节奏!$AC$4:$AC$13,挂机派遣!D56)</f>
        <v>5</v>
      </c>
      <c r="H56" s="18">
        <f>ROUND(INDEX(游戏节奏!$AE$4:$AE$13,挂机派遣!D56)*INDEX(挂机派遣!$B$1:$B$2,挂机派遣!F56),0)</f>
        <v>14</v>
      </c>
      <c r="I56" s="14" t="s">
        <v>591</v>
      </c>
      <c r="J56" s="18">
        <f>ROUND(INDEX(游戏节奏!$AD$4:$AD$13,挂机派遣!D56)*INDEX(挂机派遣!$B$1:$B$2,挂机派遣!F56),0)</f>
        <v>15</v>
      </c>
      <c r="K56" s="14" t="s">
        <v>474</v>
      </c>
      <c r="L56" s="18">
        <f>INDEX(游戏节奏!$AH$4:$AH$13,挂机派遣!D56)</f>
        <v>1.5</v>
      </c>
      <c r="M56" s="14" t="s">
        <v>512</v>
      </c>
      <c r="N56" s="18">
        <f>INDEX(游戏节奏!$AJ$4:$AJ$13,挂机派遣!D56)</f>
        <v>0.6</v>
      </c>
      <c r="S56" t="str">
        <f t="shared" si="1"/>
        <v>840/h</v>
      </c>
      <c r="T56" t="str">
        <f t="shared" si="3"/>
        <v>18/h</v>
      </c>
      <c r="U56" t="str">
        <f t="shared" si="4"/>
        <v>1.8/h</v>
      </c>
      <c r="X56" s="14">
        <v>52</v>
      </c>
      <c r="Y56" s="14">
        <v>6</v>
      </c>
      <c r="Z56" s="14">
        <v>3</v>
      </c>
      <c r="AA56" s="18">
        <f>INDEX(游戏节奏!$AE$4:$AE$13,Y56)</f>
        <v>12</v>
      </c>
      <c r="AB56" s="18">
        <f t="shared" si="2"/>
        <v>51840</v>
      </c>
    </row>
    <row r="57" spans="4:28" ht="16.5" x14ac:dyDescent="0.2">
      <c r="D57" s="14">
        <v>7</v>
      </c>
      <c r="E57" s="14">
        <v>7</v>
      </c>
      <c r="F57" s="14">
        <v>2</v>
      </c>
      <c r="G57" s="18">
        <f>INDEX(游戏节奏!$AC$4:$AC$13,挂机派遣!D57)</f>
        <v>5</v>
      </c>
      <c r="H57" s="18">
        <f>ROUND(INDEX(游戏节奏!$AE$4:$AE$13,挂机派遣!D57)*INDEX(挂机派遣!$B$1:$B$2,挂机派遣!F57),0)</f>
        <v>14</v>
      </c>
      <c r="I57" s="14" t="s">
        <v>590</v>
      </c>
      <c r="J57" s="18">
        <f>ROUND(INDEX(游戏节奏!$AD$4:$AD$13,挂机派遣!D57)*INDEX(挂机派遣!$B$1:$B$2,挂机派遣!F57),0)</f>
        <v>15</v>
      </c>
      <c r="K57" s="14" t="s">
        <v>475</v>
      </c>
      <c r="L57" s="18">
        <f>INDEX(游戏节奏!$AH$4:$AH$13,挂机派遣!D57)</f>
        <v>1.5</v>
      </c>
      <c r="M57" s="14" t="s">
        <v>513</v>
      </c>
      <c r="N57" s="18">
        <f>INDEX(游戏节奏!$AJ$4:$AJ$13,挂机派遣!D57)</f>
        <v>0.6</v>
      </c>
      <c r="S57" t="str">
        <f t="shared" si="1"/>
        <v>840/h</v>
      </c>
      <c r="T57" t="str">
        <f t="shared" si="3"/>
        <v>18/h</v>
      </c>
      <c r="U57" t="str">
        <f t="shared" si="4"/>
        <v>1.8/h</v>
      </c>
      <c r="X57" s="14">
        <v>53</v>
      </c>
      <c r="Y57" s="14">
        <v>6</v>
      </c>
      <c r="Z57" s="14">
        <v>3</v>
      </c>
      <c r="AA57" s="18">
        <f>INDEX(游戏节奏!$AE$4:$AE$13,Y57)</f>
        <v>12</v>
      </c>
      <c r="AB57" s="18">
        <f t="shared" si="2"/>
        <v>51840</v>
      </c>
    </row>
    <row r="58" spans="4:28" ht="16.5" x14ac:dyDescent="0.2">
      <c r="D58" s="14">
        <v>7</v>
      </c>
      <c r="E58" s="14">
        <v>8</v>
      </c>
      <c r="F58" s="14">
        <v>2</v>
      </c>
      <c r="G58" s="18">
        <f>INDEX(游戏节奏!$AC$4:$AC$13,挂机派遣!D58)</f>
        <v>5</v>
      </c>
      <c r="H58" s="18">
        <f>ROUND(INDEX(游戏节奏!$AE$4:$AE$13,挂机派遣!D58)*INDEX(挂机派遣!$B$1:$B$2,挂机派遣!F58),0)</f>
        <v>14</v>
      </c>
      <c r="I58" s="14" t="s">
        <v>591</v>
      </c>
      <c r="J58" s="18">
        <f>ROUND(INDEX(游戏节奏!$AD$4:$AD$13,挂机派遣!D58)*INDEX(挂机派遣!$B$1:$B$2,挂机派遣!F58),0)</f>
        <v>15</v>
      </c>
      <c r="K58" s="14" t="s">
        <v>474</v>
      </c>
      <c r="L58" s="18">
        <f>INDEX(游戏节奏!$AH$4:$AH$13,挂机派遣!D58)</f>
        <v>1.5</v>
      </c>
      <c r="M58" s="14" t="s">
        <v>514</v>
      </c>
      <c r="N58" s="18">
        <f>INDEX(游戏节奏!$AJ$4:$AJ$13,挂机派遣!D58)</f>
        <v>0.6</v>
      </c>
      <c r="S58" t="str">
        <f t="shared" si="1"/>
        <v>840/h</v>
      </c>
      <c r="T58" t="str">
        <f t="shared" si="3"/>
        <v>18/h</v>
      </c>
      <c r="U58" t="str">
        <f t="shared" si="4"/>
        <v>1.8/h</v>
      </c>
      <c r="X58" s="14">
        <v>54</v>
      </c>
      <c r="Y58" s="14">
        <v>6</v>
      </c>
      <c r="Z58" s="14">
        <v>3</v>
      </c>
      <c r="AA58" s="18">
        <f>INDEX(游戏节奏!$AE$4:$AE$13,Y58)</f>
        <v>12</v>
      </c>
      <c r="AB58" s="18">
        <f t="shared" si="2"/>
        <v>51840</v>
      </c>
    </row>
    <row r="59" spans="4:28" ht="16.5" x14ac:dyDescent="0.2">
      <c r="D59" s="14">
        <v>7</v>
      </c>
      <c r="E59" s="14">
        <v>9</v>
      </c>
      <c r="F59" s="14">
        <v>2</v>
      </c>
      <c r="G59" s="18">
        <f>INDEX(游戏节奏!$AC$4:$AC$13,挂机派遣!D59)</f>
        <v>5</v>
      </c>
      <c r="H59" s="18">
        <f>ROUND(INDEX(游戏节奏!$AE$4:$AE$13,挂机派遣!D59)*INDEX(挂机派遣!$B$1:$B$2,挂机派遣!F59),0)</f>
        <v>14</v>
      </c>
      <c r="I59" s="14" t="s">
        <v>590</v>
      </c>
      <c r="J59" s="18">
        <f>ROUND(INDEX(游戏节奏!$AD$4:$AD$13,挂机派遣!D59)*INDEX(挂机派遣!$B$1:$B$2,挂机派遣!F59),0)</f>
        <v>15</v>
      </c>
      <c r="K59" s="14" t="s">
        <v>475</v>
      </c>
      <c r="L59" s="18">
        <f>INDEX(游戏节奏!$AH$4:$AH$13,挂机派遣!D59)</f>
        <v>1.5</v>
      </c>
      <c r="M59" s="14" t="s">
        <v>515</v>
      </c>
      <c r="N59" s="18">
        <f>INDEX(游戏节奏!$AJ$4:$AJ$13,挂机派遣!D59)</f>
        <v>0.6</v>
      </c>
      <c r="S59" t="str">
        <f t="shared" si="1"/>
        <v>840/h</v>
      </c>
      <c r="T59" t="str">
        <f t="shared" si="3"/>
        <v>18/h</v>
      </c>
      <c r="U59" t="str">
        <f t="shared" si="4"/>
        <v>1.8/h</v>
      </c>
      <c r="X59" s="14">
        <v>55</v>
      </c>
      <c r="Y59" s="14">
        <v>6</v>
      </c>
      <c r="Z59" s="14">
        <v>3</v>
      </c>
      <c r="AA59" s="18">
        <f>INDEX(游戏节奏!$AE$4:$AE$13,Y59)</f>
        <v>12</v>
      </c>
      <c r="AB59" s="18">
        <f t="shared" si="2"/>
        <v>51840</v>
      </c>
    </row>
    <row r="60" spans="4:28" ht="16.5" x14ac:dyDescent="0.2">
      <c r="D60" s="14">
        <v>7</v>
      </c>
      <c r="E60" s="14">
        <v>10</v>
      </c>
      <c r="F60" s="14">
        <v>2</v>
      </c>
      <c r="G60" s="18">
        <f>INDEX(游戏节奏!$AC$4:$AC$13,挂机派遣!D60)</f>
        <v>5</v>
      </c>
      <c r="H60" s="18">
        <f>ROUND(INDEX(游戏节奏!$AE$4:$AE$13,挂机派遣!D60)*INDEX(挂机派遣!$B$1:$B$2,挂机派遣!F60),0)</f>
        <v>14</v>
      </c>
      <c r="I60" s="14" t="s">
        <v>591</v>
      </c>
      <c r="J60" s="18">
        <f>ROUND(INDEX(游戏节奏!$AD$4:$AD$13,挂机派遣!D60)*INDEX(挂机派遣!$B$1:$B$2,挂机派遣!F60),0)</f>
        <v>15</v>
      </c>
      <c r="K60" s="14" t="s">
        <v>474</v>
      </c>
      <c r="L60" s="18">
        <f>INDEX(游戏节奏!$AH$4:$AH$13,挂机派遣!D60)</f>
        <v>1.5</v>
      </c>
      <c r="M60" s="14" t="s">
        <v>516</v>
      </c>
      <c r="N60" s="18">
        <f>INDEX(游戏节奏!$AJ$4:$AJ$13,挂机派遣!D60)</f>
        <v>0.6</v>
      </c>
      <c r="S60" t="str">
        <f t="shared" si="1"/>
        <v>840/h</v>
      </c>
      <c r="T60" t="str">
        <f t="shared" si="3"/>
        <v>18/h</v>
      </c>
      <c r="U60" t="str">
        <f t="shared" si="4"/>
        <v>1.8/h</v>
      </c>
      <c r="X60" s="14">
        <v>56</v>
      </c>
      <c r="Y60" s="14">
        <v>6</v>
      </c>
      <c r="Z60" s="14">
        <v>3</v>
      </c>
      <c r="AA60" s="18">
        <f>INDEX(游戏节奏!$AE$4:$AE$13,Y60)</f>
        <v>12</v>
      </c>
      <c r="AB60" s="18">
        <f t="shared" si="2"/>
        <v>51840</v>
      </c>
    </row>
    <row r="61" spans="4:28" ht="16.5" x14ac:dyDescent="0.2">
      <c r="D61" s="14">
        <v>8</v>
      </c>
      <c r="E61" s="14">
        <v>1</v>
      </c>
      <c r="F61" s="14">
        <v>1</v>
      </c>
      <c r="G61" s="18">
        <f>INDEX(游戏节奏!$AC$4:$AC$13,挂机派遣!D61)</f>
        <v>5</v>
      </c>
      <c r="H61" s="18">
        <f>ROUND(INDEX(游戏节奏!$AE$4:$AE$13,挂机派遣!D61)*INDEX(挂机派遣!$B$1:$B$2,挂机派遣!F61),0)</f>
        <v>11</v>
      </c>
      <c r="I61" s="14" t="s">
        <v>590</v>
      </c>
      <c r="J61" s="18">
        <f>ROUND(INDEX(游戏节奏!$AD$4:$AD$13,挂机派遣!D61)*INDEX(挂机派遣!$B$1:$B$2,挂机派遣!F61),0)</f>
        <v>12</v>
      </c>
      <c r="K61" s="14" t="s">
        <v>475</v>
      </c>
      <c r="L61" s="18">
        <f>INDEX(游戏节奏!$AH$4:$AH$13,挂机派遣!D61)</f>
        <v>2</v>
      </c>
      <c r="M61" s="14" t="s">
        <v>512</v>
      </c>
      <c r="N61" s="18">
        <f>INDEX(游戏节奏!$AJ$4:$AJ$13,挂机派遣!D61)</f>
        <v>0.6</v>
      </c>
      <c r="O61" s="14" t="s">
        <v>490</v>
      </c>
      <c r="P61" s="18">
        <f>INDEX(游戏节奏!$AK$4:$AK$13,挂机派遣!D61)</f>
        <v>0.08</v>
      </c>
      <c r="S61" t="str">
        <f t="shared" si="1"/>
        <v>660/h</v>
      </c>
      <c r="T61" t="str">
        <f t="shared" si="3"/>
        <v>24/h</v>
      </c>
      <c r="U61" t="str">
        <f t="shared" si="4"/>
        <v>1.8/h</v>
      </c>
      <c r="X61" s="14">
        <v>57</v>
      </c>
      <c r="Y61" s="14">
        <v>6</v>
      </c>
      <c r="Z61" s="14">
        <v>3</v>
      </c>
      <c r="AA61" s="18">
        <f>INDEX(游戏节奏!$AE$4:$AE$13,Y61)</f>
        <v>12</v>
      </c>
      <c r="AB61" s="18">
        <f t="shared" si="2"/>
        <v>51840</v>
      </c>
    </row>
    <row r="62" spans="4:28" ht="16.5" x14ac:dyDescent="0.2">
      <c r="D62" s="14">
        <v>8</v>
      </c>
      <c r="E62" s="14">
        <v>2</v>
      </c>
      <c r="F62" s="14">
        <v>1</v>
      </c>
      <c r="G62" s="18">
        <f>INDEX(游戏节奏!$AC$4:$AC$13,挂机派遣!D62)</f>
        <v>5</v>
      </c>
      <c r="H62" s="18">
        <f>ROUND(INDEX(游戏节奏!$AE$4:$AE$13,挂机派遣!D62)*INDEX(挂机派遣!$B$1:$B$2,挂机派遣!F62),0)</f>
        <v>11</v>
      </c>
      <c r="I62" s="14" t="s">
        <v>591</v>
      </c>
      <c r="J62" s="18">
        <f>ROUND(INDEX(游戏节奏!$AD$4:$AD$13,挂机派遣!D62)*INDEX(挂机派遣!$B$1:$B$2,挂机派遣!F62),0)</f>
        <v>12</v>
      </c>
      <c r="K62" s="14" t="s">
        <v>474</v>
      </c>
      <c r="L62" s="18">
        <f>INDEX(游戏节奏!$AH$4:$AH$13,挂机派遣!D62)</f>
        <v>2</v>
      </c>
      <c r="M62" s="14" t="s">
        <v>513</v>
      </c>
      <c r="N62" s="18">
        <f>INDEX(游戏节奏!$AJ$4:$AJ$13,挂机派遣!D62)</f>
        <v>0.6</v>
      </c>
      <c r="O62" s="14" t="s">
        <v>491</v>
      </c>
      <c r="P62" s="18">
        <f>INDEX(游戏节奏!$AK$4:$AK$13,挂机派遣!D62)</f>
        <v>0.08</v>
      </c>
      <c r="S62" t="str">
        <f t="shared" si="1"/>
        <v>660/h</v>
      </c>
      <c r="T62" t="str">
        <f t="shared" si="3"/>
        <v>24/h</v>
      </c>
      <c r="U62" t="str">
        <f t="shared" si="4"/>
        <v>1.8/h</v>
      </c>
      <c r="X62" s="14">
        <v>58</v>
      </c>
      <c r="Y62" s="14">
        <v>6</v>
      </c>
      <c r="Z62" s="14">
        <v>3</v>
      </c>
      <c r="AA62" s="18">
        <f>INDEX(游戏节奏!$AE$4:$AE$13,Y62)</f>
        <v>12</v>
      </c>
      <c r="AB62" s="18">
        <f t="shared" si="2"/>
        <v>51840</v>
      </c>
    </row>
    <row r="63" spans="4:28" ht="16.5" x14ac:dyDescent="0.2">
      <c r="D63" s="14">
        <v>8</v>
      </c>
      <c r="E63" s="14">
        <v>3</v>
      </c>
      <c r="F63" s="14">
        <v>1</v>
      </c>
      <c r="G63" s="18">
        <f>INDEX(游戏节奏!$AC$4:$AC$13,挂机派遣!D63)</f>
        <v>5</v>
      </c>
      <c r="H63" s="18">
        <f>ROUND(INDEX(游戏节奏!$AE$4:$AE$13,挂机派遣!D63)*INDEX(挂机派遣!$B$1:$B$2,挂机派遣!F63),0)</f>
        <v>11</v>
      </c>
      <c r="I63" s="14" t="s">
        <v>590</v>
      </c>
      <c r="J63" s="18">
        <f>ROUND(INDEX(游戏节奏!$AD$4:$AD$13,挂机派遣!D63)*INDEX(挂机派遣!$B$1:$B$2,挂机派遣!F63),0)</f>
        <v>12</v>
      </c>
      <c r="K63" s="14" t="s">
        <v>475</v>
      </c>
      <c r="L63" s="18">
        <f>INDEX(游戏节奏!$AH$4:$AH$13,挂机派遣!D63)</f>
        <v>2</v>
      </c>
      <c r="M63" s="14" t="s">
        <v>514</v>
      </c>
      <c r="N63" s="18">
        <f>INDEX(游戏节奏!$AJ$4:$AJ$13,挂机派遣!D63)</f>
        <v>0.6</v>
      </c>
      <c r="O63" s="14" t="s">
        <v>492</v>
      </c>
      <c r="P63" s="18">
        <f>INDEX(游戏节奏!$AK$4:$AK$13,挂机派遣!D63)</f>
        <v>0.08</v>
      </c>
      <c r="S63" t="str">
        <f t="shared" si="1"/>
        <v>660/h</v>
      </c>
      <c r="T63" t="str">
        <f t="shared" si="3"/>
        <v>24/h</v>
      </c>
      <c r="U63" t="str">
        <f t="shared" si="4"/>
        <v>1.8/h</v>
      </c>
      <c r="X63" s="14">
        <v>59</v>
      </c>
      <c r="Y63" s="14">
        <v>6</v>
      </c>
      <c r="Z63" s="14">
        <v>3</v>
      </c>
      <c r="AA63" s="18">
        <f>INDEX(游戏节奏!$AE$4:$AE$13,Y63)</f>
        <v>12</v>
      </c>
      <c r="AB63" s="18">
        <f t="shared" si="2"/>
        <v>51840</v>
      </c>
    </row>
    <row r="64" spans="4:28" ht="16.5" x14ac:dyDescent="0.2">
      <c r="D64" s="14">
        <v>8</v>
      </c>
      <c r="E64" s="14">
        <v>4</v>
      </c>
      <c r="F64" s="14">
        <v>1</v>
      </c>
      <c r="G64" s="18">
        <f>INDEX(游戏节奏!$AC$4:$AC$13,挂机派遣!D64)</f>
        <v>5</v>
      </c>
      <c r="H64" s="18">
        <f>ROUND(INDEX(游戏节奏!$AE$4:$AE$13,挂机派遣!D64)*INDEX(挂机派遣!$B$1:$B$2,挂机派遣!F64),0)</f>
        <v>11</v>
      </c>
      <c r="I64" s="14" t="s">
        <v>591</v>
      </c>
      <c r="J64" s="18">
        <f>ROUND(INDEX(游戏节奏!$AD$4:$AD$13,挂机派遣!D64)*INDEX(挂机派遣!$B$1:$B$2,挂机派遣!F64),0)</f>
        <v>12</v>
      </c>
      <c r="K64" s="14" t="s">
        <v>474</v>
      </c>
      <c r="L64" s="18">
        <f>INDEX(游戏节奏!$AH$4:$AH$13,挂机派遣!D64)</f>
        <v>2</v>
      </c>
      <c r="M64" s="14" t="s">
        <v>515</v>
      </c>
      <c r="N64" s="18">
        <f>INDEX(游戏节奏!$AJ$4:$AJ$13,挂机派遣!D64)</f>
        <v>0.6</v>
      </c>
      <c r="O64" s="14" t="s">
        <v>493</v>
      </c>
      <c r="P64" s="18">
        <f>INDEX(游戏节奏!$AK$4:$AK$13,挂机派遣!D64)</f>
        <v>0.08</v>
      </c>
      <c r="S64" t="str">
        <f t="shared" si="1"/>
        <v>660/h</v>
      </c>
      <c r="T64" t="str">
        <f t="shared" si="3"/>
        <v>24/h</v>
      </c>
      <c r="U64" t="str">
        <f t="shared" si="4"/>
        <v>1.8/h</v>
      </c>
      <c r="X64" s="14">
        <v>60</v>
      </c>
      <c r="Y64" s="14">
        <v>6</v>
      </c>
      <c r="Z64" s="14">
        <v>4</v>
      </c>
      <c r="AA64" s="18">
        <f>INDEX(游戏节奏!$AE$4:$AE$13,Y64)</f>
        <v>12</v>
      </c>
      <c r="AB64" s="18">
        <f t="shared" si="2"/>
        <v>69120</v>
      </c>
    </row>
    <row r="65" spans="4:28" ht="16.5" x14ac:dyDescent="0.2">
      <c r="D65" s="14">
        <v>8</v>
      </c>
      <c r="E65" s="14">
        <v>5</v>
      </c>
      <c r="F65" s="14">
        <v>1</v>
      </c>
      <c r="G65" s="18">
        <f>INDEX(游戏节奏!$AC$4:$AC$13,挂机派遣!D65)</f>
        <v>5</v>
      </c>
      <c r="H65" s="18">
        <f>ROUND(INDEX(游戏节奏!$AE$4:$AE$13,挂机派遣!D65)*INDEX(挂机派遣!$B$1:$B$2,挂机派遣!F65),0)</f>
        <v>11</v>
      </c>
      <c r="I65" s="14" t="s">
        <v>590</v>
      </c>
      <c r="J65" s="18">
        <f>ROUND(INDEX(游戏节奏!$AD$4:$AD$13,挂机派遣!D65)*INDEX(挂机派遣!$B$1:$B$2,挂机派遣!F65),0)</f>
        <v>12</v>
      </c>
      <c r="K65" s="14" t="s">
        <v>475</v>
      </c>
      <c r="L65" s="18">
        <f>INDEX(游戏节奏!$AH$4:$AH$13,挂机派遣!D65)</f>
        <v>2</v>
      </c>
      <c r="M65" s="14" t="s">
        <v>516</v>
      </c>
      <c r="N65" s="18">
        <f>INDEX(游戏节奏!$AJ$4:$AJ$13,挂机派遣!D65)</f>
        <v>0.6</v>
      </c>
      <c r="O65" s="14" t="s">
        <v>494</v>
      </c>
      <c r="P65" s="18">
        <f>INDEX(游戏节奏!$AK$4:$AK$13,挂机派遣!D65)</f>
        <v>0.08</v>
      </c>
      <c r="S65" t="str">
        <f t="shared" si="1"/>
        <v>660/h</v>
      </c>
      <c r="T65" t="str">
        <f t="shared" si="3"/>
        <v>24/h</v>
      </c>
      <c r="U65" t="str">
        <f t="shared" si="4"/>
        <v>1.8/h</v>
      </c>
      <c r="X65" s="14">
        <v>61</v>
      </c>
      <c r="Y65" s="14">
        <v>7</v>
      </c>
      <c r="Z65" s="14">
        <v>4</v>
      </c>
      <c r="AA65" s="18">
        <f>INDEX(游戏节奏!$AE$4:$AE$13,Y65)</f>
        <v>14</v>
      </c>
      <c r="AB65" s="18">
        <f t="shared" si="2"/>
        <v>80640</v>
      </c>
    </row>
    <row r="66" spans="4:28" ht="16.5" x14ac:dyDescent="0.2">
      <c r="D66" s="14">
        <v>8</v>
      </c>
      <c r="E66" s="14">
        <v>6</v>
      </c>
      <c r="F66" s="14">
        <v>1</v>
      </c>
      <c r="G66" s="18">
        <f>INDEX(游戏节奏!$AC$4:$AC$13,挂机派遣!D66)</f>
        <v>5</v>
      </c>
      <c r="H66" s="18">
        <f>ROUND(INDEX(游戏节奏!$AE$4:$AE$13,挂机派遣!D66)*INDEX(挂机派遣!$B$1:$B$2,挂机派遣!F66),0)</f>
        <v>11</v>
      </c>
      <c r="I66" s="14" t="s">
        <v>591</v>
      </c>
      <c r="J66" s="18">
        <f>ROUND(INDEX(游戏节奏!$AD$4:$AD$13,挂机派遣!D66)*INDEX(挂机派遣!$B$1:$B$2,挂机派遣!F66),0)</f>
        <v>12</v>
      </c>
      <c r="K66" s="14" t="s">
        <v>474</v>
      </c>
      <c r="L66" s="18">
        <f>INDEX(游戏节奏!$AH$4:$AH$13,挂机派遣!D66)</f>
        <v>2</v>
      </c>
      <c r="M66" s="14" t="s">
        <v>512</v>
      </c>
      <c r="N66" s="18">
        <f>INDEX(游戏节奏!$AJ$4:$AJ$13,挂机派遣!D66)</f>
        <v>0.6</v>
      </c>
      <c r="O66" s="14" t="s">
        <v>495</v>
      </c>
      <c r="P66" s="18">
        <f>INDEX(游戏节奏!$AK$4:$AK$13,挂机派遣!D66)</f>
        <v>0.08</v>
      </c>
      <c r="S66" t="str">
        <f t="shared" si="1"/>
        <v>660/h</v>
      </c>
      <c r="T66" t="str">
        <f t="shared" si="3"/>
        <v>24/h</v>
      </c>
      <c r="U66" t="str">
        <f t="shared" si="4"/>
        <v>1.8/h</v>
      </c>
      <c r="X66" s="14">
        <v>62</v>
      </c>
      <c r="Y66" s="14">
        <v>7</v>
      </c>
      <c r="Z66" s="14">
        <v>4</v>
      </c>
      <c r="AA66" s="18">
        <f>INDEX(游戏节奏!$AE$4:$AE$13,Y66)</f>
        <v>14</v>
      </c>
      <c r="AB66" s="18">
        <f t="shared" si="2"/>
        <v>80640</v>
      </c>
    </row>
    <row r="67" spans="4:28" ht="16.5" x14ac:dyDescent="0.2">
      <c r="D67" s="14">
        <v>8</v>
      </c>
      <c r="E67" s="14">
        <v>7</v>
      </c>
      <c r="F67" s="14">
        <v>2</v>
      </c>
      <c r="G67" s="18">
        <f>INDEX(游戏节奏!$AC$4:$AC$13,挂机派遣!D67)</f>
        <v>5</v>
      </c>
      <c r="H67" s="18">
        <f>ROUND(INDEX(游戏节奏!$AE$4:$AE$13,挂机派遣!D67)*INDEX(挂机派遣!$B$1:$B$2,挂机派遣!F67),0)</f>
        <v>16</v>
      </c>
      <c r="I67" s="14" t="s">
        <v>590</v>
      </c>
      <c r="J67" s="18">
        <f>ROUND(INDEX(游戏节奏!$AD$4:$AD$13,挂机派遣!D67)*INDEX(挂机派遣!$B$1:$B$2,挂机派遣!F67),0)</f>
        <v>17</v>
      </c>
      <c r="K67" s="14" t="s">
        <v>475</v>
      </c>
      <c r="L67" s="18">
        <f>INDEX(游戏节奏!$AH$4:$AH$13,挂机派遣!D67)</f>
        <v>2</v>
      </c>
      <c r="M67" s="14" t="s">
        <v>513</v>
      </c>
      <c r="N67" s="18">
        <f>INDEX(游戏节奏!$AJ$4:$AJ$13,挂机派遣!D67)</f>
        <v>0.6</v>
      </c>
      <c r="O67" s="14" t="s">
        <v>490</v>
      </c>
      <c r="P67" s="18">
        <f>INDEX(游戏节奏!$AK$4:$AK$13,挂机派遣!D67)</f>
        <v>0.08</v>
      </c>
      <c r="S67" t="str">
        <f t="shared" si="1"/>
        <v>960/h</v>
      </c>
      <c r="T67" t="str">
        <f t="shared" si="3"/>
        <v>24/h</v>
      </c>
      <c r="U67" t="str">
        <f t="shared" si="4"/>
        <v>1.8/h</v>
      </c>
      <c r="X67" s="14">
        <v>63</v>
      </c>
      <c r="Y67" s="14">
        <v>7</v>
      </c>
      <c r="Z67" s="14">
        <v>4</v>
      </c>
      <c r="AA67" s="18">
        <f>INDEX(游戏节奏!$AE$4:$AE$13,Y67)</f>
        <v>14</v>
      </c>
      <c r="AB67" s="18">
        <f t="shared" si="2"/>
        <v>80640</v>
      </c>
    </row>
    <row r="68" spans="4:28" ht="16.5" x14ac:dyDescent="0.2">
      <c r="D68" s="14">
        <v>8</v>
      </c>
      <c r="E68" s="14">
        <v>8</v>
      </c>
      <c r="F68" s="14">
        <v>2</v>
      </c>
      <c r="G68" s="18">
        <f>INDEX(游戏节奏!$AC$4:$AC$13,挂机派遣!D68)</f>
        <v>5</v>
      </c>
      <c r="H68" s="18">
        <f>ROUND(INDEX(游戏节奏!$AE$4:$AE$13,挂机派遣!D68)*INDEX(挂机派遣!$B$1:$B$2,挂机派遣!F68),0)</f>
        <v>16</v>
      </c>
      <c r="I68" s="14" t="s">
        <v>591</v>
      </c>
      <c r="J68" s="18">
        <f>ROUND(INDEX(游戏节奏!$AD$4:$AD$13,挂机派遣!D68)*INDEX(挂机派遣!$B$1:$B$2,挂机派遣!F68),0)</f>
        <v>17</v>
      </c>
      <c r="K68" s="14" t="s">
        <v>474</v>
      </c>
      <c r="L68" s="18">
        <f>INDEX(游戏节奏!$AH$4:$AH$13,挂机派遣!D68)</f>
        <v>2</v>
      </c>
      <c r="M68" s="14" t="s">
        <v>514</v>
      </c>
      <c r="N68" s="18">
        <f>INDEX(游戏节奏!$AJ$4:$AJ$13,挂机派遣!D68)</f>
        <v>0.6</v>
      </c>
      <c r="O68" s="14" t="s">
        <v>491</v>
      </c>
      <c r="P68" s="18">
        <f>INDEX(游戏节奏!$AK$4:$AK$13,挂机派遣!D68)</f>
        <v>0.08</v>
      </c>
      <c r="S68" t="str">
        <f t="shared" si="1"/>
        <v>960/h</v>
      </c>
      <c r="T68" t="str">
        <f t="shared" si="3"/>
        <v>24/h</v>
      </c>
      <c r="U68" t="str">
        <f t="shared" si="4"/>
        <v>1.8/h</v>
      </c>
      <c r="X68" s="14">
        <v>64</v>
      </c>
      <c r="Y68" s="14">
        <v>7</v>
      </c>
      <c r="Z68" s="14">
        <v>4</v>
      </c>
      <c r="AA68" s="18">
        <f>INDEX(游戏节奏!$AE$4:$AE$13,Y68)</f>
        <v>14</v>
      </c>
      <c r="AB68" s="18">
        <f t="shared" si="2"/>
        <v>80640</v>
      </c>
    </row>
    <row r="69" spans="4:28" ht="16.5" x14ac:dyDescent="0.2">
      <c r="D69" s="14">
        <v>8</v>
      </c>
      <c r="E69" s="14">
        <v>9</v>
      </c>
      <c r="F69" s="14">
        <v>2</v>
      </c>
      <c r="G69" s="18">
        <f>INDEX(游戏节奏!$AC$4:$AC$13,挂机派遣!D69)</f>
        <v>5</v>
      </c>
      <c r="H69" s="18">
        <f>ROUND(INDEX(游戏节奏!$AE$4:$AE$13,挂机派遣!D69)*INDEX(挂机派遣!$B$1:$B$2,挂机派遣!F69),0)</f>
        <v>16</v>
      </c>
      <c r="I69" s="14" t="s">
        <v>590</v>
      </c>
      <c r="J69" s="18">
        <f>ROUND(INDEX(游戏节奏!$AD$4:$AD$13,挂机派遣!D69)*INDEX(挂机派遣!$B$1:$B$2,挂机派遣!F69),0)</f>
        <v>17</v>
      </c>
      <c r="K69" s="14" t="s">
        <v>475</v>
      </c>
      <c r="L69" s="18">
        <f>INDEX(游戏节奏!$AH$4:$AH$13,挂机派遣!D69)</f>
        <v>2</v>
      </c>
      <c r="M69" s="14" t="s">
        <v>515</v>
      </c>
      <c r="N69" s="18">
        <f>INDEX(游戏节奏!$AJ$4:$AJ$13,挂机派遣!D69)</f>
        <v>0.6</v>
      </c>
      <c r="O69" s="14" t="s">
        <v>492</v>
      </c>
      <c r="P69" s="18">
        <f>INDEX(游戏节奏!$AK$4:$AK$13,挂机派遣!D69)</f>
        <v>0.08</v>
      </c>
      <c r="S69" t="str">
        <f t="shared" si="1"/>
        <v>960/h</v>
      </c>
      <c r="T69" t="str">
        <f t="shared" si="3"/>
        <v>24/h</v>
      </c>
      <c r="U69" t="str">
        <f t="shared" si="4"/>
        <v>1.8/h</v>
      </c>
      <c r="X69" s="14">
        <v>65</v>
      </c>
      <c r="Y69" s="14">
        <v>7</v>
      </c>
      <c r="Z69" s="14">
        <v>4</v>
      </c>
      <c r="AA69" s="18">
        <f>INDEX(游戏节奏!$AE$4:$AE$13,Y69)</f>
        <v>14</v>
      </c>
      <c r="AB69" s="18">
        <f t="shared" si="2"/>
        <v>80640</v>
      </c>
    </row>
    <row r="70" spans="4:28" ht="16.5" x14ac:dyDescent="0.2">
      <c r="D70" s="14">
        <v>8</v>
      </c>
      <c r="E70" s="14">
        <v>10</v>
      </c>
      <c r="F70" s="14">
        <v>2</v>
      </c>
      <c r="G70" s="18">
        <f>INDEX(游戏节奏!$AC$4:$AC$13,挂机派遣!D70)</f>
        <v>5</v>
      </c>
      <c r="H70" s="18">
        <f>ROUND(INDEX(游戏节奏!$AE$4:$AE$13,挂机派遣!D70)*INDEX(挂机派遣!$B$1:$B$2,挂机派遣!F70),0)</f>
        <v>16</v>
      </c>
      <c r="I70" s="14" t="s">
        <v>591</v>
      </c>
      <c r="J70" s="18">
        <f>ROUND(INDEX(游戏节奏!$AD$4:$AD$13,挂机派遣!D70)*INDEX(挂机派遣!$B$1:$B$2,挂机派遣!F70),0)</f>
        <v>17</v>
      </c>
      <c r="K70" s="14" t="s">
        <v>474</v>
      </c>
      <c r="L70" s="18">
        <f>INDEX(游戏节奏!$AH$4:$AH$13,挂机派遣!D70)</f>
        <v>2</v>
      </c>
      <c r="M70" s="14" t="s">
        <v>516</v>
      </c>
      <c r="N70" s="18">
        <f>INDEX(游戏节奏!$AJ$4:$AJ$13,挂机派遣!D70)</f>
        <v>0.6</v>
      </c>
      <c r="O70" s="14" t="s">
        <v>493</v>
      </c>
      <c r="P70" s="18">
        <f>INDEX(游戏节奏!$AK$4:$AK$13,挂机派遣!D70)</f>
        <v>0.08</v>
      </c>
      <c r="S70" t="str">
        <f t="shared" ref="S70:S84" si="5">H70*60&amp;"/h"</f>
        <v>960/h</v>
      </c>
      <c r="T70" t="str">
        <f t="shared" si="3"/>
        <v>24/h</v>
      </c>
      <c r="U70" t="str">
        <f t="shared" si="4"/>
        <v>1.8/h</v>
      </c>
      <c r="X70" s="14">
        <v>66</v>
      </c>
      <c r="Y70" s="14">
        <v>7</v>
      </c>
      <c r="Z70" s="14">
        <v>4</v>
      </c>
      <c r="AA70" s="18">
        <f>INDEX(游戏节奏!$AE$4:$AE$13,Y70)</f>
        <v>14</v>
      </c>
      <c r="AB70" s="18">
        <f t="shared" ref="AB70:AB104" si="6">AA70*Z70*60*24</f>
        <v>80640</v>
      </c>
    </row>
    <row r="71" spans="4:28" ht="16.5" x14ac:dyDescent="0.2">
      <c r="D71" s="14">
        <v>8</v>
      </c>
      <c r="E71" s="14">
        <v>11</v>
      </c>
      <c r="F71" s="14">
        <v>2</v>
      </c>
      <c r="G71" s="18">
        <f>INDEX(游戏节奏!$AC$4:$AC$13,挂机派遣!D71)</f>
        <v>5</v>
      </c>
      <c r="H71" s="18">
        <f>ROUND(INDEX(游戏节奏!$AE$4:$AE$13,挂机派遣!D71)*INDEX(挂机派遣!$B$1:$B$2,挂机派遣!F71),0)</f>
        <v>16</v>
      </c>
      <c r="I71" s="14" t="s">
        <v>590</v>
      </c>
      <c r="J71" s="18">
        <f>ROUND(INDEX(游戏节奏!$AD$4:$AD$13,挂机派遣!D71)*INDEX(挂机派遣!$B$1:$B$2,挂机派遣!F71),0)</f>
        <v>17</v>
      </c>
      <c r="K71" s="14" t="s">
        <v>475</v>
      </c>
      <c r="L71" s="18">
        <f>INDEX(游戏节奏!$AH$4:$AH$13,挂机派遣!D71)</f>
        <v>2</v>
      </c>
      <c r="M71" s="14" t="s">
        <v>512</v>
      </c>
      <c r="N71" s="18">
        <f>INDEX(游戏节奏!$AJ$4:$AJ$13,挂机派遣!D71)</f>
        <v>0.6</v>
      </c>
      <c r="O71" s="14" t="s">
        <v>494</v>
      </c>
      <c r="P71" s="18">
        <f>INDEX(游戏节奏!$AK$4:$AK$13,挂机派遣!D71)</f>
        <v>0.08</v>
      </c>
      <c r="S71" t="str">
        <f t="shared" si="5"/>
        <v>960/h</v>
      </c>
      <c r="T71" t="str">
        <f t="shared" si="3"/>
        <v>24/h</v>
      </c>
      <c r="U71" t="str">
        <f t="shared" si="4"/>
        <v>1.8/h</v>
      </c>
      <c r="X71" s="14">
        <v>67</v>
      </c>
      <c r="Y71" s="14">
        <v>7</v>
      </c>
      <c r="Z71" s="14">
        <v>4</v>
      </c>
      <c r="AA71" s="18">
        <f>INDEX(游戏节奏!$AE$4:$AE$13,Y71)</f>
        <v>14</v>
      </c>
      <c r="AB71" s="18">
        <f t="shared" si="6"/>
        <v>80640</v>
      </c>
    </row>
    <row r="72" spans="4:28" ht="16.5" x14ac:dyDescent="0.2">
      <c r="D72" s="14">
        <v>8</v>
      </c>
      <c r="E72" s="14">
        <v>12</v>
      </c>
      <c r="F72" s="14">
        <v>2</v>
      </c>
      <c r="G72" s="18">
        <f>INDEX(游戏节奏!$AC$4:$AC$13,挂机派遣!D72)</f>
        <v>5</v>
      </c>
      <c r="H72" s="18">
        <f>ROUND(INDEX(游戏节奏!$AE$4:$AE$13,挂机派遣!D72)*INDEX(挂机派遣!$B$1:$B$2,挂机派遣!F72),0)</f>
        <v>16</v>
      </c>
      <c r="I72" s="14" t="s">
        <v>591</v>
      </c>
      <c r="J72" s="18">
        <f>ROUND(INDEX(游戏节奏!$AD$4:$AD$13,挂机派遣!D72)*INDEX(挂机派遣!$B$1:$B$2,挂机派遣!F72),0)</f>
        <v>17</v>
      </c>
      <c r="K72" s="14" t="s">
        <v>474</v>
      </c>
      <c r="L72" s="18">
        <f>INDEX(游戏节奏!$AH$4:$AH$13,挂机派遣!D72)</f>
        <v>2</v>
      </c>
      <c r="M72" s="14" t="s">
        <v>513</v>
      </c>
      <c r="N72" s="18">
        <f>INDEX(游戏节奏!$AJ$4:$AJ$13,挂机派遣!D72)</f>
        <v>0.6</v>
      </c>
      <c r="O72" s="14" t="s">
        <v>495</v>
      </c>
      <c r="P72" s="18">
        <f>INDEX(游戏节奏!$AK$4:$AK$13,挂机派遣!D72)</f>
        <v>0.08</v>
      </c>
      <c r="S72" t="str">
        <f t="shared" si="5"/>
        <v>960/h</v>
      </c>
      <c r="T72" t="str">
        <f t="shared" si="3"/>
        <v>24/h</v>
      </c>
      <c r="U72" t="str">
        <f t="shared" si="4"/>
        <v>1.8/h</v>
      </c>
      <c r="X72" s="14">
        <v>68</v>
      </c>
      <c r="Y72" s="14">
        <v>7</v>
      </c>
      <c r="Z72" s="14">
        <v>4</v>
      </c>
      <c r="AA72" s="18">
        <f>INDEX(游戏节奏!$AE$4:$AE$13,Y72)</f>
        <v>14</v>
      </c>
      <c r="AB72" s="18">
        <f t="shared" si="6"/>
        <v>80640</v>
      </c>
    </row>
    <row r="73" spans="4:28" ht="16.5" x14ac:dyDescent="0.2">
      <c r="D73" s="14">
        <v>9</v>
      </c>
      <c r="E73" s="14">
        <v>1</v>
      </c>
      <c r="F73" s="14">
        <v>1</v>
      </c>
      <c r="G73" s="18">
        <f>INDEX(游戏节奏!$AC$4:$AC$13,挂机派遣!D73)</f>
        <v>5</v>
      </c>
      <c r="H73" s="18">
        <f>ROUND(INDEX(游戏节奏!$AE$4:$AE$13,挂机派遣!D73)*INDEX(挂机派遣!$B$1:$B$2,挂机派遣!F73),0)</f>
        <v>13</v>
      </c>
      <c r="I73" s="14" t="s">
        <v>590</v>
      </c>
      <c r="J73" s="18">
        <f>ROUND(INDEX(游戏节奏!$AD$4:$AD$13,挂机派遣!D73)*INDEX(挂机派遣!$B$1:$B$2,挂机派遣!F73),0)</f>
        <v>13</v>
      </c>
      <c r="K73" s="14" t="s">
        <v>475</v>
      </c>
      <c r="L73" s="18">
        <f>INDEX(游戏节奏!$AH$4:$AH$13,挂机派遣!D73)</f>
        <v>2.5</v>
      </c>
      <c r="M73" s="14" t="s">
        <v>514</v>
      </c>
      <c r="N73" s="18">
        <f>INDEX(游戏节奏!$AJ$4:$AJ$13,挂机派遣!D73)</f>
        <v>0.8</v>
      </c>
      <c r="O73" s="14" t="s">
        <v>490</v>
      </c>
      <c r="P73" s="18">
        <f>INDEX(游戏节奏!$AK$4:$AK$13,挂机派遣!D73)</f>
        <v>0.12</v>
      </c>
      <c r="S73" t="str">
        <f t="shared" si="5"/>
        <v>780/h</v>
      </c>
      <c r="T73" t="str">
        <f t="shared" si="3"/>
        <v>30/h</v>
      </c>
      <c r="U73" t="str">
        <f t="shared" si="4"/>
        <v>2.4/h</v>
      </c>
      <c r="X73" s="14">
        <v>69</v>
      </c>
      <c r="Y73" s="14">
        <v>7</v>
      </c>
      <c r="Z73" s="14">
        <v>4</v>
      </c>
      <c r="AA73" s="18">
        <f>INDEX(游戏节奏!$AE$4:$AE$13,Y73)</f>
        <v>14</v>
      </c>
      <c r="AB73" s="18">
        <f t="shared" si="6"/>
        <v>80640</v>
      </c>
    </row>
    <row r="74" spans="4:28" ht="16.5" x14ac:dyDescent="0.2">
      <c r="D74" s="14">
        <v>9</v>
      </c>
      <c r="E74" s="14">
        <v>2</v>
      </c>
      <c r="F74" s="14">
        <v>1</v>
      </c>
      <c r="G74" s="18">
        <f>INDEX(游戏节奏!$AC$4:$AC$13,挂机派遣!D74)</f>
        <v>5</v>
      </c>
      <c r="H74" s="18">
        <f>ROUND(INDEX(游戏节奏!$AE$4:$AE$13,挂机派遣!D74)*INDEX(挂机派遣!$B$1:$B$2,挂机派遣!F74),0)</f>
        <v>13</v>
      </c>
      <c r="I74" s="14" t="s">
        <v>591</v>
      </c>
      <c r="J74" s="18">
        <f>ROUND(INDEX(游戏节奏!$AD$4:$AD$13,挂机派遣!D74)*INDEX(挂机派遣!$B$1:$B$2,挂机派遣!F74),0)</f>
        <v>13</v>
      </c>
      <c r="K74" s="14" t="s">
        <v>474</v>
      </c>
      <c r="L74" s="18">
        <f>INDEX(游戏节奏!$AH$4:$AH$13,挂机派遣!D74)</f>
        <v>2.5</v>
      </c>
      <c r="M74" s="14" t="s">
        <v>515</v>
      </c>
      <c r="N74" s="18">
        <f>INDEX(游戏节奏!$AJ$4:$AJ$13,挂机派遣!D74)</f>
        <v>0.8</v>
      </c>
      <c r="O74" s="14" t="s">
        <v>491</v>
      </c>
      <c r="P74" s="18">
        <f>INDEX(游戏节奏!$AK$4:$AK$13,挂机派遣!D74)</f>
        <v>0.12</v>
      </c>
      <c r="S74" t="str">
        <f t="shared" si="5"/>
        <v>780/h</v>
      </c>
      <c r="T74" t="str">
        <f t="shared" ref="T74:T84" si="7">L74*12&amp;"/h"</f>
        <v>30/h</v>
      </c>
      <c r="U74" t="str">
        <f t="shared" si="4"/>
        <v>2.4/h</v>
      </c>
      <c r="X74" s="14">
        <v>70</v>
      </c>
      <c r="Y74" s="14">
        <v>7</v>
      </c>
      <c r="Z74" s="14">
        <v>5</v>
      </c>
      <c r="AA74" s="18">
        <f>INDEX(游戏节奏!$AE$4:$AE$13,Y74)</f>
        <v>14</v>
      </c>
      <c r="AB74" s="18">
        <f t="shared" si="6"/>
        <v>100800</v>
      </c>
    </row>
    <row r="75" spans="4:28" ht="16.5" x14ac:dyDescent="0.2">
      <c r="D75" s="14">
        <v>9</v>
      </c>
      <c r="E75" s="14">
        <v>3</v>
      </c>
      <c r="F75" s="14">
        <v>1</v>
      </c>
      <c r="G75" s="18">
        <f>INDEX(游戏节奏!$AC$4:$AC$13,挂机派遣!D75)</f>
        <v>5</v>
      </c>
      <c r="H75" s="18">
        <f>ROUND(INDEX(游戏节奏!$AE$4:$AE$13,挂机派遣!D75)*INDEX(挂机派遣!$B$1:$B$2,挂机派遣!F75),0)</f>
        <v>13</v>
      </c>
      <c r="I75" s="14" t="s">
        <v>590</v>
      </c>
      <c r="J75" s="18">
        <f>ROUND(INDEX(游戏节奏!$AD$4:$AD$13,挂机派遣!D75)*INDEX(挂机派遣!$B$1:$B$2,挂机派遣!F75),0)</f>
        <v>13</v>
      </c>
      <c r="K75" s="14" t="s">
        <v>475</v>
      </c>
      <c r="L75" s="18">
        <f>INDEX(游戏节奏!$AH$4:$AH$13,挂机派遣!D75)</f>
        <v>2.5</v>
      </c>
      <c r="M75" s="14" t="s">
        <v>516</v>
      </c>
      <c r="N75" s="18">
        <f>INDEX(游戏节奏!$AJ$4:$AJ$13,挂机派遣!D75)</f>
        <v>0.8</v>
      </c>
      <c r="O75" s="14" t="s">
        <v>492</v>
      </c>
      <c r="P75" s="18">
        <f>INDEX(游戏节奏!$AK$4:$AK$13,挂机派遣!D75)</f>
        <v>0.12</v>
      </c>
      <c r="S75" t="str">
        <f t="shared" si="5"/>
        <v>780/h</v>
      </c>
      <c r="T75" t="str">
        <f t="shared" si="7"/>
        <v>30/h</v>
      </c>
      <c r="U75" t="str">
        <f t="shared" si="4"/>
        <v>2.4/h</v>
      </c>
      <c r="X75" s="14">
        <v>71</v>
      </c>
      <c r="Y75" s="14">
        <v>8</v>
      </c>
      <c r="Z75" s="14">
        <v>5</v>
      </c>
      <c r="AA75" s="18">
        <f>INDEX(游戏节奏!$AE$4:$AE$13,Y75)</f>
        <v>16</v>
      </c>
      <c r="AB75" s="18">
        <f t="shared" si="6"/>
        <v>115200</v>
      </c>
    </row>
    <row r="76" spans="4:28" ht="16.5" x14ac:dyDescent="0.2">
      <c r="D76" s="14">
        <v>9</v>
      </c>
      <c r="E76" s="14">
        <v>4</v>
      </c>
      <c r="F76" s="14">
        <v>1</v>
      </c>
      <c r="G76" s="18">
        <f>INDEX(游戏节奏!$AC$4:$AC$13,挂机派遣!D76)</f>
        <v>5</v>
      </c>
      <c r="H76" s="18">
        <f>ROUND(INDEX(游戏节奏!$AE$4:$AE$13,挂机派遣!D76)*INDEX(挂机派遣!$B$1:$B$2,挂机派遣!F76),0)</f>
        <v>13</v>
      </c>
      <c r="I76" s="14" t="s">
        <v>591</v>
      </c>
      <c r="J76" s="18">
        <f>ROUND(INDEX(游戏节奏!$AD$4:$AD$13,挂机派遣!D76)*INDEX(挂机派遣!$B$1:$B$2,挂机派遣!F76),0)</f>
        <v>13</v>
      </c>
      <c r="K76" s="14" t="s">
        <v>474</v>
      </c>
      <c r="L76" s="18">
        <f>INDEX(游戏节奏!$AH$4:$AH$13,挂机派遣!D76)</f>
        <v>2.5</v>
      </c>
      <c r="M76" s="14" t="s">
        <v>512</v>
      </c>
      <c r="N76" s="18">
        <f>INDEX(游戏节奏!$AJ$4:$AJ$13,挂机派遣!D76)</f>
        <v>0.8</v>
      </c>
      <c r="O76" s="14" t="s">
        <v>493</v>
      </c>
      <c r="P76" s="18">
        <f>INDEX(游戏节奏!$AK$4:$AK$13,挂机派遣!D76)</f>
        <v>0.12</v>
      </c>
      <c r="S76" t="str">
        <f t="shared" si="5"/>
        <v>780/h</v>
      </c>
      <c r="T76" t="str">
        <f t="shared" si="7"/>
        <v>30/h</v>
      </c>
      <c r="U76" t="str">
        <f t="shared" si="4"/>
        <v>2.4/h</v>
      </c>
      <c r="X76" s="14">
        <v>72</v>
      </c>
      <c r="Y76" s="14">
        <v>8</v>
      </c>
      <c r="Z76" s="14">
        <v>5</v>
      </c>
      <c r="AA76" s="18">
        <f>INDEX(游戏节奏!$AE$4:$AE$13,Y76)</f>
        <v>16</v>
      </c>
      <c r="AB76" s="18">
        <f t="shared" si="6"/>
        <v>115200</v>
      </c>
    </row>
    <row r="77" spans="4:28" ht="16.5" x14ac:dyDescent="0.2">
      <c r="D77" s="14">
        <v>9</v>
      </c>
      <c r="E77" s="14">
        <v>5</v>
      </c>
      <c r="F77" s="14">
        <v>1</v>
      </c>
      <c r="G77" s="18">
        <f>INDEX(游戏节奏!$AC$4:$AC$13,挂机派遣!D77)</f>
        <v>5</v>
      </c>
      <c r="H77" s="18">
        <f>ROUND(INDEX(游戏节奏!$AE$4:$AE$13,挂机派遣!D77)*INDEX(挂机派遣!$B$1:$B$2,挂机派遣!F77),0)</f>
        <v>13</v>
      </c>
      <c r="I77" s="14" t="s">
        <v>590</v>
      </c>
      <c r="J77" s="18">
        <f>ROUND(INDEX(游戏节奏!$AD$4:$AD$13,挂机派遣!D77)*INDEX(挂机派遣!$B$1:$B$2,挂机派遣!F77),0)</f>
        <v>13</v>
      </c>
      <c r="K77" s="14" t="s">
        <v>475</v>
      </c>
      <c r="L77" s="18">
        <f>INDEX(游戏节奏!$AH$4:$AH$13,挂机派遣!D77)</f>
        <v>2.5</v>
      </c>
      <c r="M77" s="14" t="s">
        <v>513</v>
      </c>
      <c r="N77" s="18">
        <f>INDEX(游戏节奏!$AJ$4:$AJ$13,挂机派遣!D77)</f>
        <v>0.8</v>
      </c>
      <c r="O77" s="14" t="s">
        <v>494</v>
      </c>
      <c r="P77" s="18">
        <f>INDEX(游戏节奏!$AK$4:$AK$13,挂机派遣!D77)</f>
        <v>0.12</v>
      </c>
      <c r="S77" t="str">
        <f t="shared" si="5"/>
        <v>780/h</v>
      </c>
      <c r="T77" t="str">
        <f t="shared" si="7"/>
        <v>30/h</v>
      </c>
      <c r="U77" t="str">
        <f t="shared" si="4"/>
        <v>2.4/h</v>
      </c>
      <c r="X77" s="14">
        <v>73</v>
      </c>
      <c r="Y77" s="14">
        <v>8</v>
      </c>
      <c r="Z77" s="14">
        <v>5</v>
      </c>
      <c r="AA77" s="18">
        <f>INDEX(游戏节奏!$AE$4:$AE$13,Y77)</f>
        <v>16</v>
      </c>
      <c r="AB77" s="18">
        <f t="shared" si="6"/>
        <v>115200</v>
      </c>
    </row>
    <row r="78" spans="4:28" ht="16.5" x14ac:dyDescent="0.2">
      <c r="D78" s="14">
        <v>9</v>
      </c>
      <c r="E78" s="14">
        <v>6</v>
      </c>
      <c r="F78" s="14">
        <v>1</v>
      </c>
      <c r="G78" s="18">
        <f>INDEX(游戏节奏!$AC$4:$AC$13,挂机派遣!D78)</f>
        <v>5</v>
      </c>
      <c r="H78" s="18">
        <f>ROUND(INDEX(游戏节奏!$AE$4:$AE$13,挂机派遣!D78)*INDEX(挂机派遣!$B$1:$B$2,挂机派遣!F78),0)</f>
        <v>13</v>
      </c>
      <c r="I78" s="14" t="s">
        <v>591</v>
      </c>
      <c r="J78" s="18">
        <f>ROUND(INDEX(游戏节奏!$AD$4:$AD$13,挂机派遣!D78)*INDEX(挂机派遣!$B$1:$B$2,挂机派遣!F78),0)</f>
        <v>13</v>
      </c>
      <c r="K78" s="14" t="s">
        <v>474</v>
      </c>
      <c r="L78" s="18">
        <f>INDEX(游戏节奏!$AH$4:$AH$13,挂机派遣!D78)</f>
        <v>2.5</v>
      </c>
      <c r="M78" s="14" t="s">
        <v>514</v>
      </c>
      <c r="N78" s="18">
        <f>INDEX(游戏节奏!$AJ$4:$AJ$13,挂机派遣!D78)</f>
        <v>0.8</v>
      </c>
      <c r="O78" s="14" t="s">
        <v>495</v>
      </c>
      <c r="P78" s="18">
        <f>INDEX(游戏节奏!$AK$4:$AK$13,挂机派遣!D78)</f>
        <v>0.12</v>
      </c>
      <c r="S78" t="str">
        <f t="shared" si="5"/>
        <v>780/h</v>
      </c>
      <c r="T78" t="str">
        <f t="shared" si="7"/>
        <v>30/h</v>
      </c>
      <c r="U78" t="str">
        <f t="shared" si="4"/>
        <v>2.4/h</v>
      </c>
      <c r="X78" s="14">
        <v>74</v>
      </c>
      <c r="Y78" s="14">
        <v>8</v>
      </c>
      <c r="Z78" s="14">
        <v>5</v>
      </c>
      <c r="AA78" s="18">
        <f>INDEX(游戏节奏!$AE$4:$AE$13,Y78)</f>
        <v>16</v>
      </c>
      <c r="AB78" s="18">
        <f t="shared" si="6"/>
        <v>115200</v>
      </c>
    </row>
    <row r="79" spans="4:28" ht="16.5" x14ac:dyDescent="0.2">
      <c r="D79" s="14">
        <v>9</v>
      </c>
      <c r="E79" s="14">
        <v>7</v>
      </c>
      <c r="F79" s="14">
        <v>2</v>
      </c>
      <c r="G79" s="18">
        <f>INDEX(游戏节奏!$AC$4:$AC$13,挂机派遣!D79)</f>
        <v>5</v>
      </c>
      <c r="H79" s="18">
        <f>ROUND(INDEX(游戏节奏!$AE$4:$AE$13,挂机派遣!D79)*INDEX(挂机派遣!$B$1:$B$2,挂机派遣!F79),0)</f>
        <v>18</v>
      </c>
      <c r="I79" s="14" t="s">
        <v>590</v>
      </c>
      <c r="J79" s="18">
        <f>ROUND(INDEX(游戏节奏!$AD$4:$AD$13,挂机派遣!D79)*INDEX(挂机派遣!$B$1:$B$2,挂机派遣!F79),0)</f>
        <v>19</v>
      </c>
      <c r="K79" s="14" t="s">
        <v>475</v>
      </c>
      <c r="L79" s="18">
        <f>INDEX(游戏节奏!$AH$4:$AH$13,挂机派遣!D79)</f>
        <v>2.5</v>
      </c>
      <c r="M79" s="14" t="s">
        <v>515</v>
      </c>
      <c r="N79" s="18">
        <f>INDEX(游戏节奏!$AJ$4:$AJ$13,挂机派遣!D79)</f>
        <v>0.8</v>
      </c>
      <c r="O79" s="14" t="s">
        <v>490</v>
      </c>
      <c r="P79" s="18">
        <f>INDEX(游戏节奏!$AK$4:$AK$13,挂机派遣!D79)</f>
        <v>0.12</v>
      </c>
      <c r="S79" t="str">
        <f t="shared" si="5"/>
        <v>1080/h</v>
      </c>
      <c r="T79" t="str">
        <f t="shared" si="7"/>
        <v>30/h</v>
      </c>
      <c r="U79" t="str">
        <f t="shared" si="4"/>
        <v>2.4/h</v>
      </c>
      <c r="X79" s="14">
        <v>75</v>
      </c>
      <c r="Y79" s="14">
        <v>8</v>
      </c>
      <c r="Z79" s="14">
        <v>5</v>
      </c>
      <c r="AA79" s="18">
        <f>INDEX(游戏节奏!$AE$4:$AE$13,Y79)</f>
        <v>16</v>
      </c>
      <c r="AB79" s="18">
        <f t="shared" si="6"/>
        <v>115200</v>
      </c>
    </row>
    <row r="80" spans="4:28" ht="16.5" x14ac:dyDescent="0.2">
      <c r="D80" s="14">
        <v>9</v>
      </c>
      <c r="E80" s="14">
        <v>8</v>
      </c>
      <c r="F80" s="14">
        <v>2</v>
      </c>
      <c r="G80" s="18">
        <f>INDEX(游戏节奏!$AC$4:$AC$13,挂机派遣!D80)</f>
        <v>5</v>
      </c>
      <c r="H80" s="18">
        <f>ROUND(INDEX(游戏节奏!$AE$4:$AE$13,挂机派遣!D80)*INDEX(挂机派遣!$B$1:$B$2,挂机派遣!F80),0)</f>
        <v>18</v>
      </c>
      <c r="I80" s="14" t="s">
        <v>591</v>
      </c>
      <c r="J80" s="18">
        <f>ROUND(INDEX(游戏节奏!$AD$4:$AD$13,挂机派遣!D80)*INDEX(挂机派遣!$B$1:$B$2,挂机派遣!F80),0)</f>
        <v>19</v>
      </c>
      <c r="K80" s="14" t="s">
        <v>474</v>
      </c>
      <c r="L80" s="18">
        <f>INDEX(游戏节奏!$AH$4:$AH$13,挂机派遣!D80)</f>
        <v>2.5</v>
      </c>
      <c r="M80" s="14" t="s">
        <v>516</v>
      </c>
      <c r="N80" s="18">
        <f>INDEX(游戏节奏!$AJ$4:$AJ$13,挂机派遣!D80)</f>
        <v>0.8</v>
      </c>
      <c r="O80" s="14" t="s">
        <v>491</v>
      </c>
      <c r="P80" s="18">
        <f>INDEX(游戏节奏!$AK$4:$AK$13,挂机派遣!D80)</f>
        <v>0.12</v>
      </c>
      <c r="S80" t="str">
        <f t="shared" si="5"/>
        <v>1080/h</v>
      </c>
      <c r="T80" t="str">
        <f t="shared" si="7"/>
        <v>30/h</v>
      </c>
      <c r="U80" t="str">
        <f t="shared" si="4"/>
        <v>2.4/h</v>
      </c>
      <c r="X80" s="14">
        <v>76</v>
      </c>
      <c r="Y80" s="14">
        <v>8</v>
      </c>
      <c r="Z80" s="14">
        <v>5</v>
      </c>
      <c r="AA80" s="18">
        <f>INDEX(游戏节奏!$AE$4:$AE$13,Y80)</f>
        <v>16</v>
      </c>
      <c r="AB80" s="18">
        <f t="shared" si="6"/>
        <v>115200</v>
      </c>
    </row>
    <row r="81" spans="4:28" ht="16.5" x14ac:dyDescent="0.2">
      <c r="D81" s="14">
        <v>9</v>
      </c>
      <c r="E81" s="14">
        <v>9</v>
      </c>
      <c r="F81" s="14">
        <v>2</v>
      </c>
      <c r="G81" s="18">
        <f>INDEX(游戏节奏!$AC$4:$AC$13,挂机派遣!D81)</f>
        <v>5</v>
      </c>
      <c r="H81" s="18">
        <f>ROUND(INDEX(游戏节奏!$AE$4:$AE$13,挂机派遣!D81)*INDEX(挂机派遣!$B$1:$B$2,挂机派遣!F81),0)</f>
        <v>18</v>
      </c>
      <c r="I81" s="14" t="s">
        <v>590</v>
      </c>
      <c r="J81" s="18">
        <f>ROUND(INDEX(游戏节奏!$AD$4:$AD$13,挂机派遣!D81)*INDEX(挂机派遣!$B$1:$B$2,挂机派遣!F81),0)</f>
        <v>19</v>
      </c>
      <c r="K81" s="14" t="s">
        <v>475</v>
      </c>
      <c r="L81" s="18">
        <f>INDEX(游戏节奏!$AH$4:$AH$13,挂机派遣!D81)</f>
        <v>2.5</v>
      </c>
      <c r="M81" s="14" t="s">
        <v>512</v>
      </c>
      <c r="N81" s="18">
        <f>INDEX(游戏节奏!$AJ$4:$AJ$13,挂机派遣!D81)</f>
        <v>0.8</v>
      </c>
      <c r="O81" s="14" t="s">
        <v>492</v>
      </c>
      <c r="P81" s="18">
        <f>INDEX(游戏节奏!$AK$4:$AK$13,挂机派遣!D81)</f>
        <v>0.12</v>
      </c>
      <c r="S81" t="str">
        <f t="shared" si="5"/>
        <v>1080/h</v>
      </c>
      <c r="T81" t="str">
        <f t="shared" si="7"/>
        <v>30/h</v>
      </c>
      <c r="U81" t="str">
        <f t="shared" si="4"/>
        <v>2.4/h</v>
      </c>
      <c r="X81" s="14">
        <v>77</v>
      </c>
      <c r="Y81" s="14">
        <v>8</v>
      </c>
      <c r="Z81" s="14">
        <v>5</v>
      </c>
      <c r="AA81" s="18">
        <f>INDEX(游戏节奏!$AE$4:$AE$13,Y81)</f>
        <v>16</v>
      </c>
      <c r="AB81" s="18">
        <f t="shared" si="6"/>
        <v>115200</v>
      </c>
    </row>
    <row r="82" spans="4:28" ht="16.5" x14ac:dyDescent="0.2">
      <c r="D82" s="14">
        <v>9</v>
      </c>
      <c r="E82" s="14">
        <v>10</v>
      </c>
      <c r="F82" s="14">
        <v>2</v>
      </c>
      <c r="G82" s="18">
        <f>INDEX(游戏节奏!$AC$4:$AC$13,挂机派遣!D82)</f>
        <v>5</v>
      </c>
      <c r="H82" s="18">
        <f>ROUND(INDEX(游戏节奏!$AE$4:$AE$13,挂机派遣!D82)*INDEX(挂机派遣!$B$1:$B$2,挂机派遣!F82),0)</f>
        <v>18</v>
      </c>
      <c r="I82" s="14" t="s">
        <v>591</v>
      </c>
      <c r="J82" s="18">
        <f>ROUND(INDEX(游戏节奏!$AD$4:$AD$13,挂机派遣!D82)*INDEX(挂机派遣!$B$1:$B$2,挂机派遣!F82),0)</f>
        <v>19</v>
      </c>
      <c r="K82" s="14" t="s">
        <v>474</v>
      </c>
      <c r="L82" s="18">
        <f>INDEX(游戏节奏!$AH$4:$AH$13,挂机派遣!D82)</f>
        <v>2.5</v>
      </c>
      <c r="M82" s="14" t="s">
        <v>513</v>
      </c>
      <c r="N82" s="18">
        <f>INDEX(游戏节奏!$AJ$4:$AJ$13,挂机派遣!D82)</f>
        <v>0.8</v>
      </c>
      <c r="O82" s="14" t="s">
        <v>493</v>
      </c>
      <c r="P82" s="18">
        <f>INDEX(游戏节奏!$AK$4:$AK$13,挂机派遣!D82)</f>
        <v>0.12</v>
      </c>
      <c r="S82" t="str">
        <f t="shared" si="5"/>
        <v>1080/h</v>
      </c>
      <c r="T82" t="str">
        <f t="shared" si="7"/>
        <v>30/h</v>
      </c>
      <c r="U82" t="str">
        <f t="shared" si="4"/>
        <v>2.4/h</v>
      </c>
      <c r="X82" s="14">
        <v>78</v>
      </c>
      <c r="Y82" s="14">
        <v>8</v>
      </c>
      <c r="Z82" s="14">
        <v>5</v>
      </c>
      <c r="AA82" s="18">
        <f>INDEX(游戏节奏!$AE$4:$AE$13,Y82)</f>
        <v>16</v>
      </c>
      <c r="AB82" s="18">
        <f t="shared" si="6"/>
        <v>115200</v>
      </c>
    </row>
    <row r="83" spans="4:28" ht="16.5" x14ac:dyDescent="0.2">
      <c r="D83" s="14">
        <v>9</v>
      </c>
      <c r="E83" s="14">
        <v>11</v>
      </c>
      <c r="F83" s="14">
        <v>2</v>
      </c>
      <c r="G83" s="18">
        <f>INDEX(游戏节奏!$AC$4:$AC$13,挂机派遣!D83)</f>
        <v>5</v>
      </c>
      <c r="H83" s="18">
        <f>ROUND(INDEX(游戏节奏!$AE$4:$AE$13,挂机派遣!D83)*INDEX(挂机派遣!$B$1:$B$2,挂机派遣!F83),0)</f>
        <v>18</v>
      </c>
      <c r="I83" s="14" t="s">
        <v>590</v>
      </c>
      <c r="J83" s="18">
        <f>ROUND(INDEX(游戏节奏!$AD$4:$AD$13,挂机派遣!D83)*INDEX(挂机派遣!$B$1:$B$2,挂机派遣!F83),0)</f>
        <v>19</v>
      </c>
      <c r="K83" s="14" t="s">
        <v>475</v>
      </c>
      <c r="L83" s="18">
        <f>INDEX(游戏节奏!$AH$4:$AH$13,挂机派遣!D83)</f>
        <v>2.5</v>
      </c>
      <c r="M83" s="14" t="s">
        <v>514</v>
      </c>
      <c r="N83" s="18">
        <f>INDEX(游戏节奏!$AJ$4:$AJ$13,挂机派遣!D83)</f>
        <v>0.8</v>
      </c>
      <c r="O83" s="14" t="s">
        <v>494</v>
      </c>
      <c r="P83" s="18">
        <f>INDEX(游戏节奏!$AK$4:$AK$13,挂机派遣!D83)</f>
        <v>0.12</v>
      </c>
      <c r="S83" t="str">
        <f t="shared" si="5"/>
        <v>1080/h</v>
      </c>
      <c r="T83" t="str">
        <f t="shared" si="7"/>
        <v>30/h</v>
      </c>
      <c r="U83" t="str">
        <f t="shared" si="4"/>
        <v>2.4/h</v>
      </c>
      <c r="X83" s="14">
        <v>79</v>
      </c>
      <c r="Y83" s="14">
        <v>8</v>
      </c>
      <c r="Z83" s="14">
        <v>5</v>
      </c>
      <c r="AA83" s="18">
        <f>INDEX(游戏节奏!$AE$4:$AE$13,Y83)</f>
        <v>16</v>
      </c>
      <c r="AB83" s="18">
        <f t="shared" si="6"/>
        <v>115200</v>
      </c>
    </row>
    <row r="84" spans="4:28" ht="16.5" x14ac:dyDescent="0.2">
      <c r="D84" s="14">
        <v>9</v>
      </c>
      <c r="E84" s="14">
        <v>12</v>
      </c>
      <c r="F84" s="14">
        <v>2</v>
      </c>
      <c r="G84" s="18">
        <f>INDEX(游戏节奏!$AC$4:$AC$13,挂机派遣!D84)</f>
        <v>5</v>
      </c>
      <c r="H84" s="18">
        <f>ROUND(INDEX(游戏节奏!$AE$4:$AE$13,挂机派遣!D84)*INDEX(挂机派遣!$B$1:$B$2,挂机派遣!F84),0)</f>
        <v>18</v>
      </c>
      <c r="I84" s="14" t="s">
        <v>591</v>
      </c>
      <c r="J84" s="18">
        <f>ROUND(INDEX(游戏节奏!$AD$4:$AD$13,挂机派遣!D84)*INDEX(挂机派遣!$B$1:$B$2,挂机派遣!F84),0)</f>
        <v>19</v>
      </c>
      <c r="K84" s="14" t="s">
        <v>474</v>
      </c>
      <c r="L84" s="18">
        <f>INDEX(游戏节奏!$AH$4:$AH$13,挂机派遣!D84)</f>
        <v>2.5</v>
      </c>
      <c r="M84" s="14" t="s">
        <v>515</v>
      </c>
      <c r="N84" s="18">
        <f>INDEX(游戏节奏!$AJ$4:$AJ$13,挂机派遣!D84)</f>
        <v>0.8</v>
      </c>
      <c r="O84" s="14" t="s">
        <v>495</v>
      </c>
      <c r="P84" s="18">
        <f>INDEX(游戏节奏!$AK$4:$AK$13,挂机派遣!D84)</f>
        <v>0.12</v>
      </c>
      <c r="S84" t="str">
        <f t="shared" si="5"/>
        <v>1080/h</v>
      </c>
      <c r="T84" t="str">
        <f t="shared" si="7"/>
        <v>30/h</v>
      </c>
      <c r="U84" t="str">
        <f t="shared" si="4"/>
        <v>2.4/h</v>
      </c>
      <c r="X84" s="14">
        <v>80</v>
      </c>
      <c r="Y84" s="14">
        <v>8</v>
      </c>
      <c r="Z84" s="14">
        <v>5</v>
      </c>
      <c r="AA84" s="18">
        <f>INDEX(游戏节奏!$AE$4:$AE$13,Y84)</f>
        <v>16</v>
      </c>
      <c r="AB84" s="18">
        <f t="shared" si="6"/>
        <v>115200</v>
      </c>
    </row>
    <row r="85" spans="4:28" ht="16.5" x14ac:dyDescent="0.2">
      <c r="X85" s="14">
        <v>81</v>
      </c>
      <c r="Y85" s="14">
        <v>9</v>
      </c>
      <c r="Z85" s="14">
        <v>5</v>
      </c>
      <c r="AA85" s="18">
        <f>INDEX(游戏节奏!$AE$4:$AE$13,Y85)</f>
        <v>18</v>
      </c>
      <c r="AB85" s="18">
        <f t="shared" si="6"/>
        <v>129600</v>
      </c>
    </row>
    <row r="86" spans="4:28" ht="16.5" x14ac:dyDescent="0.2">
      <c r="X86" s="14">
        <v>82</v>
      </c>
      <c r="Y86" s="14">
        <v>9</v>
      </c>
      <c r="Z86" s="14">
        <v>5</v>
      </c>
      <c r="AA86" s="18">
        <f>INDEX(游戏节奏!$AE$4:$AE$13,Y86)</f>
        <v>18</v>
      </c>
      <c r="AB86" s="18">
        <f t="shared" si="6"/>
        <v>129600</v>
      </c>
    </row>
    <row r="87" spans="4:28" ht="16.5" x14ac:dyDescent="0.2">
      <c r="X87" s="14">
        <v>83</v>
      </c>
      <c r="Y87" s="14">
        <v>9</v>
      </c>
      <c r="Z87" s="14">
        <v>5</v>
      </c>
      <c r="AA87" s="18">
        <f>INDEX(游戏节奏!$AE$4:$AE$13,Y87)</f>
        <v>18</v>
      </c>
      <c r="AB87" s="18">
        <f t="shared" si="6"/>
        <v>129600</v>
      </c>
    </row>
    <row r="88" spans="4:28" ht="16.5" x14ac:dyDescent="0.2">
      <c r="X88" s="14">
        <v>84</v>
      </c>
      <c r="Y88" s="14">
        <v>9</v>
      </c>
      <c r="Z88" s="14">
        <v>5</v>
      </c>
      <c r="AA88" s="18">
        <f>INDEX(游戏节奏!$AE$4:$AE$13,Y88)</f>
        <v>18</v>
      </c>
      <c r="AB88" s="18">
        <f t="shared" si="6"/>
        <v>129600</v>
      </c>
    </row>
    <row r="89" spans="4:28" ht="16.5" x14ac:dyDescent="0.2">
      <c r="X89" s="14">
        <v>85</v>
      </c>
      <c r="Y89" s="14">
        <v>9</v>
      </c>
      <c r="Z89" s="14">
        <v>5</v>
      </c>
      <c r="AA89" s="18">
        <f>INDEX(游戏节奏!$AE$4:$AE$13,Y89)</f>
        <v>18</v>
      </c>
      <c r="AB89" s="18">
        <f t="shared" si="6"/>
        <v>129600</v>
      </c>
    </row>
    <row r="90" spans="4:28" ht="16.5" x14ac:dyDescent="0.2">
      <c r="X90" s="14">
        <v>86</v>
      </c>
      <c r="Y90" s="14">
        <v>9</v>
      </c>
      <c r="Z90" s="14">
        <v>5</v>
      </c>
      <c r="AA90" s="18">
        <f>INDEX(游戏节奏!$AE$4:$AE$13,Y90)</f>
        <v>18</v>
      </c>
      <c r="AB90" s="18">
        <f t="shared" si="6"/>
        <v>129600</v>
      </c>
    </row>
    <row r="91" spans="4:28" ht="16.5" x14ac:dyDescent="0.2">
      <c r="X91" s="14">
        <v>87</v>
      </c>
      <c r="Y91" s="14">
        <v>9</v>
      </c>
      <c r="Z91" s="14">
        <v>5</v>
      </c>
      <c r="AA91" s="18">
        <f>INDEX(游戏节奏!$AE$4:$AE$13,Y91)</f>
        <v>18</v>
      </c>
      <c r="AB91" s="18">
        <f t="shared" si="6"/>
        <v>129600</v>
      </c>
    </row>
    <row r="92" spans="4:28" ht="16.5" x14ac:dyDescent="0.2">
      <c r="X92" s="14">
        <v>88</v>
      </c>
      <c r="Y92" s="14">
        <v>9</v>
      </c>
      <c r="Z92" s="14">
        <v>5</v>
      </c>
      <c r="AA92" s="18">
        <f>INDEX(游戏节奏!$AE$4:$AE$13,Y92)</f>
        <v>18</v>
      </c>
      <c r="AB92" s="18">
        <f t="shared" si="6"/>
        <v>129600</v>
      </c>
    </row>
    <row r="93" spans="4:28" ht="16.5" x14ac:dyDescent="0.2">
      <c r="X93" s="14">
        <v>89</v>
      </c>
      <c r="Y93" s="14">
        <v>9</v>
      </c>
      <c r="Z93" s="14">
        <v>5</v>
      </c>
      <c r="AA93" s="18">
        <f>INDEX(游戏节奏!$AE$4:$AE$13,Y93)</f>
        <v>18</v>
      </c>
      <c r="AB93" s="18">
        <f t="shared" si="6"/>
        <v>129600</v>
      </c>
    </row>
    <row r="94" spans="4:28" ht="16.5" x14ac:dyDescent="0.2">
      <c r="X94" s="14">
        <v>90</v>
      </c>
      <c r="Y94" s="14">
        <v>9</v>
      </c>
      <c r="Z94" s="14">
        <v>5</v>
      </c>
      <c r="AA94" s="18">
        <f>INDEX(游戏节奏!$AE$4:$AE$13,Y94)</f>
        <v>18</v>
      </c>
      <c r="AB94" s="18">
        <f t="shared" si="6"/>
        <v>129600</v>
      </c>
    </row>
    <row r="95" spans="4:28" ht="16.5" x14ac:dyDescent="0.2">
      <c r="X95" s="14">
        <v>91</v>
      </c>
      <c r="Y95" s="14">
        <v>10</v>
      </c>
      <c r="Z95" s="14">
        <v>5</v>
      </c>
      <c r="AA95" s="18">
        <f>INDEX(游戏节奏!$AE$4:$AE$13,Y95)</f>
        <v>20</v>
      </c>
      <c r="AB95" s="18">
        <f t="shared" si="6"/>
        <v>144000</v>
      </c>
    </row>
    <row r="96" spans="4:28" ht="16.5" x14ac:dyDescent="0.2">
      <c r="X96" s="14">
        <v>92</v>
      </c>
      <c r="Y96" s="14">
        <v>10</v>
      </c>
      <c r="Z96" s="14">
        <v>5</v>
      </c>
      <c r="AA96" s="18">
        <f>INDEX(游戏节奏!$AE$4:$AE$13,Y96)</f>
        <v>20</v>
      </c>
      <c r="AB96" s="18">
        <f t="shared" si="6"/>
        <v>144000</v>
      </c>
    </row>
    <row r="97" spans="24:28" ht="16.5" x14ac:dyDescent="0.2">
      <c r="X97" s="14">
        <v>93</v>
      </c>
      <c r="Y97" s="14">
        <v>10</v>
      </c>
      <c r="Z97" s="14">
        <v>5</v>
      </c>
      <c r="AA97" s="18">
        <f>INDEX(游戏节奏!$AE$4:$AE$13,Y97)</f>
        <v>20</v>
      </c>
      <c r="AB97" s="18">
        <f t="shared" si="6"/>
        <v>144000</v>
      </c>
    </row>
    <row r="98" spans="24:28" ht="16.5" x14ac:dyDescent="0.2">
      <c r="X98" s="14">
        <v>94</v>
      </c>
      <c r="Y98" s="14">
        <v>10</v>
      </c>
      <c r="Z98" s="14">
        <v>5</v>
      </c>
      <c r="AA98" s="18">
        <f>INDEX(游戏节奏!$AE$4:$AE$13,Y98)</f>
        <v>20</v>
      </c>
      <c r="AB98" s="18">
        <f t="shared" si="6"/>
        <v>144000</v>
      </c>
    </row>
    <row r="99" spans="24:28" ht="16.5" x14ac:dyDescent="0.2">
      <c r="X99" s="14">
        <v>95</v>
      </c>
      <c r="Y99" s="14">
        <v>10</v>
      </c>
      <c r="Z99" s="14">
        <v>5</v>
      </c>
      <c r="AA99" s="18">
        <f>INDEX(游戏节奏!$AE$4:$AE$13,Y99)</f>
        <v>20</v>
      </c>
      <c r="AB99" s="18">
        <f t="shared" si="6"/>
        <v>144000</v>
      </c>
    </row>
    <row r="100" spans="24:28" ht="16.5" x14ac:dyDescent="0.2">
      <c r="X100" s="14">
        <v>96</v>
      </c>
      <c r="Y100" s="14">
        <v>10</v>
      </c>
      <c r="Z100" s="14">
        <v>5</v>
      </c>
      <c r="AA100" s="18">
        <f>INDEX(游戏节奏!$AE$4:$AE$13,Y100)</f>
        <v>20</v>
      </c>
      <c r="AB100" s="18">
        <f t="shared" si="6"/>
        <v>144000</v>
      </c>
    </row>
    <row r="101" spans="24:28" ht="16.5" x14ac:dyDescent="0.2">
      <c r="X101" s="14">
        <v>97</v>
      </c>
      <c r="Y101" s="14">
        <v>10</v>
      </c>
      <c r="Z101" s="14">
        <v>5</v>
      </c>
      <c r="AA101" s="18">
        <f>INDEX(游戏节奏!$AE$4:$AE$13,Y101)</f>
        <v>20</v>
      </c>
      <c r="AB101" s="18">
        <f t="shared" si="6"/>
        <v>144000</v>
      </c>
    </row>
    <row r="102" spans="24:28" ht="16.5" x14ac:dyDescent="0.2">
      <c r="X102" s="14">
        <v>98</v>
      </c>
      <c r="Y102" s="14">
        <v>10</v>
      </c>
      <c r="Z102" s="14">
        <v>5</v>
      </c>
      <c r="AA102" s="18">
        <f>INDEX(游戏节奏!$AE$4:$AE$13,Y102)</f>
        <v>20</v>
      </c>
      <c r="AB102" s="18">
        <f t="shared" si="6"/>
        <v>144000</v>
      </c>
    </row>
    <row r="103" spans="24:28" ht="16.5" x14ac:dyDescent="0.2">
      <c r="X103" s="14">
        <v>99</v>
      </c>
      <c r="Y103" s="14">
        <v>10</v>
      </c>
      <c r="Z103" s="14">
        <v>5</v>
      </c>
      <c r="AA103" s="18">
        <f>INDEX(游戏节奏!$AE$4:$AE$13,Y103)</f>
        <v>20</v>
      </c>
      <c r="AB103" s="18">
        <f t="shared" si="6"/>
        <v>144000</v>
      </c>
    </row>
    <row r="104" spans="24:28" ht="16.5" x14ac:dyDescent="0.2">
      <c r="X104" s="14">
        <v>100</v>
      </c>
      <c r="Y104" s="14">
        <v>10</v>
      </c>
      <c r="Z104" s="14">
        <v>5</v>
      </c>
      <c r="AA104" s="18">
        <f>INDEX(游戏节奏!$AE$4:$AE$13,Y104)</f>
        <v>20</v>
      </c>
      <c r="AB104" s="18">
        <f t="shared" si="6"/>
        <v>144000</v>
      </c>
    </row>
  </sheetData>
  <mergeCells count="3">
    <mergeCell ref="K3:L3"/>
    <mergeCell ref="M3:P3"/>
    <mergeCell ref="G3: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T129"/>
  <sheetViews>
    <sheetView tabSelected="1" workbookViewId="0">
      <selection activeCell="F24" sqref="F24"/>
    </sheetView>
  </sheetViews>
  <sheetFormatPr defaultRowHeight="14.25" x14ac:dyDescent="0.2"/>
  <cols>
    <col min="1" max="1" width="7" customWidth="1"/>
    <col min="2" max="4" width="9.5" bestFit="1" customWidth="1"/>
    <col min="5" max="5" width="9.875" customWidth="1"/>
    <col min="6" max="6" width="15.625" customWidth="1"/>
    <col min="7" max="7" width="15.125" customWidth="1"/>
    <col min="8" max="8" width="15.625" customWidth="1"/>
    <col min="9" max="9" width="14.125" customWidth="1"/>
    <col min="10" max="10" width="15.625" customWidth="1"/>
    <col min="11" max="11" width="14.5" customWidth="1"/>
    <col min="12" max="12" width="19.625" customWidth="1"/>
    <col min="13" max="13" width="17.5" customWidth="1"/>
    <col min="14" max="14" width="17.625" customWidth="1"/>
    <col min="15" max="15" width="14.625" customWidth="1"/>
    <col min="16" max="16" width="14.5" customWidth="1"/>
    <col min="17" max="17" width="13.125" customWidth="1"/>
    <col min="18" max="18" width="15.625" customWidth="1"/>
    <col min="19" max="19" width="15.125" customWidth="1"/>
    <col min="20" max="20" width="13.125" customWidth="1"/>
  </cols>
  <sheetData>
    <row r="3" spans="1:20" ht="17.25" x14ac:dyDescent="0.2">
      <c r="A3" s="13" t="s">
        <v>721</v>
      </c>
      <c r="B3" s="13" t="s">
        <v>722</v>
      </c>
      <c r="C3" s="13" t="s">
        <v>762</v>
      </c>
      <c r="D3" s="13" t="s">
        <v>723</v>
      </c>
      <c r="E3" s="13" t="s">
        <v>724</v>
      </c>
      <c r="F3" s="13" t="s">
        <v>725</v>
      </c>
      <c r="G3" s="13" t="s">
        <v>726</v>
      </c>
      <c r="I3" s="21"/>
    </row>
    <row r="4" spans="1:20" ht="16.5" x14ac:dyDescent="0.2">
      <c r="A4" s="14">
        <v>1</v>
      </c>
      <c r="B4" s="23">
        <v>0.5</v>
      </c>
      <c r="C4" s="23"/>
      <c r="D4" s="23"/>
      <c r="E4" s="23"/>
      <c r="F4" s="23"/>
      <c r="G4" s="23"/>
      <c r="I4" s="21"/>
    </row>
    <row r="5" spans="1:20" ht="16.5" x14ac:dyDescent="0.2">
      <c r="A5" s="14">
        <v>2</v>
      </c>
      <c r="B5" s="23">
        <v>1</v>
      </c>
      <c r="C5" s="23"/>
      <c r="D5" s="23"/>
      <c r="E5" s="23"/>
      <c r="F5" s="23"/>
      <c r="G5" s="23"/>
      <c r="I5" s="21"/>
    </row>
    <row r="6" spans="1:20" ht="16.5" x14ac:dyDescent="0.2">
      <c r="A6" s="14">
        <v>3</v>
      </c>
      <c r="B6" s="23">
        <v>1</v>
      </c>
      <c r="C6" s="23">
        <v>0.5</v>
      </c>
      <c r="D6" s="23"/>
      <c r="E6" s="23"/>
      <c r="F6" s="23"/>
      <c r="G6" s="23"/>
      <c r="I6" s="21"/>
    </row>
    <row r="7" spans="1:20" ht="16.5" x14ac:dyDescent="0.2">
      <c r="A7" s="14">
        <v>4</v>
      </c>
      <c r="B7" s="23">
        <v>0.5</v>
      </c>
      <c r="C7" s="23">
        <v>1</v>
      </c>
      <c r="D7" s="23"/>
      <c r="E7" s="23">
        <v>0.5</v>
      </c>
      <c r="F7" s="23"/>
      <c r="G7" s="23"/>
      <c r="I7" s="21"/>
    </row>
    <row r="8" spans="1:20" ht="16.5" x14ac:dyDescent="0.2">
      <c r="A8" s="14">
        <v>5</v>
      </c>
      <c r="B8" s="23">
        <v>0.5</v>
      </c>
      <c r="C8" s="23">
        <v>1</v>
      </c>
      <c r="D8" s="23"/>
      <c r="E8" s="23">
        <v>1</v>
      </c>
      <c r="F8" s="23"/>
      <c r="G8" s="23"/>
      <c r="I8" s="21"/>
    </row>
    <row r="9" spans="1:20" ht="16.5" x14ac:dyDescent="0.2">
      <c r="A9" s="14">
        <v>6</v>
      </c>
      <c r="B9" s="23"/>
      <c r="C9" s="23">
        <v>1</v>
      </c>
      <c r="D9" s="23">
        <v>0.5</v>
      </c>
      <c r="E9" s="23">
        <v>1</v>
      </c>
      <c r="F9" s="23"/>
      <c r="G9" s="23"/>
      <c r="I9" s="21"/>
    </row>
    <row r="10" spans="1:20" ht="16.5" x14ac:dyDescent="0.2">
      <c r="A10" s="14">
        <v>7</v>
      </c>
      <c r="B10" s="23"/>
      <c r="C10" s="23">
        <v>1</v>
      </c>
      <c r="D10" s="23">
        <v>0.5</v>
      </c>
      <c r="E10" s="23">
        <v>1</v>
      </c>
      <c r="F10" s="23">
        <v>0.5</v>
      </c>
      <c r="G10" s="23"/>
      <c r="I10" s="21"/>
    </row>
    <row r="11" spans="1:20" ht="16.5" x14ac:dyDescent="0.2">
      <c r="A11" s="14">
        <v>8</v>
      </c>
      <c r="B11" s="23"/>
      <c r="C11" s="23">
        <v>0.5</v>
      </c>
      <c r="D11" s="23">
        <v>1</v>
      </c>
      <c r="E11" s="23">
        <v>1</v>
      </c>
      <c r="F11" s="23">
        <v>0.5</v>
      </c>
      <c r="G11" s="23">
        <v>0.5</v>
      </c>
      <c r="I11" s="21"/>
    </row>
    <row r="12" spans="1:20" ht="16.5" x14ac:dyDescent="0.2">
      <c r="A12" s="14">
        <v>9</v>
      </c>
      <c r="B12" s="23"/>
      <c r="C12" s="23">
        <v>0.5</v>
      </c>
      <c r="D12" s="23">
        <v>1</v>
      </c>
      <c r="E12" s="23">
        <v>0.5</v>
      </c>
      <c r="F12" s="23">
        <v>1</v>
      </c>
      <c r="G12" s="23">
        <v>1</v>
      </c>
      <c r="I12" s="21"/>
    </row>
    <row r="15" spans="1:20" ht="17.25" x14ac:dyDescent="0.2">
      <c r="A15" s="13" t="s">
        <v>727</v>
      </c>
      <c r="B15" s="13" t="s">
        <v>728</v>
      </c>
      <c r="C15" s="13" t="s">
        <v>729</v>
      </c>
      <c r="D15" s="13" t="s">
        <v>730</v>
      </c>
      <c r="E15" s="13" t="s">
        <v>731</v>
      </c>
      <c r="F15" s="13" t="s">
        <v>769</v>
      </c>
      <c r="G15" s="13" t="s">
        <v>770</v>
      </c>
      <c r="H15" s="13" t="s">
        <v>770</v>
      </c>
      <c r="I15" s="13" t="s">
        <v>771</v>
      </c>
      <c r="J15" s="13" t="s">
        <v>771</v>
      </c>
      <c r="K15" s="13" t="s">
        <v>772</v>
      </c>
      <c r="L15" s="13" t="s">
        <v>773</v>
      </c>
      <c r="M15" s="13" t="s">
        <v>774</v>
      </c>
      <c r="N15" s="13" t="s">
        <v>763</v>
      </c>
      <c r="O15" s="13" t="s">
        <v>764</v>
      </c>
      <c r="P15" s="13" t="s">
        <v>765</v>
      </c>
      <c r="Q15" s="13" t="s">
        <v>766</v>
      </c>
      <c r="R15" s="13" t="s">
        <v>767</v>
      </c>
      <c r="S15" s="13" t="s">
        <v>768</v>
      </c>
      <c r="T15" s="13" t="s">
        <v>775</v>
      </c>
    </row>
    <row r="16" spans="1:20" ht="16.5" x14ac:dyDescent="0.2">
      <c r="A16" s="14">
        <v>1</v>
      </c>
      <c r="B16" s="14">
        <v>1</v>
      </c>
      <c r="C16" s="14">
        <v>1</v>
      </c>
      <c r="D16" s="14">
        <v>1</v>
      </c>
      <c r="E16" s="14" t="s">
        <v>732</v>
      </c>
      <c r="F16" s="23">
        <v>0.25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6.5" x14ac:dyDescent="0.2">
      <c r="A17" s="14">
        <v>2</v>
      </c>
      <c r="B17" s="14">
        <v>1</v>
      </c>
      <c r="C17" s="14">
        <v>2</v>
      </c>
      <c r="D17" s="14">
        <v>1</v>
      </c>
      <c r="E17" s="14" t="s">
        <v>733</v>
      </c>
      <c r="F17" s="14"/>
      <c r="G17" s="23">
        <v>0.25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6.5" x14ac:dyDescent="0.2">
      <c r="A18" s="14">
        <v>3</v>
      </c>
      <c r="B18" s="14">
        <v>1</v>
      </c>
      <c r="C18" s="14">
        <v>1</v>
      </c>
      <c r="D18" s="14">
        <v>2</v>
      </c>
      <c r="E18" s="14" t="s">
        <v>734</v>
      </c>
      <c r="F18" s="23">
        <v>0.5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6.5" x14ac:dyDescent="0.2">
      <c r="A19" s="14">
        <v>4</v>
      </c>
      <c r="B19" s="14">
        <v>1</v>
      </c>
      <c r="C19" s="14">
        <v>2</v>
      </c>
      <c r="D19" s="14">
        <v>2</v>
      </c>
      <c r="E19" s="14" t="s">
        <v>735</v>
      </c>
      <c r="F19" s="14"/>
      <c r="G19" s="23">
        <v>0.5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6.5" x14ac:dyDescent="0.2">
      <c r="A20" s="14">
        <v>5</v>
      </c>
      <c r="B20" s="14">
        <v>2</v>
      </c>
      <c r="C20" s="14">
        <v>1</v>
      </c>
      <c r="D20" s="14">
        <v>1</v>
      </c>
      <c r="E20" s="14" t="s">
        <v>736</v>
      </c>
      <c r="F20" s="23">
        <v>0.6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6.5" x14ac:dyDescent="0.2">
      <c r="A21" s="14">
        <v>6</v>
      </c>
      <c r="B21" s="14">
        <v>2</v>
      </c>
      <c r="C21" s="14">
        <v>2</v>
      </c>
      <c r="D21" s="14">
        <v>1</v>
      </c>
      <c r="E21" s="14" t="s">
        <v>737</v>
      </c>
      <c r="F21" s="14"/>
      <c r="G21" s="23">
        <v>0.6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6.5" x14ac:dyDescent="0.2">
      <c r="A22" s="14">
        <v>7</v>
      </c>
      <c r="B22" s="14">
        <v>2</v>
      </c>
      <c r="C22" s="14">
        <v>3</v>
      </c>
      <c r="D22" s="14">
        <v>1</v>
      </c>
      <c r="E22" s="14" t="s">
        <v>738</v>
      </c>
      <c r="F22" s="23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6.5" x14ac:dyDescent="0.2">
      <c r="A23" s="14">
        <v>8</v>
      </c>
      <c r="B23" s="14">
        <v>2</v>
      </c>
      <c r="C23" s="14">
        <v>4</v>
      </c>
      <c r="D23" s="14">
        <v>1</v>
      </c>
      <c r="E23" s="14" t="s">
        <v>739</v>
      </c>
      <c r="F23" s="14"/>
      <c r="G23" s="23">
        <v>1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6.5" x14ac:dyDescent="0.2">
      <c r="A24" s="14">
        <v>9</v>
      </c>
      <c r="B24" s="14">
        <v>2</v>
      </c>
      <c r="C24" s="14">
        <v>1</v>
      </c>
      <c r="D24" s="14">
        <v>2</v>
      </c>
      <c r="E24" s="14" t="s">
        <v>755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6.5" x14ac:dyDescent="0.2">
      <c r="A25" s="14">
        <v>10</v>
      </c>
      <c r="B25" s="14">
        <v>2</v>
      </c>
      <c r="C25" s="14">
        <v>2</v>
      </c>
      <c r="D25" s="14">
        <v>2</v>
      </c>
      <c r="E25" s="14" t="s">
        <v>756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6.5" x14ac:dyDescent="0.2">
      <c r="A26" s="14">
        <v>11</v>
      </c>
      <c r="B26" s="14">
        <v>2</v>
      </c>
      <c r="C26" s="14">
        <v>3</v>
      </c>
      <c r="D26" s="14">
        <v>2</v>
      </c>
      <c r="E26" s="14" t="s">
        <v>757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6.5" x14ac:dyDescent="0.2">
      <c r="A27" s="14">
        <v>12</v>
      </c>
      <c r="B27" s="14">
        <v>2</v>
      </c>
      <c r="C27" s="14">
        <v>4</v>
      </c>
      <c r="D27" s="14">
        <v>2</v>
      </c>
      <c r="E27" s="14" t="s">
        <v>758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6.5" x14ac:dyDescent="0.2">
      <c r="A28" s="14">
        <v>13</v>
      </c>
      <c r="B28" s="14">
        <v>3</v>
      </c>
      <c r="C28" s="14">
        <v>1</v>
      </c>
      <c r="D28" s="14">
        <v>1</v>
      </c>
      <c r="E28" s="14" t="s">
        <v>736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6.5" x14ac:dyDescent="0.2">
      <c r="A29" s="14">
        <v>14</v>
      </c>
      <c r="B29" s="14">
        <v>3</v>
      </c>
      <c r="C29" s="14">
        <v>2</v>
      </c>
      <c r="D29" s="14">
        <v>1</v>
      </c>
      <c r="E29" s="14" t="s">
        <v>737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6.5" x14ac:dyDescent="0.2">
      <c r="A30" s="14">
        <v>15</v>
      </c>
      <c r="B30" s="14">
        <v>3</v>
      </c>
      <c r="C30" s="14">
        <v>3</v>
      </c>
      <c r="D30" s="14">
        <v>1</v>
      </c>
      <c r="E30" s="14" t="s">
        <v>738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6.5" x14ac:dyDescent="0.2">
      <c r="A31" s="14">
        <v>16</v>
      </c>
      <c r="B31" s="14">
        <v>3</v>
      </c>
      <c r="C31" s="14">
        <v>4</v>
      </c>
      <c r="D31" s="14">
        <v>1</v>
      </c>
      <c r="E31" s="14" t="s">
        <v>739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6.5" x14ac:dyDescent="0.2">
      <c r="A32" s="14">
        <v>17</v>
      </c>
      <c r="B32" s="14">
        <v>3</v>
      </c>
      <c r="C32" s="14">
        <v>5</v>
      </c>
      <c r="D32" s="14">
        <v>1</v>
      </c>
      <c r="E32" s="14" t="s">
        <v>740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6.5" x14ac:dyDescent="0.2">
      <c r="A33" s="14">
        <v>18</v>
      </c>
      <c r="B33" s="14">
        <v>3</v>
      </c>
      <c r="C33" s="14">
        <v>6</v>
      </c>
      <c r="D33" s="14">
        <v>1</v>
      </c>
      <c r="E33" s="14" t="s">
        <v>741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6.5" x14ac:dyDescent="0.2">
      <c r="A34" s="14">
        <v>19</v>
      </c>
      <c r="B34" s="14">
        <v>3</v>
      </c>
      <c r="C34" s="14">
        <v>1</v>
      </c>
      <c r="D34" s="14">
        <v>2</v>
      </c>
      <c r="E34" s="14" t="s">
        <v>747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6.5" x14ac:dyDescent="0.2">
      <c r="A35" s="14">
        <v>20</v>
      </c>
      <c r="B35" s="14">
        <v>3</v>
      </c>
      <c r="C35" s="14">
        <v>2</v>
      </c>
      <c r="D35" s="14">
        <v>2</v>
      </c>
      <c r="E35" s="14" t="s">
        <v>748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6.5" x14ac:dyDescent="0.2">
      <c r="A36" s="14">
        <v>21</v>
      </c>
      <c r="B36" s="14">
        <v>3</v>
      </c>
      <c r="C36" s="14">
        <v>3</v>
      </c>
      <c r="D36" s="14">
        <v>2</v>
      </c>
      <c r="E36" s="14" t="s">
        <v>749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6.5" x14ac:dyDescent="0.2">
      <c r="A37" s="14">
        <v>22</v>
      </c>
      <c r="B37" s="14">
        <v>3</v>
      </c>
      <c r="C37" s="14">
        <v>4</v>
      </c>
      <c r="D37" s="14">
        <v>2</v>
      </c>
      <c r="E37" s="14" t="s">
        <v>750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6.5" x14ac:dyDescent="0.2">
      <c r="A38" s="14">
        <v>23</v>
      </c>
      <c r="B38" s="14">
        <v>3</v>
      </c>
      <c r="C38" s="14">
        <v>5</v>
      </c>
      <c r="D38" s="14">
        <v>2</v>
      </c>
      <c r="E38" s="14" t="s">
        <v>752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6.5" x14ac:dyDescent="0.2">
      <c r="A39" s="14">
        <v>24</v>
      </c>
      <c r="B39" s="14">
        <v>3</v>
      </c>
      <c r="C39" s="14">
        <v>6</v>
      </c>
      <c r="D39" s="14">
        <v>2</v>
      </c>
      <c r="E39" s="14" t="s">
        <v>754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6.5" x14ac:dyDescent="0.2">
      <c r="A40" s="14">
        <v>25</v>
      </c>
      <c r="B40" s="14">
        <v>4</v>
      </c>
      <c r="C40" s="14">
        <v>1</v>
      </c>
      <c r="D40" s="14">
        <v>1</v>
      </c>
      <c r="E40" s="14" t="s">
        <v>736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6.5" x14ac:dyDescent="0.2">
      <c r="A41" s="14">
        <v>26</v>
      </c>
      <c r="B41" s="14">
        <v>4</v>
      </c>
      <c r="C41" s="14">
        <v>2</v>
      </c>
      <c r="D41" s="14">
        <v>1</v>
      </c>
      <c r="E41" s="14" t="s">
        <v>737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6.5" x14ac:dyDescent="0.2">
      <c r="A42" s="14">
        <v>27</v>
      </c>
      <c r="B42" s="14">
        <v>4</v>
      </c>
      <c r="C42" s="14">
        <v>3</v>
      </c>
      <c r="D42" s="14">
        <v>1</v>
      </c>
      <c r="E42" s="14" t="s">
        <v>733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6.5" x14ac:dyDescent="0.2">
      <c r="A43" s="14">
        <v>28</v>
      </c>
      <c r="B43" s="14">
        <v>4</v>
      </c>
      <c r="C43" s="14">
        <v>4</v>
      </c>
      <c r="D43" s="14">
        <v>1</v>
      </c>
      <c r="E43" s="14" t="s">
        <v>739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6.5" x14ac:dyDescent="0.2">
      <c r="A44" s="14">
        <v>29</v>
      </c>
      <c r="B44" s="14">
        <v>4</v>
      </c>
      <c r="C44" s="14">
        <v>5</v>
      </c>
      <c r="D44" s="14">
        <v>1</v>
      </c>
      <c r="E44" s="14" t="s">
        <v>742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6.5" x14ac:dyDescent="0.2">
      <c r="A45" s="14">
        <v>30</v>
      </c>
      <c r="B45" s="14">
        <v>4</v>
      </c>
      <c r="C45" s="14">
        <v>6</v>
      </c>
      <c r="D45" s="14">
        <v>1</v>
      </c>
      <c r="E45" s="14" t="s">
        <v>743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6.5" x14ac:dyDescent="0.2">
      <c r="A46" s="14">
        <v>31</v>
      </c>
      <c r="B46" s="14">
        <v>4</v>
      </c>
      <c r="C46" s="14">
        <v>7</v>
      </c>
      <c r="D46" s="14">
        <v>1</v>
      </c>
      <c r="E46" s="14" t="s">
        <v>744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6.5" x14ac:dyDescent="0.2">
      <c r="A47" s="14">
        <v>32</v>
      </c>
      <c r="B47" s="14">
        <v>4</v>
      </c>
      <c r="C47" s="14">
        <v>1</v>
      </c>
      <c r="D47" s="14">
        <v>2</v>
      </c>
      <c r="E47" s="14" t="s">
        <v>759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6.5" x14ac:dyDescent="0.2">
      <c r="A48" s="14">
        <v>33</v>
      </c>
      <c r="B48" s="14">
        <v>4</v>
      </c>
      <c r="C48" s="14">
        <v>2</v>
      </c>
      <c r="D48" s="14">
        <v>2</v>
      </c>
      <c r="E48" s="14" t="s">
        <v>756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6.5" x14ac:dyDescent="0.2">
      <c r="A49" s="14">
        <v>34</v>
      </c>
      <c r="B49" s="14">
        <v>4</v>
      </c>
      <c r="C49" s="14">
        <v>3</v>
      </c>
      <c r="D49" s="14">
        <v>2</v>
      </c>
      <c r="E49" s="14" t="s">
        <v>745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6.5" x14ac:dyDescent="0.2">
      <c r="A50" s="14">
        <v>35</v>
      </c>
      <c r="B50" s="14">
        <v>4</v>
      </c>
      <c r="C50" s="14">
        <v>4</v>
      </c>
      <c r="D50" s="14">
        <v>2</v>
      </c>
      <c r="E50" s="14" t="s">
        <v>746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6.5" x14ac:dyDescent="0.2">
      <c r="A51" s="14">
        <v>36</v>
      </c>
      <c r="B51" s="14">
        <v>4</v>
      </c>
      <c r="C51" s="14">
        <v>5</v>
      </c>
      <c r="D51" s="14">
        <v>2</v>
      </c>
      <c r="E51" s="14" t="s">
        <v>760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6.5" x14ac:dyDescent="0.2">
      <c r="A52" s="14">
        <v>37</v>
      </c>
      <c r="B52" s="14">
        <v>4</v>
      </c>
      <c r="C52" s="14">
        <v>6</v>
      </c>
      <c r="D52" s="14">
        <v>2</v>
      </c>
      <c r="E52" s="14" t="s">
        <v>751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6.5" x14ac:dyDescent="0.2">
      <c r="A53" s="14">
        <v>38</v>
      </c>
      <c r="B53" s="14">
        <v>4</v>
      </c>
      <c r="C53" s="14">
        <v>7</v>
      </c>
      <c r="D53" s="14">
        <v>2</v>
      </c>
      <c r="E53" s="14" t="s">
        <v>753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6.5" x14ac:dyDescent="0.2">
      <c r="A54" s="14">
        <v>39</v>
      </c>
      <c r="B54" s="14">
        <v>4</v>
      </c>
      <c r="C54" s="14">
        <v>8</v>
      </c>
      <c r="D54" s="14">
        <v>2</v>
      </c>
      <c r="E54" s="14" t="s">
        <v>761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6.5" x14ac:dyDescent="0.2">
      <c r="A55" s="14">
        <v>40</v>
      </c>
      <c r="B55" s="14">
        <v>5</v>
      </c>
      <c r="C55" s="14">
        <v>1</v>
      </c>
      <c r="D55" s="14">
        <v>1</v>
      </c>
      <c r="E55" s="14" t="s">
        <v>736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6.5" x14ac:dyDescent="0.2">
      <c r="A56" s="14">
        <v>41</v>
      </c>
      <c r="B56" s="14">
        <v>5</v>
      </c>
      <c r="C56" s="14">
        <v>2</v>
      </c>
      <c r="D56" s="14">
        <v>1</v>
      </c>
      <c r="E56" s="14" t="s">
        <v>737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6.5" x14ac:dyDescent="0.2">
      <c r="A57" s="14">
        <v>42</v>
      </c>
      <c r="B57" s="14">
        <v>5</v>
      </c>
      <c r="C57" s="14">
        <v>3</v>
      </c>
      <c r="D57" s="14">
        <v>1</v>
      </c>
      <c r="E57" s="14" t="s">
        <v>733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6.5" x14ac:dyDescent="0.2">
      <c r="A58" s="14">
        <v>43</v>
      </c>
      <c r="B58" s="14">
        <v>5</v>
      </c>
      <c r="C58" s="14">
        <v>4</v>
      </c>
      <c r="D58" s="14">
        <v>1</v>
      </c>
      <c r="E58" s="14" t="s">
        <v>739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6.5" x14ac:dyDescent="0.2">
      <c r="A59" s="14">
        <v>44</v>
      </c>
      <c r="B59" s="14">
        <v>5</v>
      </c>
      <c r="C59" s="14">
        <v>5</v>
      </c>
      <c r="D59" s="14">
        <v>1</v>
      </c>
      <c r="E59" s="14" t="s">
        <v>742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6.5" x14ac:dyDescent="0.2">
      <c r="A60" s="14">
        <v>45</v>
      </c>
      <c r="B60" s="14">
        <v>5</v>
      </c>
      <c r="C60" s="14">
        <v>6</v>
      </c>
      <c r="D60" s="14">
        <v>1</v>
      </c>
      <c r="E60" s="14" t="s">
        <v>743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6.5" x14ac:dyDescent="0.2">
      <c r="A61" s="14">
        <v>46</v>
      </c>
      <c r="B61" s="14">
        <v>5</v>
      </c>
      <c r="C61" s="14">
        <v>7</v>
      </c>
      <c r="D61" s="14">
        <v>1</v>
      </c>
      <c r="E61" s="14" t="s">
        <v>744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6.5" x14ac:dyDescent="0.2">
      <c r="A62" s="14">
        <v>47</v>
      </c>
      <c r="B62" s="14">
        <v>5</v>
      </c>
      <c r="C62" s="14">
        <v>1</v>
      </c>
      <c r="D62" s="14">
        <v>2</v>
      </c>
      <c r="E62" s="14" t="s">
        <v>759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6.5" x14ac:dyDescent="0.2">
      <c r="A63" s="14">
        <v>48</v>
      </c>
      <c r="B63" s="14">
        <v>5</v>
      </c>
      <c r="C63" s="14">
        <v>2</v>
      </c>
      <c r="D63" s="14">
        <v>2</v>
      </c>
      <c r="E63" s="14" t="s">
        <v>756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6.5" x14ac:dyDescent="0.2">
      <c r="A64" s="14">
        <v>49</v>
      </c>
      <c r="B64" s="14">
        <v>5</v>
      </c>
      <c r="C64" s="14">
        <v>3</v>
      </c>
      <c r="D64" s="14">
        <v>2</v>
      </c>
      <c r="E64" s="14" t="s">
        <v>745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6.5" x14ac:dyDescent="0.2">
      <c r="A65" s="14">
        <v>50</v>
      </c>
      <c r="B65" s="14">
        <v>5</v>
      </c>
      <c r="C65" s="14">
        <v>4</v>
      </c>
      <c r="D65" s="14">
        <v>2</v>
      </c>
      <c r="E65" s="14" t="s">
        <v>746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6.5" x14ac:dyDescent="0.2">
      <c r="A66" s="14">
        <v>51</v>
      </c>
      <c r="B66" s="14">
        <v>5</v>
      </c>
      <c r="C66" s="14">
        <v>5</v>
      </c>
      <c r="D66" s="14">
        <v>2</v>
      </c>
      <c r="E66" s="14" t="s">
        <v>760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6.5" x14ac:dyDescent="0.2">
      <c r="A67" s="14">
        <v>52</v>
      </c>
      <c r="B67" s="14">
        <v>5</v>
      </c>
      <c r="C67" s="14">
        <v>6</v>
      </c>
      <c r="D67" s="14">
        <v>2</v>
      </c>
      <c r="E67" s="14" t="s">
        <v>751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6.5" x14ac:dyDescent="0.2">
      <c r="A68" s="14">
        <v>53</v>
      </c>
      <c r="B68" s="14">
        <v>5</v>
      </c>
      <c r="C68" s="14">
        <v>7</v>
      </c>
      <c r="D68" s="14">
        <v>2</v>
      </c>
      <c r="E68" s="14" t="s">
        <v>753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6.5" x14ac:dyDescent="0.2">
      <c r="A69" s="14">
        <v>54</v>
      </c>
      <c r="B69" s="14">
        <v>5</v>
      </c>
      <c r="C69" s="14">
        <v>8</v>
      </c>
      <c r="D69" s="14">
        <v>2</v>
      </c>
      <c r="E69" s="14" t="s">
        <v>761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6.5" x14ac:dyDescent="0.2">
      <c r="A70" s="14">
        <v>55</v>
      </c>
      <c r="B70" s="14">
        <v>6</v>
      </c>
      <c r="C70" s="14">
        <v>1</v>
      </c>
      <c r="D70" s="14">
        <v>1</v>
      </c>
      <c r="E70" s="14" t="s">
        <v>736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6.5" x14ac:dyDescent="0.2">
      <c r="A71" s="14">
        <v>56</v>
      </c>
      <c r="B71" s="14">
        <v>6</v>
      </c>
      <c r="C71" s="14">
        <v>2</v>
      </c>
      <c r="D71" s="14">
        <v>1</v>
      </c>
      <c r="E71" s="14" t="s">
        <v>737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6.5" x14ac:dyDescent="0.2">
      <c r="A72" s="14">
        <v>57</v>
      </c>
      <c r="B72" s="14">
        <v>6</v>
      </c>
      <c r="C72" s="14">
        <v>3</v>
      </c>
      <c r="D72" s="14">
        <v>1</v>
      </c>
      <c r="E72" s="14" t="s">
        <v>733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6.5" x14ac:dyDescent="0.2">
      <c r="A73" s="14">
        <v>58</v>
      </c>
      <c r="B73" s="14">
        <v>6</v>
      </c>
      <c r="C73" s="14">
        <v>4</v>
      </c>
      <c r="D73" s="14">
        <v>1</v>
      </c>
      <c r="E73" s="14" t="s">
        <v>739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6.5" x14ac:dyDescent="0.2">
      <c r="A74" s="14">
        <v>59</v>
      </c>
      <c r="B74" s="14">
        <v>6</v>
      </c>
      <c r="C74" s="14">
        <v>5</v>
      </c>
      <c r="D74" s="14">
        <v>1</v>
      </c>
      <c r="E74" s="14" t="s">
        <v>742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6.5" x14ac:dyDescent="0.2">
      <c r="A75" s="14">
        <v>60</v>
      </c>
      <c r="B75" s="14">
        <v>6</v>
      </c>
      <c r="C75" s="14">
        <v>6</v>
      </c>
      <c r="D75" s="14">
        <v>1</v>
      </c>
      <c r="E75" s="14" t="s">
        <v>743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6.5" x14ac:dyDescent="0.2">
      <c r="A76" s="14">
        <v>61</v>
      </c>
      <c r="B76" s="14">
        <v>6</v>
      </c>
      <c r="C76" s="14">
        <v>7</v>
      </c>
      <c r="D76" s="14">
        <v>1</v>
      </c>
      <c r="E76" s="14" t="s">
        <v>744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6.5" x14ac:dyDescent="0.2">
      <c r="A77" s="14">
        <v>62</v>
      </c>
      <c r="B77" s="14">
        <v>6</v>
      </c>
      <c r="C77" s="14">
        <v>1</v>
      </c>
      <c r="D77" s="14">
        <v>2</v>
      </c>
      <c r="E77" s="14" t="s">
        <v>759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6.5" x14ac:dyDescent="0.2">
      <c r="A78" s="14">
        <v>63</v>
      </c>
      <c r="B78" s="14">
        <v>6</v>
      </c>
      <c r="C78" s="14">
        <v>2</v>
      </c>
      <c r="D78" s="14">
        <v>2</v>
      </c>
      <c r="E78" s="14" t="s">
        <v>756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6.5" x14ac:dyDescent="0.2">
      <c r="A79" s="14">
        <v>64</v>
      </c>
      <c r="B79" s="14">
        <v>6</v>
      </c>
      <c r="C79" s="14">
        <v>3</v>
      </c>
      <c r="D79" s="14">
        <v>2</v>
      </c>
      <c r="E79" s="14" t="s">
        <v>745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6.5" x14ac:dyDescent="0.2">
      <c r="A80" s="14">
        <v>65</v>
      </c>
      <c r="B80" s="14">
        <v>6</v>
      </c>
      <c r="C80" s="14">
        <v>4</v>
      </c>
      <c r="D80" s="14">
        <v>2</v>
      </c>
      <c r="E80" s="14" t="s">
        <v>746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6.5" x14ac:dyDescent="0.2">
      <c r="A81" s="14">
        <v>66</v>
      </c>
      <c r="B81" s="14">
        <v>6</v>
      </c>
      <c r="C81" s="14">
        <v>5</v>
      </c>
      <c r="D81" s="14">
        <v>2</v>
      </c>
      <c r="E81" s="14" t="s">
        <v>760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6.5" x14ac:dyDescent="0.2">
      <c r="A82" s="14">
        <v>67</v>
      </c>
      <c r="B82" s="14">
        <v>6</v>
      </c>
      <c r="C82" s="14">
        <v>6</v>
      </c>
      <c r="D82" s="14">
        <v>2</v>
      </c>
      <c r="E82" s="14" t="s">
        <v>751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6.5" x14ac:dyDescent="0.2">
      <c r="A83" s="14">
        <v>68</v>
      </c>
      <c r="B83" s="14">
        <v>6</v>
      </c>
      <c r="C83" s="14">
        <v>7</v>
      </c>
      <c r="D83" s="14">
        <v>2</v>
      </c>
      <c r="E83" s="14" t="s">
        <v>753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6.5" x14ac:dyDescent="0.2">
      <c r="A84" s="14">
        <v>69</v>
      </c>
      <c r="B84" s="14">
        <v>6</v>
      </c>
      <c r="C84" s="14">
        <v>8</v>
      </c>
      <c r="D84" s="14">
        <v>2</v>
      </c>
      <c r="E84" s="14" t="s">
        <v>761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6.5" x14ac:dyDescent="0.2">
      <c r="A85" s="14">
        <v>70</v>
      </c>
      <c r="B85" s="14">
        <v>7</v>
      </c>
      <c r="C85" s="14">
        <v>1</v>
      </c>
      <c r="D85" s="14">
        <v>1</v>
      </c>
      <c r="E85" s="14" t="s">
        <v>736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6.5" x14ac:dyDescent="0.2">
      <c r="A86" s="14">
        <v>71</v>
      </c>
      <c r="B86" s="14">
        <v>7</v>
      </c>
      <c r="C86" s="14">
        <v>2</v>
      </c>
      <c r="D86" s="14">
        <v>1</v>
      </c>
      <c r="E86" s="14" t="s">
        <v>737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6.5" x14ac:dyDescent="0.2">
      <c r="A87" s="14">
        <v>72</v>
      </c>
      <c r="B87" s="14">
        <v>7</v>
      </c>
      <c r="C87" s="14">
        <v>3</v>
      </c>
      <c r="D87" s="14">
        <v>1</v>
      </c>
      <c r="E87" s="14" t="s">
        <v>733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6.5" x14ac:dyDescent="0.2">
      <c r="A88" s="14">
        <v>73</v>
      </c>
      <c r="B88" s="14">
        <v>7</v>
      </c>
      <c r="C88" s="14">
        <v>4</v>
      </c>
      <c r="D88" s="14">
        <v>1</v>
      </c>
      <c r="E88" s="14" t="s">
        <v>739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6.5" x14ac:dyDescent="0.2">
      <c r="A89" s="14">
        <v>74</v>
      </c>
      <c r="B89" s="14">
        <v>7</v>
      </c>
      <c r="C89" s="14">
        <v>5</v>
      </c>
      <c r="D89" s="14">
        <v>1</v>
      </c>
      <c r="E89" s="14" t="s">
        <v>742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6.5" x14ac:dyDescent="0.2">
      <c r="A90" s="14">
        <v>75</v>
      </c>
      <c r="B90" s="14">
        <v>7</v>
      </c>
      <c r="C90" s="14">
        <v>6</v>
      </c>
      <c r="D90" s="14">
        <v>1</v>
      </c>
      <c r="E90" s="14" t="s">
        <v>743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6.5" x14ac:dyDescent="0.2">
      <c r="A91" s="14">
        <v>76</v>
      </c>
      <c r="B91" s="14">
        <v>7</v>
      </c>
      <c r="C91" s="14">
        <v>7</v>
      </c>
      <c r="D91" s="14">
        <v>1</v>
      </c>
      <c r="E91" s="14" t="s">
        <v>744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6.5" x14ac:dyDescent="0.2">
      <c r="A92" s="14">
        <v>77</v>
      </c>
      <c r="B92" s="14">
        <v>7</v>
      </c>
      <c r="C92" s="14">
        <v>1</v>
      </c>
      <c r="D92" s="14">
        <v>2</v>
      </c>
      <c r="E92" s="14" t="s">
        <v>759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6.5" x14ac:dyDescent="0.2">
      <c r="A93" s="14">
        <v>78</v>
      </c>
      <c r="B93" s="14">
        <v>7</v>
      </c>
      <c r="C93" s="14">
        <v>2</v>
      </c>
      <c r="D93" s="14">
        <v>2</v>
      </c>
      <c r="E93" s="14" t="s">
        <v>756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6.5" x14ac:dyDescent="0.2">
      <c r="A94" s="14">
        <v>79</v>
      </c>
      <c r="B94" s="14">
        <v>7</v>
      </c>
      <c r="C94" s="14">
        <v>3</v>
      </c>
      <c r="D94" s="14">
        <v>2</v>
      </c>
      <c r="E94" s="14" t="s">
        <v>745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6.5" x14ac:dyDescent="0.2">
      <c r="A95" s="14">
        <v>80</v>
      </c>
      <c r="B95" s="14">
        <v>7</v>
      </c>
      <c r="C95" s="14">
        <v>4</v>
      </c>
      <c r="D95" s="14">
        <v>2</v>
      </c>
      <c r="E95" s="14" t="s">
        <v>746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6.5" x14ac:dyDescent="0.2">
      <c r="A96" s="14">
        <v>81</v>
      </c>
      <c r="B96" s="14">
        <v>7</v>
      </c>
      <c r="C96" s="14">
        <v>5</v>
      </c>
      <c r="D96" s="14">
        <v>2</v>
      </c>
      <c r="E96" s="14" t="s">
        <v>760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6.5" x14ac:dyDescent="0.2">
      <c r="A97" s="14">
        <v>82</v>
      </c>
      <c r="B97" s="14">
        <v>7</v>
      </c>
      <c r="C97" s="14">
        <v>6</v>
      </c>
      <c r="D97" s="14">
        <v>2</v>
      </c>
      <c r="E97" s="14" t="s">
        <v>751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6.5" x14ac:dyDescent="0.2">
      <c r="A98" s="14">
        <v>83</v>
      </c>
      <c r="B98" s="14">
        <v>7</v>
      </c>
      <c r="C98" s="14">
        <v>7</v>
      </c>
      <c r="D98" s="14">
        <v>2</v>
      </c>
      <c r="E98" s="14" t="s">
        <v>753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6.5" x14ac:dyDescent="0.2">
      <c r="A99" s="14">
        <v>84</v>
      </c>
      <c r="B99" s="14">
        <v>7</v>
      </c>
      <c r="C99" s="14">
        <v>8</v>
      </c>
      <c r="D99" s="14">
        <v>2</v>
      </c>
      <c r="E99" s="14" t="s">
        <v>761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6.5" x14ac:dyDescent="0.2">
      <c r="A100" s="14">
        <v>85</v>
      </c>
      <c r="B100" s="14">
        <v>8</v>
      </c>
      <c r="C100" s="14">
        <v>1</v>
      </c>
      <c r="D100" s="14">
        <v>1</v>
      </c>
      <c r="E100" s="14" t="s">
        <v>736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6.5" x14ac:dyDescent="0.2">
      <c r="A101" s="14">
        <v>86</v>
      </c>
      <c r="B101" s="14">
        <v>8</v>
      </c>
      <c r="C101" s="14">
        <v>2</v>
      </c>
      <c r="D101" s="14">
        <v>1</v>
      </c>
      <c r="E101" s="14" t="s">
        <v>737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6.5" x14ac:dyDescent="0.2">
      <c r="A102" s="14">
        <v>87</v>
      </c>
      <c r="B102" s="14">
        <v>8</v>
      </c>
      <c r="C102" s="14">
        <v>3</v>
      </c>
      <c r="D102" s="14">
        <v>1</v>
      </c>
      <c r="E102" s="14" t="s">
        <v>733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6.5" x14ac:dyDescent="0.2">
      <c r="A103" s="14">
        <v>88</v>
      </c>
      <c r="B103" s="14">
        <v>8</v>
      </c>
      <c r="C103" s="14">
        <v>4</v>
      </c>
      <c r="D103" s="14">
        <v>1</v>
      </c>
      <c r="E103" s="14" t="s">
        <v>739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6.5" x14ac:dyDescent="0.2">
      <c r="A104" s="14">
        <v>89</v>
      </c>
      <c r="B104" s="14">
        <v>8</v>
      </c>
      <c r="C104" s="14">
        <v>5</v>
      </c>
      <c r="D104" s="14">
        <v>1</v>
      </c>
      <c r="E104" s="14" t="s">
        <v>742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6.5" x14ac:dyDescent="0.2">
      <c r="A105" s="14">
        <v>90</v>
      </c>
      <c r="B105" s="14">
        <v>8</v>
      </c>
      <c r="C105" s="14">
        <v>6</v>
      </c>
      <c r="D105" s="14">
        <v>1</v>
      </c>
      <c r="E105" s="14" t="s">
        <v>743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6.5" x14ac:dyDescent="0.2">
      <c r="A106" s="14">
        <v>91</v>
      </c>
      <c r="B106" s="14">
        <v>8</v>
      </c>
      <c r="C106" s="14">
        <v>7</v>
      </c>
      <c r="D106" s="14">
        <v>1</v>
      </c>
      <c r="E106" s="14" t="s">
        <v>744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6.5" x14ac:dyDescent="0.2">
      <c r="A107" s="14">
        <v>92</v>
      </c>
      <c r="B107" s="14">
        <v>8</v>
      </c>
      <c r="C107" s="14">
        <v>1</v>
      </c>
      <c r="D107" s="14">
        <v>2</v>
      </c>
      <c r="E107" s="14" t="s">
        <v>759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6.5" x14ac:dyDescent="0.2">
      <c r="A108" s="14">
        <v>93</v>
      </c>
      <c r="B108" s="14">
        <v>8</v>
      </c>
      <c r="C108" s="14">
        <v>2</v>
      </c>
      <c r="D108" s="14">
        <v>2</v>
      </c>
      <c r="E108" s="14" t="s">
        <v>756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6.5" x14ac:dyDescent="0.2">
      <c r="A109" s="14">
        <v>94</v>
      </c>
      <c r="B109" s="14">
        <v>8</v>
      </c>
      <c r="C109" s="14">
        <v>3</v>
      </c>
      <c r="D109" s="14">
        <v>2</v>
      </c>
      <c r="E109" s="14" t="s">
        <v>745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6.5" x14ac:dyDescent="0.2">
      <c r="A110" s="14">
        <v>95</v>
      </c>
      <c r="B110" s="14">
        <v>8</v>
      </c>
      <c r="C110" s="14">
        <v>4</v>
      </c>
      <c r="D110" s="14">
        <v>2</v>
      </c>
      <c r="E110" s="14" t="s">
        <v>746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6.5" x14ac:dyDescent="0.2">
      <c r="A111" s="14">
        <v>96</v>
      </c>
      <c r="B111" s="14">
        <v>8</v>
      </c>
      <c r="C111" s="14">
        <v>5</v>
      </c>
      <c r="D111" s="14">
        <v>2</v>
      </c>
      <c r="E111" s="14" t="s">
        <v>760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6.5" x14ac:dyDescent="0.2">
      <c r="A112" s="14">
        <v>97</v>
      </c>
      <c r="B112" s="14">
        <v>8</v>
      </c>
      <c r="C112" s="14">
        <v>6</v>
      </c>
      <c r="D112" s="14">
        <v>2</v>
      </c>
      <c r="E112" s="14" t="s">
        <v>751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6.5" x14ac:dyDescent="0.2">
      <c r="A113" s="14">
        <v>98</v>
      </c>
      <c r="B113" s="14">
        <v>8</v>
      </c>
      <c r="C113" s="14">
        <v>7</v>
      </c>
      <c r="D113" s="14">
        <v>2</v>
      </c>
      <c r="E113" s="14" t="s">
        <v>753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6.5" x14ac:dyDescent="0.2">
      <c r="A114" s="14">
        <v>99</v>
      </c>
      <c r="B114" s="14">
        <v>8</v>
      </c>
      <c r="C114" s="14">
        <v>8</v>
      </c>
      <c r="D114" s="14">
        <v>2</v>
      </c>
      <c r="E114" s="14" t="s">
        <v>761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6.5" x14ac:dyDescent="0.2">
      <c r="A115" s="14">
        <v>100</v>
      </c>
      <c r="B115" s="14">
        <v>9</v>
      </c>
      <c r="C115" s="14">
        <v>1</v>
      </c>
      <c r="D115" s="14">
        <v>1</v>
      </c>
      <c r="E115" s="14" t="s">
        <v>736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6.5" x14ac:dyDescent="0.2">
      <c r="A116" s="14">
        <v>101</v>
      </c>
      <c r="B116" s="14">
        <v>9</v>
      </c>
      <c r="C116" s="14">
        <v>2</v>
      </c>
      <c r="D116" s="14">
        <v>1</v>
      </c>
      <c r="E116" s="14" t="s">
        <v>737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6.5" x14ac:dyDescent="0.2">
      <c r="A117" s="14">
        <v>102</v>
      </c>
      <c r="B117" s="14">
        <v>9</v>
      </c>
      <c r="C117" s="14">
        <v>3</v>
      </c>
      <c r="D117" s="14">
        <v>1</v>
      </c>
      <c r="E117" s="14" t="s">
        <v>733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6.5" x14ac:dyDescent="0.2">
      <c r="A118" s="14">
        <v>103</v>
      </c>
      <c r="B118" s="14">
        <v>9</v>
      </c>
      <c r="C118" s="14">
        <v>4</v>
      </c>
      <c r="D118" s="14">
        <v>1</v>
      </c>
      <c r="E118" s="14" t="s">
        <v>739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6.5" x14ac:dyDescent="0.2">
      <c r="A119" s="14">
        <v>104</v>
      </c>
      <c r="B119" s="14">
        <v>9</v>
      </c>
      <c r="C119" s="14">
        <v>5</v>
      </c>
      <c r="D119" s="14">
        <v>1</v>
      </c>
      <c r="E119" s="14" t="s">
        <v>742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6.5" x14ac:dyDescent="0.2">
      <c r="A120" s="14">
        <v>105</v>
      </c>
      <c r="B120" s="14">
        <v>9</v>
      </c>
      <c r="C120" s="14">
        <v>6</v>
      </c>
      <c r="D120" s="14">
        <v>1</v>
      </c>
      <c r="E120" s="14" t="s">
        <v>743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6.5" x14ac:dyDescent="0.2">
      <c r="A121" s="14">
        <v>106</v>
      </c>
      <c r="B121" s="14">
        <v>9</v>
      </c>
      <c r="C121" s="14">
        <v>7</v>
      </c>
      <c r="D121" s="14">
        <v>1</v>
      </c>
      <c r="E121" s="14" t="s">
        <v>744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6.5" x14ac:dyDescent="0.2">
      <c r="A122" s="14">
        <v>107</v>
      </c>
      <c r="B122" s="14">
        <v>9</v>
      </c>
      <c r="C122" s="14">
        <v>1</v>
      </c>
      <c r="D122" s="14">
        <v>2</v>
      </c>
      <c r="E122" s="14" t="s">
        <v>759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6.5" x14ac:dyDescent="0.2">
      <c r="A123" s="14">
        <v>108</v>
      </c>
      <c r="B123" s="14">
        <v>9</v>
      </c>
      <c r="C123" s="14">
        <v>2</v>
      </c>
      <c r="D123" s="14">
        <v>2</v>
      </c>
      <c r="E123" s="14" t="s">
        <v>756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6.5" x14ac:dyDescent="0.2">
      <c r="A124" s="14">
        <v>109</v>
      </c>
      <c r="B124" s="14">
        <v>9</v>
      </c>
      <c r="C124" s="14">
        <v>3</v>
      </c>
      <c r="D124" s="14">
        <v>2</v>
      </c>
      <c r="E124" s="14" t="s">
        <v>745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6.5" x14ac:dyDescent="0.2">
      <c r="A125" s="14">
        <v>110</v>
      </c>
      <c r="B125" s="14">
        <v>9</v>
      </c>
      <c r="C125" s="14">
        <v>4</v>
      </c>
      <c r="D125" s="14">
        <v>2</v>
      </c>
      <c r="E125" s="14" t="s">
        <v>746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6.5" x14ac:dyDescent="0.2">
      <c r="A126" s="14">
        <v>111</v>
      </c>
      <c r="B126" s="14">
        <v>9</v>
      </c>
      <c r="C126" s="14">
        <v>5</v>
      </c>
      <c r="D126" s="14">
        <v>2</v>
      </c>
      <c r="E126" s="14" t="s">
        <v>760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6.5" x14ac:dyDescent="0.2">
      <c r="A127" s="14">
        <v>112</v>
      </c>
      <c r="B127" s="14">
        <v>9</v>
      </c>
      <c r="C127" s="14">
        <v>6</v>
      </c>
      <c r="D127" s="14">
        <v>2</v>
      </c>
      <c r="E127" s="14" t="s">
        <v>751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6.5" x14ac:dyDescent="0.2">
      <c r="A128" s="14">
        <v>113</v>
      </c>
      <c r="B128" s="14">
        <v>9</v>
      </c>
      <c r="C128" s="14">
        <v>7</v>
      </c>
      <c r="D128" s="14">
        <v>2</v>
      </c>
      <c r="E128" s="14" t="s">
        <v>753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6.5" x14ac:dyDescent="0.2">
      <c r="A129" s="14">
        <v>114</v>
      </c>
      <c r="B129" s="14">
        <v>9</v>
      </c>
      <c r="C129" s="14">
        <v>8</v>
      </c>
      <c r="D129" s="14">
        <v>2</v>
      </c>
      <c r="E129" s="14" t="s">
        <v>761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42"/>
  <sheetViews>
    <sheetView workbookViewId="0">
      <selection activeCell="I7" sqref="I7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5.25" customWidth="1"/>
    <col min="15" max="15" width="9.5" bestFit="1" customWidth="1"/>
    <col min="16" max="16" width="11.125" customWidth="1"/>
    <col min="17" max="17" width="9.125" bestFit="1" customWidth="1"/>
    <col min="18" max="19" width="10.25" customWidth="1"/>
    <col min="21" max="21" width="8" customWidth="1"/>
    <col min="22" max="22" width="12.25" customWidth="1"/>
    <col min="28" max="28" width="11" customWidth="1"/>
  </cols>
  <sheetData>
    <row r="2" spans="1:23" ht="21" thickBot="1" x14ac:dyDescent="0.25">
      <c r="A2" s="51" t="s">
        <v>594</v>
      </c>
      <c r="B2" s="51"/>
      <c r="C2" s="51"/>
      <c r="D2" s="51"/>
      <c r="E2" s="51"/>
    </row>
    <row r="3" spans="1:23" ht="17.25" x14ac:dyDescent="0.2">
      <c r="A3" s="52" t="s">
        <v>595</v>
      </c>
      <c r="B3" s="53"/>
      <c r="C3" s="53"/>
      <c r="D3" s="53"/>
      <c r="E3" s="54"/>
      <c r="H3" s="13" t="s">
        <v>605</v>
      </c>
      <c r="I3" s="13" t="s">
        <v>606</v>
      </c>
      <c r="J3" s="13" t="s">
        <v>607</v>
      </c>
      <c r="K3" s="13" t="s">
        <v>611</v>
      </c>
      <c r="M3" s="29" t="s">
        <v>711</v>
      </c>
      <c r="N3" s="18">
        <f>SUM(金币汇总!Q6:Q105)</f>
        <v>2812699.5999999996</v>
      </c>
    </row>
    <row r="4" spans="1:23" ht="17.25" x14ac:dyDescent="0.2">
      <c r="A4" s="55"/>
      <c r="B4" s="56"/>
      <c r="C4" s="56"/>
      <c r="D4" s="56"/>
      <c r="E4" s="57"/>
      <c r="G4" s="17" t="s">
        <v>608</v>
      </c>
      <c r="H4" s="14">
        <v>40</v>
      </c>
      <c r="I4" s="14">
        <v>20</v>
      </c>
      <c r="J4" s="14">
        <v>5</v>
      </c>
      <c r="K4" s="14">
        <v>3</v>
      </c>
      <c r="M4" s="13" t="s">
        <v>712</v>
      </c>
      <c r="N4" s="13" t="s">
        <v>713</v>
      </c>
      <c r="O4" s="13" t="s">
        <v>714</v>
      </c>
    </row>
    <row r="5" spans="1:23" ht="16.5" x14ac:dyDescent="0.2">
      <c r="A5" s="55"/>
      <c r="B5" s="56"/>
      <c r="C5" s="56"/>
      <c r="D5" s="56"/>
      <c r="E5" s="57"/>
      <c r="G5" s="17" t="s">
        <v>609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55"/>
      <c r="B6" s="56"/>
      <c r="C6" s="56"/>
      <c r="D6" s="56"/>
      <c r="E6" s="57"/>
      <c r="M6" s="18">
        <f>INT(N3/O5*M5)</f>
        <v>62504</v>
      </c>
      <c r="N6" s="18">
        <f>INT(N3*N5/O5)</f>
        <v>250017</v>
      </c>
    </row>
    <row r="7" spans="1:23" x14ac:dyDescent="0.2">
      <c r="A7" s="55"/>
      <c r="B7" s="56"/>
      <c r="C7" s="56"/>
      <c r="D7" s="56"/>
      <c r="E7" s="57"/>
    </row>
    <row r="8" spans="1:23" x14ac:dyDescent="0.2">
      <c r="A8" s="55"/>
      <c r="B8" s="56"/>
      <c r="C8" s="56"/>
      <c r="D8" s="56"/>
      <c r="E8" s="57"/>
    </row>
    <row r="9" spans="1:23" x14ac:dyDescent="0.2">
      <c r="A9" s="55"/>
      <c r="B9" s="56"/>
      <c r="C9" s="56"/>
      <c r="D9" s="56"/>
      <c r="E9" s="57"/>
    </row>
    <row r="10" spans="1:23" ht="17.25" thickBot="1" x14ac:dyDescent="0.25">
      <c r="A10" s="58"/>
      <c r="B10" s="59"/>
      <c r="C10" s="59"/>
      <c r="D10" s="59"/>
      <c r="E10" s="60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1" t="s">
        <v>610</v>
      </c>
      <c r="Q11" s="51"/>
      <c r="R11" s="51"/>
      <c r="S11" s="51"/>
      <c r="U11">
        <f>SUM(U13:U17)</f>
        <v>27</v>
      </c>
    </row>
    <row r="12" spans="1:23" ht="17.25" x14ac:dyDescent="0.2">
      <c r="A12" s="13" t="s">
        <v>596</v>
      </c>
      <c r="B12" s="13" t="s">
        <v>599</v>
      </c>
      <c r="C12" s="13" t="s">
        <v>393</v>
      </c>
      <c r="D12" s="13" t="s">
        <v>411</v>
      </c>
      <c r="E12" s="13" t="s">
        <v>601</v>
      </c>
      <c r="F12" s="13" t="s">
        <v>602</v>
      </c>
      <c r="G12" s="13" t="s">
        <v>603</v>
      </c>
      <c r="H12" s="13" t="s">
        <v>604</v>
      </c>
      <c r="I12" s="13" t="s">
        <v>679</v>
      </c>
      <c r="K12" s="13" t="s">
        <v>601</v>
      </c>
      <c r="L12" s="13" t="s">
        <v>602</v>
      </c>
      <c r="M12" s="13" t="s">
        <v>603</v>
      </c>
      <c r="N12" s="13" t="s">
        <v>604</v>
      </c>
      <c r="P12" s="13" t="s">
        <v>601</v>
      </c>
      <c r="Q12" s="13" t="s">
        <v>602</v>
      </c>
      <c r="R12" s="13" t="s">
        <v>603</v>
      </c>
      <c r="S12" s="13" t="s">
        <v>604</v>
      </c>
      <c r="U12" s="13" t="s">
        <v>718</v>
      </c>
      <c r="V12" s="13" t="s">
        <v>719</v>
      </c>
      <c r="W12" s="13" t="s">
        <v>720</v>
      </c>
    </row>
    <row r="13" spans="1:23" ht="16.5" x14ac:dyDescent="0.2">
      <c r="A13" s="14" t="s">
        <v>597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2300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4650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9250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18500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27800</v>
      </c>
    </row>
    <row r="18" spans="1:28" ht="16.5" x14ac:dyDescent="0.2">
      <c r="A18" s="14" t="s">
        <v>598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600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1004.4685287928066</v>
      </c>
    </row>
    <row r="32" spans="1:28" ht="17.25" x14ac:dyDescent="0.2">
      <c r="J32" s="13" t="s">
        <v>616</v>
      </c>
      <c r="K32" s="13" t="s">
        <v>619</v>
      </c>
      <c r="L32" s="13" t="s">
        <v>617</v>
      </c>
      <c r="M32" s="13" t="s">
        <v>620</v>
      </c>
      <c r="N32" s="13" t="s">
        <v>618</v>
      </c>
      <c r="O32" s="13" t="s">
        <v>621</v>
      </c>
      <c r="P32" s="13" t="s">
        <v>615</v>
      </c>
      <c r="Q32" s="13" t="s">
        <v>622</v>
      </c>
      <c r="R32" s="13" t="s">
        <v>625</v>
      </c>
      <c r="S32" s="13" t="s">
        <v>626</v>
      </c>
      <c r="T32" s="13" t="s">
        <v>623</v>
      </c>
      <c r="U32" s="13" t="s">
        <v>627</v>
      </c>
      <c r="V32" s="13" t="s">
        <v>628</v>
      </c>
      <c r="W32" s="13" t="s">
        <v>624</v>
      </c>
      <c r="X32" s="13" t="s">
        <v>627</v>
      </c>
      <c r="Y32" s="13" t="s">
        <v>628</v>
      </c>
      <c r="Z32" s="13" t="s">
        <v>715</v>
      </c>
      <c r="AA32" s="13" t="s">
        <v>716</v>
      </c>
      <c r="AB32" s="13" t="s">
        <v>717</v>
      </c>
    </row>
    <row r="33" spans="10:28" ht="16.5" x14ac:dyDescent="0.2">
      <c r="J33" s="14" t="s">
        <v>316</v>
      </c>
      <c r="K33" s="14">
        <v>1000</v>
      </c>
      <c r="L33" s="14" t="s">
        <v>629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1000</v>
      </c>
    </row>
    <row r="34" spans="10:28" ht="16.5" x14ac:dyDescent="0.2">
      <c r="J34" s="14" t="s">
        <v>316</v>
      </c>
      <c r="K34" s="14">
        <v>2000</v>
      </c>
      <c r="L34" s="14" t="s">
        <v>612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2000</v>
      </c>
    </row>
    <row r="35" spans="10:28" ht="16.5" x14ac:dyDescent="0.2">
      <c r="J35" s="14" t="s">
        <v>316</v>
      </c>
      <c r="K35" s="14">
        <v>3000</v>
      </c>
      <c r="L35" s="14" t="s">
        <v>612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3000</v>
      </c>
    </row>
    <row r="36" spans="10:28" ht="16.5" x14ac:dyDescent="0.2">
      <c r="J36" s="14" t="s">
        <v>316</v>
      </c>
      <c r="K36" s="14">
        <v>4000</v>
      </c>
      <c r="L36" s="14" t="s">
        <v>612</v>
      </c>
      <c r="M36" s="14">
        <v>20</v>
      </c>
      <c r="N36" s="14" t="s">
        <v>613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8">
        <f t="shared" si="4"/>
        <v>13.333333333333334</v>
      </c>
      <c r="AB36" s="18">
        <f t="shared" si="5"/>
        <v>4000</v>
      </c>
    </row>
    <row r="37" spans="10:28" ht="16.5" x14ac:dyDescent="0.2">
      <c r="J37" s="14" t="s">
        <v>316</v>
      </c>
      <c r="K37" s="14">
        <v>5000</v>
      </c>
      <c r="L37" s="14" t="s">
        <v>612</v>
      </c>
      <c r="M37" s="14">
        <v>25</v>
      </c>
      <c r="N37" s="14" t="s">
        <v>613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8">
        <f t="shared" si="4"/>
        <v>20</v>
      </c>
      <c r="AB37" s="18">
        <f t="shared" si="5"/>
        <v>5000</v>
      </c>
    </row>
    <row r="38" spans="10:28" ht="16.5" x14ac:dyDescent="0.2">
      <c r="J38" s="14" t="s">
        <v>316</v>
      </c>
      <c r="K38" s="14">
        <v>6000</v>
      </c>
      <c r="L38" s="14" t="s">
        <v>612</v>
      </c>
      <c r="M38" s="14">
        <v>45</v>
      </c>
      <c r="N38" s="14" t="s">
        <v>613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8">
        <f t="shared" si="4"/>
        <v>30</v>
      </c>
      <c r="AB38" s="18">
        <f>ROUND(AB$31*Z38/100,0)*100</f>
        <v>6000</v>
      </c>
    </row>
    <row r="39" spans="10:28" ht="16.5" x14ac:dyDescent="0.2">
      <c r="J39" s="14" t="s">
        <v>316</v>
      </c>
      <c r="K39" s="14">
        <v>7000</v>
      </c>
      <c r="L39" s="14" t="s">
        <v>613</v>
      </c>
      <c r="M39" s="14">
        <v>4</v>
      </c>
      <c r="N39" s="14" t="s">
        <v>614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8">
        <f t="shared" si="4"/>
        <v>35</v>
      </c>
      <c r="AB39" s="18">
        <f t="shared" ref="AB39:AB42" si="8">ROUND(AB$31*Z39/100,0)*100</f>
        <v>7000</v>
      </c>
    </row>
    <row r="40" spans="10:28" ht="16.5" x14ac:dyDescent="0.2">
      <c r="J40" s="14" t="s">
        <v>316</v>
      </c>
      <c r="K40" s="14">
        <v>8000</v>
      </c>
      <c r="L40" s="14" t="s">
        <v>613</v>
      </c>
      <c r="M40" s="14">
        <v>5</v>
      </c>
      <c r="N40" s="14" t="s">
        <v>614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8">
        <f t="shared" si="4"/>
        <v>40</v>
      </c>
      <c r="AB40" s="18">
        <f t="shared" si="8"/>
        <v>8000</v>
      </c>
    </row>
    <row r="41" spans="10:28" ht="16.5" x14ac:dyDescent="0.2">
      <c r="J41" s="14" t="s">
        <v>316</v>
      </c>
      <c r="K41" s="14">
        <v>9000</v>
      </c>
      <c r="L41" s="14" t="s">
        <v>613</v>
      </c>
      <c r="M41" s="14">
        <v>7</v>
      </c>
      <c r="N41" s="14" t="s">
        <v>614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8">
        <f t="shared" si="4"/>
        <v>45</v>
      </c>
      <c r="AB41" s="18">
        <f t="shared" si="8"/>
        <v>9000</v>
      </c>
    </row>
    <row r="42" spans="10:28" ht="16.5" x14ac:dyDescent="0.2">
      <c r="J42" s="14" t="s">
        <v>316</v>
      </c>
      <c r="K42" s="14">
        <v>10000</v>
      </c>
      <c r="L42" s="14" t="s">
        <v>613</v>
      </c>
      <c r="M42" s="14">
        <v>8</v>
      </c>
      <c r="N42" s="14" t="s">
        <v>614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8">
        <f t="shared" si="4"/>
        <v>50</v>
      </c>
      <c r="AB42" s="18">
        <f t="shared" si="8"/>
        <v>10000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新挂机派遣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2019-03-10T16:26:56Z</dcterms:modified>
</cp:coreProperties>
</file>