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730" windowHeight="11760" activeTab="5"/>
  </bookViews>
  <sheets>
    <sheet name="文档说明" sheetId="10" r:id="rId1"/>
    <sheet name="属性表" sheetId="46" r:id="rId2"/>
    <sheet name="属性投放" sheetId="43" r:id="rId3"/>
    <sheet name="职业设计" sheetId="47" r:id="rId4"/>
    <sheet name="羁绊之力" sheetId="44" r:id="rId5"/>
    <sheet name="守护灵（4次修订版）" sheetId="48" r:id="rId6"/>
    <sheet name="关卡思路" sheetId="36" state="hidden" r:id="rId7"/>
  </sheets>
  <definedNames>
    <definedName name="卡牌类型名">#REF!</definedName>
    <definedName name="品质名称">#REF!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47" l="1"/>
  <c r="H8" i="47"/>
  <c r="V8" i="47" s="1"/>
  <c r="V7" i="47"/>
  <c r="V9" i="47"/>
  <c r="V10" i="47"/>
  <c r="V11" i="47"/>
  <c r="V12" i="47"/>
  <c r="V13" i="47"/>
  <c r="V14" i="47"/>
  <c r="V15" i="47"/>
  <c r="V16" i="47"/>
  <c r="V17" i="47"/>
  <c r="V6" i="47"/>
  <c r="H11" i="47"/>
  <c r="H10" i="47"/>
  <c r="H9" i="47"/>
  <c r="S2" i="47" l="1"/>
  <c r="U2" i="47"/>
  <c r="P7" i="47"/>
  <c r="Q7" i="47"/>
  <c r="R7" i="47"/>
  <c r="P8" i="47"/>
  <c r="Q8" i="47"/>
  <c r="R8" i="47"/>
  <c r="P9" i="47"/>
  <c r="Q9" i="47"/>
  <c r="R9" i="47"/>
  <c r="P10" i="47"/>
  <c r="Q10" i="47"/>
  <c r="R10" i="47"/>
  <c r="P11" i="47"/>
  <c r="Q11" i="47"/>
  <c r="R11" i="47"/>
  <c r="P12" i="47"/>
  <c r="Q12" i="47"/>
  <c r="R12" i="47"/>
  <c r="P13" i="47"/>
  <c r="Q13" i="47"/>
  <c r="R13" i="47"/>
  <c r="P14" i="47"/>
  <c r="Q14" i="47"/>
  <c r="R14" i="47"/>
  <c r="P15" i="47"/>
  <c r="Q15" i="47"/>
  <c r="R15" i="47"/>
  <c r="P16" i="47"/>
  <c r="Q16" i="47"/>
  <c r="R16" i="47"/>
  <c r="P17" i="47"/>
  <c r="Q17" i="47"/>
  <c r="R17" i="47"/>
  <c r="R6" i="47"/>
  <c r="Q6" i="47"/>
  <c r="P6" i="47"/>
  <c r="E25" i="43"/>
  <c r="M7" i="47"/>
  <c r="S7" i="47" s="1"/>
  <c r="N7" i="47"/>
  <c r="T7" i="47" s="1"/>
  <c r="M8" i="47"/>
  <c r="S8" i="47" s="1"/>
  <c r="N8" i="47"/>
  <c r="M9" i="47"/>
  <c r="N9" i="47"/>
  <c r="T9" i="47" s="1"/>
  <c r="M10" i="47"/>
  <c r="S10" i="47" s="1"/>
  <c r="N10" i="47"/>
  <c r="M11" i="47"/>
  <c r="S11" i="47" s="1"/>
  <c r="N11" i="47"/>
  <c r="T11" i="47" s="1"/>
  <c r="M12" i="47"/>
  <c r="S12" i="47" s="1"/>
  <c r="N12" i="47"/>
  <c r="M13" i="47"/>
  <c r="N13" i="47"/>
  <c r="T13" i="47" s="1"/>
  <c r="M14" i="47"/>
  <c r="S14" i="47" s="1"/>
  <c r="N14" i="47"/>
  <c r="M15" i="47"/>
  <c r="S15" i="47" s="1"/>
  <c r="N15" i="47"/>
  <c r="T15" i="47" s="1"/>
  <c r="M16" i="47"/>
  <c r="S16" i="47" s="1"/>
  <c r="N16" i="47"/>
  <c r="M17" i="47"/>
  <c r="N17" i="47"/>
  <c r="T17" i="47" s="1"/>
  <c r="N6" i="47"/>
  <c r="M6" i="47"/>
  <c r="C36" i="43"/>
  <c r="D36" i="43"/>
  <c r="B36" i="43"/>
  <c r="N6" i="43"/>
  <c r="N7" i="43"/>
  <c r="N8" i="43"/>
  <c r="N9" i="43"/>
  <c r="N10" i="43"/>
  <c r="N11" i="43"/>
  <c r="N12" i="43"/>
  <c r="N13" i="43"/>
  <c r="N5" i="43"/>
  <c r="D26" i="43"/>
  <c r="C26" i="43"/>
  <c r="B26" i="43"/>
  <c r="E19" i="46"/>
  <c r="E18" i="46"/>
  <c r="E17" i="46"/>
  <c r="E16" i="46"/>
  <c r="E15" i="46"/>
  <c r="E14" i="46"/>
  <c r="E13" i="46"/>
  <c r="E12" i="46"/>
  <c r="E11" i="46"/>
  <c r="E10" i="46"/>
  <c r="E9" i="46"/>
  <c r="E8" i="46"/>
  <c r="E7" i="46"/>
  <c r="E6" i="46"/>
  <c r="E5" i="46"/>
  <c r="E4" i="46"/>
  <c r="T6" i="47" l="1"/>
  <c r="S17" i="47"/>
  <c r="S13" i="47"/>
  <c r="U13" i="47" s="1"/>
  <c r="L13" i="47" s="1"/>
  <c r="S9" i="47"/>
  <c r="U9" i="47" s="1"/>
  <c r="L9" i="47" s="1"/>
  <c r="S6" i="47"/>
  <c r="T14" i="47"/>
  <c r="T16" i="47"/>
  <c r="U16" i="47" s="1"/>
  <c r="L16" i="47" s="1"/>
  <c r="T12" i="47"/>
  <c r="U12" i="47" s="1"/>
  <c r="L12" i="47" s="1"/>
  <c r="T10" i="47"/>
  <c r="U10" i="47" s="1"/>
  <c r="L10" i="47" s="1"/>
  <c r="I10" i="47" s="1"/>
  <c r="T8" i="47"/>
  <c r="U17" i="47"/>
  <c r="L17" i="47" s="1"/>
  <c r="U15" i="47"/>
  <c r="L15" i="47" s="1"/>
  <c r="U7" i="47"/>
  <c r="L7" i="47" s="1"/>
  <c r="U6" i="47"/>
  <c r="L6" i="47" s="1"/>
  <c r="U11" i="47"/>
  <c r="L11" i="47" s="1"/>
  <c r="I11" i="47" s="1"/>
  <c r="U14" i="47"/>
  <c r="L14" i="47" s="1"/>
  <c r="I14" i="47" s="1"/>
  <c r="U8" i="47"/>
  <c r="L8" i="47" s="1"/>
  <c r="O6" i="47" l="1"/>
  <c r="I13" i="47"/>
  <c r="O13" i="47"/>
  <c r="I9" i="47"/>
  <c r="O9" i="47"/>
  <c r="I7" i="47"/>
  <c r="O7" i="47"/>
  <c r="I17" i="47"/>
  <c r="O17" i="47"/>
  <c r="I8" i="47"/>
  <c r="O8" i="47"/>
  <c r="I16" i="47"/>
  <c r="O16" i="47"/>
  <c r="I12" i="47"/>
  <c r="O12" i="47"/>
  <c r="I15" i="47"/>
  <c r="O15" i="47"/>
  <c r="O11" i="47"/>
  <c r="O10" i="47"/>
  <c r="O14" i="47"/>
  <c r="B12" i="44"/>
  <c r="F35" i="43" l="1"/>
  <c r="G35" i="43"/>
  <c r="H35" i="43"/>
  <c r="I35" i="43"/>
  <c r="J35" i="43"/>
  <c r="K35" i="43"/>
  <c r="L35" i="43"/>
  <c r="M35" i="43"/>
  <c r="E35" i="43"/>
  <c r="C16" i="44"/>
  <c r="C17" i="44"/>
  <c r="C18" i="44"/>
  <c r="C19" i="44"/>
  <c r="C20" i="44"/>
  <c r="C21" i="44"/>
  <c r="C22" i="44"/>
  <c r="C23" i="44"/>
  <c r="C24" i="44"/>
  <c r="C25" i="44"/>
  <c r="C26" i="44"/>
  <c r="C15" i="44"/>
  <c r="J5" i="44"/>
  <c r="J6" i="44"/>
  <c r="J7" i="44"/>
  <c r="J8" i="44"/>
  <c r="J9" i="44"/>
  <c r="H5" i="44"/>
  <c r="H6" i="44"/>
  <c r="H7" i="44"/>
  <c r="H8" i="44"/>
  <c r="H9" i="44"/>
  <c r="J4" i="44"/>
  <c r="H4" i="44"/>
  <c r="D24" i="44" l="1"/>
  <c r="D19" i="44"/>
  <c r="D20" i="44"/>
  <c r="D25" i="44"/>
  <c r="D26" i="44"/>
  <c r="D23" i="44"/>
  <c r="D18" i="44"/>
  <c r="D16" i="44"/>
  <c r="D17" i="44"/>
  <c r="B22" i="43"/>
  <c r="C18" i="43"/>
  <c r="C19" i="43"/>
  <c r="C17" i="43"/>
  <c r="G5" i="43"/>
  <c r="J4" i="43"/>
  <c r="K4" i="43"/>
  <c r="I4" i="43"/>
  <c r="G6" i="43"/>
  <c r="G7" i="43"/>
  <c r="G8" i="43"/>
  <c r="G9" i="43"/>
  <c r="G10" i="43"/>
  <c r="G11" i="43"/>
  <c r="G12" i="43"/>
  <c r="E9" i="43"/>
  <c r="H9" i="43" s="1"/>
  <c r="E10" i="43"/>
  <c r="H10" i="43" s="1"/>
  <c r="E11" i="43"/>
  <c r="H11" i="43" s="1"/>
  <c r="E12" i="43"/>
  <c r="H12" i="43" s="1"/>
  <c r="E8" i="43"/>
  <c r="H8" i="43" s="1"/>
  <c r="E7" i="43"/>
  <c r="H7" i="43" s="1"/>
  <c r="E6" i="43"/>
  <c r="H6" i="43" s="1"/>
  <c r="E5" i="43"/>
  <c r="H5" i="43" s="1"/>
  <c r="E4" i="43"/>
  <c r="J5" i="43" l="1"/>
  <c r="J6" i="43" s="1"/>
  <c r="J7" i="43" s="1"/>
  <c r="J8" i="43" s="1"/>
  <c r="J9" i="43" s="1"/>
  <c r="J10" i="43" s="1"/>
  <c r="J11" i="43" s="1"/>
  <c r="J12" i="43" s="1"/>
  <c r="J13" i="43" s="1"/>
  <c r="C25" i="43" s="1"/>
  <c r="K5" i="43"/>
  <c r="K6" i="43"/>
  <c r="K7" i="43" s="1"/>
  <c r="K8" i="43" s="1"/>
  <c r="K9" i="43" s="1"/>
  <c r="K10" i="43" s="1"/>
  <c r="E23" i="44"/>
  <c r="F23" i="44"/>
  <c r="E19" i="44"/>
  <c r="F19" i="44"/>
  <c r="F17" i="44"/>
  <c r="E17" i="44"/>
  <c r="F26" i="44"/>
  <c r="E26" i="44"/>
  <c r="F24" i="44"/>
  <c r="E24" i="44"/>
  <c r="F16" i="44"/>
  <c r="E16" i="44"/>
  <c r="F25" i="44"/>
  <c r="E25" i="44"/>
  <c r="E18" i="44"/>
  <c r="F18" i="44"/>
  <c r="F20" i="44"/>
  <c r="E20" i="44"/>
  <c r="K11" i="43"/>
  <c r="K12" i="43" s="1"/>
  <c r="K13" i="43" s="1"/>
  <c r="D25" i="43" s="1"/>
  <c r="D32" i="43" l="1"/>
  <c r="D35" i="43" s="1"/>
  <c r="D21" i="44" s="1"/>
  <c r="E21" i="44" s="1"/>
  <c r="D27" i="43"/>
  <c r="C32" i="43"/>
  <c r="C35" i="43" s="1"/>
  <c r="D22" i="44" s="1"/>
  <c r="F22" i="44" s="1"/>
  <c r="C27" i="43"/>
  <c r="F21" i="44"/>
  <c r="C5" i="43"/>
  <c r="C6" i="43"/>
  <c r="C7" i="43"/>
  <c r="C8" i="43"/>
  <c r="C9" i="43"/>
  <c r="C10" i="43"/>
  <c r="C11" i="43"/>
  <c r="C12" i="43"/>
  <c r="F12" i="43" s="1"/>
  <c r="C4" i="43"/>
  <c r="L4" i="43" s="1"/>
  <c r="M4" i="43" s="1"/>
  <c r="E22" i="44" l="1"/>
  <c r="F7" i="43"/>
  <c r="F10" i="43"/>
  <c r="F6" i="43"/>
  <c r="F9" i="43"/>
  <c r="F5" i="43"/>
  <c r="I5" i="43" s="1"/>
  <c r="L5" i="43" s="1"/>
  <c r="M5" i="43" s="1"/>
  <c r="F8" i="43"/>
  <c r="F11" i="43"/>
  <c r="I6" i="43" l="1"/>
  <c r="I7" i="43" l="1"/>
  <c r="L6" i="43"/>
  <c r="M6" i="43" s="1"/>
  <c r="I8" i="43" l="1"/>
  <c r="L7" i="43"/>
  <c r="M7" i="43" s="1"/>
  <c r="I9" i="43" l="1"/>
  <c r="L8" i="43"/>
  <c r="M8" i="43" s="1"/>
  <c r="I10" i="43" l="1"/>
  <c r="L9" i="43"/>
  <c r="M9" i="43" s="1"/>
  <c r="L10" i="43" l="1"/>
  <c r="M10" i="43" s="1"/>
  <c r="I11" i="43"/>
  <c r="I12" i="43" l="1"/>
  <c r="L11" i="43"/>
  <c r="M11" i="43" s="1"/>
  <c r="L12" i="43" l="1"/>
  <c r="M12" i="43" s="1"/>
  <c r="I13" i="43"/>
  <c r="B25" i="43" s="1"/>
  <c r="B32" i="43" l="1"/>
  <c r="B35" i="43" s="1"/>
  <c r="D15" i="44" s="1"/>
  <c r="F15" i="44" s="1"/>
  <c r="B27" i="43"/>
  <c r="E15" i="44" l="1"/>
</calcChain>
</file>

<file path=xl/sharedStrings.xml><?xml version="1.0" encoding="utf-8"?>
<sst xmlns="http://schemas.openxmlformats.org/spreadsheetml/2006/main" count="743" uniqueCount="476">
  <si>
    <t>负责人名</t>
    <phoneticPr fontId="4" type="noConversion"/>
  </si>
  <si>
    <t>系统名称</t>
    <phoneticPr fontId="4" type="noConversion"/>
  </si>
  <si>
    <t>文档状态</t>
    <phoneticPr fontId="4" type="noConversion"/>
  </si>
  <si>
    <t>文档说明</t>
    <phoneticPr fontId="4" type="noConversion"/>
  </si>
  <si>
    <t>文档修订记录</t>
    <phoneticPr fontId="4" type="noConversion"/>
  </si>
  <si>
    <t>日期</t>
    <phoneticPr fontId="4" type="noConversion"/>
  </si>
  <si>
    <t>修订人</t>
    <phoneticPr fontId="4" type="noConversion"/>
  </si>
  <si>
    <t>修订内容（后续任何修改都需要记录到此）</t>
    <phoneticPr fontId="4" type="noConversion"/>
  </si>
  <si>
    <t>初稿</t>
    <phoneticPr fontId="4" type="noConversion"/>
  </si>
  <si>
    <t>说明：文档内容尽量用Excel来完成（按模板），并同步下单至WorkTime。</t>
    <phoneticPr fontId="4" type="noConversion"/>
  </si>
  <si>
    <t>织法</t>
    <phoneticPr fontId="2" type="noConversion"/>
  </si>
  <si>
    <t>织法</t>
    <phoneticPr fontId="4" type="noConversion"/>
  </si>
  <si>
    <t>初稿</t>
  </si>
  <si>
    <t>ID</t>
    <phoneticPr fontId="2" type="noConversion"/>
  </si>
  <si>
    <t>飞机个数</t>
    <phoneticPr fontId="2" type="noConversion"/>
  </si>
  <si>
    <t>描述</t>
    <phoneticPr fontId="2" type="noConversion"/>
  </si>
  <si>
    <t>path名</t>
    <phoneticPr fontId="2" type="noConversion"/>
  </si>
  <si>
    <t>类型</t>
    <phoneticPr fontId="2" type="noConversion"/>
  </si>
  <si>
    <t>波次小怪</t>
    <phoneticPr fontId="2" type="noConversion"/>
  </si>
  <si>
    <t>3个飞机，一起出现，从上而下，再向上，停留一段时间。</t>
    <phoneticPr fontId="2" type="noConversion"/>
  </si>
  <si>
    <t>3个飞机，从左到右，依次出现。</t>
    <phoneticPr fontId="2" type="noConversion"/>
  </si>
  <si>
    <t>3个飞机，左右中，依次出现。</t>
    <phoneticPr fontId="2" type="noConversion"/>
  </si>
  <si>
    <t>2个飞机，从上方一起出现</t>
    <phoneticPr fontId="2" type="noConversion"/>
  </si>
  <si>
    <t>2个飞机，从两侧一起出现</t>
    <phoneticPr fontId="2" type="noConversion"/>
  </si>
  <si>
    <t>左3右3交叉进入，而后2个飞机从上方进入</t>
    <phoneticPr fontId="2" type="noConversion"/>
  </si>
  <si>
    <t>5个飞机，</t>
    <phoneticPr fontId="2" type="noConversion"/>
  </si>
  <si>
    <t>产销系统关系梳理</t>
    <phoneticPr fontId="4" type="noConversion"/>
  </si>
  <si>
    <t>产销系统关系梳理</t>
    <phoneticPr fontId="4" type="noConversion"/>
  </si>
  <si>
    <t>梳理现有系统的产销关系，方便大家对游戏有更深刻的理解。</t>
    <phoneticPr fontId="2" type="noConversion"/>
  </si>
  <si>
    <t>增加羁绊之力和命运之门。图鉴改为搜集。</t>
    <phoneticPr fontId="2" type="noConversion"/>
  </si>
  <si>
    <t>地狱道</t>
    <phoneticPr fontId="2" type="noConversion"/>
  </si>
  <si>
    <t>Atk.up</t>
    <phoneticPr fontId="2" type="noConversion"/>
  </si>
  <si>
    <t>Def.up</t>
    <phoneticPr fontId="2" type="noConversion"/>
  </si>
  <si>
    <t>HP.up</t>
    <phoneticPr fontId="2" type="noConversion"/>
  </si>
  <si>
    <t>Atk.base</t>
    <phoneticPr fontId="2" type="noConversion"/>
  </si>
  <si>
    <t>Def.base</t>
    <phoneticPr fontId="2" type="noConversion"/>
  </si>
  <si>
    <t>HP.base</t>
    <phoneticPr fontId="2" type="noConversion"/>
  </si>
  <si>
    <t>lv</t>
    <phoneticPr fontId="2" type="noConversion"/>
  </si>
  <si>
    <t>地狱道基础属性</t>
    <phoneticPr fontId="2" type="noConversion"/>
  </si>
  <si>
    <t>总值</t>
    <phoneticPr fontId="2" type="noConversion"/>
  </si>
  <si>
    <t>N</t>
    <phoneticPr fontId="2" type="noConversion"/>
  </si>
  <si>
    <t>R</t>
    <phoneticPr fontId="2" type="noConversion"/>
  </si>
  <si>
    <t>SR</t>
    <phoneticPr fontId="2" type="noConversion"/>
  </si>
  <si>
    <t>SSR</t>
    <phoneticPr fontId="2" type="noConversion"/>
  </si>
  <si>
    <t>稀有度</t>
    <phoneticPr fontId="2" type="noConversion"/>
  </si>
  <si>
    <t>属性系数</t>
    <phoneticPr fontId="2" type="noConversion"/>
  </si>
  <si>
    <t>星级</t>
    <phoneticPr fontId="2" type="noConversion"/>
  </si>
  <si>
    <t>属性系数</t>
    <phoneticPr fontId="2" type="noConversion"/>
  </si>
  <si>
    <t>升星碎片</t>
    <phoneticPr fontId="2" type="noConversion"/>
  </si>
  <si>
    <t>满坑</t>
    <phoneticPr fontId="2" type="noConversion"/>
  </si>
  <si>
    <t>总属性系数</t>
    <phoneticPr fontId="2" type="noConversion"/>
  </si>
  <si>
    <t>Atk</t>
    <phoneticPr fontId="2" type="noConversion"/>
  </si>
  <si>
    <t>Def.base</t>
    <phoneticPr fontId="2" type="noConversion"/>
  </si>
  <si>
    <t>Def</t>
    <phoneticPr fontId="2" type="noConversion"/>
  </si>
  <si>
    <t>HP</t>
    <phoneticPr fontId="2" type="noConversion"/>
  </si>
  <si>
    <t>Atk</t>
    <phoneticPr fontId="2" type="noConversion"/>
  </si>
  <si>
    <t>Def</t>
    <phoneticPr fontId="2" type="noConversion"/>
  </si>
  <si>
    <t>HP</t>
    <phoneticPr fontId="2" type="noConversion"/>
  </si>
  <si>
    <t>羁绊之力</t>
    <phoneticPr fontId="2" type="noConversion"/>
  </si>
  <si>
    <t>Pct</t>
    <phoneticPr fontId="2" type="noConversion"/>
  </si>
  <si>
    <t>BsPct</t>
    <phoneticPr fontId="2" type="noConversion"/>
  </si>
  <si>
    <t>属性位</t>
    <phoneticPr fontId="2" type="noConversion"/>
  </si>
  <si>
    <t>火</t>
    <phoneticPr fontId="2" type="noConversion"/>
  </si>
  <si>
    <t>风</t>
    <phoneticPr fontId="2" type="noConversion"/>
  </si>
  <si>
    <t>雷</t>
    <phoneticPr fontId="2" type="noConversion"/>
  </si>
  <si>
    <t>土</t>
    <phoneticPr fontId="2" type="noConversion"/>
  </si>
  <si>
    <t>水</t>
    <phoneticPr fontId="2" type="noConversion"/>
  </si>
  <si>
    <t>奥</t>
    <phoneticPr fontId="2" type="noConversion"/>
  </si>
  <si>
    <t>攻</t>
    <phoneticPr fontId="2" type="noConversion"/>
  </si>
  <si>
    <t>攻%</t>
  </si>
  <si>
    <t>血</t>
    <phoneticPr fontId="2" type="noConversion"/>
  </si>
  <si>
    <t>防%</t>
  </si>
  <si>
    <t>血%</t>
  </si>
  <si>
    <t>爆伤</t>
    <phoneticPr fontId="2" type="noConversion"/>
  </si>
  <si>
    <t>攻击属性</t>
    <phoneticPr fontId="2" type="noConversion"/>
  </si>
  <si>
    <t>防御属性</t>
    <phoneticPr fontId="2" type="noConversion"/>
  </si>
  <si>
    <t>暴击</t>
    <phoneticPr fontId="2" type="noConversion"/>
  </si>
  <si>
    <t>效果命中</t>
    <phoneticPr fontId="2" type="noConversion"/>
  </si>
  <si>
    <t>血</t>
    <phoneticPr fontId="2" type="noConversion"/>
  </si>
  <si>
    <t>防</t>
    <phoneticPr fontId="2" type="noConversion"/>
  </si>
  <si>
    <t>格</t>
    <phoneticPr fontId="2" type="noConversion"/>
  </si>
  <si>
    <t>攻%</t>
    <phoneticPr fontId="2" type="noConversion"/>
  </si>
  <si>
    <t>血%</t>
    <phoneticPr fontId="2" type="noConversion"/>
  </si>
  <si>
    <t>防%</t>
    <phoneticPr fontId="2" type="noConversion"/>
  </si>
  <si>
    <t>攻</t>
    <phoneticPr fontId="2" type="noConversion"/>
  </si>
  <si>
    <t>效果抵抗</t>
    <phoneticPr fontId="2" type="noConversion"/>
  </si>
  <si>
    <t>忽略防御</t>
    <phoneticPr fontId="2" type="noConversion"/>
  </si>
  <si>
    <t>属性2</t>
  </si>
  <si>
    <t>属性3</t>
  </si>
  <si>
    <t>羁绊之力属性类型投放</t>
    <phoneticPr fontId="2" type="noConversion"/>
  </si>
  <si>
    <t>必给属性</t>
    <phoneticPr fontId="2" type="noConversion"/>
  </si>
  <si>
    <t>防%</t>
    <phoneticPr fontId="2" type="noConversion"/>
  </si>
  <si>
    <t>血%</t>
    <phoneticPr fontId="2" type="noConversion"/>
  </si>
  <si>
    <t>攻%</t>
    <phoneticPr fontId="2" type="noConversion"/>
  </si>
  <si>
    <t>暴击</t>
    <phoneticPr fontId="2" type="noConversion"/>
  </si>
  <si>
    <t>效果抵抗</t>
    <phoneticPr fontId="2" type="noConversion"/>
  </si>
  <si>
    <t>爆伤</t>
    <phoneticPr fontId="2" type="noConversion"/>
  </si>
  <si>
    <t>效果命中</t>
    <phoneticPr fontId="2" type="noConversion"/>
  </si>
  <si>
    <t>效果抵抗</t>
    <phoneticPr fontId="2" type="noConversion"/>
  </si>
  <si>
    <t>忽略防御</t>
    <phoneticPr fontId="2" type="noConversion"/>
  </si>
  <si>
    <t>数量</t>
    <phoneticPr fontId="2" type="noConversion"/>
  </si>
  <si>
    <t>防</t>
    <phoneticPr fontId="2" type="noConversion"/>
  </si>
  <si>
    <t>防</t>
    <phoneticPr fontId="2" type="noConversion"/>
  </si>
  <si>
    <t>血</t>
    <phoneticPr fontId="2" type="noConversion"/>
  </si>
  <si>
    <t>格</t>
    <phoneticPr fontId="2" type="noConversion"/>
  </si>
  <si>
    <t>属性1</t>
    <phoneticPr fontId="2" type="noConversion"/>
  </si>
  <si>
    <t>属性名</t>
    <phoneticPr fontId="2" type="noConversion"/>
  </si>
  <si>
    <t>作用</t>
    <phoneticPr fontId="2" type="noConversion"/>
  </si>
  <si>
    <t>数量</t>
    <phoneticPr fontId="2" type="noConversion"/>
  </si>
  <si>
    <t>每级成长</t>
    <phoneticPr fontId="2" type="noConversion"/>
  </si>
  <si>
    <t>攻击</t>
    <phoneticPr fontId="2" type="noConversion"/>
  </si>
  <si>
    <t>防御</t>
    <phoneticPr fontId="2" type="noConversion"/>
  </si>
  <si>
    <t>总等级</t>
    <phoneticPr fontId="2" type="noConversion"/>
  </si>
  <si>
    <t>AtkRate</t>
    <phoneticPr fontId="2" type="noConversion"/>
  </si>
  <si>
    <t>DefRate</t>
    <phoneticPr fontId="2" type="noConversion"/>
  </si>
  <si>
    <t>HPRate</t>
    <phoneticPr fontId="2" type="noConversion"/>
  </si>
  <si>
    <t>Crit</t>
    <phoneticPr fontId="2" type="noConversion"/>
  </si>
  <si>
    <t>CritHit</t>
    <phoneticPr fontId="2" type="noConversion"/>
  </si>
  <si>
    <t>EffectHit</t>
    <phoneticPr fontId="2" type="noConversion"/>
  </si>
  <si>
    <t>EffectResist</t>
    <phoneticPr fontId="2" type="noConversion"/>
  </si>
  <si>
    <t>Block</t>
    <phoneticPr fontId="2" type="noConversion"/>
  </si>
  <si>
    <t>DefIgnore</t>
    <phoneticPr fontId="2" type="noConversion"/>
  </si>
  <si>
    <t>标准</t>
    <phoneticPr fontId="2" type="noConversion"/>
  </si>
  <si>
    <t>属性投放</t>
    <phoneticPr fontId="2" type="noConversion"/>
  </si>
  <si>
    <t>特殊等级</t>
    <phoneticPr fontId="2" type="noConversion"/>
  </si>
  <si>
    <t>职业属性分配</t>
    <phoneticPr fontId="2" type="noConversion"/>
  </si>
  <si>
    <t>大类型</t>
    <phoneticPr fontId="2" type="noConversion"/>
  </si>
  <si>
    <t>小类型</t>
    <phoneticPr fontId="2" type="noConversion"/>
  </si>
  <si>
    <t>我要防御</t>
    <phoneticPr fontId="2" type="noConversion"/>
  </si>
  <si>
    <t>堆血</t>
    <phoneticPr fontId="2" type="noConversion"/>
  </si>
  <si>
    <t>堆防</t>
    <phoneticPr fontId="2" type="noConversion"/>
  </si>
  <si>
    <t>暴击暴伤</t>
    <phoneticPr fontId="2" type="noConversion"/>
  </si>
  <si>
    <t>堆穿透</t>
    <phoneticPr fontId="2" type="noConversion"/>
  </si>
  <si>
    <t>纯堆爆</t>
    <phoneticPr fontId="2" type="noConversion"/>
  </si>
  <si>
    <t>单体攻击</t>
    <phoneticPr fontId="2" type="noConversion"/>
  </si>
  <si>
    <t>堆命中</t>
    <phoneticPr fontId="2" type="noConversion"/>
  </si>
  <si>
    <t>堆攻</t>
    <phoneticPr fontId="2" type="noConversion"/>
  </si>
  <si>
    <t>堆命中</t>
    <phoneticPr fontId="2" type="noConversion"/>
  </si>
  <si>
    <t>狂战型</t>
    <phoneticPr fontId="2" type="noConversion"/>
  </si>
  <si>
    <t>攻血抗</t>
    <phoneticPr fontId="2" type="noConversion"/>
  </si>
  <si>
    <t>SSR</t>
    <phoneticPr fontId="2" type="noConversion"/>
  </si>
  <si>
    <t>SR</t>
    <phoneticPr fontId="2" type="noConversion"/>
  </si>
  <si>
    <t>R</t>
    <phoneticPr fontId="2" type="noConversion"/>
  </si>
  <si>
    <t>天生暴</t>
    <phoneticPr fontId="2" type="noConversion"/>
  </si>
  <si>
    <t>天生格</t>
    <phoneticPr fontId="2" type="noConversion"/>
  </si>
  <si>
    <t>战力系数</t>
    <phoneticPr fontId="2" type="noConversion"/>
  </si>
  <si>
    <t>防御投放</t>
    <phoneticPr fontId="2" type="noConversion"/>
  </si>
  <si>
    <t>堆格挡</t>
    <phoneticPr fontId="2" type="noConversion"/>
  </si>
  <si>
    <t>天生穿透</t>
    <phoneticPr fontId="2" type="noConversion"/>
  </si>
  <si>
    <t>ID</t>
    <phoneticPr fontId="2" type="noConversion"/>
  </si>
  <si>
    <t>EnName</t>
    <phoneticPr fontId="2" type="noConversion"/>
  </si>
  <si>
    <t>CnName</t>
  </si>
  <si>
    <t>IsHide</t>
    <phoneticPr fontId="2" type="noConversion"/>
  </si>
  <si>
    <t>Show.Str</t>
    <phoneticPr fontId="2" type="noConversion"/>
  </si>
  <si>
    <t>Show.Fac</t>
    <phoneticPr fontId="2" type="noConversion"/>
  </si>
  <si>
    <t>BsFac</t>
    <phoneticPr fontId="2" type="noConversion"/>
  </si>
  <si>
    <t>Desc</t>
    <phoneticPr fontId="2" type="noConversion"/>
  </si>
  <si>
    <t>int:&lt;&gt;</t>
    <phoneticPr fontId="2" type="noConversion"/>
  </si>
  <si>
    <t>string:&lt;&gt;</t>
    <phoneticPr fontId="2" type="noConversion"/>
  </si>
  <si>
    <t>bool:&lt;&gt;</t>
    <phoneticPr fontId="2" type="noConversion"/>
  </si>
  <si>
    <t>string:&lt;</t>
    <phoneticPr fontId="2" type="noConversion"/>
  </si>
  <si>
    <t>float:&lt;&gt;</t>
    <phoneticPr fontId="2" type="noConversion"/>
  </si>
  <si>
    <t>ID</t>
    <phoneticPr fontId="2" type="noConversion"/>
  </si>
  <si>
    <t>英文名</t>
    <phoneticPr fontId="2" type="noConversion"/>
  </si>
  <si>
    <t>中文名</t>
    <phoneticPr fontId="2" type="noConversion"/>
  </si>
  <si>
    <t>隐藏属性</t>
    <phoneticPr fontId="2" type="noConversion"/>
  </si>
  <si>
    <t>展示方式</t>
    <phoneticPr fontId="2" type="noConversion"/>
  </si>
  <si>
    <t>属性乘数</t>
    <phoneticPr fontId="2" type="noConversion"/>
  </si>
  <si>
    <t>战力系数</t>
    <phoneticPr fontId="2" type="noConversion"/>
  </si>
  <si>
    <t>描述</t>
    <phoneticPr fontId="2" type="noConversion"/>
  </si>
  <si>
    <t>Atk</t>
  </si>
  <si>
    <t>基础攻击</t>
    <phoneticPr fontId="2" type="noConversion"/>
  </si>
  <si>
    <t>决定角色的伤害能力，攻击力越高，角色技能的伤害也越高。</t>
    <phoneticPr fontId="2" type="noConversion"/>
  </si>
  <si>
    <t>Def</t>
  </si>
  <si>
    <t>基础防御</t>
    <phoneticPr fontId="2" type="noConversion"/>
  </si>
  <si>
    <t>防御力越高，角色所受伤害越低。</t>
    <phoneticPr fontId="2" type="noConversion"/>
  </si>
  <si>
    <t>HP</t>
    <phoneticPr fontId="2" type="noConversion"/>
  </si>
  <si>
    <t>基础生命</t>
    <phoneticPr fontId="2" type="noConversion"/>
  </si>
  <si>
    <t>生命值为0时，角色死亡。</t>
    <phoneticPr fontId="2" type="noConversion"/>
  </si>
  <si>
    <t>Crit</t>
  </si>
  <si>
    <t>暴击率</t>
  </si>
  <si>
    <r>
      <t>伤害性技能和恢复技能会发生暴击，默认暴击伤害为1</t>
    </r>
    <r>
      <rPr>
        <sz val="11"/>
        <color theme="1"/>
        <rFont val="微软雅黑"/>
        <family val="2"/>
        <charset val="134"/>
      </rPr>
      <t>.5倍。</t>
    </r>
    <phoneticPr fontId="2" type="noConversion"/>
  </si>
  <si>
    <t>CritDmg</t>
    <phoneticPr fontId="2" type="noConversion"/>
  </si>
  <si>
    <t>暴击伤害</t>
  </si>
  <si>
    <t>提升暴击后造成的伤害。</t>
    <phoneticPr fontId="2" type="noConversion"/>
  </si>
  <si>
    <t>EffectHit</t>
  </si>
  <si>
    <t>效果命中</t>
  </si>
  <si>
    <t>提升Debuff的命中概率</t>
    <phoneticPr fontId="2" type="noConversion"/>
  </si>
  <si>
    <t>EffectResist</t>
    <phoneticPr fontId="2" type="noConversion"/>
  </si>
  <si>
    <t>效果抵抗</t>
  </si>
  <si>
    <t>降低遭受Debuff的概率。</t>
    <phoneticPr fontId="2" type="noConversion"/>
  </si>
  <si>
    <t>AtkRate</t>
  </si>
  <si>
    <t>攻击百分比加成</t>
  </si>
  <si>
    <t>百分比提升基础攻击力。</t>
    <phoneticPr fontId="2" type="noConversion"/>
  </si>
  <si>
    <t>DefRate</t>
  </si>
  <si>
    <t>防御百分比加成</t>
  </si>
  <si>
    <t>百分比提升基础防御力。</t>
    <phoneticPr fontId="2" type="noConversion"/>
  </si>
  <si>
    <t>HPRate</t>
  </si>
  <si>
    <t>生命百分比加成</t>
  </si>
  <si>
    <t>百分比提升基础生命。</t>
    <phoneticPr fontId="2" type="noConversion"/>
  </si>
  <si>
    <t>AtkExt</t>
    <phoneticPr fontId="2" type="noConversion"/>
  </si>
  <si>
    <t>攻击</t>
    <phoneticPr fontId="2" type="noConversion"/>
  </si>
  <si>
    <t>额外攻击力，不受百分比影响。</t>
    <phoneticPr fontId="2" type="noConversion"/>
  </si>
  <si>
    <r>
      <t>Def</t>
    </r>
    <r>
      <rPr>
        <sz val="11"/>
        <color theme="1"/>
        <rFont val="微软雅黑"/>
        <family val="2"/>
        <charset val="134"/>
      </rPr>
      <t>Ext</t>
    </r>
    <phoneticPr fontId="2" type="noConversion"/>
  </si>
  <si>
    <t>防御</t>
    <phoneticPr fontId="2" type="noConversion"/>
  </si>
  <si>
    <t>额外防御力，不受百分比影响。</t>
    <phoneticPr fontId="2" type="noConversion"/>
  </si>
  <si>
    <t>HPExt</t>
    <phoneticPr fontId="2" type="noConversion"/>
  </si>
  <si>
    <t>生命</t>
    <phoneticPr fontId="2" type="noConversion"/>
  </si>
  <si>
    <t>额外生命，不受百分比影响。</t>
    <phoneticPr fontId="2" type="noConversion"/>
  </si>
  <si>
    <t>Block</t>
    <phoneticPr fontId="2" type="noConversion"/>
  </si>
  <si>
    <t>格挡</t>
    <phoneticPr fontId="2" type="noConversion"/>
  </si>
  <si>
    <t>角色受到攻击时，有概率发生格挡，只受到一半的伤害。</t>
    <phoneticPr fontId="2" type="noConversion"/>
  </si>
  <si>
    <t>DefIgnor</t>
    <phoneticPr fontId="2" type="noConversion"/>
  </si>
  <si>
    <t>穿透</t>
    <phoneticPr fontId="2" type="noConversion"/>
  </si>
  <si>
    <t>角色攻击敌方时，有概率忽略对方的防御，可与暴击同时发生。</t>
    <phoneticPr fontId="2" type="noConversion"/>
  </si>
  <si>
    <t>R</t>
    <phoneticPr fontId="2" type="noConversion"/>
  </si>
  <si>
    <t>防御基值</t>
    <phoneticPr fontId="2" type="noConversion"/>
  </si>
  <si>
    <t>防御系数 = Ra/(Ra+防御b)。</t>
    <phoneticPr fontId="2" type="noConversion"/>
  </si>
  <si>
    <t>投放</t>
    <phoneticPr fontId="2" type="noConversion"/>
  </si>
  <si>
    <t>战力</t>
    <phoneticPr fontId="2" type="noConversion"/>
  </si>
  <si>
    <t>总战力</t>
    <phoneticPr fontId="2" type="noConversion"/>
  </si>
  <si>
    <t>血量投放</t>
    <phoneticPr fontId="2" type="noConversion"/>
  </si>
  <si>
    <t>辅助型</t>
    <phoneticPr fontId="2" type="noConversion"/>
  </si>
  <si>
    <t>攻击治疗</t>
    <phoneticPr fontId="2" type="noConversion"/>
  </si>
  <si>
    <t>生命护盾</t>
    <phoneticPr fontId="2" type="noConversion"/>
  </si>
  <si>
    <t>群体攻击</t>
    <phoneticPr fontId="2" type="noConversion"/>
  </si>
  <si>
    <t>控制型</t>
    <phoneticPr fontId="2" type="noConversion"/>
  </si>
  <si>
    <t>生存系数</t>
    <phoneticPr fontId="2" type="noConversion"/>
  </si>
  <si>
    <t>额外</t>
    <phoneticPr fontId="2" type="noConversion"/>
  </si>
  <si>
    <t>额外</t>
    <phoneticPr fontId="2" type="noConversion"/>
  </si>
  <si>
    <t>血量</t>
    <phoneticPr fontId="2" type="noConversion"/>
  </si>
  <si>
    <t>防御</t>
    <phoneticPr fontId="2" type="noConversion"/>
  </si>
  <si>
    <t>卡牌属性</t>
    <phoneticPr fontId="2" type="noConversion"/>
  </si>
  <si>
    <t>羁绊之力</t>
    <phoneticPr fontId="2" type="noConversion"/>
  </si>
  <si>
    <t>攻击力系数</t>
    <phoneticPr fontId="2" type="noConversion"/>
  </si>
  <si>
    <t>有效生命</t>
    <phoneticPr fontId="2" type="noConversion"/>
  </si>
  <si>
    <t>战力</t>
    <phoneticPr fontId="2" type="noConversion"/>
  </si>
  <si>
    <t>生存力</t>
    <phoneticPr fontId="2" type="noConversion"/>
  </si>
  <si>
    <t>总投放</t>
    <phoneticPr fontId="2" type="noConversion"/>
  </si>
  <si>
    <t>标准生存</t>
    <phoneticPr fontId="2" type="noConversion"/>
  </si>
  <si>
    <t>标准攻击</t>
    <phoneticPr fontId="2" type="noConversion"/>
  </si>
  <si>
    <t>攻击</t>
    <phoneticPr fontId="2" type="noConversion"/>
  </si>
  <si>
    <t>天生暴伤</t>
    <phoneticPr fontId="2" type="noConversion"/>
  </si>
  <si>
    <t>战力修正</t>
    <phoneticPr fontId="2" type="noConversion"/>
  </si>
  <si>
    <t>卡牌定位</t>
    <phoneticPr fontId="2" type="noConversion"/>
  </si>
  <si>
    <t>核心</t>
  </si>
  <si>
    <t>名称</t>
  </si>
  <si>
    <t>寄灵人</t>
  </si>
  <si>
    <t>品质</t>
  </si>
  <si>
    <t>颜色</t>
  </si>
  <si>
    <t>强势时期</t>
  </si>
  <si>
    <t>特性属性</t>
    <phoneticPr fontId="2" type="noConversion"/>
  </si>
  <si>
    <t>技能类型</t>
  </si>
  <si>
    <t>寄灵人技能效果</t>
  </si>
  <si>
    <t>技能名</t>
  </si>
  <si>
    <t>基础技能效果</t>
  </si>
  <si>
    <t>强化效果1</t>
  </si>
  <si>
    <t>初始投放</t>
    <phoneticPr fontId="2" type="noConversion"/>
  </si>
  <si>
    <t>基础</t>
  </si>
  <si>
    <t>于禁</t>
  </si>
  <si>
    <t>常服曹焱兵</t>
  </si>
  <si>
    <t>R</t>
  </si>
  <si>
    <t>黄色</t>
  </si>
  <si>
    <t>中期</t>
    <phoneticPr fontId="2" type="noConversion"/>
  </si>
  <si>
    <t>攻击</t>
    <phoneticPr fontId="2" type="noConversion"/>
  </si>
  <si>
    <t>阎王炮</t>
  </si>
  <si>
    <t>攻击敌方1次，造成2点伤害
获得1个黄色水晶</t>
    <phoneticPr fontId="2" type="noConversion"/>
  </si>
  <si>
    <t>狂影急刃</t>
  </si>
  <si>
    <t>自带技能</t>
  </si>
  <si>
    <t>对敌方单体进行1段强力打击，造成攻击力X%的伤害。</t>
  </si>
  <si>
    <t>当寄灵人为常服曹焱兵时，此技能消耗水晶减少X个</t>
  </si>
  <si>
    <t>困龙火柱</t>
  </si>
  <si>
    <t>限制对方单体行动1回合
50%几率减少对方1个红色水晶
CD1回合</t>
    <phoneticPr fontId="2" type="noConversion"/>
  </si>
  <si>
    <t>插槽技能</t>
  </si>
  <si>
    <t>初始投放</t>
    <phoneticPr fontId="2" type="noConversion"/>
  </si>
  <si>
    <t>唐流雨</t>
  </si>
  <si>
    <t>曹玄亮</t>
  </si>
  <si>
    <t>红色</t>
  </si>
  <si>
    <t>雷光刃</t>
  </si>
  <si>
    <t>攻击敌方前排单体体造成1点伤害
获得1个红色水晶</t>
    <phoneticPr fontId="2" type="noConversion"/>
  </si>
  <si>
    <t>暴雨梨花</t>
  </si>
  <si>
    <t>对敌方全体造成攻击力X%的伤害
该技能可以触发连击效果</t>
  </si>
  <si>
    <t>雷光钻</t>
  </si>
  <si>
    <t>攻击敌方一列造成1点伤害
获得1个红色水晶</t>
    <phoneticPr fontId="2" type="noConversion"/>
  </si>
  <si>
    <t>李轩辕</t>
  </si>
  <si>
    <t>战斗夏玲</t>
  </si>
  <si>
    <t>SR</t>
  </si>
  <si>
    <t>蓝色</t>
  </si>
  <si>
    <t>中期</t>
  </si>
  <si>
    <t>效果命中</t>
    <phoneticPr fontId="2" type="noConversion"/>
  </si>
  <si>
    <t>天音符录</t>
  </si>
  <si>
    <t>己方攻击增加10%
生成1个蓝色水晶</t>
    <phoneticPr fontId="2" type="noConversion"/>
  </si>
  <si>
    <t>无量清风</t>
  </si>
  <si>
    <t>立即获得X个红色水晶</t>
  </si>
  <si>
    <t>转化后的水晶数量+1</t>
  </si>
  <si>
    <t>四象擒灵光</t>
  </si>
  <si>
    <t>每回合有50%几率额外生成1个蓝色水晶</t>
  </si>
  <si>
    <t>平民稀有核心卡</t>
    <phoneticPr fontId="2" type="noConversion"/>
  </si>
  <si>
    <t>高效率输出</t>
  </si>
  <si>
    <t>飞廉</t>
  </si>
  <si>
    <t>阎风吒</t>
  </si>
  <si>
    <t>暴击</t>
    <phoneticPr fontId="2" type="noConversion"/>
  </si>
  <si>
    <t>影月斩</t>
  </si>
  <si>
    <t>对敌方单体目标造成2点伤害，并对该单位施加风神印记</t>
  </si>
  <si>
    <t>疾风斩</t>
  </si>
  <si>
    <t>主动效果：对场上所有带有风神标记的敌方单位造成1段伤害。被动效果：造成的每次伤害均有概率（基础+效果命中）对目标附加风神标记
被动效果：当1技能杀死一个敌人时，自动再次释放1次1技能</t>
  </si>
  <si>
    <t>羿神</t>
  </si>
  <si>
    <t>对敌方全体造成1点伤害，每个目标50%概率施加风神印记</t>
  </si>
  <si>
    <t>土豪顶级红色卡</t>
    <phoneticPr fontId="2" type="noConversion"/>
  </si>
  <si>
    <t>夏侯惇</t>
  </si>
  <si>
    <t>战斗曹焱兵</t>
  </si>
  <si>
    <t>SSR</t>
    <phoneticPr fontId="2" type="noConversion"/>
  </si>
  <si>
    <t>后期</t>
    <phoneticPr fontId="2" type="noConversion"/>
  </si>
  <si>
    <t>穿透</t>
    <phoneticPr fontId="2" type="noConversion"/>
  </si>
  <si>
    <t>大焱裂空锤</t>
  </si>
  <si>
    <t>攻击敌方单体造成2点伤害并50%概率使目标眩晕1回合，冷却时间1回合</t>
  </si>
  <si>
    <t>镜池刀山</t>
  </si>
  <si>
    <r>
      <t xml:space="preserve">以一定生命为代价，释放猛烈的气息冲击敌方一列，对前排造成攻击力50%伤害，对后排造成攻击力100%伤害
</t>
    </r>
    <r>
      <rPr>
        <sz val="11"/>
        <color rgb="FFFF0000"/>
        <rFont val="微软雅黑"/>
        <family val="2"/>
        <charset val="134"/>
      </rPr>
      <t>该技能可以触发连击效果</t>
    </r>
    <phoneticPr fontId="2" type="noConversion"/>
  </si>
  <si>
    <t>降低生命消耗</t>
  </si>
  <si>
    <t>无相火皇</t>
  </si>
  <si>
    <t>对敌方前排全部单位造成1点伤害
立即获得1个红色水晶</t>
    <phoneticPr fontId="2" type="noConversion"/>
  </si>
  <si>
    <t>土豪顶级黄色卡</t>
    <phoneticPr fontId="2" type="noConversion"/>
  </si>
  <si>
    <t>能力累积与溢出伤害利用</t>
  </si>
  <si>
    <t>项羽</t>
  </si>
  <si>
    <t>项昆仑</t>
  </si>
  <si>
    <t>SSR</t>
  </si>
  <si>
    <t>后期</t>
  </si>
  <si>
    <t>暴击/爆伤</t>
    <phoneticPr fontId="2" type="noConversion"/>
  </si>
  <si>
    <t>王者之戟</t>
  </si>
  <si>
    <t>攻击敌方单体造成1点伤害，并回复伤害值一半的生命</t>
  </si>
  <si>
    <t>天煌霸斩</t>
  </si>
  <si>
    <t>对敌方单体造成1段高额伤害</t>
    <phoneticPr fontId="2" type="noConversion"/>
  </si>
  <si>
    <t>破釜沉舟</t>
  </si>
  <si>
    <t>蓄力1回合，获得1枚印记，项羽或者其守护灵的下一次攻击将会消耗全部印记，每一枚增加3点伤害，印记最多同时拥有5枚</t>
  </si>
  <si>
    <t>对生命值高于70%的单位造成伤害增加20%</t>
  </si>
  <si>
    <t>暴击伤害增加X%</t>
  </si>
  <si>
    <t>充值送的貌似很厉害的卡</t>
    <phoneticPr fontId="2" type="noConversion"/>
  </si>
  <si>
    <t>关羽</t>
  </si>
  <si>
    <t>刘羽禅</t>
  </si>
  <si>
    <t>神机妙算</t>
  </si>
  <si>
    <t>为自己生成2点护盾
回复1个黄色水晶</t>
    <phoneticPr fontId="2" type="noConversion"/>
  </si>
  <si>
    <t>青龙偃月</t>
  </si>
  <si>
    <t>基础效果：对敌方单体造成1段攻击。
该技能可以可以触发连击效果</t>
  </si>
  <si>
    <t>当寄灵人为刘羽禅时，该技能目标变为攻击一列，后排单位受到技能30%的伤害</t>
  </si>
  <si>
    <t>匡扶之志</t>
  </si>
  <si>
    <t>刘羽禅的守护灵每次攻击可以额外造成刘羽禅攻击力X%的伤害</t>
    <phoneticPr fontId="2" type="noConversion"/>
  </si>
  <si>
    <t>当寄灵人为刘羽禅时，该技能击杀目标后多出的攻击和连击效果会转移到敌方生命最低的单位</t>
  </si>
  <si>
    <t>顶级红色功能卡</t>
    <phoneticPr fontId="2" type="noConversion"/>
  </si>
  <si>
    <t>夏侯渊</t>
  </si>
  <si>
    <t>技能1</t>
  </si>
  <si>
    <t>暗夜娑伽罗</t>
  </si>
  <si>
    <r>
      <t xml:space="preserve">召唤地狱蛇随机缠绕敌方前排2目标，降低目标减伤x%，使其随机陷入禁锢、主动封印(不能释放主动技能)、被动封印（被动技能失效）状态中的一种，持续2回合
</t>
    </r>
    <r>
      <rPr>
        <sz val="11"/>
        <color rgb="FFFF0000"/>
        <rFont val="微软雅黑"/>
        <family val="2"/>
        <charset val="134"/>
      </rPr>
      <t>该技能可以触发连击效果</t>
    </r>
    <phoneticPr fontId="2" type="noConversion"/>
  </si>
  <si>
    <t>减伤降低+x%</t>
  </si>
  <si>
    <t>技能2</t>
  </si>
  <si>
    <t>玩家最先接触的功能卡</t>
    <phoneticPr fontId="2" type="noConversion"/>
  </si>
  <si>
    <t>徐晃</t>
  </si>
  <si>
    <t>防御</t>
    <phoneticPr fontId="2" type="noConversion"/>
  </si>
  <si>
    <t>白龙护体</t>
  </si>
  <si>
    <t>下一回合内可以为所有受到单体伤害的单位完全抵挡一次伤害。</t>
  </si>
  <si>
    <t>单次伤害大于自身生命值z%时，只损失z%</t>
  </si>
  <si>
    <t>普通红色功能卡</t>
    <phoneticPr fontId="2" type="noConversion"/>
  </si>
  <si>
    <t>天使缇娜</t>
  </si>
  <si>
    <t>红莲·缇娜</t>
  </si>
  <si>
    <t>召唤血魔</t>
  </si>
  <si>
    <t>形成一个血魔印记，最多同时存在2个
削减敌方随机颜色水晶一个</t>
    <phoneticPr fontId="2" type="noConversion"/>
  </si>
  <si>
    <t>铁处女之吻</t>
  </si>
  <si>
    <t>禁锢敌方单体1回合，如果寄灵人身上有血魔印记，则技能有额外效果：1个血魔印记，禁锢同时造成每回合X的伤害；2个血魔印记，禁锢时间增加1回合；3个血魔印记，禁锢同时减少目标X%防御；4个血魔印记，禁锢时间增加1回合
该技能可以触发连击效果</t>
  </si>
  <si>
    <t>血池</t>
  </si>
  <si>
    <t>消耗所有血魔印记，每一个印记恢复红莲缇娜25%最大生命值</t>
  </si>
  <si>
    <t>进阶玩法功能卡</t>
    <phoneticPr fontId="2" type="noConversion"/>
  </si>
  <si>
    <t>护盾</t>
  </si>
  <si>
    <t>张飞</t>
  </si>
  <si>
    <t>生命</t>
    <phoneticPr fontId="2" type="noConversion"/>
  </si>
  <si>
    <t>熊虎之盾</t>
  </si>
  <si>
    <t>为敌我双方施加伤害吸收护盾，敌方护盾量为我方的50%，持续到下次行动结束</t>
  </si>
  <si>
    <t>当寄灵人为刘羽禅时，护盾存在时每回合额外恢复Y%生命值</t>
  </si>
  <si>
    <t>进阶蓝色资源卡</t>
    <phoneticPr fontId="2" type="noConversion"/>
  </si>
  <si>
    <t>张郃</t>
  </si>
  <si>
    <t>魍魉乱舞</t>
  </si>
  <si>
    <t>对敌方单体进行多段刺击，每次刺击造成伤害并随机获得1个水晶；</t>
  </si>
  <si>
    <t>概率+x%</t>
  </si>
  <si>
    <t>看似好用的普通卡</t>
    <phoneticPr fontId="2" type="noConversion"/>
  </si>
  <si>
    <t>高顺</t>
  </si>
  <si>
    <t>吕仙宫</t>
  </si>
  <si>
    <t>前期</t>
  </si>
  <si>
    <t>爆伤</t>
    <phoneticPr fontId="2" type="noConversion"/>
  </si>
  <si>
    <t>吕氏余烈</t>
  </si>
  <si>
    <t>攻击敌方单体，禁止敌方单体释放技能，持续1回合</t>
  </si>
  <si>
    <t>幽冥陷阵弑</t>
  </si>
  <si>
    <t>攻击单体目标造成4点伤害，若敌方当前生命值高于最大值的70%，额外增加x%的伤害；若本次攻击未能击杀目标，则自身伤害增加y%持续1回合；若本次攻击击杀了目标，则对另一名目标追加一次z%伤害的攻击</t>
    <phoneticPr fontId="2" type="noConversion"/>
  </si>
  <si>
    <t>生命值加伤的界限降低为65%</t>
  </si>
  <si>
    <t>威慑</t>
  </si>
  <si>
    <t>为己方生命值最低的单位回复2点生命</t>
  </si>
  <si>
    <t>看似好用的普通卡</t>
    <phoneticPr fontId="2" type="noConversion"/>
  </si>
  <si>
    <t>石灵明</t>
    <phoneticPr fontId="2" type="noConversion"/>
  </si>
  <si>
    <t>北落师门</t>
  </si>
  <si>
    <t>厚土双臂</t>
  </si>
  <si>
    <t>对敌方单位进行2段攻击，每段攻击造成1点伤害，并对目标施加2枚印记，印记最多同时存在4枚(可被己方攻击引爆，造成额外伤害，每次攻击引爆1枚印记)</t>
  </si>
  <si>
    <t>崩星乱舞</t>
  </si>
  <si>
    <t>对目标单体进行2段重击
该技能可以触发连击效果</t>
  </si>
  <si>
    <t>伤害增加x%，且优先攻击带有[厚土]印记的目标</t>
  </si>
  <si>
    <t>荒土</t>
  </si>
  <si>
    <t>自己与守护灵每段攻击都有50%概率获得1枚随机颜色的水晶</t>
  </si>
  <si>
    <t>替换于禁的普通卡</t>
    <phoneticPr fontId="2" type="noConversion"/>
  </si>
  <si>
    <t>典韦</t>
  </si>
  <si>
    <t>混沌弑神击</t>
  </si>
  <si>
    <t>攻击敌方单体造成X%伤害
被动效果：每次造成伤害提升自身暴击伤害25%</t>
  </si>
  <si>
    <t>当寄灵人为常服曹焱兵时，典韦被召唤出来的第一个回合自动释放一次该技能</t>
  </si>
  <si>
    <t>看似好用的普通卡</t>
    <phoneticPr fontId="2" type="noConversion"/>
  </si>
  <si>
    <t>许褚</t>
  </si>
  <si>
    <t>中期</t>
    <phoneticPr fontId="2" type="noConversion"/>
  </si>
  <si>
    <t>火炎轮</t>
  </si>
  <si>
    <t>基础效果：对敌方单体进行1段攻击，造成攻击力X%的伤害；
该技能可以触发连击效果</t>
    <phoneticPr fontId="2" type="noConversion"/>
  </si>
  <si>
    <t>当寄灵人为常服曹焱兵时，每次攻击有X%的概率造成目标生命最大值Y%的额外伤害</t>
  </si>
  <si>
    <t>暴击率增加X%</t>
  </si>
  <si>
    <t>每次伤害暴击时，有X%的概率造成目标生命最大值Y%的额外伤害</t>
  </si>
  <si>
    <t>有可能有用的低级卡</t>
    <phoneticPr fontId="2" type="noConversion"/>
  </si>
  <si>
    <t>召唤</t>
  </si>
  <si>
    <t>烈风螳螂</t>
  </si>
  <si>
    <t>阎巧巧</t>
  </si>
  <si>
    <t>破风刃</t>
  </si>
  <si>
    <t>攻击敌方一列造成2点伤害</t>
  </si>
  <si>
    <t>烈风绝杀</t>
  </si>
  <si>
    <t>攻击敌方单体，造成攻击力X%的伤害
场上所有单位每次召唤守护灵会为烈风螳螂增加一枚印记，每一枚印记增加烈风螳螂X%攻击力</t>
  </si>
  <si>
    <t>伤害增加X%</t>
    <phoneticPr fontId="2" type="noConversion"/>
  </si>
  <si>
    <t>同仇</t>
  </si>
  <si>
    <t>受到伤害时回复损失生命值等量的红色水晶（受伤致死不生效）</t>
  </si>
  <si>
    <t>攻击随时间增长</t>
  </si>
  <si>
    <t>塞伯罗斯</t>
  </si>
  <si>
    <t>黑尔·坎普</t>
  </si>
  <si>
    <t>后期</t>
    <phoneticPr fontId="2" type="noConversion"/>
  </si>
  <si>
    <t>暴击/爆伤</t>
    <phoneticPr fontId="2" type="noConversion"/>
  </si>
  <si>
    <t>利爪</t>
  </si>
  <si>
    <t>攻击敌方1次，造成1点伤害
获得2个黄色水晶</t>
    <phoneticPr fontId="2" type="noConversion"/>
  </si>
  <si>
    <t>地狱喷射</t>
  </si>
  <si>
    <t>攻击敌方前排单位，造成攻击X%的伤害
被动效果：每损失X%生命，攻击力增加X%</t>
    <phoneticPr fontId="2" type="noConversion"/>
  </si>
  <si>
    <t>烈焰</t>
  </si>
  <si>
    <t>自己和寄灵人的每次攻击有50%几率额外造成20%伤害</t>
  </si>
  <si>
    <t>有可能有用的低级卡</t>
    <phoneticPr fontId="2" type="noConversion"/>
  </si>
  <si>
    <t>噬日</t>
  </si>
  <si>
    <t>南御夫</t>
  </si>
  <si>
    <t>痛击</t>
  </si>
  <si>
    <t>攻击敌方单体造成1点伤害
50%几率随机偷取对方1个水晶</t>
    <phoneticPr fontId="2" type="noConversion"/>
  </si>
  <si>
    <t>吞天噬地</t>
  </si>
  <si>
    <t>消耗自身一半的最大生命值攻击敌方单体
被动效果：被召唤出场时立即释放1次本技能</t>
  </si>
  <si>
    <t>印记伤害增加x%</t>
  </si>
  <si>
    <t>忍负</t>
  </si>
  <si>
    <t>自己与守护灵每回合回复1点生命</t>
  </si>
  <si>
    <t>食火蜥</t>
  </si>
  <si>
    <t>吉拉</t>
  </si>
  <si>
    <t>中期</t>
    <phoneticPr fontId="2" type="noConversion"/>
  </si>
  <si>
    <t>格挡</t>
    <phoneticPr fontId="2" type="noConversion"/>
  </si>
  <si>
    <t>狩猎</t>
  </si>
  <si>
    <t>攻击敌方前排全体造成1点伤害
随机削减敌方2个水晶</t>
    <phoneticPr fontId="2" type="noConversion"/>
  </si>
  <si>
    <t>食火蜥之护</t>
  </si>
  <si>
    <t>为当前生命百分比最低的单位生成护盾，持续到下次行动开始</t>
  </si>
  <si>
    <t>增加免伤x%</t>
  </si>
  <si>
    <t>融合中枢</t>
  </si>
  <si>
    <t>将敌方2个红色水晶变为蓝色（蓝色水晶到X时怎么样）</t>
  </si>
  <si>
    <t>需要修改</t>
    <phoneticPr fontId="2" type="noConversion"/>
  </si>
  <si>
    <t>西方龙</t>
  </si>
  <si>
    <t>盖文</t>
  </si>
  <si>
    <t>擒龙手</t>
  </si>
  <si>
    <t>攻击敌方单体，造成2点伤害并为自己生成1点护盾（护盾不可叠加）</t>
  </si>
  <si>
    <t>灭世狂龙闪</t>
  </si>
  <si>
    <t>主动效果：对自身施加buff，1回合内每受到1段伤害有50%概率使进攻者随机减少一枚水晶；</t>
  </si>
  <si>
    <t>龙王之怒</t>
  </si>
  <si>
    <t>水晶每有一个受到敌方影响（偷取、削减）为自身生成1个印记，每1枚印记可代替1个盖文召唤守护灵的水晶</t>
  </si>
  <si>
    <t>未命名守护灵1</t>
  </si>
  <si>
    <t>标记敌方单体，强制其成为下一个单体技能的目标</t>
  </si>
  <si>
    <t>未命名守护灵2</t>
  </si>
  <si>
    <t>未命名守护灵3</t>
  </si>
  <si>
    <t>未命名守护灵4</t>
  </si>
  <si>
    <t>未命名守护灵5</t>
  </si>
  <si>
    <t>未命名守护灵6</t>
  </si>
  <si>
    <t>未命名守护灵7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</si>
</sst>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
    <numFmt numFmtId="177" formatCode="0_);[Red]\(0\)"/>
  </numFmts>
  <fonts count="20" x14ac:knownFonts="1">
    <font>
      <sz val="11"/>
      <color theme="1"/>
      <name val="等线"/>
      <family val="2"/>
      <scheme val="minor"/>
    </font>
    <font>
      <sz val="11"/>
      <color theme="1"/>
      <name val="等线"/>
      <family val="2"/>
      <scheme val="minor"/>
    </font>
    <font>
      <sz val="9"/>
      <name val="等线"/>
      <family val="3"/>
      <charset val="134"/>
      <scheme val="minor"/>
    </font>
    <font>
      <b/>
      <sz val="11"/>
      <color theme="1"/>
      <name val="微软雅黑"/>
      <family val="2"/>
      <charset val="134"/>
    </font>
    <font>
      <sz val="9"/>
      <name val="等线"/>
      <family val="2"/>
      <charset val="134"/>
      <scheme val="minor"/>
    </font>
    <font>
      <sz val="12"/>
      <color theme="1"/>
      <name val="微软雅黑"/>
      <family val="2"/>
      <charset val="134"/>
    </font>
    <font>
      <sz val="12"/>
      <color theme="0"/>
      <name val="微软雅黑"/>
      <family val="2"/>
      <charset val="134"/>
    </font>
    <font>
      <sz val="11"/>
      <color theme="1"/>
      <name val="微软雅黑"/>
      <family val="2"/>
      <charset val="134"/>
    </font>
    <font>
      <sz val="16"/>
      <color theme="1"/>
      <name val="等线"/>
      <family val="2"/>
      <scheme val="minor"/>
    </font>
    <font>
      <strike/>
      <sz val="11"/>
      <color theme="1"/>
      <name val="等线"/>
      <family val="3"/>
      <scheme val="minor"/>
    </font>
    <font>
      <sz val="12"/>
      <color theme="1"/>
      <name val="等线"/>
      <family val="2"/>
      <charset val="134"/>
      <scheme val="minor"/>
    </font>
    <font>
      <u/>
      <sz val="12"/>
      <color theme="10"/>
      <name val="等线"/>
      <family val="2"/>
      <charset val="134"/>
      <scheme val="minor"/>
    </font>
    <font>
      <sz val="18"/>
      <color theme="0"/>
      <name val="微软雅黑"/>
      <family val="2"/>
      <charset val="134"/>
    </font>
    <font>
      <sz val="22"/>
      <color theme="1"/>
      <name val="微软雅黑"/>
      <family val="2"/>
      <charset val="134"/>
    </font>
    <font>
      <b/>
      <sz val="12"/>
      <color theme="0"/>
      <name val="微软雅黑"/>
      <family val="2"/>
      <charset val="134"/>
    </font>
    <font>
      <i/>
      <sz val="12"/>
      <color rgb="FFFF0000"/>
      <name val="微软雅黑"/>
      <family val="2"/>
      <charset val="134"/>
    </font>
    <font>
      <sz val="11"/>
      <color theme="1"/>
      <name val="等线"/>
      <family val="3"/>
      <charset val="134"/>
      <scheme val="minor"/>
    </font>
    <font>
      <sz val="11"/>
      <color indexed="8"/>
      <name val="宋体"/>
      <family val="3"/>
      <charset val="134"/>
    </font>
    <font>
      <sz val="11"/>
      <color rgb="FFFF0000"/>
      <name val="微软雅黑"/>
      <family val="2"/>
      <charset val="134"/>
    </font>
    <font>
      <sz val="11"/>
      <color rgb="FF00B0F0"/>
      <name val="微软雅黑"/>
      <family val="2"/>
      <charset val="134"/>
    </font>
  </fonts>
  <fills count="14">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9" tint="0.79998168889431442"/>
        <bgColor indexed="64"/>
      </patternFill>
    </fill>
    <fill>
      <patternFill patternType="solid">
        <fgColor rgb="FF00B0F0"/>
        <bgColor indexed="64"/>
      </patternFill>
    </fill>
    <fill>
      <patternFill patternType="solid">
        <fgColor theme="0" tint="-0.34934537797173987"/>
        <bgColor indexed="64"/>
      </patternFill>
    </fill>
    <fill>
      <patternFill patternType="solid">
        <fgColor theme="0" tint="-0.14999847407452621"/>
        <bgColor indexed="64"/>
      </patternFill>
    </fill>
    <fill>
      <patternFill patternType="solid">
        <fgColor rgb="FFFF6600"/>
        <bgColor indexed="64"/>
      </patternFill>
    </fill>
    <fill>
      <patternFill patternType="solid">
        <fgColor theme="1"/>
        <bgColor indexed="64"/>
      </patternFill>
    </fill>
    <fill>
      <patternFill patternType="solid">
        <fgColor theme="1" tint="0.49998474074526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0" tint="-0.34998626667073579"/>
        <bgColor indexed="64"/>
      </patternFill>
    </fill>
  </fills>
  <borders count="3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theme="0" tint="-0.34998626667073579"/>
      </bottom>
      <diagonal/>
    </border>
    <border>
      <left/>
      <right/>
      <top style="medium">
        <color auto="1"/>
      </top>
      <bottom style="thin">
        <color theme="0" tint="-0.34998626667073579"/>
      </bottom>
      <diagonal/>
    </border>
    <border>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medium">
        <color auto="1"/>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medium">
        <color auto="1"/>
      </right>
      <top/>
      <bottom style="thin">
        <color theme="0" tint="-0.34998626667073579"/>
      </bottom>
      <diagonal/>
    </border>
    <border>
      <left style="medium">
        <color auto="1"/>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style="medium">
        <color auto="1"/>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style="medium">
        <color auto="1"/>
      </right>
      <top style="thin">
        <color theme="0" tint="-0.34998626667073579"/>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thin">
        <color auto="1"/>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s>
  <cellStyleXfs count="14">
    <xf numFmtId="0" fontId="0" fillId="0" borderId="0"/>
    <xf numFmtId="0" fontId="1" fillId="0" borderId="0">
      <alignment vertical="center"/>
    </xf>
    <xf numFmtId="0" fontId="3" fillId="3" borderId="0">
      <alignment horizontal="center" vertical="top"/>
    </xf>
    <xf numFmtId="0" fontId="8" fillId="0" borderId="3">
      <alignment horizontal="center" vertical="center"/>
    </xf>
    <xf numFmtId="0" fontId="7" fillId="0" borderId="4">
      <alignment vertical="top" wrapText="1"/>
    </xf>
    <xf numFmtId="0" fontId="5" fillId="5" borderId="4">
      <alignment horizontal="center" vertical="center" shrinkToFit="1"/>
    </xf>
    <xf numFmtId="0" fontId="9" fillId="6" borderId="0"/>
    <xf numFmtId="0" fontId="1" fillId="7" borderId="4">
      <alignment horizontal="center" vertical="center" wrapText="1"/>
    </xf>
    <xf numFmtId="0" fontId="1" fillId="8" borderId="4" applyFont="0">
      <alignment horizontal="center" vertical="center" wrapText="1"/>
    </xf>
    <xf numFmtId="0" fontId="7" fillId="2" borderId="0"/>
    <xf numFmtId="0" fontId="10" fillId="0" borderId="0"/>
    <xf numFmtId="0" fontId="11" fillId="0" borderId="0" applyNumberFormat="0" applyFill="0" applyBorder="0" applyAlignment="0" applyProtection="0"/>
    <xf numFmtId="0" fontId="3" fillId="0" borderId="0">
      <alignment horizontal="center" vertical="center"/>
    </xf>
    <xf numFmtId="0" fontId="16" fillId="0" borderId="0"/>
  </cellStyleXfs>
  <cellXfs count="168">
    <xf numFmtId="0" fontId="0" fillId="0" borderId="0" xfId="0"/>
    <xf numFmtId="0" fontId="5" fillId="2" borderId="0" xfId="10" applyFont="1" applyFill="1" applyAlignment="1">
      <alignment vertical="center"/>
    </xf>
    <xf numFmtId="0" fontId="6" fillId="10" borderId="8" xfId="10" applyFont="1" applyFill="1" applyBorder="1" applyAlignment="1">
      <alignment horizontal="center" vertical="center"/>
    </xf>
    <xf numFmtId="0" fontId="5" fillId="2" borderId="9" xfId="10" applyFont="1" applyFill="1" applyBorder="1" applyAlignment="1">
      <alignment horizontal="center" vertical="center"/>
    </xf>
    <xf numFmtId="0" fontId="6" fillId="10" borderId="13" xfId="10" applyFont="1" applyFill="1" applyBorder="1" applyAlignment="1">
      <alignment horizontal="center" vertical="center"/>
    </xf>
    <xf numFmtId="0" fontId="14" fillId="10" borderId="8" xfId="10" applyFont="1" applyFill="1" applyBorder="1" applyAlignment="1">
      <alignment horizontal="center" vertical="center"/>
    </xf>
    <xf numFmtId="0" fontId="14" fillId="10" borderId="1" xfId="10" applyFont="1" applyFill="1" applyBorder="1" applyAlignment="1">
      <alignment horizontal="center" vertical="center"/>
    </xf>
    <xf numFmtId="14" fontId="5" fillId="2" borderId="8" xfId="10" applyNumberFormat="1" applyFont="1" applyFill="1" applyBorder="1" applyAlignment="1">
      <alignment horizontal="center" vertical="center"/>
    </xf>
    <xf numFmtId="0" fontId="5" fillId="2" borderId="1" xfId="10" applyFont="1" applyFill="1" applyBorder="1" applyAlignment="1">
      <alignment horizontal="center" vertical="center"/>
    </xf>
    <xf numFmtId="0" fontId="5" fillId="2" borderId="8" xfId="10" applyFont="1" applyFill="1" applyBorder="1" applyAlignment="1">
      <alignment horizontal="center" vertical="center"/>
    </xf>
    <xf numFmtId="0" fontId="5" fillId="2" borderId="18" xfId="10" applyFont="1" applyFill="1" applyBorder="1" applyAlignment="1">
      <alignment horizontal="center" vertical="center"/>
    </xf>
    <xf numFmtId="0" fontId="5" fillId="2" borderId="19" xfId="10" applyFont="1" applyFill="1" applyBorder="1" applyAlignment="1">
      <alignment horizontal="center" vertical="center"/>
    </xf>
    <xf numFmtId="0" fontId="7" fillId="2" borderId="0" xfId="9"/>
    <xf numFmtId="0" fontId="5" fillId="5" borderId="4" xfId="5">
      <alignment horizontal="center" vertical="center" shrinkToFit="1"/>
    </xf>
    <xf numFmtId="0" fontId="7" fillId="0" borderId="4" xfId="4">
      <alignment vertical="top" wrapText="1"/>
    </xf>
    <xf numFmtId="0" fontId="7" fillId="0" borderId="4" xfId="4" applyAlignment="1">
      <alignment horizontal="center" vertical="center" wrapText="1"/>
    </xf>
    <xf numFmtId="0" fontId="7" fillId="0" borderId="4" xfId="4">
      <alignment vertical="top" wrapText="1"/>
    </xf>
    <xf numFmtId="0" fontId="7" fillId="8" borderId="4" xfId="8" applyFont="1">
      <alignment horizontal="center" vertical="center" wrapText="1"/>
    </xf>
    <xf numFmtId="0" fontId="1" fillId="7" borderId="4" xfId="7">
      <alignment horizontal="center" vertical="center" wrapText="1"/>
    </xf>
    <xf numFmtId="9" fontId="7" fillId="0" borderId="4" xfId="4" applyNumberFormat="1">
      <alignment vertical="top" wrapText="1"/>
    </xf>
    <xf numFmtId="0" fontId="0" fillId="8" borderId="4" xfId="8" applyFont="1">
      <alignment horizontal="center" vertical="center" wrapText="1"/>
    </xf>
    <xf numFmtId="0" fontId="1" fillId="0" borderId="0" xfId="1">
      <alignment vertical="center"/>
    </xf>
    <xf numFmtId="176" fontId="1" fillId="7" borderId="4" xfId="7" applyNumberFormat="1">
      <alignment horizontal="center" vertical="center" wrapText="1"/>
    </xf>
    <xf numFmtId="10" fontId="1" fillId="7" borderId="4" xfId="7" applyNumberFormat="1">
      <alignment horizontal="center" vertical="center" wrapText="1"/>
    </xf>
    <xf numFmtId="0" fontId="5" fillId="5" borderId="22" xfId="5" applyBorder="1">
      <alignment horizontal="center" vertical="center" shrinkToFit="1"/>
    </xf>
    <xf numFmtId="0" fontId="3" fillId="0" borderId="0" xfId="12">
      <alignment horizontal="center" vertical="center"/>
    </xf>
    <xf numFmtId="0" fontId="3" fillId="0" borderId="0" xfId="12" applyFill="1">
      <alignment horizontal="center" vertical="center"/>
    </xf>
    <xf numFmtId="0" fontId="0" fillId="0" borderId="0" xfId="0"/>
    <xf numFmtId="0" fontId="7" fillId="0" borderId="4" xfId="4" applyFont="1">
      <alignment vertical="top" wrapText="1"/>
    </xf>
    <xf numFmtId="0" fontId="7" fillId="0" borderId="4" xfId="4" applyAlignment="1">
      <alignment horizontal="left" vertical="center" wrapText="1"/>
    </xf>
    <xf numFmtId="0" fontId="8" fillId="0" borderId="3" xfId="3" applyAlignment="1">
      <alignment horizontal="center" vertical="center"/>
    </xf>
    <xf numFmtId="177" fontId="1" fillId="7" borderId="4" xfId="7" applyNumberFormat="1">
      <alignment horizontal="center" vertical="center" wrapText="1"/>
    </xf>
    <xf numFmtId="0" fontId="5" fillId="8" borderId="4" xfId="8" applyFont="1">
      <alignment horizontal="center" vertical="center" wrapText="1"/>
    </xf>
    <xf numFmtId="0" fontId="14" fillId="10" borderId="1" xfId="10" applyFont="1" applyFill="1" applyBorder="1" applyAlignment="1">
      <alignment horizontal="center" vertical="center"/>
    </xf>
    <xf numFmtId="0" fontId="14" fillId="10" borderId="16" xfId="10" applyFont="1" applyFill="1" applyBorder="1" applyAlignment="1">
      <alignment horizontal="center" vertical="center"/>
    </xf>
    <xf numFmtId="0" fontId="12" fillId="9" borderId="5" xfId="10" applyFont="1" applyFill="1" applyBorder="1" applyAlignment="1">
      <alignment horizontal="center" vertical="center"/>
    </xf>
    <xf numFmtId="0" fontId="12" fillId="9" borderId="6" xfId="10" applyFont="1" applyFill="1" applyBorder="1" applyAlignment="1">
      <alignment horizontal="center" vertical="center"/>
    </xf>
    <xf numFmtId="0" fontId="12" fillId="9" borderId="7" xfId="10" applyFont="1" applyFill="1" applyBorder="1" applyAlignment="1">
      <alignment horizontal="center" vertical="center"/>
    </xf>
    <xf numFmtId="0" fontId="6" fillId="10" borderId="2" xfId="10" applyFont="1" applyFill="1" applyBorder="1" applyAlignment="1">
      <alignment horizontal="center" vertical="center"/>
    </xf>
    <xf numFmtId="0" fontId="6" fillId="10" borderId="11" xfId="10" applyFont="1" applyFill="1" applyBorder="1" applyAlignment="1">
      <alignment horizontal="center" vertical="center"/>
    </xf>
    <xf numFmtId="0" fontId="13" fillId="4" borderId="10" xfId="10" applyFont="1" applyFill="1" applyBorder="1" applyAlignment="1">
      <alignment horizontal="center" vertical="center"/>
    </xf>
    <xf numFmtId="0" fontId="13" fillId="4" borderId="12" xfId="10" applyFont="1" applyFill="1" applyBorder="1" applyAlignment="1">
      <alignment horizontal="center" vertical="center"/>
    </xf>
    <xf numFmtId="0" fontId="5" fillId="2" borderId="14" xfId="10" applyFont="1" applyFill="1" applyBorder="1" applyAlignment="1">
      <alignment horizontal="left" vertical="center"/>
    </xf>
    <xf numFmtId="0" fontId="5" fillId="2" borderId="15" xfId="10" applyFont="1" applyFill="1" applyBorder="1" applyAlignment="1">
      <alignment horizontal="left" vertical="center"/>
    </xf>
    <xf numFmtId="0" fontId="5" fillId="2" borderId="10" xfId="10" applyFont="1" applyFill="1" applyBorder="1" applyAlignment="1">
      <alignment horizontal="left" vertical="center"/>
    </xf>
    <xf numFmtId="0" fontId="14" fillId="9" borderId="8" xfId="10" applyFont="1" applyFill="1" applyBorder="1" applyAlignment="1">
      <alignment horizontal="center" vertical="center"/>
    </xf>
    <xf numFmtId="0" fontId="14" fillId="9" borderId="1" xfId="10" applyFont="1" applyFill="1" applyBorder="1" applyAlignment="1">
      <alignment horizontal="center" vertical="center"/>
    </xf>
    <xf numFmtId="0" fontId="14" fillId="9" borderId="16" xfId="10" applyFont="1" applyFill="1" applyBorder="1" applyAlignment="1">
      <alignment horizontal="center" vertical="center"/>
    </xf>
    <xf numFmtId="0" fontId="5" fillId="2" borderId="9" xfId="10" applyFont="1" applyFill="1" applyBorder="1" applyAlignment="1">
      <alignment horizontal="center" vertical="center"/>
    </xf>
    <xf numFmtId="0" fontId="5" fillId="2" borderId="17" xfId="10" applyFont="1" applyFill="1" applyBorder="1" applyAlignment="1">
      <alignment horizontal="center" vertical="center"/>
    </xf>
    <xf numFmtId="0" fontId="5" fillId="2" borderId="20" xfId="10" applyFont="1" applyFill="1" applyBorder="1" applyAlignment="1">
      <alignment horizontal="center" vertical="center"/>
    </xf>
    <xf numFmtId="0" fontId="5" fillId="2" borderId="21" xfId="10" applyFont="1" applyFill="1" applyBorder="1" applyAlignment="1">
      <alignment horizontal="center" vertical="center"/>
    </xf>
    <xf numFmtId="0" fontId="15" fillId="2" borderId="0" xfId="10" applyFont="1" applyFill="1" applyAlignment="1">
      <alignment horizontal="left" vertical="center"/>
    </xf>
    <xf numFmtId="0" fontId="7" fillId="0" borderId="23" xfId="4" applyBorder="1" applyAlignment="1">
      <alignment horizontal="left" vertical="center" wrapText="1"/>
    </xf>
    <xf numFmtId="0" fontId="7" fillId="0" borderId="24" xfId="4" applyBorder="1" applyAlignment="1">
      <alignment horizontal="left" vertical="center" wrapText="1"/>
    </xf>
    <xf numFmtId="0" fontId="8" fillId="0" borderId="3" xfId="3">
      <alignment horizontal="center" vertical="center"/>
    </xf>
    <xf numFmtId="0" fontId="8" fillId="0" borderId="3" xfId="3" applyAlignment="1">
      <alignment horizontal="center" vertical="center"/>
    </xf>
    <xf numFmtId="0" fontId="7" fillId="0" borderId="22" xfId="4" applyBorder="1" applyAlignment="1">
      <alignment horizontal="left" vertical="center" wrapText="1"/>
    </xf>
    <xf numFmtId="0" fontId="7" fillId="4" borderId="25" xfId="13" applyFont="1" applyFill="1" applyBorder="1" applyAlignment="1">
      <alignment vertical="center" wrapText="1"/>
    </xf>
    <xf numFmtId="0" fontId="7" fillId="4" borderId="25" xfId="13" applyFont="1" applyFill="1" applyBorder="1" applyAlignment="1">
      <alignment vertical="center"/>
    </xf>
    <xf numFmtId="0" fontId="7" fillId="4" borderId="26" xfId="13" applyFont="1" applyFill="1" applyBorder="1" applyAlignment="1">
      <alignment vertical="center"/>
    </xf>
    <xf numFmtId="0" fontId="7" fillId="4" borderId="0" xfId="13" applyFont="1" applyFill="1" applyAlignment="1">
      <alignment vertical="center"/>
    </xf>
    <xf numFmtId="0" fontId="7" fillId="4" borderId="27" xfId="13" applyFont="1" applyFill="1" applyBorder="1" applyAlignment="1">
      <alignment horizontal="center" vertical="center" wrapText="1"/>
    </xf>
    <xf numFmtId="0" fontId="7" fillId="4" borderId="27" xfId="13" applyFont="1" applyFill="1" applyBorder="1" applyAlignment="1">
      <alignment horizontal="center" vertical="center"/>
    </xf>
    <xf numFmtId="0" fontId="7" fillId="4" borderId="26" xfId="13" applyFont="1" applyFill="1" applyBorder="1" applyAlignment="1">
      <alignment horizontal="center" vertical="center"/>
    </xf>
    <xf numFmtId="0" fontId="7" fillId="4" borderId="28" xfId="13" applyFont="1" applyFill="1" applyBorder="1" applyAlignment="1">
      <alignment horizontal="left" vertical="center" wrapText="1"/>
    </xf>
    <xf numFmtId="0" fontId="7" fillId="4" borderId="26" xfId="13" applyFont="1" applyFill="1" applyBorder="1" applyAlignment="1">
      <alignment vertical="center" wrapText="1"/>
    </xf>
    <xf numFmtId="0" fontId="7" fillId="4" borderId="26" xfId="13" applyFont="1" applyFill="1" applyBorder="1" applyAlignment="1">
      <alignment horizontal="center" vertical="center"/>
    </xf>
    <xf numFmtId="0" fontId="7" fillId="2" borderId="26" xfId="13" applyFont="1" applyFill="1" applyBorder="1" applyAlignment="1">
      <alignment vertical="center" wrapText="1"/>
    </xf>
    <xf numFmtId="0" fontId="7" fillId="2" borderId="0" xfId="13" applyFont="1" applyFill="1" applyAlignment="1">
      <alignment vertical="center"/>
    </xf>
    <xf numFmtId="0" fontId="7" fillId="4" borderId="29" xfId="13" applyFont="1" applyFill="1" applyBorder="1" applyAlignment="1">
      <alignment horizontal="center" vertical="center" wrapText="1"/>
    </xf>
    <xf numFmtId="0" fontId="7" fillId="4" borderId="29" xfId="13" applyFont="1" applyFill="1" applyBorder="1" applyAlignment="1">
      <alignment horizontal="center" vertical="center"/>
    </xf>
    <xf numFmtId="0" fontId="7" fillId="4" borderId="30" xfId="13" applyFont="1" applyFill="1" applyBorder="1" applyAlignment="1">
      <alignment horizontal="center" vertical="center"/>
    </xf>
    <xf numFmtId="0" fontId="7" fillId="4" borderId="31" xfId="13" applyFont="1" applyFill="1" applyBorder="1" applyAlignment="1">
      <alignment horizontal="left" vertical="center" wrapText="1"/>
    </xf>
    <xf numFmtId="0" fontId="7" fillId="4" borderId="30" xfId="13" applyFont="1" applyFill="1" applyBorder="1" applyAlignment="1">
      <alignment vertical="center" wrapText="1"/>
    </xf>
    <xf numFmtId="0" fontId="7" fillId="4" borderId="32" xfId="13" applyFont="1" applyFill="1" applyBorder="1" applyAlignment="1">
      <alignment horizontal="left" vertical="center" wrapText="1"/>
    </xf>
    <xf numFmtId="0" fontId="7" fillId="4" borderId="30" xfId="13" applyFont="1" applyFill="1" applyBorder="1" applyAlignment="1">
      <alignment horizontal="center" vertical="center"/>
    </xf>
    <xf numFmtId="0" fontId="7" fillId="2" borderId="30" xfId="13" applyFont="1" applyFill="1" applyBorder="1" applyAlignment="1">
      <alignment vertical="center" wrapText="1"/>
    </xf>
    <xf numFmtId="0" fontId="7" fillId="4" borderId="33" xfId="13" applyFont="1" applyFill="1" applyBorder="1" applyAlignment="1">
      <alignment horizontal="center" vertical="center"/>
    </xf>
    <xf numFmtId="0" fontId="7" fillId="4" borderId="33" xfId="13" applyFont="1" applyFill="1" applyBorder="1" applyAlignment="1">
      <alignment vertical="center" wrapText="1"/>
    </xf>
    <xf numFmtId="0" fontId="7" fillId="4" borderId="33" xfId="13" applyFont="1" applyFill="1" applyBorder="1" applyAlignment="1">
      <alignment horizontal="center" vertical="center"/>
    </xf>
    <xf numFmtId="0" fontId="7" fillId="2" borderId="33" xfId="13" applyFont="1" applyFill="1" applyBorder="1" applyAlignment="1">
      <alignment vertical="center" wrapText="1"/>
    </xf>
    <xf numFmtId="0" fontId="7" fillId="11" borderId="27" xfId="13" applyFont="1" applyFill="1" applyBorder="1" applyAlignment="1">
      <alignment horizontal="center" vertical="center" wrapText="1"/>
    </xf>
    <xf numFmtId="0" fontId="7" fillId="11" borderId="27" xfId="13" applyFont="1" applyFill="1" applyBorder="1" applyAlignment="1">
      <alignment horizontal="center" vertical="center"/>
    </xf>
    <xf numFmtId="0" fontId="7" fillId="11" borderId="26" xfId="13" applyFont="1" applyFill="1" applyBorder="1" applyAlignment="1">
      <alignment horizontal="center" vertical="center"/>
    </xf>
    <xf numFmtId="0" fontId="7" fillId="11" borderId="26" xfId="13" applyFont="1" applyFill="1" applyBorder="1" applyAlignment="1">
      <alignment vertical="center" wrapText="1"/>
    </xf>
    <xf numFmtId="0" fontId="7" fillId="11" borderId="28" xfId="13" applyFont="1" applyFill="1" applyBorder="1" applyAlignment="1">
      <alignment horizontal="left" vertical="center" wrapText="1"/>
    </xf>
    <xf numFmtId="0" fontId="7" fillId="11" borderId="26" xfId="13" applyFont="1" applyFill="1" applyBorder="1" applyAlignment="1">
      <alignment horizontal="center" vertical="center"/>
    </xf>
    <xf numFmtId="0" fontId="7" fillId="11" borderId="29" xfId="13" applyFont="1" applyFill="1" applyBorder="1" applyAlignment="1">
      <alignment horizontal="center" vertical="center" wrapText="1"/>
    </xf>
    <xf numFmtId="0" fontId="7" fillId="11" borderId="29" xfId="13" applyFont="1" applyFill="1" applyBorder="1" applyAlignment="1">
      <alignment horizontal="center" vertical="center"/>
    </xf>
    <xf numFmtId="0" fontId="7" fillId="11" borderId="30" xfId="13" applyFont="1" applyFill="1" applyBorder="1" applyAlignment="1">
      <alignment horizontal="center" vertical="center"/>
    </xf>
    <xf numFmtId="0" fontId="7" fillId="11" borderId="30" xfId="13" applyFont="1" applyFill="1" applyBorder="1" applyAlignment="1">
      <alignment vertical="center" wrapText="1"/>
    </xf>
    <xf numFmtId="0" fontId="7" fillId="11" borderId="32" xfId="13" applyFont="1" applyFill="1" applyBorder="1" applyAlignment="1">
      <alignment horizontal="left" vertical="center" wrapText="1"/>
    </xf>
    <xf numFmtId="0" fontId="7" fillId="11" borderId="30" xfId="13" applyFont="1" applyFill="1" applyBorder="1" applyAlignment="1">
      <alignment horizontal="center" vertical="center"/>
    </xf>
    <xf numFmtId="0" fontId="7" fillId="11" borderId="33" xfId="13" applyFont="1" applyFill="1" applyBorder="1" applyAlignment="1">
      <alignment horizontal="center" vertical="center"/>
    </xf>
    <xf numFmtId="0" fontId="7" fillId="11" borderId="33" xfId="13" applyFont="1" applyFill="1" applyBorder="1" applyAlignment="1">
      <alignment vertical="center" wrapText="1"/>
    </xf>
    <xf numFmtId="0" fontId="7" fillId="11" borderId="31" xfId="13" applyFont="1" applyFill="1" applyBorder="1" applyAlignment="1">
      <alignment horizontal="left" vertical="center" wrapText="1"/>
    </xf>
    <xf numFmtId="0" fontId="7" fillId="11" borderId="33" xfId="13" applyFont="1" applyFill="1" applyBorder="1" applyAlignment="1">
      <alignment horizontal="center" vertical="center"/>
    </xf>
    <xf numFmtId="0" fontId="7" fillId="4" borderId="26" xfId="13" applyFont="1" applyFill="1" applyBorder="1" applyAlignment="1">
      <alignment horizontal="center" vertical="center" wrapText="1"/>
    </xf>
    <xf numFmtId="0" fontId="17" fillId="4" borderId="0" xfId="13" applyFont="1" applyFill="1" applyBorder="1" applyAlignment="1">
      <alignment vertical="center"/>
    </xf>
    <xf numFmtId="0" fontId="7" fillId="4" borderId="30" xfId="13" applyFont="1" applyFill="1" applyBorder="1" applyAlignment="1">
      <alignment horizontal="center" vertical="center" wrapText="1"/>
    </xf>
    <xf numFmtId="0" fontId="7" fillId="4" borderId="4" xfId="13" applyFont="1" applyFill="1" applyBorder="1" applyAlignment="1">
      <alignment horizontal="left" vertical="center" wrapText="1"/>
    </xf>
    <xf numFmtId="0" fontId="7" fillId="4" borderId="33" xfId="13" applyFont="1" applyFill="1" applyBorder="1" applyAlignment="1">
      <alignment horizontal="center" vertical="center" wrapText="1"/>
    </xf>
    <xf numFmtId="0" fontId="7" fillId="2" borderId="26" xfId="13" applyFont="1" applyFill="1" applyBorder="1" applyAlignment="1">
      <alignment horizontal="center" vertical="center" wrapText="1"/>
    </xf>
    <xf numFmtId="0" fontId="7" fillId="2" borderId="26" xfId="13" applyFont="1" applyFill="1" applyBorder="1" applyAlignment="1">
      <alignment horizontal="center" vertical="center"/>
    </xf>
    <xf numFmtId="0" fontId="7" fillId="2" borderId="28" xfId="13" applyFont="1" applyFill="1" applyBorder="1" applyAlignment="1">
      <alignment horizontal="left" vertical="center" wrapText="1"/>
    </xf>
    <xf numFmtId="0" fontId="7" fillId="2" borderId="26" xfId="13" applyFont="1" applyFill="1" applyBorder="1" applyAlignment="1">
      <alignment horizontal="center" vertical="center"/>
    </xf>
    <xf numFmtId="0" fontId="19" fillId="2" borderId="26" xfId="13" applyFont="1" applyFill="1" applyBorder="1" applyAlignment="1">
      <alignment vertical="center" wrapText="1"/>
    </xf>
    <xf numFmtId="0" fontId="19" fillId="2" borderId="0" xfId="13" applyFont="1" applyFill="1" applyAlignment="1">
      <alignment vertical="center"/>
    </xf>
    <xf numFmtId="0" fontId="7" fillId="2" borderId="30" xfId="13" applyFont="1" applyFill="1" applyBorder="1" applyAlignment="1">
      <alignment horizontal="center" vertical="center" wrapText="1"/>
    </xf>
    <xf numFmtId="0" fontId="7" fillId="2" borderId="30" xfId="13" applyFont="1" applyFill="1" applyBorder="1" applyAlignment="1">
      <alignment horizontal="center" vertical="center"/>
    </xf>
    <xf numFmtId="0" fontId="7" fillId="2" borderId="32" xfId="13" applyFont="1" applyFill="1" applyBorder="1" applyAlignment="1">
      <alignment horizontal="left" vertical="center" wrapText="1"/>
    </xf>
    <xf numFmtId="0" fontId="7" fillId="2" borderId="30" xfId="13" applyFont="1" applyFill="1" applyBorder="1" applyAlignment="1">
      <alignment horizontal="center" vertical="center"/>
    </xf>
    <xf numFmtId="0" fontId="19" fillId="2" borderId="30" xfId="13" applyFont="1" applyFill="1" applyBorder="1" applyAlignment="1">
      <alignment vertical="center" wrapText="1"/>
    </xf>
    <xf numFmtId="0" fontId="7" fillId="2" borderId="33" xfId="13" applyFont="1" applyFill="1" applyBorder="1" applyAlignment="1">
      <alignment horizontal="center" vertical="center"/>
    </xf>
    <xf numFmtId="0" fontId="7" fillId="2" borderId="31" xfId="13" applyFont="1" applyFill="1" applyBorder="1" applyAlignment="1">
      <alignment horizontal="left" vertical="center" wrapText="1"/>
    </xf>
    <xf numFmtId="0" fontId="7" fillId="2" borderId="33" xfId="13" applyFont="1" applyFill="1" applyBorder="1" applyAlignment="1">
      <alignment horizontal="center" vertical="center"/>
    </xf>
    <xf numFmtId="0" fontId="19" fillId="2" borderId="33" xfId="13" applyFont="1" applyFill="1" applyBorder="1" applyAlignment="1">
      <alignment vertical="center" wrapText="1"/>
    </xf>
    <xf numFmtId="0" fontId="7" fillId="12" borderId="26" xfId="13" applyFont="1" applyFill="1" applyBorder="1" applyAlignment="1">
      <alignment horizontal="center" vertical="center" wrapText="1"/>
    </xf>
    <xf numFmtId="0" fontId="7" fillId="12" borderId="26" xfId="13" applyFont="1" applyFill="1" applyBorder="1" applyAlignment="1">
      <alignment horizontal="center" vertical="center"/>
    </xf>
    <xf numFmtId="0" fontId="7" fillId="12" borderId="26" xfId="13" applyFont="1" applyFill="1" applyBorder="1" applyAlignment="1">
      <alignment vertical="center" wrapText="1"/>
    </xf>
    <xf numFmtId="0" fontId="7" fillId="12" borderId="28" xfId="13" applyFont="1" applyFill="1" applyBorder="1" applyAlignment="1">
      <alignment horizontal="left" vertical="center" wrapText="1"/>
    </xf>
    <xf numFmtId="0" fontId="7" fillId="12" borderId="26" xfId="13" applyFont="1" applyFill="1" applyBorder="1" applyAlignment="1">
      <alignment horizontal="center" vertical="center"/>
    </xf>
    <xf numFmtId="0" fontId="7" fillId="12" borderId="30" xfId="13" applyFont="1" applyFill="1" applyBorder="1" applyAlignment="1">
      <alignment horizontal="center" vertical="center" wrapText="1"/>
    </xf>
    <xf numFmtId="0" fontId="7" fillId="12" borderId="30" xfId="13" applyFont="1" applyFill="1" applyBorder="1" applyAlignment="1">
      <alignment horizontal="center" vertical="center"/>
    </xf>
    <xf numFmtId="0" fontId="7" fillId="12" borderId="30" xfId="13" applyFont="1" applyFill="1" applyBorder="1" applyAlignment="1">
      <alignment vertical="center" wrapText="1"/>
    </xf>
    <xf numFmtId="0" fontId="7" fillId="12" borderId="32" xfId="13" applyFont="1" applyFill="1" applyBorder="1" applyAlignment="1">
      <alignment horizontal="left" vertical="center" wrapText="1"/>
    </xf>
    <xf numFmtId="0" fontId="7" fillId="12" borderId="30" xfId="13" applyFont="1" applyFill="1" applyBorder="1" applyAlignment="1">
      <alignment horizontal="center" vertical="center"/>
    </xf>
    <xf numFmtId="0" fontId="7" fillId="12" borderId="33" xfId="13" applyFont="1" applyFill="1" applyBorder="1" applyAlignment="1">
      <alignment horizontal="center" vertical="center"/>
    </xf>
    <xf numFmtId="0" fontId="7" fillId="12" borderId="33" xfId="13" applyFont="1" applyFill="1" applyBorder="1" applyAlignment="1">
      <alignment vertical="center" wrapText="1"/>
    </xf>
    <xf numFmtId="0" fontId="7" fillId="12" borderId="31" xfId="13" applyFont="1" applyFill="1" applyBorder="1" applyAlignment="1">
      <alignment horizontal="left" vertical="center" wrapText="1"/>
    </xf>
    <xf numFmtId="0" fontId="7" fillId="12" borderId="33" xfId="13" applyFont="1" applyFill="1" applyBorder="1" applyAlignment="1">
      <alignment horizontal="center" vertical="center"/>
    </xf>
    <xf numFmtId="0" fontId="7" fillId="12" borderId="27" xfId="13" applyFont="1" applyFill="1" applyBorder="1" applyAlignment="1">
      <alignment horizontal="center" vertical="center"/>
    </xf>
    <xf numFmtId="0" fontId="7" fillId="12" borderId="23" xfId="13" applyFont="1" applyFill="1" applyBorder="1" applyAlignment="1">
      <alignment vertical="center" wrapText="1"/>
    </xf>
    <xf numFmtId="0" fontId="7" fillId="12" borderId="29" xfId="13" applyFont="1" applyFill="1" applyBorder="1" applyAlignment="1">
      <alignment horizontal="center" vertical="center"/>
    </xf>
    <xf numFmtId="0" fontId="19" fillId="2" borderId="26" xfId="13" applyFont="1" applyFill="1" applyBorder="1" applyAlignment="1">
      <alignment horizontal="center" vertical="center"/>
    </xf>
    <xf numFmtId="0" fontId="19" fillId="2" borderId="28" xfId="13" applyFont="1" applyFill="1" applyBorder="1" applyAlignment="1">
      <alignment horizontal="left" vertical="center" wrapText="1"/>
    </xf>
    <xf numFmtId="0" fontId="19" fillId="2" borderId="26" xfId="13" applyFont="1" applyFill="1" applyBorder="1" applyAlignment="1">
      <alignment horizontal="center" vertical="center"/>
    </xf>
    <xf numFmtId="0" fontId="19" fillId="2" borderId="30" xfId="13" applyFont="1" applyFill="1" applyBorder="1" applyAlignment="1">
      <alignment horizontal="center" vertical="center"/>
    </xf>
    <xf numFmtId="0" fontId="19" fillId="2" borderId="32" xfId="13" applyFont="1" applyFill="1" applyBorder="1" applyAlignment="1">
      <alignment horizontal="left" vertical="center" wrapText="1"/>
    </xf>
    <xf numFmtId="0" fontId="19" fillId="2" borderId="30" xfId="13" applyFont="1" applyFill="1" applyBorder="1" applyAlignment="1">
      <alignment horizontal="center" vertical="center"/>
    </xf>
    <xf numFmtId="0" fontId="19" fillId="2" borderId="33" xfId="13" applyFont="1" applyFill="1" applyBorder="1" applyAlignment="1">
      <alignment horizontal="center" vertical="center"/>
    </xf>
    <xf numFmtId="0" fontId="19" fillId="2" borderId="31" xfId="13" applyFont="1" applyFill="1" applyBorder="1" applyAlignment="1">
      <alignment horizontal="left" vertical="center" wrapText="1"/>
    </xf>
    <xf numFmtId="0" fontId="19" fillId="2" borderId="33" xfId="13" applyFont="1" applyFill="1" applyBorder="1" applyAlignment="1">
      <alignment horizontal="center" vertical="center"/>
    </xf>
    <xf numFmtId="0" fontId="19" fillId="2" borderId="26" xfId="13" applyFont="1" applyFill="1" applyBorder="1" applyAlignment="1">
      <alignment horizontal="center" vertical="center" wrapText="1"/>
    </xf>
    <xf numFmtId="0" fontId="19" fillId="2" borderId="30" xfId="13" applyFont="1" applyFill="1" applyBorder="1" applyAlignment="1">
      <alignment horizontal="center" vertical="center" wrapText="1"/>
    </xf>
    <xf numFmtId="0" fontId="19" fillId="2" borderId="33" xfId="13" applyFont="1" applyFill="1" applyBorder="1" applyAlignment="1">
      <alignment horizontal="center" vertical="center" wrapText="1"/>
    </xf>
    <xf numFmtId="0" fontId="18" fillId="2" borderId="30" xfId="13" applyFont="1" applyFill="1" applyBorder="1" applyAlignment="1">
      <alignment vertical="center" wrapText="1"/>
    </xf>
    <xf numFmtId="0" fontId="19" fillId="2" borderId="32" xfId="13" applyFont="1" applyFill="1" applyBorder="1" applyAlignment="1">
      <alignment vertical="center"/>
    </xf>
    <xf numFmtId="0" fontId="7" fillId="13" borderId="26" xfId="13" applyFont="1" applyFill="1" applyBorder="1" applyAlignment="1">
      <alignment horizontal="center" vertical="center" wrapText="1"/>
    </xf>
    <xf numFmtId="0" fontId="7" fillId="13" borderId="26" xfId="13" applyFont="1" applyFill="1" applyBorder="1" applyAlignment="1">
      <alignment horizontal="center" vertical="center"/>
    </xf>
    <xf numFmtId="0" fontId="19" fillId="13" borderId="26" xfId="13" applyFont="1" applyFill="1" applyBorder="1" applyAlignment="1">
      <alignment horizontal="center" vertical="center"/>
    </xf>
    <xf numFmtId="0" fontId="7" fillId="13" borderId="26" xfId="13" applyFont="1" applyFill="1" applyBorder="1" applyAlignment="1">
      <alignment vertical="center" wrapText="1"/>
    </xf>
    <xf numFmtId="0" fontId="19" fillId="13" borderId="26" xfId="13" applyFont="1" applyFill="1" applyBorder="1" applyAlignment="1">
      <alignment vertical="center" wrapText="1"/>
    </xf>
    <xf numFmtId="0" fontId="7" fillId="13" borderId="28" xfId="13" applyFont="1" applyFill="1" applyBorder="1" applyAlignment="1">
      <alignment horizontal="left" vertical="center" wrapText="1"/>
    </xf>
    <xf numFmtId="0" fontId="19" fillId="13" borderId="26" xfId="13" applyFont="1" applyFill="1" applyBorder="1" applyAlignment="1">
      <alignment horizontal="center" vertical="center"/>
    </xf>
    <xf numFmtId="0" fontId="7" fillId="13" borderId="30" xfId="13" applyFont="1" applyFill="1" applyBorder="1" applyAlignment="1">
      <alignment horizontal="center" vertical="center" wrapText="1"/>
    </xf>
    <xf numFmtId="0" fontId="7" fillId="13" borderId="30" xfId="13" applyFont="1" applyFill="1" applyBorder="1" applyAlignment="1">
      <alignment horizontal="center" vertical="center"/>
    </xf>
    <xf numFmtId="0" fontId="19" fillId="13" borderId="30" xfId="13" applyFont="1" applyFill="1" applyBorder="1" applyAlignment="1">
      <alignment horizontal="center" vertical="center"/>
    </xf>
    <xf numFmtId="0" fontId="7" fillId="13" borderId="30" xfId="13" applyFont="1" applyFill="1" applyBorder="1" applyAlignment="1">
      <alignment vertical="center" wrapText="1"/>
    </xf>
    <xf numFmtId="0" fontId="19" fillId="13" borderId="31" xfId="13" applyFont="1" applyFill="1" applyBorder="1" applyAlignment="1">
      <alignment horizontal="left" vertical="center" wrapText="1"/>
    </xf>
    <xf numFmtId="0" fontId="19" fillId="13" borderId="30" xfId="13" applyFont="1" applyFill="1" applyBorder="1" applyAlignment="1">
      <alignment horizontal="center" vertical="center"/>
    </xf>
    <xf numFmtId="0" fontId="19" fillId="13" borderId="30" xfId="13" applyFont="1" applyFill="1" applyBorder="1" applyAlignment="1">
      <alignment vertical="center" wrapText="1"/>
    </xf>
    <xf numFmtId="0" fontId="19" fillId="13" borderId="33" xfId="13" applyFont="1" applyFill="1" applyBorder="1" applyAlignment="1">
      <alignment horizontal="center" vertical="center"/>
    </xf>
    <xf numFmtId="0" fontId="7" fillId="13" borderId="33" xfId="13" applyFont="1" applyFill="1" applyBorder="1" applyAlignment="1">
      <alignment vertical="center" wrapText="1"/>
    </xf>
    <xf numFmtId="0" fontId="19" fillId="13" borderId="33" xfId="13" applyFont="1" applyFill="1" applyBorder="1" applyAlignment="1">
      <alignment vertical="center" wrapText="1"/>
    </xf>
    <xf numFmtId="0" fontId="19" fillId="13" borderId="33" xfId="13" applyFont="1" applyFill="1" applyBorder="1" applyAlignment="1">
      <alignment horizontal="center" vertical="center"/>
    </xf>
    <xf numFmtId="0" fontId="7" fillId="2" borderId="0" xfId="13" applyFont="1" applyFill="1" applyAlignment="1">
      <alignment vertical="center" wrapText="1"/>
    </xf>
  </cellXfs>
  <cellStyles count="14">
    <cellStyle name="Grid" xfId="4"/>
    <cellStyle name="Normal" xfId="1"/>
    <cellStyle name="常规" xfId="0" builtinId="0"/>
    <cellStyle name="常规 2" xfId="10"/>
    <cellStyle name="常规 3" xfId="13"/>
    <cellStyle name="超链接 2" xfId="11"/>
    <cellStyle name="大标题" xfId="3"/>
    <cellStyle name="横向标题" xfId="5"/>
    <cellStyle name="文本" xfId="9"/>
    <cellStyle name="无效" xfId="6"/>
    <cellStyle name="因变Grid" xfId="7"/>
    <cellStyle name="英文标题" xfId="12"/>
    <cellStyle name="中文标题" xfId="2"/>
    <cellStyle name="纵向标题" xfId="8"/>
  </cellStyles>
  <dxfs count="3">
    <dxf>
      <font>
        <color theme="0" tint="-0.499984740745262"/>
      </font>
      <fill>
        <patternFill patternType="solid">
          <fgColor indexed="64"/>
          <bgColor theme="0" tint="-0.249977111117893"/>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colors>
    <mruColors>
      <color rgb="FFFF3399"/>
      <color rgb="FFFF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0"/>
  <sheetViews>
    <sheetView workbookViewId="0">
      <selection activeCell="D10" sqref="D10:E10"/>
    </sheetView>
  </sheetViews>
  <sheetFormatPr defaultColWidth="10.875" defaultRowHeight="17.25" x14ac:dyDescent="0.2"/>
  <cols>
    <col min="1" max="1" width="4.125" style="1" customWidth="1"/>
    <col min="2" max="2" width="12.75" style="1" bestFit="1" customWidth="1"/>
    <col min="3" max="3" width="10.875" style="1"/>
    <col min="4" max="4" width="11.375" style="1" customWidth="1"/>
    <col min="5" max="5" width="43.875" style="1" customWidth="1"/>
    <col min="6" max="16384" width="10.875" style="1"/>
  </cols>
  <sheetData>
    <row r="1" spans="2:5" ht="18" thickBot="1" x14ac:dyDescent="0.25"/>
    <row r="2" spans="2:5" ht="29.1" customHeight="1" x14ac:dyDescent="0.2">
      <c r="B2" s="35" t="s">
        <v>26</v>
      </c>
      <c r="C2" s="36"/>
      <c r="D2" s="36"/>
      <c r="E2" s="37"/>
    </row>
    <row r="3" spans="2:5" ht="35.1" customHeight="1" x14ac:dyDescent="0.2">
      <c r="B3" s="2" t="s">
        <v>0</v>
      </c>
      <c r="C3" s="3" t="s">
        <v>11</v>
      </c>
      <c r="D3" s="38" t="s">
        <v>1</v>
      </c>
      <c r="E3" s="40" t="s">
        <v>27</v>
      </c>
    </row>
    <row r="4" spans="2:5" ht="35.1" customHeight="1" x14ac:dyDescent="0.2">
      <c r="B4" s="2" t="s">
        <v>2</v>
      </c>
      <c r="C4" s="3" t="s">
        <v>12</v>
      </c>
      <c r="D4" s="39"/>
      <c r="E4" s="41"/>
    </row>
    <row r="5" spans="2:5" ht="35.1" customHeight="1" x14ac:dyDescent="0.2">
      <c r="B5" s="4" t="s">
        <v>3</v>
      </c>
      <c r="C5" s="42" t="s">
        <v>28</v>
      </c>
      <c r="D5" s="43"/>
      <c r="E5" s="44"/>
    </row>
    <row r="6" spans="2:5" ht="18" x14ac:dyDescent="0.2">
      <c r="B6" s="45" t="s">
        <v>4</v>
      </c>
      <c r="C6" s="46"/>
      <c r="D6" s="46"/>
      <c r="E6" s="47"/>
    </row>
    <row r="7" spans="2:5" ht="18" x14ac:dyDescent="0.2">
      <c r="B7" s="5" t="s">
        <v>5</v>
      </c>
      <c r="C7" s="6" t="s">
        <v>6</v>
      </c>
      <c r="D7" s="33" t="s">
        <v>7</v>
      </c>
      <c r="E7" s="34"/>
    </row>
    <row r="8" spans="2:5" x14ac:dyDescent="0.2">
      <c r="B8" s="7">
        <v>43494</v>
      </c>
      <c r="C8" s="8" t="s">
        <v>10</v>
      </c>
      <c r="D8" s="48" t="s">
        <v>8</v>
      </c>
      <c r="E8" s="49"/>
    </row>
    <row r="9" spans="2:5" x14ac:dyDescent="0.2">
      <c r="B9" s="7">
        <v>43495</v>
      </c>
      <c r="C9" s="8" t="s">
        <v>10</v>
      </c>
      <c r="D9" s="48" t="s">
        <v>29</v>
      </c>
      <c r="E9" s="49"/>
    </row>
    <row r="10" spans="2:5" x14ac:dyDescent="0.2">
      <c r="B10" s="9"/>
      <c r="C10" s="8"/>
      <c r="D10" s="48"/>
      <c r="E10" s="49"/>
    </row>
    <row r="11" spans="2:5" x14ac:dyDescent="0.2">
      <c r="B11" s="9"/>
      <c r="C11" s="8"/>
      <c r="D11" s="48"/>
      <c r="E11" s="49"/>
    </row>
    <row r="12" spans="2:5" x14ac:dyDescent="0.2">
      <c r="B12" s="9"/>
      <c r="C12" s="8"/>
      <c r="D12" s="48"/>
      <c r="E12" s="49"/>
    </row>
    <row r="13" spans="2:5" x14ac:dyDescent="0.2">
      <c r="B13" s="9"/>
      <c r="C13" s="8"/>
      <c r="D13" s="48"/>
      <c r="E13" s="49"/>
    </row>
    <row r="14" spans="2:5" x14ac:dyDescent="0.2">
      <c r="B14" s="9"/>
      <c r="C14" s="8"/>
      <c r="D14" s="48"/>
      <c r="E14" s="49"/>
    </row>
    <row r="15" spans="2:5" x14ac:dyDescent="0.2">
      <c r="B15" s="9"/>
      <c r="C15" s="8"/>
      <c r="D15" s="48"/>
      <c r="E15" s="49"/>
    </row>
    <row r="16" spans="2:5" x14ac:dyDescent="0.2">
      <c r="B16" s="9"/>
      <c r="C16" s="8"/>
      <c r="D16" s="48"/>
      <c r="E16" s="49"/>
    </row>
    <row r="17" spans="2:5" x14ac:dyDescent="0.2">
      <c r="B17" s="9"/>
      <c r="C17" s="8"/>
      <c r="D17" s="48"/>
      <c r="E17" s="49"/>
    </row>
    <row r="18" spans="2:5" x14ac:dyDescent="0.2">
      <c r="B18" s="9"/>
      <c r="C18" s="8"/>
      <c r="D18" s="48"/>
      <c r="E18" s="49"/>
    </row>
    <row r="19" spans="2:5" x14ac:dyDescent="0.2">
      <c r="B19" s="9"/>
      <c r="C19" s="8"/>
      <c r="D19" s="48"/>
      <c r="E19" s="49"/>
    </row>
    <row r="20" spans="2:5" x14ac:dyDescent="0.2">
      <c r="B20" s="9"/>
      <c r="C20" s="8"/>
      <c r="D20" s="48"/>
      <c r="E20" s="49"/>
    </row>
    <row r="21" spans="2:5" x14ac:dyDescent="0.2">
      <c r="B21" s="9"/>
      <c r="C21" s="8"/>
      <c r="D21" s="48"/>
      <c r="E21" s="49"/>
    </row>
    <row r="22" spans="2:5" x14ac:dyDescent="0.2">
      <c r="B22" s="9"/>
      <c r="C22" s="8"/>
      <c r="D22" s="48"/>
      <c r="E22" s="49"/>
    </row>
    <row r="23" spans="2:5" x14ac:dyDescent="0.2">
      <c r="B23" s="9"/>
      <c r="C23" s="8"/>
      <c r="D23" s="48"/>
      <c r="E23" s="49"/>
    </row>
    <row r="24" spans="2:5" x14ac:dyDescent="0.2">
      <c r="B24" s="9"/>
      <c r="C24" s="8"/>
      <c r="D24" s="48"/>
      <c r="E24" s="49"/>
    </row>
    <row r="25" spans="2:5" x14ac:dyDescent="0.2">
      <c r="B25" s="9"/>
      <c r="C25" s="8"/>
      <c r="D25" s="48"/>
      <c r="E25" s="49"/>
    </row>
    <row r="26" spans="2:5" x14ac:dyDescent="0.2">
      <c r="B26" s="9"/>
      <c r="C26" s="8"/>
      <c r="D26" s="48"/>
      <c r="E26" s="49"/>
    </row>
    <row r="27" spans="2:5" x14ac:dyDescent="0.2">
      <c r="B27" s="9"/>
      <c r="C27" s="8"/>
      <c r="D27" s="48"/>
      <c r="E27" s="49"/>
    </row>
    <row r="28" spans="2:5" ht="18" thickBot="1" x14ac:dyDescent="0.25">
      <c r="B28" s="10"/>
      <c r="C28" s="11"/>
      <c r="D28" s="50"/>
      <c r="E28" s="51"/>
    </row>
    <row r="30" spans="2:5" x14ac:dyDescent="0.2">
      <c r="B30" s="52" t="s">
        <v>9</v>
      </c>
      <c r="C30" s="52"/>
      <c r="D30" s="52"/>
      <c r="E30" s="52"/>
    </row>
  </sheetData>
  <mergeCells count="28">
    <mergeCell ref="D26:E26"/>
    <mergeCell ref="D27:E27"/>
    <mergeCell ref="D28:E28"/>
    <mergeCell ref="B30:E30"/>
    <mergeCell ref="D20:E20"/>
    <mergeCell ref="D21:E21"/>
    <mergeCell ref="D22:E22"/>
    <mergeCell ref="D23:E23"/>
    <mergeCell ref="D24:E24"/>
    <mergeCell ref="D25:E25"/>
    <mergeCell ref="D19:E19"/>
    <mergeCell ref="D8:E8"/>
    <mergeCell ref="D9:E9"/>
    <mergeCell ref="D10:E10"/>
    <mergeCell ref="D11:E11"/>
    <mergeCell ref="D12:E12"/>
    <mergeCell ref="D13:E13"/>
    <mergeCell ref="D14:E14"/>
    <mergeCell ref="D15:E15"/>
    <mergeCell ref="D16:E16"/>
    <mergeCell ref="D17:E17"/>
    <mergeCell ref="D18:E18"/>
    <mergeCell ref="D7:E7"/>
    <mergeCell ref="B2:E2"/>
    <mergeCell ref="D3:D4"/>
    <mergeCell ref="E3:E4"/>
    <mergeCell ref="C5:E5"/>
    <mergeCell ref="B6:E6"/>
  </mergeCells>
  <phoneticPr fontId="2" type="noConversion"/>
  <conditionalFormatting sqref="C4">
    <cfRule type="containsText" dxfId="2" priority="1" operator="containsText" text="迭代">
      <formula>NOT(ISERROR(SEARCH("迭代",C4)))</formula>
    </cfRule>
    <cfRule type="containsText" dxfId="1" priority="2" operator="containsText" text="初稿">
      <formula>NOT(ISERROR(SEARCH("初稿",C4)))</formula>
    </cfRule>
    <cfRule type="containsText" dxfId="0" priority="3" operator="containsText" text="废弃">
      <formula>NOT(ISERROR(SEARCH("废弃",C4)))</formula>
    </cfRule>
  </conditionalFormatting>
  <dataValidations count="1">
    <dataValidation type="list" allowBlank="1" showInputMessage="1" showErrorMessage="1" sqref="C4">
      <formula1>"草案,初稿,迭代,废弃"</formula1>
    </dataValidation>
  </dataValidation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29" sqref="E29"/>
    </sheetView>
  </sheetViews>
  <sheetFormatPr defaultRowHeight="14.25" x14ac:dyDescent="0.2"/>
  <cols>
    <col min="2" max="2" width="15" customWidth="1"/>
    <col min="3" max="4" width="17.875" customWidth="1"/>
    <col min="5" max="5" width="24.875" customWidth="1"/>
    <col min="6" max="7" width="14" customWidth="1"/>
    <col min="8" max="8" width="67.375" customWidth="1"/>
    <col min="9" max="10" width="15.625" customWidth="1"/>
  </cols>
  <sheetData>
    <row r="1" spans="1:8" ht="15" x14ac:dyDescent="0.2">
      <c r="A1" s="25" t="s">
        <v>149</v>
      </c>
      <c r="B1" s="25" t="s">
        <v>150</v>
      </c>
      <c r="C1" s="25" t="s">
        <v>151</v>
      </c>
      <c r="D1" s="25" t="s">
        <v>152</v>
      </c>
      <c r="E1" s="25" t="s">
        <v>153</v>
      </c>
      <c r="F1" s="25" t="s">
        <v>154</v>
      </c>
      <c r="G1" s="25" t="s">
        <v>155</v>
      </c>
      <c r="H1" s="26" t="s">
        <v>156</v>
      </c>
    </row>
    <row r="2" spans="1:8" x14ac:dyDescent="0.2">
      <c r="A2" t="s">
        <v>157</v>
      </c>
      <c r="B2" t="s">
        <v>158</v>
      </c>
      <c r="C2" t="s">
        <v>158</v>
      </c>
      <c r="D2" t="s">
        <v>159</v>
      </c>
      <c r="E2" t="s">
        <v>160</v>
      </c>
      <c r="F2" t="s">
        <v>161</v>
      </c>
      <c r="G2" t="s">
        <v>157</v>
      </c>
      <c r="H2" t="s">
        <v>160</v>
      </c>
    </row>
    <row r="3" spans="1:8" x14ac:dyDescent="0.2">
      <c r="A3" s="27" t="s">
        <v>162</v>
      </c>
      <c r="B3" s="27" t="s">
        <v>163</v>
      </c>
      <c r="C3" s="27" t="s">
        <v>164</v>
      </c>
      <c r="D3" s="27" t="s">
        <v>165</v>
      </c>
      <c r="E3" s="27" t="s">
        <v>166</v>
      </c>
      <c r="F3" s="27" t="s">
        <v>167</v>
      </c>
      <c r="G3" s="27" t="s">
        <v>168</v>
      </c>
      <c r="H3" s="27" t="s">
        <v>169</v>
      </c>
    </row>
    <row r="4" spans="1:8" ht="16.5" x14ac:dyDescent="0.2">
      <c r="A4" s="16">
        <v>1</v>
      </c>
      <c r="B4" s="16" t="s">
        <v>170</v>
      </c>
      <c r="C4" s="28" t="s">
        <v>171</v>
      </c>
      <c r="D4" s="28" t="b">
        <v>0</v>
      </c>
      <c r="E4" s="28" t="str">
        <f>C4&amp;" +%d"</f>
        <v>基础攻击 +%d</v>
      </c>
      <c r="F4" s="28">
        <v>1</v>
      </c>
      <c r="G4" s="28">
        <v>10</v>
      </c>
      <c r="H4" s="28" t="s">
        <v>172</v>
      </c>
    </row>
    <row r="5" spans="1:8" ht="16.5" x14ac:dyDescent="0.2">
      <c r="A5" s="16">
        <v>2</v>
      </c>
      <c r="B5" s="16" t="s">
        <v>173</v>
      </c>
      <c r="C5" s="28" t="s">
        <v>174</v>
      </c>
      <c r="D5" s="28" t="b">
        <v>0</v>
      </c>
      <c r="E5" s="28" t="str">
        <f t="shared" ref="E5:E19" si="0">C5&amp;" +%d"</f>
        <v>基础防御 +%d</v>
      </c>
      <c r="F5" s="28">
        <v>1</v>
      </c>
      <c r="G5" s="28">
        <v>20</v>
      </c>
      <c r="H5" s="28" t="s">
        <v>175</v>
      </c>
    </row>
    <row r="6" spans="1:8" ht="16.5" x14ac:dyDescent="0.2">
      <c r="A6" s="16">
        <v>3</v>
      </c>
      <c r="B6" s="28" t="s">
        <v>176</v>
      </c>
      <c r="C6" s="28" t="s">
        <v>177</v>
      </c>
      <c r="D6" s="28" t="b">
        <v>0</v>
      </c>
      <c r="E6" s="28" t="str">
        <f t="shared" si="0"/>
        <v>基础生命 +%d</v>
      </c>
      <c r="F6" s="28">
        <v>1</v>
      </c>
      <c r="G6" s="28">
        <v>1</v>
      </c>
      <c r="H6" s="28" t="s">
        <v>178</v>
      </c>
    </row>
    <row r="7" spans="1:8" ht="16.5" x14ac:dyDescent="0.2">
      <c r="A7" s="16">
        <v>4</v>
      </c>
      <c r="B7" s="16" t="s">
        <v>179</v>
      </c>
      <c r="C7" s="16" t="s">
        <v>180</v>
      </c>
      <c r="D7" s="28" t="b">
        <v>0</v>
      </c>
      <c r="E7" s="28" t="str">
        <f>C7&amp;" +%f%%"</f>
        <v>暴击率 +%f%%</v>
      </c>
      <c r="F7" s="28">
        <v>100</v>
      </c>
      <c r="G7" s="28">
        <v>100000</v>
      </c>
      <c r="H7" s="28" t="s">
        <v>181</v>
      </c>
    </row>
    <row r="8" spans="1:8" ht="16.5" x14ac:dyDescent="0.2">
      <c r="A8" s="16">
        <v>5</v>
      </c>
      <c r="B8" s="28" t="s">
        <v>182</v>
      </c>
      <c r="C8" s="16" t="s">
        <v>183</v>
      </c>
      <c r="D8" s="28" t="b">
        <v>0</v>
      </c>
      <c r="E8" s="28" t="str">
        <f t="shared" ref="E8:E18" si="1">C8&amp;" +%f%%"</f>
        <v>暴击伤害 +%f%%</v>
      </c>
      <c r="F8" s="28">
        <v>100</v>
      </c>
      <c r="G8" s="28">
        <v>50000</v>
      </c>
      <c r="H8" s="28" t="s">
        <v>184</v>
      </c>
    </row>
    <row r="9" spans="1:8" ht="16.5" x14ac:dyDescent="0.2">
      <c r="A9" s="16">
        <v>6</v>
      </c>
      <c r="B9" s="16" t="s">
        <v>185</v>
      </c>
      <c r="C9" s="16" t="s">
        <v>186</v>
      </c>
      <c r="D9" s="28" t="b">
        <v>0</v>
      </c>
      <c r="E9" s="28" t="str">
        <f t="shared" si="1"/>
        <v>效果命中 +%f%%</v>
      </c>
      <c r="F9" s="28">
        <v>100</v>
      </c>
      <c r="G9" s="28">
        <v>75000</v>
      </c>
      <c r="H9" s="28" t="s">
        <v>187</v>
      </c>
    </row>
    <row r="10" spans="1:8" ht="15.75" customHeight="1" x14ac:dyDescent="0.2">
      <c r="A10" s="16">
        <v>7</v>
      </c>
      <c r="B10" s="28" t="s">
        <v>188</v>
      </c>
      <c r="C10" s="16" t="s">
        <v>189</v>
      </c>
      <c r="D10" s="28" t="b">
        <v>0</v>
      </c>
      <c r="E10" s="28" t="str">
        <f t="shared" si="1"/>
        <v>效果抵抗 +%f%%</v>
      </c>
      <c r="F10" s="28">
        <v>100</v>
      </c>
      <c r="G10" s="28">
        <v>75000</v>
      </c>
      <c r="H10" s="28" t="s">
        <v>190</v>
      </c>
    </row>
    <row r="11" spans="1:8" ht="18" customHeight="1" x14ac:dyDescent="0.2">
      <c r="A11" s="16">
        <v>8</v>
      </c>
      <c r="B11" s="16" t="s">
        <v>191</v>
      </c>
      <c r="C11" s="16" t="s">
        <v>192</v>
      </c>
      <c r="D11" s="28" t="b">
        <v>1</v>
      </c>
      <c r="E11" s="28" t="str">
        <f t="shared" si="1"/>
        <v>攻击百分比加成 +%f%%</v>
      </c>
      <c r="F11" s="28">
        <v>100</v>
      </c>
      <c r="G11" s="28">
        <v>0</v>
      </c>
      <c r="H11" s="28" t="s">
        <v>193</v>
      </c>
    </row>
    <row r="12" spans="1:8" ht="18" customHeight="1" x14ac:dyDescent="0.2">
      <c r="A12" s="16">
        <v>9</v>
      </c>
      <c r="B12" s="16" t="s">
        <v>194</v>
      </c>
      <c r="C12" s="16" t="s">
        <v>195</v>
      </c>
      <c r="D12" s="28" t="b">
        <v>1</v>
      </c>
      <c r="E12" s="28" t="str">
        <f t="shared" si="1"/>
        <v>防御百分比加成 +%f%%</v>
      </c>
      <c r="F12" s="28">
        <v>100</v>
      </c>
      <c r="G12" s="28">
        <v>0</v>
      </c>
      <c r="H12" s="28" t="s">
        <v>196</v>
      </c>
    </row>
    <row r="13" spans="1:8" ht="18" customHeight="1" x14ac:dyDescent="0.2">
      <c r="A13" s="16">
        <v>10</v>
      </c>
      <c r="B13" s="16" t="s">
        <v>197</v>
      </c>
      <c r="C13" s="16" t="s">
        <v>198</v>
      </c>
      <c r="D13" s="28" t="b">
        <v>1</v>
      </c>
      <c r="E13" s="28" t="str">
        <f t="shared" si="1"/>
        <v>生命百分比加成 +%f%%</v>
      </c>
      <c r="F13" s="28">
        <v>100</v>
      </c>
      <c r="G13" s="28">
        <v>0</v>
      </c>
      <c r="H13" s="28" t="s">
        <v>199</v>
      </c>
    </row>
    <row r="14" spans="1:8" ht="16.5" x14ac:dyDescent="0.2">
      <c r="A14" s="16">
        <v>11</v>
      </c>
      <c r="B14" s="28" t="s">
        <v>200</v>
      </c>
      <c r="C14" s="28" t="s">
        <v>201</v>
      </c>
      <c r="D14" s="28" t="b">
        <v>1</v>
      </c>
      <c r="E14" s="28" t="str">
        <f t="shared" si="1"/>
        <v>攻击 +%f%%</v>
      </c>
      <c r="F14" s="28">
        <v>100</v>
      </c>
      <c r="G14" s="28">
        <v>0</v>
      </c>
      <c r="H14" s="28" t="s">
        <v>202</v>
      </c>
    </row>
    <row r="15" spans="1:8" ht="16.5" x14ac:dyDescent="0.2">
      <c r="A15" s="16">
        <v>12</v>
      </c>
      <c r="B15" s="28" t="s">
        <v>203</v>
      </c>
      <c r="C15" s="28" t="s">
        <v>204</v>
      </c>
      <c r="D15" s="28" t="b">
        <v>1</v>
      </c>
      <c r="E15" s="28" t="str">
        <f t="shared" si="1"/>
        <v>防御 +%f%%</v>
      </c>
      <c r="F15" s="28">
        <v>100</v>
      </c>
      <c r="G15" s="28">
        <v>0</v>
      </c>
      <c r="H15" s="28" t="s">
        <v>205</v>
      </c>
    </row>
    <row r="16" spans="1:8" ht="16.5" x14ac:dyDescent="0.2">
      <c r="A16" s="16">
        <v>13</v>
      </c>
      <c r="B16" s="28" t="s">
        <v>206</v>
      </c>
      <c r="C16" s="28" t="s">
        <v>207</v>
      </c>
      <c r="D16" s="28" t="b">
        <v>1</v>
      </c>
      <c r="E16" s="28" t="str">
        <f t="shared" si="1"/>
        <v>生命 +%f%%</v>
      </c>
      <c r="F16" s="28">
        <v>100</v>
      </c>
      <c r="G16" s="28">
        <v>0</v>
      </c>
      <c r="H16" s="28" t="s">
        <v>208</v>
      </c>
    </row>
    <row r="17" spans="1:8" ht="16.5" x14ac:dyDescent="0.2">
      <c r="A17" s="16">
        <v>14</v>
      </c>
      <c r="B17" s="28" t="s">
        <v>209</v>
      </c>
      <c r="C17" s="28" t="s">
        <v>210</v>
      </c>
      <c r="D17" s="28" t="b">
        <v>0</v>
      </c>
      <c r="E17" s="28" t="str">
        <f t="shared" si="1"/>
        <v>格挡 +%f%%</v>
      </c>
      <c r="F17" s="28">
        <v>100</v>
      </c>
      <c r="G17" s="28">
        <v>0</v>
      </c>
      <c r="H17" s="28" t="s">
        <v>211</v>
      </c>
    </row>
    <row r="18" spans="1:8" ht="16.5" x14ac:dyDescent="0.2">
      <c r="A18" s="16">
        <v>15</v>
      </c>
      <c r="B18" s="28" t="s">
        <v>212</v>
      </c>
      <c r="C18" s="28" t="s">
        <v>213</v>
      </c>
      <c r="D18" s="28" t="b">
        <v>0</v>
      </c>
      <c r="E18" s="28" t="str">
        <f t="shared" si="1"/>
        <v>穿透 +%f%%</v>
      </c>
      <c r="F18" s="28">
        <v>100</v>
      </c>
      <c r="G18" s="28">
        <v>100000</v>
      </c>
      <c r="H18" s="28" t="s">
        <v>214</v>
      </c>
    </row>
    <row r="19" spans="1:8" ht="16.5" x14ac:dyDescent="0.2">
      <c r="A19" s="16">
        <v>16</v>
      </c>
      <c r="B19" s="16" t="s">
        <v>215</v>
      </c>
      <c r="C19" s="28" t="s">
        <v>216</v>
      </c>
      <c r="D19" s="28" t="b">
        <v>1</v>
      </c>
      <c r="E19" s="28" t="str">
        <f t="shared" si="0"/>
        <v>防御基值 +%d</v>
      </c>
      <c r="F19" s="28">
        <v>1</v>
      </c>
      <c r="G19" s="28">
        <v>0</v>
      </c>
      <c r="H19" s="28" t="s">
        <v>217</v>
      </c>
    </row>
  </sheetData>
  <phoneticPr fontId="2" type="noConversion"/>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2"/>
  <sheetViews>
    <sheetView topLeftCell="A2" workbookViewId="0">
      <selection activeCell="Q22" sqref="Q22"/>
    </sheetView>
  </sheetViews>
  <sheetFormatPr defaultRowHeight="14.25" x14ac:dyDescent="0.2"/>
  <cols>
    <col min="5" max="5" width="9.875" customWidth="1"/>
    <col min="9" max="9" width="9.625" customWidth="1"/>
    <col min="10" max="10" width="9.75" customWidth="1"/>
    <col min="11" max="11" width="9.625" customWidth="1"/>
    <col min="12" max="12" width="9.5" customWidth="1"/>
    <col min="13" max="13" width="9.625" customWidth="1"/>
  </cols>
  <sheetData>
    <row r="2" spans="1:14" ht="20.25" x14ac:dyDescent="0.2">
      <c r="A2" s="55" t="s">
        <v>38</v>
      </c>
      <c r="B2" s="55"/>
      <c r="C2" s="55"/>
      <c r="D2" s="55"/>
      <c r="E2" s="55"/>
      <c r="F2" s="55"/>
      <c r="G2" s="55"/>
      <c r="H2" s="55"/>
      <c r="I2" s="55"/>
      <c r="J2" s="55"/>
      <c r="K2" s="55"/>
      <c r="L2" s="55"/>
      <c r="M2" s="55"/>
      <c r="N2" s="55"/>
    </row>
    <row r="3" spans="1:14" ht="17.25" x14ac:dyDescent="0.2">
      <c r="A3" s="13" t="s">
        <v>30</v>
      </c>
      <c r="B3" s="13" t="s">
        <v>37</v>
      </c>
      <c r="C3" s="13" t="s">
        <v>31</v>
      </c>
      <c r="D3" s="13" t="s">
        <v>32</v>
      </c>
      <c r="E3" s="13" t="s">
        <v>33</v>
      </c>
      <c r="F3" s="13" t="s">
        <v>34</v>
      </c>
      <c r="G3" s="13" t="s">
        <v>35</v>
      </c>
      <c r="H3" s="13" t="s">
        <v>36</v>
      </c>
      <c r="I3" s="13" t="s">
        <v>34</v>
      </c>
      <c r="J3" s="13" t="s">
        <v>52</v>
      </c>
      <c r="K3" s="13" t="s">
        <v>36</v>
      </c>
      <c r="L3" s="13" t="s">
        <v>59</v>
      </c>
      <c r="M3" s="13" t="s">
        <v>60</v>
      </c>
      <c r="N3" s="13" t="s">
        <v>142</v>
      </c>
    </row>
    <row r="4" spans="1:14" ht="16.5" x14ac:dyDescent="0.2">
      <c r="A4" s="16">
        <v>0</v>
      </c>
      <c r="B4" s="16">
        <v>15</v>
      </c>
      <c r="C4" s="16">
        <f>D4*2</f>
        <v>10</v>
      </c>
      <c r="D4" s="16">
        <v>5</v>
      </c>
      <c r="E4" s="16">
        <f>D4*10</f>
        <v>50</v>
      </c>
      <c r="F4" s="16">
        <v>20</v>
      </c>
      <c r="G4" s="16">
        <v>0</v>
      </c>
      <c r="H4" s="16">
        <v>120</v>
      </c>
      <c r="I4" s="16">
        <f>F4</f>
        <v>20</v>
      </c>
      <c r="J4" s="16">
        <f>G4</f>
        <v>0</v>
      </c>
      <c r="K4" s="16">
        <f>H4</f>
        <v>120</v>
      </c>
      <c r="L4" s="16">
        <f t="shared" ref="L4:L12" si="0">C4/I4</f>
        <v>0.5</v>
      </c>
      <c r="M4" s="16">
        <f>(1+L4)*(1+L4)</f>
        <v>2.25</v>
      </c>
      <c r="N4" s="16">
        <v>100</v>
      </c>
    </row>
    <row r="5" spans="1:14" ht="16.5" x14ac:dyDescent="0.2">
      <c r="A5" s="16">
        <v>1</v>
      </c>
      <c r="B5" s="16">
        <v>30</v>
      </c>
      <c r="C5" s="16">
        <f t="shared" ref="C5:C12" si="1">D5*2</f>
        <v>14</v>
      </c>
      <c r="D5" s="16">
        <v>7</v>
      </c>
      <c r="E5" s="16">
        <f>D5*11</f>
        <v>77</v>
      </c>
      <c r="F5" s="18">
        <f>INT(C5*($B5-$B4)*0.1)</f>
        <v>21</v>
      </c>
      <c r="G5" s="18">
        <f>INT(D5*($B5-$B4)*0.1)</f>
        <v>10</v>
      </c>
      <c r="H5" s="18">
        <f>INT(E5*($B5-$B4)*0.1)</f>
        <v>115</v>
      </c>
      <c r="I5" s="18">
        <f>I4+C4*($B4-1)+F5</f>
        <v>181</v>
      </c>
      <c r="J5" s="18">
        <f>J4+D4*($B4-1)+G5</f>
        <v>80</v>
      </c>
      <c r="K5" s="18">
        <f>K4+E4*($B4-1)+H5</f>
        <v>935</v>
      </c>
      <c r="L5" s="16">
        <f t="shared" si="0"/>
        <v>7.7348066298342538E-2</v>
      </c>
      <c r="M5" s="16">
        <f t="shared" ref="M5:M12" si="2">(1+L5)*(1+L5)</f>
        <v>1.160678855956778</v>
      </c>
      <c r="N5" s="16">
        <f>ROUND((N$4+J5)*1.5/50,0)*50</f>
        <v>250</v>
      </c>
    </row>
    <row r="6" spans="1:14" ht="16.5" x14ac:dyDescent="0.2">
      <c r="A6" s="16">
        <v>2</v>
      </c>
      <c r="B6" s="16">
        <v>40</v>
      </c>
      <c r="C6" s="16">
        <f t="shared" si="1"/>
        <v>20</v>
      </c>
      <c r="D6" s="16">
        <v>10</v>
      </c>
      <c r="E6" s="16">
        <f>D6*12</f>
        <v>120</v>
      </c>
      <c r="F6" s="18">
        <f t="shared" ref="F6:F12" si="3">C6*($B6-$B5)*0.2</f>
        <v>40</v>
      </c>
      <c r="G6" s="18">
        <f t="shared" ref="G6:G12" si="4">D6*($B6-$B5)*0.2</f>
        <v>20</v>
      </c>
      <c r="H6" s="18">
        <f t="shared" ref="H6:H12" si="5">E6*($B6-$B5)*0.2</f>
        <v>240</v>
      </c>
      <c r="I6" s="18">
        <f>I5+C5*($B5-$B4)+F6</f>
        <v>431</v>
      </c>
      <c r="J6" s="18">
        <f>J5+D5*($B5-$B4)+G6</f>
        <v>205</v>
      </c>
      <c r="K6" s="18">
        <f>K5+E5*($B5-$B4)+H6</f>
        <v>2330</v>
      </c>
      <c r="L6" s="16">
        <f t="shared" si="0"/>
        <v>4.6403712296983757E-2</v>
      </c>
      <c r="M6" s="16">
        <f t="shared" si="2"/>
        <v>1.094960729108909</v>
      </c>
      <c r="N6" s="16">
        <f t="shared" ref="N6:N13" si="6">ROUND((N$4+J6)*1.5/50,0)*50</f>
        <v>450</v>
      </c>
    </row>
    <row r="7" spans="1:14" ht="16.5" x14ac:dyDescent="0.2">
      <c r="A7" s="16">
        <v>3</v>
      </c>
      <c r="B7" s="16">
        <v>50</v>
      </c>
      <c r="C7" s="16">
        <f t="shared" si="1"/>
        <v>24</v>
      </c>
      <c r="D7" s="16">
        <v>12</v>
      </c>
      <c r="E7" s="16">
        <f>D7*13</f>
        <v>156</v>
      </c>
      <c r="F7" s="18">
        <f t="shared" si="3"/>
        <v>48</v>
      </c>
      <c r="G7" s="18">
        <f t="shared" si="4"/>
        <v>24</v>
      </c>
      <c r="H7" s="18">
        <f t="shared" si="5"/>
        <v>312</v>
      </c>
      <c r="I7" s="18">
        <f t="shared" ref="I7:I12" si="7">I6+C6*($B6-$B5)+F7</f>
        <v>679</v>
      </c>
      <c r="J7" s="18">
        <f t="shared" ref="J7:J12" si="8">J6+D6*($B6-$B5)+G7</f>
        <v>329</v>
      </c>
      <c r="K7" s="18">
        <f t="shared" ref="K7:K12" si="9">K6+E6*($B6-$B5)+H7</f>
        <v>3842</v>
      </c>
      <c r="L7" s="16">
        <f t="shared" si="0"/>
        <v>3.5346097201767304E-2</v>
      </c>
      <c r="M7" s="16">
        <f t="shared" si="2"/>
        <v>1.0719415409909316</v>
      </c>
      <c r="N7" s="16">
        <f t="shared" si="6"/>
        <v>650</v>
      </c>
    </row>
    <row r="8" spans="1:14" ht="16.5" x14ac:dyDescent="0.2">
      <c r="A8" s="16">
        <v>4</v>
      </c>
      <c r="B8" s="16">
        <v>60</v>
      </c>
      <c r="C8" s="16">
        <f t="shared" si="1"/>
        <v>30</v>
      </c>
      <c r="D8" s="16">
        <v>15</v>
      </c>
      <c r="E8" s="16">
        <f>D8*15</f>
        <v>225</v>
      </c>
      <c r="F8" s="18">
        <f t="shared" si="3"/>
        <v>60</v>
      </c>
      <c r="G8" s="18">
        <f t="shared" si="4"/>
        <v>30</v>
      </c>
      <c r="H8" s="18">
        <f t="shared" si="5"/>
        <v>450</v>
      </c>
      <c r="I8" s="18">
        <f t="shared" si="7"/>
        <v>979</v>
      </c>
      <c r="J8" s="18">
        <f t="shared" si="8"/>
        <v>479</v>
      </c>
      <c r="K8" s="18">
        <f t="shared" si="9"/>
        <v>5852</v>
      </c>
      <c r="L8" s="16">
        <f t="shared" si="0"/>
        <v>3.0643513789581207E-2</v>
      </c>
      <c r="M8" s="16">
        <f t="shared" si="2"/>
        <v>1.0622260525165348</v>
      </c>
      <c r="N8" s="16">
        <f t="shared" si="6"/>
        <v>850</v>
      </c>
    </row>
    <row r="9" spans="1:14" ht="16.5" x14ac:dyDescent="0.2">
      <c r="A9" s="16">
        <v>5</v>
      </c>
      <c r="B9" s="16">
        <v>70</v>
      </c>
      <c r="C9" s="16">
        <f t="shared" si="1"/>
        <v>34</v>
      </c>
      <c r="D9" s="16">
        <v>17</v>
      </c>
      <c r="E9" s="16">
        <f>D9*15</f>
        <v>255</v>
      </c>
      <c r="F9" s="18">
        <f t="shared" si="3"/>
        <v>68</v>
      </c>
      <c r="G9" s="18">
        <f t="shared" si="4"/>
        <v>34</v>
      </c>
      <c r="H9" s="18">
        <f t="shared" si="5"/>
        <v>510</v>
      </c>
      <c r="I9" s="18">
        <f t="shared" si="7"/>
        <v>1347</v>
      </c>
      <c r="J9" s="18">
        <f t="shared" si="8"/>
        <v>663</v>
      </c>
      <c r="K9" s="18">
        <f t="shared" si="9"/>
        <v>8612</v>
      </c>
      <c r="L9" s="16">
        <f t="shared" si="0"/>
        <v>2.5241276911655532E-2</v>
      </c>
      <c r="M9" s="16">
        <f t="shared" si="2"/>
        <v>1.0511196758834418</v>
      </c>
      <c r="N9" s="16">
        <f t="shared" si="6"/>
        <v>1150</v>
      </c>
    </row>
    <row r="10" spans="1:14" ht="16.5" x14ac:dyDescent="0.2">
      <c r="A10" s="16">
        <v>6</v>
      </c>
      <c r="B10" s="16">
        <v>80</v>
      </c>
      <c r="C10" s="16">
        <f t="shared" si="1"/>
        <v>40</v>
      </c>
      <c r="D10" s="16">
        <v>20</v>
      </c>
      <c r="E10" s="16">
        <f>D10*15</f>
        <v>300</v>
      </c>
      <c r="F10" s="18">
        <f t="shared" si="3"/>
        <v>80</v>
      </c>
      <c r="G10" s="18">
        <f t="shared" si="4"/>
        <v>40</v>
      </c>
      <c r="H10" s="18">
        <f t="shared" si="5"/>
        <v>600</v>
      </c>
      <c r="I10" s="18">
        <f t="shared" si="7"/>
        <v>1767</v>
      </c>
      <c r="J10" s="18">
        <f t="shared" si="8"/>
        <v>873</v>
      </c>
      <c r="K10" s="18">
        <f t="shared" si="9"/>
        <v>11762</v>
      </c>
      <c r="L10" s="16">
        <f t="shared" si="0"/>
        <v>2.2637238256932653E-2</v>
      </c>
      <c r="M10" s="16">
        <f t="shared" si="2"/>
        <v>1.0457869210697663</v>
      </c>
      <c r="N10" s="16">
        <f t="shared" si="6"/>
        <v>1450</v>
      </c>
    </row>
    <row r="11" spans="1:14" ht="16.5" x14ac:dyDescent="0.2">
      <c r="A11" s="16">
        <v>7</v>
      </c>
      <c r="B11" s="16">
        <v>90</v>
      </c>
      <c r="C11" s="16">
        <f t="shared" si="1"/>
        <v>50</v>
      </c>
      <c r="D11" s="16">
        <v>25</v>
      </c>
      <c r="E11" s="16">
        <f>D11*15</f>
        <v>375</v>
      </c>
      <c r="F11" s="18">
        <f t="shared" si="3"/>
        <v>100</v>
      </c>
      <c r="G11" s="18">
        <f t="shared" si="4"/>
        <v>50</v>
      </c>
      <c r="H11" s="18">
        <f t="shared" si="5"/>
        <v>750</v>
      </c>
      <c r="I11" s="18">
        <f t="shared" si="7"/>
        <v>2267</v>
      </c>
      <c r="J11" s="18">
        <f t="shared" si="8"/>
        <v>1123</v>
      </c>
      <c r="K11" s="18">
        <f t="shared" si="9"/>
        <v>15512</v>
      </c>
      <c r="L11" s="16">
        <f t="shared" si="0"/>
        <v>2.2055580061755623E-2</v>
      </c>
      <c r="M11" s="16">
        <f t="shared" si="2"/>
        <v>1.0445976087353719</v>
      </c>
      <c r="N11" s="16">
        <f t="shared" si="6"/>
        <v>1850</v>
      </c>
    </row>
    <row r="12" spans="1:14" ht="16.5" x14ac:dyDescent="0.2">
      <c r="A12" s="16">
        <v>8</v>
      </c>
      <c r="B12" s="16">
        <v>100</v>
      </c>
      <c r="C12" s="16">
        <f t="shared" si="1"/>
        <v>60</v>
      </c>
      <c r="D12" s="16">
        <v>30</v>
      </c>
      <c r="E12" s="16">
        <f>D12*15</f>
        <v>450</v>
      </c>
      <c r="F12" s="18">
        <f t="shared" si="3"/>
        <v>120</v>
      </c>
      <c r="G12" s="18">
        <f t="shared" si="4"/>
        <v>60</v>
      </c>
      <c r="H12" s="18">
        <f t="shared" si="5"/>
        <v>900</v>
      </c>
      <c r="I12" s="18">
        <f t="shared" si="7"/>
        <v>2887</v>
      </c>
      <c r="J12" s="18">
        <f t="shared" si="8"/>
        <v>1433</v>
      </c>
      <c r="K12" s="18">
        <f t="shared" si="9"/>
        <v>20162</v>
      </c>
      <c r="L12" s="16">
        <f t="shared" si="0"/>
        <v>2.0782819535850365E-2</v>
      </c>
      <c r="M12" s="16">
        <f t="shared" si="2"/>
        <v>1.0419975646595605</v>
      </c>
      <c r="N12" s="16">
        <f t="shared" si="6"/>
        <v>2300</v>
      </c>
    </row>
    <row r="13" spans="1:14" ht="16.5" x14ac:dyDescent="0.2">
      <c r="A13" s="16" t="s">
        <v>39</v>
      </c>
      <c r="B13" s="16"/>
      <c r="C13" s="16"/>
      <c r="D13" s="16"/>
      <c r="E13" s="16"/>
      <c r="F13" s="16"/>
      <c r="G13" s="16"/>
      <c r="H13" s="16"/>
      <c r="I13" s="18">
        <f>I12+C12*($B12-$B11)+F13</f>
        <v>3487</v>
      </c>
      <c r="J13" s="18">
        <f>J12+D12*($B12-$B11)+G13</f>
        <v>1733</v>
      </c>
      <c r="K13" s="18">
        <f>K12+E12*($B12-$B11)+H13</f>
        <v>24662</v>
      </c>
      <c r="L13" s="16"/>
      <c r="M13" s="16"/>
      <c r="N13" s="16">
        <f t="shared" si="6"/>
        <v>2750</v>
      </c>
    </row>
    <row r="15" spans="1:14" ht="17.25" x14ac:dyDescent="0.2">
      <c r="A15" s="13" t="s">
        <v>44</v>
      </c>
      <c r="B15" s="13" t="s">
        <v>45</v>
      </c>
      <c r="C15" s="13" t="s">
        <v>49</v>
      </c>
      <c r="E15" s="13" t="s">
        <v>46</v>
      </c>
      <c r="F15" s="13" t="s">
        <v>47</v>
      </c>
      <c r="G15" s="13" t="s">
        <v>48</v>
      </c>
    </row>
    <row r="16" spans="1:14" ht="16.5" x14ac:dyDescent="0.2">
      <c r="A16" s="16" t="s">
        <v>40</v>
      </c>
      <c r="B16" s="16">
        <v>0.7</v>
      </c>
      <c r="C16" s="16"/>
      <c r="E16" s="16">
        <v>1</v>
      </c>
      <c r="F16" s="16">
        <v>1</v>
      </c>
      <c r="G16" s="16">
        <v>20</v>
      </c>
    </row>
    <row r="17" spans="1:13" ht="16.5" x14ac:dyDescent="0.2">
      <c r="A17" s="16" t="s">
        <v>41</v>
      </c>
      <c r="B17" s="16">
        <v>1</v>
      </c>
      <c r="C17" s="16">
        <f>SUM($G$16:$G$20)</f>
        <v>300</v>
      </c>
      <c r="E17" s="16">
        <v>2</v>
      </c>
      <c r="F17" s="16">
        <v>1.1000000000000001</v>
      </c>
      <c r="G17" s="16">
        <v>30</v>
      </c>
    </row>
    <row r="18" spans="1:13" ht="16.5" x14ac:dyDescent="0.2">
      <c r="A18" s="16" t="s">
        <v>42</v>
      </c>
      <c r="B18" s="16">
        <v>1.1000000000000001</v>
      </c>
      <c r="C18" s="16">
        <f>SUM($G$16:$G$20)</f>
        <v>300</v>
      </c>
      <c r="E18" s="16">
        <v>3</v>
      </c>
      <c r="F18" s="16">
        <v>1.2</v>
      </c>
      <c r="G18" s="16">
        <v>50</v>
      </c>
    </row>
    <row r="19" spans="1:13" ht="16.5" x14ac:dyDescent="0.2">
      <c r="A19" s="16" t="s">
        <v>43</v>
      </c>
      <c r="B19" s="16">
        <v>1.25</v>
      </c>
      <c r="C19" s="16">
        <f>SUM($G$16:$G$20)</f>
        <v>300</v>
      </c>
      <c r="E19" s="16">
        <v>4</v>
      </c>
      <c r="F19" s="16">
        <v>1.35</v>
      </c>
      <c r="G19" s="16">
        <v>80</v>
      </c>
    </row>
    <row r="20" spans="1:13" ht="16.5" x14ac:dyDescent="0.2">
      <c r="E20" s="16">
        <v>5</v>
      </c>
      <c r="F20" s="16">
        <v>1.5</v>
      </c>
      <c r="G20" s="16">
        <v>120</v>
      </c>
    </row>
    <row r="22" spans="1:13" ht="33" x14ac:dyDescent="0.2">
      <c r="A22" s="17" t="s">
        <v>50</v>
      </c>
      <c r="B22" s="15">
        <f>B19*F20</f>
        <v>1.875</v>
      </c>
    </row>
    <row r="24" spans="1:13" ht="17.25" x14ac:dyDescent="0.2">
      <c r="B24" s="13" t="s">
        <v>51</v>
      </c>
      <c r="C24" s="13" t="s">
        <v>53</v>
      </c>
      <c r="D24" s="13" t="s">
        <v>54</v>
      </c>
      <c r="E24" s="13" t="s">
        <v>235</v>
      </c>
    </row>
    <row r="25" spans="1:13" x14ac:dyDescent="0.2">
      <c r="A25" s="20" t="s">
        <v>218</v>
      </c>
      <c r="B25" s="18">
        <f>INT(I13*$B$22)</f>
        <v>6538</v>
      </c>
      <c r="C25" s="18">
        <f>INT(J13*$B$22)</f>
        <v>3249</v>
      </c>
      <c r="D25" s="18">
        <f>INT(K13*$B$22)</f>
        <v>46241</v>
      </c>
      <c r="E25" s="31">
        <f>D25*(1+C25/$N$13)</f>
        <v>100872.63963636364</v>
      </c>
    </row>
    <row r="26" spans="1:13" x14ac:dyDescent="0.2">
      <c r="A26" s="20" t="s">
        <v>219</v>
      </c>
      <c r="B26" s="18">
        <f>属性表!G4</f>
        <v>10</v>
      </c>
      <c r="C26" s="18">
        <f>属性表!G5</f>
        <v>20</v>
      </c>
      <c r="D26" s="18">
        <f>属性表!G6</f>
        <v>1</v>
      </c>
      <c r="E26" s="18"/>
    </row>
    <row r="27" spans="1:13" x14ac:dyDescent="0.2">
      <c r="A27" s="20" t="s">
        <v>220</v>
      </c>
      <c r="B27" s="18">
        <f>B26*B25</f>
        <v>65380</v>
      </c>
      <c r="C27" s="18">
        <f t="shared" ref="C27:D27" si="10">C26*C25</f>
        <v>64980</v>
      </c>
      <c r="D27" s="18">
        <f t="shared" si="10"/>
        <v>46241</v>
      </c>
      <c r="E27" s="18"/>
    </row>
    <row r="30" spans="1:13" ht="20.25" x14ac:dyDescent="0.2">
      <c r="A30" s="55" t="s">
        <v>123</v>
      </c>
      <c r="B30" s="55"/>
      <c r="C30" s="55"/>
      <c r="D30" s="55"/>
      <c r="E30" s="55"/>
      <c r="F30" s="55"/>
      <c r="G30" s="55"/>
      <c r="H30" s="55"/>
      <c r="I30" s="55"/>
      <c r="J30" s="55"/>
      <c r="K30" s="55"/>
      <c r="L30" s="55"/>
      <c r="M30" s="55"/>
    </row>
    <row r="31" spans="1:13" ht="17.25" x14ac:dyDescent="0.2">
      <c r="B31" s="13" t="s">
        <v>55</v>
      </c>
      <c r="C31" s="13" t="s">
        <v>56</v>
      </c>
      <c r="D31" s="13" t="s">
        <v>57</v>
      </c>
      <c r="E31" s="13" t="s">
        <v>113</v>
      </c>
      <c r="F31" s="13" t="s">
        <v>114</v>
      </c>
      <c r="G31" s="13" t="s">
        <v>115</v>
      </c>
      <c r="H31" s="13" t="s">
        <v>116</v>
      </c>
      <c r="I31" s="13" t="s">
        <v>117</v>
      </c>
      <c r="J31" s="13" t="s">
        <v>118</v>
      </c>
      <c r="K31" s="13" t="s">
        <v>119</v>
      </c>
      <c r="L31" s="13" t="s">
        <v>120</v>
      </c>
      <c r="M31" s="13" t="s">
        <v>121</v>
      </c>
    </row>
    <row r="32" spans="1:13" ht="16.5" x14ac:dyDescent="0.2">
      <c r="A32" s="20" t="s">
        <v>122</v>
      </c>
      <c r="B32" s="18">
        <f>B25</f>
        <v>6538</v>
      </c>
      <c r="C32" s="18">
        <f>C25</f>
        <v>3249</v>
      </c>
      <c r="D32" s="18">
        <f>D25</f>
        <v>46241</v>
      </c>
      <c r="E32" s="19">
        <v>1</v>
      </c>
      <c r="F32" s="19">
        <v>1</v>
      </c>
      <c r="G32" s="19">
        <v>1</v>
      </c>
      <c r="H32" s="19">
        <v>1</v>
      </c>
      <c r="I32" s="19">
        <v>2</v>
      </c>
      <c r="J32" s="19">
        <v>1.5</v>
      </c>
      <c r="K32" s="19">
        <v>1.5</v>
      </c>
      <c r="L32" s="19">
        <v>1</v>
      </c>
      <c r="M32" s="19">
        <v>1</v>
      </c>
    </row>
    <row r="33" spans="1:13" ht="16.5" x14ac:dyDescent="0.2">
      <c r="A33" s="20" t="s">
        <v>58</v>
      </c>
      <c r="B33" s="19">
        <v>0.31</v>
      </c>
      <c r="C33" s="19">
        <v>0.31</v>
      </c>
      <c r="D33" s="19">
        <v>0.31</v>
      </c>
      <c r="E33" s="19">
        <v>0.35</v>
      </c>
      <c r="F33" s="19">
        <v>0.35</v>
      </c>
      <c r="G33" s="19">
        <v>0.35</v>
      </c>
      <c r="H33" s="19">
        <v>0.35</v>
      </c>
      <c r="I33" s="19">
        <v>0.35</v>
      </c>
      <c r="J33" s="19">
        <v>0.35</v>
      </c>
      <c r="K33" s="19">
        <v>0.35</v>
      </c>
      <c r="L33" s="19">
        <v>0.35</v>
      </c>
      <c r="M33" s="19">
        <v>0.35</v>
      </c>
    </row>
    <row r="34" spans="1:13" ht="16.5" x14ac:dyDescent="0.2">
      <c r="A34" s="20" t="s">
        <v>228</v>
      </c>
      <c r="B34" s="19">
        <v>0.5</v>
      </c>
      <c r="C34" s="19">
        <v>0.5</v>
      </c>
      <c r="D34" s="19">
        <v>0.5</v>
      </c>
      <c r="E34" s="16"/>
      <c r="F34" s="16"/>
      <c r="G34" s="16"/>
      <c r="H34" s="16"/>
      <c r="I34" s="16"/>
      <c r="J34" s="16"/>
      <c r="K34" s="16"/>
      <c r="L34" s="16"/>
      <c r="M34" s="16"/>
    </row>
    <row r="35" spans="1:13" x14ac:dyDescent="0.2">
      <c r="A35" s="20" t="s">
        <v>58</v>
      </c>
      <c r="B35" s="18">
        <f>INT(B33*B32)</f>
        <v>2026</v>
      </c>
      <c r="C35" s="18">
        <f>INT(C33*C32)</f>
        <v>1007</v>
      </c>
      <c r="D35" s="18">
        <f>INT(D33*D32)</f>
        <v>14334</v>
      </c>
      <c r="E35" s="22">
        <f>E33*E32</f>
        <v>0.35</v>
      </c>
      <c r="F35" s="22">
        <f t="shared" ref="F35:M35" si="11">F33*F32</f>
        <v>0.35</v>
      </c>
      <c r="G35" s="22">
        <f t="shared" si="11"/>
        <v>0.35</v>
      </c>
      <c r="H35" s="22">
        <f t="shared" si="11"/>
        <v>0.35</v>
      </c>
      <c r="I35" s="22">
        <f t="shared" si="11"/>
        <v>0.7</v>
      </c>
      <c r="J35" s="22">
        <f t="shared" si="11"/>
        <v>0.52499999999999991</v>
      </c>
      <c r="K35" s="22">
        <f t="shared" si="11"/>
        <v>0.52499999999999991</v>
      </c>
      <c r="L35" s="22">
        <f t="shared" si="11"/>
        <v>0.35</v>
      </c>
      <c r="M35" s="22">
        <f t="shared" si="11"/>
        <v>0.35</v>
      </c>
    </row>
    <row r="36" spans="1:13" x14ac:dyDescent="0.2">
      <c r="A36" s="20" t="s">
        <v>229</v>
      </c>
      <c r="B36" s="18">
        <f>B32*B34</f>
        <v>3269</v>
      </c>
      <c r="C36" s="18">
        <f t="shared" ref="C36:D36" si="12">C32*C34</f>
        <v>1624.5</v>
      </c>
      <c r="D36" s="18">
        <f t="shared" si="12"/>
        <v>23120.5</v>
      </c>
      <c r="E36" s="18"/>
      <c r="F36" s="18"/>
      <c r="G36" s="18"/>
      <c r="H36" s="18"/>
      <c r="I36" s="18"/>
      <c r="J36" s="18"/>
      <c r="K36" s="18"/>
      <c r="L36" s="18"/>
      <c r="M36" s="18"/>
    </row>
    <row r="39" spans="1:13" ht="22.5" customHeight="1" x14ac:dyDescent="0.2">
      <c r="A39" s="56" t="s">
        <v>125</v>
      </c>
      <c r="B39" s="56"/>
      <c r="C39" s="56"/>
      <c r="D39" s="56"/>
      <c r="E39" s="56"/>
      <c r="F39" s="56"/>
      <c r="G39" s="56"/>
      <c r="H39" s="56"/>
      <c r="I39" s="56"/>
      <c r="J39" s="21"/>
      <c r="K39" s="21"/>
      <c r="L39" s="21"/>
      <c r="M39" s="21"/>
    </row>
    <row r="40" spans="1:13" ht="17.25" x14ac:dyDescent="0.2">
      <c r="A40" s="13" t="s">
        <v>126</v>
      </c>
      <c r="B40" s="13" t="s">
        <v>127</v>
      </c>
      <c r="C40" s="13" t="s">
        <v>143</v>
      </c>
      <c r="D40" s="13" t="s">
        <v>144</v>
      </c>
      <c r="E40" s="24" t="s">
        <v>148</v>
      </c>
      <c r="F40" s="13" t="s">
        <v>145</v>
      </c>
      <c r="G40" s="13" t="s">
        <v>221</v>
      </c>
      <c r="H40" s="13" t="s">
        <v>146</v>
      </c>
      <c r="I40" s="24" t="s">
        <v>227</v>
      </c>
      <c r="J40" s="21"/>
      <c r="K40" s="21"/>
      <c r="L40" s="21"/>
      <c r="M40" s="21"/>
    </row>
    <row r="41" spans="1:13" ht="16.5" x14ac:dyDescent="0.2">
      <c r="A41" s="53" t="s">
        <v>128</v>
      </c>
      <c r="B41" s="16" t="s">
        <v>129</v>
      </c>
      <c r="C41" s="16"/>
      <c r="D41" s="16"/>
      <c r="E41" s="16"/>
      <c r="F41" s="16"/>
      <c r="G41" s="16">
        <v>2</v>
      </c>
      <c r="H41" s="16">
        <v>1.5</v>
      </c>
      <c r="I41" s="16"/>
    </row>
    <row r="42" spans="1:13" ht="16.5" x14ac:dyDescent="0.2">
      <c r="A42" s="57"/>
      <c r="B42" s="16" t="s">
        <v>130</v>
      </c>
      <c r="C42" s="16"/>
      <c r="D42" s="16"/>
      <c r="E42" s="16"/>
      <c r="F42" s="16"/>
      <c r="G42" s="16">
        <v>1.5</v>
      </c>
      <c r="H42" s="16">
        <v>2</v>
      </c>
      <c r="I42" s="16"/>
    </row>
    <row r="43" spans="1:13" ht="16.5" x14ac:dyDescent="0.2">
      <c r="A43" s="54"/>
      <c r="B43" s="16" t="s">
        <v>147</v>
      </c>
      <c r="C43" s="19"/>
      <c r="D43" s="16"/>
      <c r="E43" s="16"/>
      <c r="F43" s="16"/>
      <c r="G43" s="16">
        <v>1.5</v>
      </c>
      <c r="H43" s="16">
        <v>1.5</v>
      </c>
      <c r="I43" s="16"/>
    </row>
    <row r="44" spans="1:13" ht="16.5" x14ac:dyDescent="0.2">
      <c r="A44" s="53" t="s">
        <v>134</v>
      </c>
      <c r="B44" s="16" t="s">
        <v>131</v>
      </c>
      <c r="C44" s="16"/>
      <c r="D44" s="16"/>
      <c r="E44" s="16"/>
      <c r="F44" s="16"/>
      <c r="G44" s="16">
        <v>0.5</v>
      </c>
      <c r="H44" s="16">
        <v>0.35</v>
      </c>
      <c r="I44" s="16"/>
    </row>
    <row r="45" spans="1:13" ht="16.5" x14ac:dyDescent="0.2">
      <c r="A45" s="57"/>
      <c r="B45" s="16" t="s">
        <v>132</v>
      </c>
      <c r="C45" s="16"/>
      <c r="D45" s="16"/>
      <c r="E45" s="16"/>
      <c r="F45" s="16"/>
      <c r="G45" s="16">
        <v>0.8</v>
      </c>
      <c r="H45" s="16">
        <v>0.5</v>
      </c>
      <c r="I45" s="16"/>
    </row>
    <row r="46" spans="1:13" ht="16.5" x14ac:dyDescent="0.2">
      <c r="A46" s="54"/>
      <c r="B46" s="16" t="s">
        <v>133</v>
      </c>
      <c r="C46" s="19"/>
      <c r="D46" s="16"/>
      <c r="E46" s="16"/>
      <c r="F46" s="16"/>
      <c r="G46" s="16">
        <v>0.5</v>
      </c>
      <c r="H46" s="16">
        <v>0.35</v>
      </c>
      <c r="I46" s="16"/>
    </row>
    <row r="47" spans="1:13" ht="16.5" x14ac:dyDescent="0.2">
      <c r="A47" s="53" t="s">
        <v>225</v>
      </c>
      <c r="B47" s="16" t="s">
        <v>135</v>
      </c>
      <c r="C47" s="16"/>
      <c r="D47" s="16"/>
      <c r="E47" s="16"/>
      <c r="F47" s="16"/>
      <c r="G47" s="16">
        <v>1</v>
      </c>
      <c r="H47" s="16">
        <v>0.5</v>
      </c>
      <c r="I47" s="16"/>
    </row>
    <row r="48" spans="1:13" ht="16.5" x14ac:dyDescent="0.2">
      <c r="A48" s="54"/>
      <c r="B48" s="16" t="s">
        <v>136</v>
      </c>
      <c r="C48" s="16"/>
      <c r="D48" s="16"/>
      <c r="E48" s="16"/>
      <c r="F48" s="16"/>
      <c r="G48" s="16">
        <v>0.5</v>
      </c>
      <c r="H48" s="16">
        <v>0.25</v>
      </c>
      <c r="I48" s="16"/>
    </row>
    <row r="49" spans="1:9" ht="16.5" x14ac:dyDescent="0.2">
      <c r="A49" s="29" t="s">
        <v>226</v>
      </c>
      <c r="B49" s="16" t="s">
        <v>137</v>
      </c>
      <c r="C49" s="16"/>
      <c r="D49" s="16"/>
      <c r="E49" s="16"/>
      <c r="F49" s="16"/>
      <c r="G49" s="16">
        <v>1.5</v>
      </c>
      <c r="H49" s="16">
        <v>0.5</v>
      </c>
      <c r="I49" s="16"/>
    </row>
    <row r="50" spans="1:9" ht="16.5" x14ac:dyDescent="0.2">
      <c r="A50" s="29" t="s">
        <v>138</v>
      </c>
      <c r="B50" s="16" t="s">
        <v>139</v>
      </c>
      <c r="C50" s="16"/>
      <c r="D50" s="16"/>
      <c r="E50" s="16"/>
      <c r="F50" s="16"/>
      <c r="G50" s="16">
        <v>1</v>
      </c>
      <c r="H50" s="16">
        <v>1</v>
      </c>
      <c r="I50" s="16"/>
    </row>
    <row r="51" spans="1:9" ht="16.5" x14ac:dyDescent="0.2">
      <c r="A51" s="53" t="s">
        <v>222</v>
      </c>
      <c r="B51" s="16" t="s">
        <v>223</v>
      </c>
      <c r="C51" s="16"/>
      <c r="D51" s="16"/>
      <c r="E51" s="16"/>
      <c r="F51" s="16"/>
      <c r="G51" s="16">
        <v>0.8</v>
      </c>
      <c r="H51" s="16">
        <v>0.5</v>
      </c>
      <c r="I51" s="16"/>
    </row>
    <row r="52" spans="1:9" ht="16.5" customHeight="1" x14ac:dyDescent="0.2">
      <c r="A52" s="54"/>
      <c r="B52" s="16" t="s">
        <v>224</v>
      </c>
      <c r="C52" s="16"/>
      <c r="D52" s="16"/>
      <c r="E52" s="16"/>
      <c r="F52" s="16"/>
      <c r="G52" s="16">
        <v>1.5</v>
      </c>
      <c r="H52" s="16">
        <v>0.35</v>
      </c>
      <c r="I52" s="16"/>
    </row>
  </sheetData>
  <mergeCells count="7">
    <mergeCell ref="A47:A48"/>
    <mergeCell ref="A51:A52"/>
    <mergeCell ref="A2:N2"/>
    <mergeCell ref="A39:I39"/>
    <mergeCell ref="A30:M30"/>
    <mergeCell ref="A41:A43"/>
    <mergeCell ref="A44:A46"/>
  </mergeCells>
  <phoneticPr fontId="2" type="noConversion"/>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7"/>
  <sheetViews>
    <sheetView workbookViewId="0">
      <selection activeCell="I21" sqref="I21"/>
    </sheetView>
  </sheetViews>
  <sheetFormatPr defaultRowHeight="14.25" x14ac:dyDescent="0.2"/>
  <cols>
    <col min="3" max="3" width="9" style="27"/>
    <col min="7" max="7" width="9" style="27"/>
    <col min="8" max="8" width="9" style="27" customWidth="1"/>
    <col min="9" max="9" width="9.625" customWidth="1"/>
    <col min="12" max="12" width="12.375" bestFit="1" customWidth="1"/>
    <col min="15" max="15" width="9" style="27"/>
    <col min="19" max="19" width="9.625" customWidth="1"/>
    <col min="21" max="21" width="12.125" bestFit="1" customWidth="1"/>
    <col min="22" max="22" width="9.625" customWidth="1"/>
  </cols>
  <sheetData>
    <row r="2" spans="1:25" ht="17.25" x14ac:dyDescent="0.2">
      <c r="R2" s="32" t="s">
        <v>240</v>
      </c>
      <c r="S2" s="18">
        <f>属性投放!B32+属性投放!B36</f>
        <v>9807</v>
      </c>
      <c r="T2" s="32" t="s">
        <v>239</v>
      </c>
      <c r="U2" s="18">
        <f>((属性投放!$C$32+属性投放!$C$35)/属性投放!$N$13+1)*(属性投放!$D$32+属性投放!$D$35)</f>
        <v>154323.07272727272</v>
      </c>
    </row>
    <row r="3" spans="1:25" ht="20.25" x14ac:dyDescent="0.2">
      <c r="A3" s="55" t="s">
        <v>125</v>
      </c>
      <c r="B3" s="55"/>
      <c r="C3" s="55"/>
      <c r="D3" s="55"/>
      <c r="E3" s="55"/>
      <c r="F3" s="55"/>
      <c r="G3" s="55"/>
      <c r="H3" s="55"/>
      <c r="I3" s="55"/>
      <c r="J3" s="55"/>
      <c r="K3" s="55"/>
      <c r="L3" s="55"/>
      <c r="M3" s="55"/>
      <c r="N3" s="55"/>
      <c r="O3" s="55"/>
      <c r="P3" s="55"/>
      <c r="Q3" s="55"/>
      <c r="R3" s="55"/>
      <c r="S3" s="55"/>
      <c r="T3" s="55"/>
      <c r="U3" s="55"/>
    </row>
    <row r="4" spans="1:25" s="27" customFormat="1" ht="23.25" customHeight="1" x14ac:dyDescent="0.2">
      <c r="A4" s="30"/>
      <c r="B4" s="30"/>
      <c r="C4" s="30"/>
      <c r="D4" s="30"/>
      <c r="E4" s="30"/>
      <c r="F4" s="30"/>
      <c r="G4" s="30"/>
      <c r="H4" s="30"/>
      <c r="I4" s="30"/>
      <c r="J4" s="30"/>
      <c r="K4" s="30"/>
      <c r="L4" s="56" t="s">
        <v>232</v>
      </c>
      <c r="M4" s="56"/>
      <c r="N4" s="56"/>
      <c r="O4" s="56"/>
      <c r="P4" s="55" t="s">
        <v>233</v>
      </c>
      <c r="Q4" s="55"/>
      <c r="R4" s="55"/>
      <c r="S4" s="55" t="s">
        <v>238</v>
      </c>
      <c r="T4" s="55"/>
      <c r="U4" s="55"/>
      <c r="V4" s="55"/>
    </row>
    <row r="5" spans="1:25" ht="17.25" x14ac:dyDescent="0.2">
      <c r="A5" s="13" t="s">
        <v>126</v>
      </c>
      <c r="B5" s="13" t="s">
        <v>127</v>
      </c>
      <c r="C5" s="13" t="s">
        <v>162</v>
      </c>
      <c r="D5" s="13" t="s">
        <v>143</v>
      </c>
      <c r="E5" s="13" t="s">
        <v>144</v>
      </c>
      <c r="F5" s="24" t="s">
        <v>148</v>
      </c>
      <c r="G5" s="24" t="s">
        <v>242</v>
      </c>
      <c r="H5" s="24" t="s">
        <v>243</v>
      </c>
      <c r="I5" s="13" t="s">
        <v>234</v>
      </c>
      <c r="J5" s="13" t="s">
        <v>221</v>
      </c>
      <c r="K5" s="13" t="s">
        <v>146</v>
      </c>
      <c r="L5" s="24" t="s">
        <v>110</v>
      </c>
      <c r="M5" s="24" t="s">
        <v>231</v>
      </c>
      <c r="N5" s="24" t="s">
        <v>230</v>
      </c>
      <c r="O5" s="24" t="s">
        <v>236</v>
      </c>
      <c r="P5" s="24" t="s">
        <v>110</v>
      </c>
      <c r="Q5" s="24" t="s">
        <v>231</v>
      </c>
      <c r="R5" s="24" t="s">
        <v>230</v>
      </c>
      <c r="S5" s="13" t="s">
        <v>231</v>
      </c>
      <c r="T5" s="13" t="s">
        <v>230</v>
      </c>
      <c r="U5" s="13" t="s">
        <v>237</v>
      </c>
      <c r="V5" s="13" t="s">
        <v>241</v>
      </c>
    </row>
    <row r="6" spans="1:25" ht="16.5" x14ac:dyDescent="0.2">
      <c r="A6" s="53" t="s">
        <v>128</v>
      </c>
      <c r="B6" s="16" t="s">
        <v>129</v>
      </c>
      <c r="C6" s="16">
        <v>1</v>
      </c>
      <c r="D6" s="16"/>
      <c r="E6" s="16"/>
      <c r="F6" s="16"/>
      <c r="G6" s="16"/>
      <c r="H6" s="19">
        <v>1</v>
      </c>
      <c r="I6" s="18">
        <f>L6/属性投放!$B$25</f>
        <v>0.66289385133068213</v>
      </c>
      <c r="J6" s="16">
        <v>1.5</v>
      </c>
      <c r="K6" s="16">
        <v>1.25</v>
      </c>
      <c r="L6" s="18">
        <f>V6-P6</f>
        <v>4334</v>
      </c>
      <c r="M6" s="18">
        <f>INT(属性投放!$C$32*K6)</f>
        <v>4061</v>
      </c>
      <c r="N6" s="18">
        <f>INT(属性投放!$D$32*J6)</f>
        <v>69361</v>
      </c>
      <c r="O6" s="18">
        <f>L6*10+M6*20+N6</f>
        <v>193921</v>
      </c>
      <c r="P6" s="18">
        <f>属性投放!B$35</f>
        <v>2026</v>
      </c>
      <c r="Q6" s="18">
        <f>属性投放!C$35</f>
        <v>1007</v>
      </c>
      <c r="R6" s="18">
        <f>属性投放!D$35</f>
        <v>14334</v>
      </c>
      <c r="S6" s="18">
        <f>(M6+Q6)</f>
        <v>5068</v>
      </c>
      <c r="T6" s="18">
        <f>(N6+R6)</f>
        <v>83695</v>
      </c>
      <c r="U6" s="18">
        <f>T6*(1+S6/属性投放!$N$13)</f>
        <v>237937.27636363634</v>
      </c>
      <c r="V6" s="18">
        <f>INT($S$2*$U$2/U6*H6)</f>
        <v>6360</v>
      </c>
      <c r="Y6" s="27"/>
    </row>
    <row r="7" spans="1:25" ht="16.5" x14ac:dyDescent="0.2">
      <c r="A7" s="57"/>
      <c r="B7" s="16" t="s">
        <v>130</v>
      </c>
      <c r="C7" s="16">
        <v>2</v>
      </c>
      <c r="D7" s="16"/>
      <c r="E7" s="16"/>
      <c r="F7" s="16"/>
      <c r="G7" s="16"/>
      <c r="H7" s="19">
        <v>1</v>
      </c>
      <c r="I7" s="18">
        <f>L7/属性投放!$B$25</f>
        <v>0.70816763536249616</v>
      </c>
      <c r="J7" s="16">
        <v>1.2</v>
      </c>
      <c r="K7" s="16">
        <v>1.6</v>
      </c>
      <c r="L7" s="18">
        <f t="shared" ref="L7:L17" si="0">V7-P7</f>
        <v>4630</v>
      </c>
      <c r="M7" s="18">
        <f>INT(属性投放!$C$32*K7)</f>
        <v>5198</v>
      </c>
      <c r="N7" s="18">
        <f>INT(属性投放!$D$32*J7)</f>
        <v>55489</v>
      </c>
      <c r="O7" s="18">
        <f t="shared" ref="O7:O17" si="1">L7*10+M7*20+N7</f>
        <v>205749</v>
      </c>
      <c r="P7" s="18">
        <f>属性投放!B$35</f>
        <v>2026</v>
      </c>
      <c r="Q7" s="18">
        <f>属性投放!C$35</f>
        <v>1007</v>
      </c>
      <c r="R7" s="18">
        <f>属性投放!D$35</f>
        <v>14334</v>
      </c>
      <c r="S7" s="18">
        <f t="shared" ref="S7:S17" si="2">(M7+Q7)</f>
        <v>6205</v>
      </c>
      <c r="T7" s="18">
        <f t="shared" ref="T7:T17" si="3">(N7+R7)</f>
        <v>69823</v>
      </c>
      <c r="U7" s="18">
        <f>T7*(1+S7/属性投放!$N$13)</f>
        <v>227369.07818181819</v>
      </c>
      <c r="V7" s="18">
        <f t="shared" ref="V7:V17" si="4">INT($S$2*$U$2/U7*H7)</f>
        <v>6656</v>
      </c>
      <c r="X7" s="27"/>
      <c r="Y7" s="27"/>
    </row>
    <row r="8" spans="1:25" ht="16.5" x14ac:dyDescent="0.2">
      <c r="A8" s="54"/>
      <c r="B8" s="16" t="s">
        <v>147</v>
      </c>
      <c r="C8" s="16">
        <v>3</v>
      </c>
      <c r="D8" s="19"/>
      <c r="E8" s="19">
        <v>0.2</v>
      </c>
      <c r="F8" s="16"/>
      <c r="G8" s="16"/>
      <c r="H8" s="19">
        <f>1-E8*0.5</f>
        <v>0.9</v>
      </c>
      <c r="I8" s="18">
        <f>L8/属性投放!$B$25</f>
        <v>0.70602630773936981</v>
      </c>
      <c r="J8" s="16">
        <v>1.25</v>
      </c>
      <c r="K8" s="16">
        <v>1.25</v>
      </c>
      <c r="L8" s="18">
        <f t="shared" si="0"/>
        <v>4616</v>
      </c>
      <c r="M8" s="18">
        <f>INT(属性投放!$C$32*K8)</f>
        <v>4061</v>
      </c>
      <c r="N8" s="18">
        <f>INT(属性投放!$D$32*J8)</f>
        <v>57801</v>
      </c>
      <c r="O8" s="18">
        <f t="shared" si="1"/>
        <v>185181</v>
      </c>
      <c r="P8" s="18">
        <f>属性投放!B$35</f>
        <v>2026</v>
      </c>
      <c r="Q8" s="18">
        <f>属性投放!C$35</f>
        <v>1007</v>
      </c>
      <c r="R8" s="18">
        <f>属性投放!D$35</f>
        <v>14334</v>
      </c>
      <c r="S8" s="18">
        <f t="shared" si="2"/>
        <v>5068</v>
      </c>
      <c r="T8" s="18">
        <f t="shared" si="3"/>
        <v>72135</v>
      </c>
      <c r="U8" s="18">
        <f>T8*(1+S8/属性投放!$N$13)</f>
        <v>205073.24727272725</v>
      </c>
      <c r="V8" s="18">
        <f t="shared" si="4"/>
        <v>6642</v>
      </c>
      <c r="X8" s="27"/>
      <c r="Y8" s="27"/>
    </row>
    <row r="9" spans="1:25" ht="16.5" x14ac:dyDescent="0.2">
      <c r="A9" s="53" t="s">
        <v>134</v>
      </c>
      <c r="B9" s="16" t="s">
        <v>131</v>
      </c>
      <c r="C9" s="16">
        <v>4</v>
      </c>
      <c r="D9" s="19">
        <v>0.1</v>
      </c>
      <c r="E9" s="16"/>
      <c r="F9" s="16"/>
      <c r="G9" s="16"/>
      <c r="H9" s="19">
        <f>1/(1+D9)</f>
        <v>0.90909090909090906</v>
      </c>
      <c r="I9" s="18">
        <f>L9/属性投放!$B$25</f>
        <v>1.8617314163352707</v>
      </c>
      <c r="J9" s="16">
        <v>0.7</v>
      </c>
      <c r="K9" s="16">
        <v>0.6</v>
      </c>
      <c r="L9" s="18">
        <f t="shared" si="0"/>
        <v>12172</v>
      </c>
      <c r="M9" s="18">
        <f>INT(属性投放!$C$32*K9)</f>
        <v>1949</v>
      </c>
      <c r="N9" s="18">
        <f>INT(属性投放!$D$32*J9)</f>
        <v>32368</v>
      </c>
      <c r="O9" s="18">
        <f t="shared" si="1"/>
        <v>193068</v>
      </c>
      <c r="P9" s="18">
        <f>属性投放!B$35</f>
        <v>2026</v>
      </c>
      <c r="Q9" s="18">
        <f>属性投放!C$35</f>
        <v>1007</v>
      </c>
      <c r="R9" s="18">
        <f>属性投放!D$35</f>
        <v>14334</v>
      </c>
      <c r="S9" s="18">
        <f t="shared" si="2"/>
        <v>2956</v>
      </c>
      <c r="T9" s="18">
        <f t="shared" si="3"/>
        <v>46702</v>
      </c>
      <c r="U9" s="18">
        <f>T9*(1+S9/属性投放!$N$13)</f>
        <v>96902.404363636364</v>
      </c>
      <c r="V9" s="18">
        <f t="shared" si="4"/>
        <v>14198</v>
      </c>
      <c r="X9" s="27"/>
      <c r="Y9" s="27"/>
    </row>
    <row r="10" spans="1:25" ht="16.5" x14ac:dyDescent="0.2">
      <c r="A10" s="57"/>
      <c r="B10" s="16" t="s">
        <v>132</v>
      </c>
      <c r="C10" s="16">
        <v>5</v>
      </c>
      <c r="D10" s="16"/>
      <c r="E10" s="16"/>
      <c r="F10" s="19">
        <v>0.1</v>
      </c>
      <c r="G10" s="19"/>
      <c r="H10" s="19">
        <f>1/(1+F10)</f>
        <v>0.90909090909090906</v>
      </c>
      <c r="I10" s="18">
        <f>L10/属性投放!$B$25</f>
        <v>1.4050168247170389</v>
      </c>
      <c r="J10" s="16">
        <v>0.9</v>
      </c>
      <c r="K10" s="16">
        <v>0.7</v>
      </c>
      <c r="L10" s="18">
        <f t="shared" si="0"/>
        <v>9186</v>
      </c>
      <c r="M10" s="18">
        <f>INT(属性投放!$C$32*K10)</f>
        <v>2274</v>
      </c>
      <c r="N10" s="18">
        <f>INT(属性投放!$D$32*J10)</f>
        <v>41616</v>
      </c>
      <c r="O10" s="18">
        <f t="shared" si="1"/>
        <v>178956</v>
      </c>
      <c r="P10" s="18">
        <f>属性投放!B$35</f>
        <v>2026</v>
      </c>
      <c r="Q10" s="18">
        <f>属性投放!C$35</f>
        <v>1007</v>
      </c>
      <c r="R10" s="18">
        <f>属性投放!D$35</f>
        <v>14334</v>
      </c>
      <c r="S10" s="18">
        <f t="shared" si="2"/>
        <v>3281</v>
      </c>
      <c r="T10" s="18">
        <f t="shared" si="3"/>
        <v>55950</v>
      </c>
      <c r="U10" s="18">
        <f>T10*(1+S10/属性投放!$N$13)</f>
        <v>122703.43636363636</v>
      </c>
      <c r="V10" s="18">
        <f t="shared" si="4"/>
        <v>11212</v>
      </c>
      <c r="X10" s="27"/>
      <c r="Y10" s="27"/>
    </row>
    <row r="11" spans="1:25" ht="16.5" x14ac:dyDescent="0.2">
      <c r="A11" s="54"/>
      <c r="B11" s="16" t="s">
        <v>133</v>
      </c>
      <c r="C11" s="16">
        <v>6</v>
      </c>
      <c r="D11" s="19"/>
      <c r="E11" s="16"/>
      <c r="F11" s="16"/>
      <c r="G11" s="19">
        <v>0.5</v>
      </c>
      <c r="H11" s="19">
        <f>(0.75*1+0.25*1.5)/(0.75*1+0.25*(1.5+G11))</f>
        <v>0.9</v>
      </c>
      <c r="I11" s="18">
        <f>L11/属性投放!$B$25</f>
        <v>1.8400122361578464</v>
      </c>
      <c r="J11" s="16">
        <v>0.7</v>
      </c>
      <c r="K11" s="16">
        <v>0.6</v>
      </c>
      <c r="L11" s="18">
        <f t="shared" si="0"/>
        <v>12030</v>
      </c>
      <c r="M11" s="18">
        <f>INT(属性投放!$C$32*K11)</f>
        <v>1949</v>
      </c>
      <c r="N11" s="18">
        <f>INT(属性投放!$D$32*J11)</f>
        <v>32368</v>
      </c>
      <c r="O11" s="18">
        <f t="shared" si="1"/>
        <v>191648</v>
      </c>
      <c r="P11" s="18">
        <f>属性投放!B$35</f>
        <v>2026</v>
      </c>
      <c r="Q11" s="18">
        <f>属性投放!C$35</f>
        <v>1007</v>
      </c>
      <c r="R11" s="18">
        <f>属性投放!D$35</f>
        <v>14334</v>
      </c>
      <c r="S11" s="18">
        <f t="shared" si="2"/>
        <v>2956</v>
      </c>
      <c r="T11" s="18">
        <f t="shared" si="3"/>
        <v>46702</v>
      </c>
      <c r="U11" s="18">
        <f>T11*(1+S11/属性投放!$N$13)</f>
        <v>96902.404363636364</v>
      </c>
      <c r="V11" s="18">
        <f t="shared" si="4"/>
        <v>14056</v>
      </c>
      <c r="X11" s="27"/>
      <c r="Y11" s="27"/>
    </row>
    <row r="12" spans="1:25" ht="16.5" x14ac:dyDescent="0.2">
      <c r="A12" s="53" t="s">
        <v>225</v>
      </c>
      <c r="B12" s="16" t="s">
        <v>135</v>
      </c>
      <c r="C12" s="16">
        <v>7</v>
      </c>
      <c r="D12" s="16"/>
      <c r="E12" s="16"/>
      <c r="F12" s="16"/>
      <c r="G12" s="16"/>
      <c r="H12" s="19">
        <v>1</v>
      </c>
      <c r="I12" s="18">
        <f>L12/属性投放!$B$25</f>
        <v>1.4325481798715203</v>
      </c>
      <c r="J12" s="16">
        <v>1</v>
      </c>
      <c r="K12" s="16">
        <v>0.7</v>
      </c>
      <c r="L12" s="18">
        <f t="shared" si="0"/>
        <v>9366</v>
      </c>
      <c r="M12" s="18">
        <f>INT(属性投放!$C$32*K12)</f>
        <v>2274</v>
      </c>
      <c r="N12" s="18">
        <f>INT(属性投放!$D$32*J12)</f>
        <v>46241</v>
      </c>
      <c r="O12" s="18">
        <f t="shared" si="1"/>
        <v>185381</v>
      </c>
      <c r="P12" s="18">
        <f>属性投放!B$35</f>
        <v>2026</v>
      </c>
      <c r="Q12" s="18">
        <f>属性投放!C$35</f>
        <v>1007</v>
      </c>
      <c r="R12" s="18">
        <f>属性投放!D$35</f>
        <v>14334</v>
      </c>
      <c r="S12" s="18">
        <f t="shared" si="2"/>
        <v>3281</v>
      </c>
      <c r="T12" s="18">
        <f t="shared" si="3"/>
        <v>60575</v>
      </c>
      <c r="U12" s="18">
        <f>T12*(1+S12/属性投放!$N$13)</f>
        <v>132846.48181818181</v>
      </c>
      <c r="V12" s="18">
        <f t="shared" si="4"/>
        <v>11392</v>
      </c>
      <c r="X12" s="27"/>
      <c r="Y12" s="27"/>
    </row>
    <row r="13" spans="1:25" ht="16.5" x14ac:dyDescent="0.2">
      <c r="A13" s="54"/>
      <c r="B13" s="16" t="s">
        <v>136</v>
      </c>
      <c r="C13" s="16">
        <v>8</v>
      </c>
      <c r="D13" s="16"/>
      <c r="E13" s="16"/>
      <c r="F13" s="16"/>
      <c r="G13" s="16"/>
      <c r="H13" s="19">
        <v>1</v>
      </c>
      <c r="I13" s="18">
        <f>L13/属性投放!$B$25</f>
        <v>2.2231569287243804</v>
      </c>
      <c r="J13" s="16">
        <v>0.7</v>
      </c>
      <c r="K13" s="16">
        <v>0.5</v>
      </c>
      <c r="L13" s="18">
        <f t="shared" si="0"/>
        <v>14535</v>
      </c>
      <c r="M13" s="18">
        <f>INT(属性投放!$C$32*K13)</f>
        <v>1624</v>
      </c>
      <c r="N13" s="18">
        <f>INT(属性投放!$D$32*J13)</f>
        <v>32368</v>
      </c>
      <c r="O13" s="18">
        <f t="shared" si="1"/>
        <v>210198</v>
      </c>
      <c r="P13" s="18">
        <f>属性投放!B$35</f>
        <v>2026</v>
      </c>
      <c r="Q13" s="18">
        <f>属性投放!C$35</f>
        <v>1007</v>
      </c>
      <c r="R13" s="18">
        <f>属性投放!D$35</f>
        <v>14334</v>
      </c>
      <c r="S13" s="18">
        <f t="shared" si="2"/>
        <v>2631</v>
      </c>
      <c r="T13" s="18">
        <f t="shared" si="3"/>
        <v>46702</v>
      </c>
      <c r="U13" s="18">
        <f>T13*(1+S13/属性投放!$N$13)</f>
        <v>91383.077090909093</v>
      </c>
      <c r="V13" s="18">
        <f t="shared" si="4"/>
        <v>16561</v>
      </c>
      <c r="X13" s="27"/>
      <c r="Y13" s="27"/>
    </row>
    <row r="14" spans="1:25" ht="16.5" x14ac:dyDescent="0.2">
      <c r="A14" s="29" t="s">
        <v>226</v>
      </c>
      <c r="B14" s="16" t="s">
        <v>137</v>
      </c>
      <c r="C14" s="16">
        <v>9</v>
      </c>
      <c r="D14" s="16"/>
      <c r="E14" s="16"/>
      <c r="F14" s="16"/>
      <c r="G14" s="16"/>
      <c r="H14" s="19">
        <v>1</v>
      </c>
      <c r="I14" s="18">
        <f>L14/属性投放!$B$25</f>
        <v>1.1532578770266138</v>
      </c>
      <c r="J14" s="16">
        <v>1.25</v>
      </c>
      <c r="K14" s="16">
        <v>0.7</v>
      </c>
      <c r="L14" s="18">
        <f t="shared" si="0"/>
        <v>7540</v>
      </c>
      <c r="M14" s="18">
        <f>INT(属性投放!$C$32*K14)</f>
        <v>2274</v>
      </c>
      <c r="N14" s="18">
        <f>INT(属性投放!$D$32*J14)</f>
        <v>57801</v>
      </c>
      <c r="O14" s="18">
        <f t="shared" si="1"/>
        <v>178681</v>
      </c>
      <c r="P14" s="18">
        <f>属性投放!B$35</f>
        <v>2026</v>
      </c>
      <c r="Q14" s="18">
        <f>属性投放!C$35</f>
        <v>1007</v>
      </c>
      <c r="R14" s="18">
        <f>属性投放!D$35</f>
        <v>14334</v>
      </c>
      <c r="S14" s="18">
        <f t="shared" si="2"/>
        <v>3281</v>
      </c>
      <c r="T14" s="18">
        <f t="shared" si="3"/>
        <v>72135</v>
      </c>
      <c r="U14" s="18">
        <f>T14*(1+S14/属性投放!$N$13)</f>
        <v>158198.61272727273</v>
      </c>
      <c r="V14" s="18">
        <f t="shared" si="4"/>
        <v>9566</v>
      </c>
      <c r="X14" s="27"/>
      <c r="Y14" s="27"/>
    </row>
    <row r="15" spans="1:25" ht="16.5" x14ac:dyDescent="0.2">
      <c r="A15" s="29" t="s">
        <v>138</v>
      </c>
      <c r="B15" s="16" t="s">
        <v>139</v>
      </c>
      <c r="C15" s="16">
        <v>10</v>
      </c>
      <c r="D15" s="16"/>
      <c r="E15" s="16"/>
      <c r="F15" s="16"/>
      <c r="G15" s="16"/>
      <c r="H15" s="19">
        <v>1</v>
      </c>
      <c r="I15" s="18">
        <f>L15/属性投放!$B$25</f>
        <v>1.1901193025390027</v>
      </c>
      <c r="J15" s="16">
        <v>1</v>
      </c>
      <c r="K15" s="16">
        <v>1</v>
      </c>
      <c r="L15" s="18">
        <f t="shared" si="0"/>
        <v>7781</v>
      </c>
      <c r="M15" s="18">
        <f>INT(属性投放!$C$32*K15)</f>
        <v>3249</v>
      </c>
      <c r="N15" s="18">
        <f>INT(属性投放!$D$32*J15)</f>
        <v>46241</v>
      </c>
      <c r="O15" s="18">
        <f t="shared" si="1"/>
        <v>189031</v>
      </c>
      <c r="P15" s="18">
        <f>属性投放!B$35</f>
        <v>2026</v>
      </c>
      <c r="Q15" s="18">
        <f>属性投放!C$35</f>
        <v>1007</v>
      </c>
      <c r="R15" s="18">
        <f>属性投放!D$35</f>
        <v>14334</v>
      </c>
      <c r="S15" s="18">
        <f t="shared" si="2"/>
        <v>4256</v>
      </c>
      <c r="T15" s="18">
        <f t="shared" si="3"/>
        <v>60575</v>
      </c>
      <c r="U15" s="18">
        <f>T15*(1+S15/属性投放!$N$13)</f>
        <v>154323.07272727272</v>
      </c>
      <c r="V15" s="18">
        <f t="shared" si="4"/>
        <v>9807</v>
      </c>
      <c r="X15" s="27"/>
      <c r="Y15" s="27"/>
    </row>
    <row r="16" spans="1:25" ht="16.5" x14ac:dyDescent="0.2">
      <c r="A16" s="53" t="s">
        <v>222</v>
      </c>
      <c r="B16" s="16" t="s">
        <v>223</v>
      </c>
      <c r="C16" s="16">
        <v>11</v>
      </c>
      <c r="D16" s="16"/>
      <c r="E16" s="16"/>
      <c r="F16" s="16"/>
      <c r="G16" s="16"/>
      <c r="H16" s="19">
        <v>1</v>
      </c>
      <c r="I16" s="18">
        <f>L16/属性投放!$B$25</f>
        <v>1.5766289385133068</v>
      </c>
      <c r="J16" s="16">
        <v>0.9</v>
      </c>
      <c r="K16" s="16">
        <v>0.7</v>
      </c>
      <c r="L16" s="18">
        <f t="shared" si="0"/>
        <v>10308</v>
      </c>
      <c r="M16" s="18">
        <f>INT(属性投放!$C$32*K16)</f>
        <v>2274</v>
      </c>
      <c r="N16" s="18">
        <f>INT(属性投放!$D$32*J16)</f>
        <v>41616</v>
      </c>
      <c r="O16" s="18">
        <f t="shared" si="1"/>
        <v>190176</v>
      </c>
      <c r="P16" s="18">
        <f>属性投放!B$35</f>
        <v>2026</v>
      </c>
      <c r="Q16" s="18">
        <f>属性投放!C$35</f>
        <v>1007</v>
      </c>
      <c r="R16" s="18">
        <f>属性投放!D$35</f>
        <v>14334</v>
      </c>
      <c r="S16" s="18">
        <f t="shared" si="2"/>
        <v>3281</v>
      </c>
      <c r="T16" s="18">
        <f t="shared" si="3"/>
        <v>55950</v>
      </c>
      <c r="U16" s="18">
        <f>T16*(1+S16/属性投放!$N$13)</f>
        <v>122703.43636363636</v>
      </c>
      <c r="V16" s="18">
        <f t="shared" si="4"/>
        <v>12334</v>
      </c>
      <c r="X16" s="27"/>
      <c r="Y16" s="27"/>
    </row>
    <row r="17" spans="1:25" ht="16.5" x14ac:dyDescent="0.2">
      <c r="A17" s="54"/>
      <c r="B17" s="16" t="s">
        <v>224</v>
      </c>
      <c r="C17" s="16">
        <v>12</v>
      </c>
      <c r="D17" s="16"/>
      <c r="E17" s="16"/>
      <c r="F17" s="16"/>
      <c r="G17" s="16"/>
      <c r="H17" s="19">
        <v>1</v>
      </c>
      <c r="I17" s="18">
        <f>L17/属性投放!$B$25</f>
        <v>1.2366167023554604</v>
      </c>
      <c r="J17" s="16">
        <v>1.25</v>
      </c>
      <c r="K17" s="16">
        <v>0.6</v>
      </c>
      <c r="L17" s="18">
        <f t="shared" si="0"/>
        <v>8085</v>
      </c>
      <c r="M17" s="18">
        <f>INT(属性投放!$C$32*K17)</f>
        <v>1949</v>
      </c>
      <c r="N17" s="18">
        <f>INT(属性投放!$D$32*J17)</f>
        <v>57801</v>
      </c>
      <c r="O17" s="18">
        <f t="shared" si="1"/>
        <v>177631</v>
      </c>
      <c r="P17" s="18">
        <f>属性投放!B$35</f>
        <v>2026</v>
      </c>
      <c r="Q17" s="18">
        <f>属性投放!C$35</f>
        <v>1007</v>
      </c>
      <c r="R17" s="18">
        <f>属性投放!D$35</f>
        <v>14334</v>
      </c>
      <c r="S17" s="18">
        <f t="shared" si="2"/>
        <v>2956</v>
      </c>
      <c r="T17" s="18">
        <f t="shared" si="3"/>
        <v>72135</v>
      </c>
      <c r="U17" s="18">
        <f>T17*(1+S17/属性投放!$N$13)</f>
        <v>149673.56727272726</v>
      </c>
      <c r="V17" s="18">
        <f t="shared" si="4"/>
        <v>10111</v>
      </c>
      <c r="X17" s="27"/>
      <c r="Y17" s="27"/>
    </row>
  </sheetData>
  <mergeCells count="8">
    <mergeCell ref="A3:U3"/>
    <mergeCell ref="S4:V4"/>
    <mergeCell ref="A6:A8"/>
    <mergeCell ref="A9:A11"/>
    <mergeCell ref="A12:A13"/>
    <mergeCell ref="A16:A17"/>
    <mergeCell ref="P4:R4"/>
    <mergeCell ref="L4:O4"/>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6"/>
  <sheetViews>
    <sheetView workbookViewId="0">
      <selection activeCell="K18" sqref="K18"/>
    </sheetView>
  </sheetViews>
  <sheetFormatPr defaultRowHeight="14.25" x14ac:dyDescent="0.2"/>
  <sheetData>
    <row r="2" spans="1:15" ht="20.25" x14ac:dyDescent="0.2">
      <c r="A2" s="55" t="s">
        <v>89</v>
      </c>
      <c r="B2" s="55"/>
      <c r="C2" s="55"/>
      <c r="D2" s="55"/>
      <c r="E2" s="55"/>
    </row>
    <row r="3" spans="1:15" ht="17.25" x14ac:dyDescent="0.2">
      <c r="A3" s="13" t="s">
        <v>61</v>
      </c>
      <c r="B3" s="13" t="s">
        <v>90</v>
      </c>
      <c r="C3" s="13" t="s">
        <v>105</v>
      </c>
      <c r="D3" s="13" t="s">
        <v>87</v>
      </c>
      <c r="E3" s="13" t="s">
        <v>88</v>
      </c>
      <c r="G3" s="13" t="s">
        <v>74</v>
      </c>
      <c r="H3" s="13" t="s">
        <v>100</v>
      </c>
      <c r="I3" s="13" t="s">
        <v>75</v>
      </c>
      <c r="J3" s="13" t="s">
        <v>100</v>
      </c>
      <c r="K3" s="21"/>
      <c r="L3" s="21"/>
      <c r="M3" s="21"/>
      <c r="N3" s="21"/>
      <c r="O3" s="21"/>
    </row>
    <row r="4" spans="1:15" ht="16.5" x14ac:dyDescent="0.2">
      <c r="A4" s="16" t="s">
        <v>62</v>
      </c>
      <c r="B4" s="16" t="s">
        <v>68</v>
      </c>
      <c r="C4" s="16" t="s">
        <v>93</v>
      </c>
      <c r="D4" s="16" t="s">
        <v>95</v>
      </c>
      <c r="E4" s="16" t="s">
        <v>76</v>
      </c>
      <c r="G4" s="16" t="s">
        <v>84</v>
      </c>
      <c r="H4" s="18">
        <f t="shared" ref="H4:H9" si="0">COUNTIF($B$4:$E$9,"="&amp;G4)</f>
        <v>2</v>
      </c>
      <c r="I4" s="16" t="s">
        <v>78</v>
      </c>
      <c r="J4" s="18">
        <f t="shared" ref="J4:J9" si="1">COUNTIF($B$4:$E$9,"="&amp;I4)</f>
        <v>2</v>
      </c>
      <c r="K4" s="21"/>
      <c r="L4" s="21"/>
      <c r="M4" s="21"/>
      <c r="N4" s="21"/>
      <c r="O4" s="21"/>
    </row>
    <row r="5" spans="1:15" ht="16.5" x14ac:dyDescent="0.2">
      <c r="A5" s="16" t="s">
        <v>63</v>
      </c>
      <c r="B5" s="16" t="s">
        <v>68</v>
      </c>
      <c r="C5" s="16" t="s">
        <v>73</v>
      </c>
      <c r="D5" s="16" t="s">
        <v>97</v>
      </c>
      <c r="E5" s="16" t="s">
        <v>99</v>
      </c>
      <c r="G5" s="16" t="s">
        <v>76</v>
      </c>
      <c r="H5" s="18">
        <f t="shared" si="0"/>
        <v>2</v>
      </c>
      <c r="I5" s="16" t="s">
        <v>79</v>
      </c>
      <c r="J5" s="18">
        <f t="shared" si="1"/>
        <v>2</v>
      </c>
      <c r="K5" s="21"/>
      <c r="L5" s="21"/>
      <c r="M5" s="21"/>
      <c r="N5" s="21"/>
      <c r="O5" s="21"/>
    </row>
    <row r="6" spans="1:15" ht="16.5" x14ac:dyDescent="0.2">
      <c r="A6" s="16" t="s">
        <v>64</v>
      </c>
      <c r="B6" s="16" t="s">
        <v>101</v>
      </c>
      <c r="C6" s="16" t="s">
        <v>94</v>
      </c>
      <c r="D6" s="16" t="s">
        <v>104</v>
      </c>
      <c r="E6" s="16" t="s">
        <v>99</v>
      </c>
      <c r="G6" s="16" t="s">
        <v>73</v>
      </c>
      <c r="H6" s="18">
        <f t="shared" si="0"/>
        <v>2</v>
      </c>
      <c r="I6" s="16" t="s">
        <v>80</v>
      </c>
      <c r="J6" s="18">
        <f t="shared" si="1"/>
        <v>2</v>
      </c>
      <c r="K6" s="21"/>
      <c r="L6" s="21"/>
      <c r="M6" s="21"/>
      <c r="N6" s="21"/>
      <c r="O6" s="21"/>
    </row>
    <row r="7" spans="1:15" ht="16.5" x14ac:dyDescent="0.2">
      <c r="A7" s="16" t="s">
        <v>65</v>
      </c>
      <c r="B7" s="16" t="s">
        <v>102</v>
      </c>
      <c r="C7" s="16" t="s">
        <v>91</v>
      </c>
      <c r="D7" s="16" t="s">
        <v>96</v>
      </c>
      <c r="E7" s="16" t="s">
        <v>104</v>
      </c>
      <c r="G7" s="16" t="s">
        <v>77</v>
      </c>
      <c r="H7" s="18">
        <f t="shared" si="0"/>
        <v>2</v>
      </c>
      <c r="I7" s="16" t="s">
        <v>82</v>
      </c>
      <c r="J7" s="18">
        <f t="shared" si="1"/>
        <v>2</v>
      </c>
      <c r="K7" s="21"/>
      <c r="L7" s="21"/>
      <c r="M7" s="21"/>
      <c r="N7" s="21"/>
      <c r="O7" s="21"/>
    </row>
    <row r="8" spans="1:15" ht="16.5" x14ac:dyDescent="0.2">
      <c r="A8" s="16" t="s">
        <v>66</v>
      </c>
      <c r="B8" s="16" t="s">
        <v>103</v>
      </c>
      <c r="C8" s="16" t="s">
        <v>92</v>
      </c>
      <c r="D8" s="16" t="s">
        <v>98</v>
      </c>
      <c r="E8" s="16" t="s">
        <v>97</v>
      </c>
      <c r="G8" s="16" t="s">
        <v>81</v>
      </c>
      <c r="H8" s="18">
        <f t="shared" si="0"/>
        <v>2</v>
      </c>
      <c r="I8" s="16" t="s">
        <v>83</v>
      </c>
      <c r="J8" s="18">
        <f t="shared" si="1"/>
        <v>2</v>
      </c>
      <c r="K8" s="21"/>
      <c r="L8" s="21"/>
      <c r="M8" s="21"/>
      <c r="N8" s="21"/>
      <c r="O8" s="21"/>
    </row>
    <row r="9" spans="1:15" ht="16.5" x14ac:dyDescent="0.2">
      <c r="A9" s="16" t="s">
        <v>67</v>
      </c>
      <c r="B9" s="16" t="s">
        <v>70</v>
      </c>
      <c r="C9" s="16" t="s">
        <v>69</v>
      </c>
      <c r="D9" s="16" t="s">
        <v>71</v>
      </c>
      <c r="E9" s="16" t="s">
        <v>72</v>
      </c>
      <c r="G9" s="16" t="s">
        <v>86</v>
      </c>
      <c r="H9" s="18">
        <f t="shared" si="0"/>
        <v>2</v>
      </c>
      <c r="I9" s="16" t="s">
        <v>85</v>
      </c>
      <c r="J9" s="18">
        <f t="shared" si="1"/>
        <v>2</v>
      </c>
      <c r="K9" s="21"/>
      <c r="L9" s="21"/>
      <c r="M9" s="21"/>
      <c r="N9" s="21"/>
      <c r="O9" s="21"/>
    </row>
    <row r="10" spans="1:15" x14ac:dyDescent="0.2">
      <c r="K10" s="21"/>
      <c r="L10" s="21"/>
      <c r="M10" s="21"/>
      <c r="N10" s="21"/>
      <c r="O10" s="21"/>
    </row>
    <row r="11" spans="1:15" ht="16.5" x14ac:dyDescent="0.2">
      <c r="A11" s="17" t="s">
        <v>112</v>
      </c>
      <c r="B11" s="16">
        <v>21</v>
      </c>
      <c r="K11" s="21"/>
      <c r="L11" s="21"/>
      <c r="M11" s="21"/>
      <c r="N11" s="21"/>
      <c r="O11" s="21"/>
    </row>
    <row r="12" spans="1:15" ht="16.5" x14ac:dyDescent="0.2">
      <c r="A12" s="17" t="s">
        <v>124</v>
      </c>
      <c r="B12" s="18">
        <f>B11/3</f>
        <v>7</v>
      </c>
      <c r="D12" s="16">
        <v>1</v>
      </c>
      <c r="E12" s="16">
        <v>0.8</v>
      </c>
      <c r="F12" s="16">
        <v>0.7</v>
      </c>
      <c r="K12" s="21"/>
      <c r="L12" s="21"/>
      <c r="M12" s="21"/>
      <c r="N12" s="21"/>
      <c r="O12" s="21"/>
    </row>
    <row r="13" spans="1:15" ht="17.25" x14ac:dyDescent="0.2">
      <c r="D13" s="13" t="s">
        <v>140</v>
      </c>
      <c r="E13" s="13" t="s">
        <v>141</v>
      </c>
      <c r="F13" s="13" t="s">
        <v>142</v>
      </c>
      <c r="K13" s="21"/>
      <c r="L13" s="21"/>
      <c r="M13" s="21"/>
      <c r="N13" s="21"/>
      <c r="O13" s="21"/>
    </row>
    <row r="14" spans="1:15" ht="17.25" x14ac:dyDescent="0.2">
      <c r="A14" s="13" t="s">
        <v>106</v>
      </c>
      <c r="B14" s="13" t="s">
        <v>107</v>
      </c>
      <c r="C14" s="13" t="s">
        <v>108</v>
      </c>
      <c r="D14" s="13" t="s">
        <v>109</v>
      </c>
      <c r="E14" s="13" t="s">
        <v>109</v>
      </c>
      <c r="F14" s="13" t="s">
        <v>109</v>
      </c>
    </row>
    <row r="15" spans="1:15" ht="16.5" x14ac:dyDescent="0.2">
      <c r="A15" s="16" t="s">
        <v>84</v>
      </c>
      <c r="B15" s="16" t="s">
        <v>110</v>
      </c>
      <c r="C15" s="18">
        <f>COUNTIF($B$4:$E$9,"="&amp;A15)</f>
        <v>2</v>
      </c>
      <c r="D15" s="18">
        <f>ROUND(属性投放!B35/2/B11,0)</f>
        <v>48</v>
      </c>
      <c r="E15" s="18">
        <f>INT($D15*E$12)</f>
        <v>38</v>
      </c>
      <c r="F15" s="18">
        <f>INT($D15*F$12)</f>
        <v>33</v>
      </c>
    </row>
    <row r="16" spans="1:15" ht="16.5" x14ac:dyDescent="0.2">
      <c r="A16" s="16" t="s">
        <v>76</v>
      </c>
      <c r="B16" s="16" t="s">
        <v>110</v>
      </c>
      <c r="C16" s="18">
        <f t="shared" ref="C16:C26" si="2">COUNTIF($B$4:$E$9,"="&amp;A16)</f>
        <v>2</v>
      </c>
      <c r="D16" s="23">
        <f>属性投放!H35/B12</f>
        <v>4.9999999999999996E-2</v>
      </c>
      <c r="E16" s="23">
        <f>ROUND($D16*E$12/0.005,3)*0.005</f>
        <v>0.04</v>
      </c>
      <c r="F16" s="23">
        <f>ROUND($D16*F$12/0.005,3)*0.005</f>
        <v>3.5000000000000003E-2</v>
      </c>
    </row>
    <row r="17" spans="1:6" ht="16.5" x14ac:dyDescent="0.2">
      <c r="A17" s="16" t="s">
        <v>73</v>
      </c>
      <c r="B17" s="16" t="s">
        <v>110</v>
      </c>
      <c r="C17" s="18">
        <f t="shared" si="2"/>
        <v>2</v>
      </c>
      <c r="D17" s="23">
        <f>属性投放!I35/B12</f>
        <v>9.9999999999999992E-2</v>
      </c>
      <c r="E17" s="23">
        <f t="shared" ref="E17:F20" si="3">ROUND($D17*E$12/0.005,3)*0.005</f>
        <v>0.08</v>
      </c>
      <c r="F17" s="23">
        <f t="shared" si="3"/>
        <v>7.0000000000000007E-2</v>
      </c>
    </row>
    <row r="18" spans="1:6" ht="16.5" x14ac:dyDescent="0.2">
      <c r="A18" s="16" t="s">
        <v>77</v>
      </c>
      <c r="B18" s="16" t="s">
        <v>110</v>
      </c>
      <c r="C18" s="18">
        <f t="shared" si="2"/>
        <v>2</v>
      </c>
      <c r="D18" s="23">
        <f>属性投放!J35/B12</f>
        <v>7.4999999999999983E-2</v>
      </c>
      <c r="E18" s="23">
        <f t="shared" si="3"/>
        <v>0.06</v>
      </c>
      <c r="F18" s="23">
        <f t="shared" si="3"/>
        <v>5.2499999999999998E-2</v>
      </c>
    </row>
    <row r="19" spans="1:6" ht="16.5" x14ac:dyDescent="0.2">
      <c r="A19" s="16" t="s">
        <v>81</v>
      </c>
      <c r="B19" s="16" t="s">
        <v>110</v>
      </c>
      <c r="C19" s="18">
        <f t="shared" si="2"/>
        <v>2</v>
      </c>
      <c r="D19" s="23">
        <f>属性投放!E35/羁绊之力!B12</f>
        <v>4.9999999999999996E-2</v>
      </c>
      <c r="E19" s="23">
        <f t="shared" si="3"/>
        <v>0.04</v>
      </c>
      <c r="F19" s="23">
        <f t="shared" si="3"/>
        <v>3.5000000000000003E-2</v>
      </c>
    </row>
    <row r="20" spans="1:6" ht="16.5" x14ac:dyDescent="0.2">
      <c r="A20" s="16" t="s">
        <v>86</v>
      </c>
      <c r="B20" s="16" t="s">
        <v>110</v>
      </c>
      <c r="C20" s="18">
        <f t="shared" si="2"/>
        <v>2</v>
      </c>
      <c r="D20" s="23">
        <f>属性投放!M35/羁绊之力!B12</f>
        <v>4.9999999999999996E-2</v>
      </c>
      <c r="E20" s="23">
        <f t="shared" si="3"/>
        <v>0.04</v>
      </c>
      <c r="F20" s="23">
        <f t="shared" si="3"/>
        <v>3.5000000000000003E-2</v>
      </c>
    </row>
    <row r="21" spans="1:6" ht="16.5" x14ac:dyDescent="0.2">
      <c r="A21" s="16" t="s">
        <v>78</v>
      </c>
      <c r="B21" s="16" t="s">
        <v>111</v>
      </c>
      <c r="C21" s="18">
        <f t="shared" si="2"/>
        <v>2</v>
      </c>
      <c r="D21" s="18">
        <f>INT(属性投放!D35/羁绊之力!B11/2/5)*5</f>
        <v>340</v>
      </c>
      <c r="E21" s="18">
        <f>INT($D21*E$12/5)*5</f>
        <v>270</v>
      </c>
      <c r="F21" s="18">
        <f>INT($D21*F$12/5)*5</f>
        <v>235</v>
      </c>
    </row>
    <row r="22" spans="1:6" ht="16.5" x14ac:dyDescent="0.2">
      <c r="A22" s="16" t="s">
        <v>79</v>
      </c>
      <c r="B22" s="16" t="s">
        <v>111</v>
      </c>
      <c r="C22" s="18">
        <f t="shared" si="2"/>
        <v>2</v>
      </c>
      <c r="D22" s="18">
        <f>ROUND(属性投放!C35/羁绊之力!B11/2,0)</f>
        <v>24</v>
      </c>
      <c r="E22" s="18">
        <f>INT($D22*E$12)</f>
        <v>19</v>
      </c>
      <c r="F22" s="18">
        <f>INT($D22*F$12)</f>
        <v>16</v>
      </c>
    </row>
    <row r="23" spans="1:6" ht="16.5" x14ac:dyDescent="0.2">
      <c r="A23" s="16" t="s">
        <v>80</v>
      </c>
      <c r="B23" s="16" t="s">
        <v>111</v>
      </c>
      <c r="C23" s="18">
        <f t="shared" si="2"/>
        <v>2</v>
      </c>
      <c r="D23" s="23">
        <f>属性投放!L35/羁绊之力!B12</f>
        <v>4.9999999999999996E-2</v>
      </c>
      <c r="E23" s="23">
        <f>ROUND($D23*E$12/0.005,3)*0.005</f>
        <v>0.04</v>
      </c>
      <c r="F23" s="23">
        <f>ROUND($D23*F$12/0.005,3)*0.005</f>
        <v>3.5000000000000003E-2</v>
      </c>
    </row>
    <row r="24" spans="1:6" ht="16.5" x14ac:dyDescent="0.2">
      <c r="A24" s="16" t="s">
        <v>82</v>
      </c>
      <c r="B24" s="16" t="s">
        <v>111</v>
      </c>
      <c r="C24" s="18">
        <f t="shared" si="2"/>
        <v>2</v>
      </c>
      <c r="D24" s="23">
        <f>属性投放!G35/B12</f>
        <v>4.9999999999999996E-2</v>
      </c>
      <c r="E24" s="23">
        <f t="shared" ref="E24:F26" si="4">ROUND($D24*E$12/0.005,3)*0.005</f>
        <v>0.04</v>
      </c>
      <c r="F24" s="23">
        <f t="shared" si="4"/>
        <v>3.5000000000000003E-2</v>
      </c>
    </row>
    <row r="25" spans="1:6" ht="16.5" x14ac:dyDescent="0.2">
      <c r="A25" s="16" t="s">
        <v>83</v>
      </c>
      <c r="B25" s="16" t="s">
        <v>111</v>
      </c>
      <c r="C25" s="18">
        <f t="shared" si="2"/>
        <v>2</v>
      </c>
      <c r="D25" s="23">
        <f>属性投放!F35/羁绊之力!B12</f>
        <v>4.9999999999999996E-2</v>
      </c>
      <c r="E25" s="23">
        <f t="shared" si="4"/>
        <v>0.04</v>
      </c>
      <c r="F25" s="23">
        <f t="shared" si="4"/>
        <v>3.5000000000000003E-2</v>
      </c>
    </row>
    <row r="26" spans="1:6" ht="16.5" x14ac:dyDescent="0.2">
      <c r="A26" s="16" t="s">
        <v>85</v>
      </c>
      <c r="B26" s="16" t="s">
        <v>111</v>
      </c>
      <c r="C26" s="18">
        <f t="shared" si="2"/>
        <v>2</v>
      </c>
      <c r="D26" s="23">
        <f>属性投放!K35/B12</f>
        <v>7.4999999999999983E-2</v>
      </c>
      <c r="E26" s="23">
        <f t="shared" si="4"/>
        <v>0.06</v>
      </c>
      <c r="F26" s="23">
        <f t="shared" si="4"/>
        <v>5.2499999999999998E-2</v>
      </c>
    </row>
  </sheetData>
  <mergeCells count="1">
    <mergeCell ref="A2:E2"/>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6"/>
  <sheetViews>
    <sheetView tabSelected="1" zoomScale="85" zoomScaleNormal="85" workbookViewId="0">
      <selection activeCell="J70" sqref="J70"/>
    </sheetView>
  </sheetViews>
  <sheetFormatPr defaultColWidth="9" defaultRowHeight="16.5" x14ac:dyDescent="0.2"/>
  <cols>
    <col min="1" max="1" width="14.625" style="167" customWidth="1"/>
    <col min="2" max="2" width="13.375" style="69" customWidth="1"/>
    <col min="3" max="3" width="14.5" style="69" customWidth="1"/>
    <col min="4" max="4" width="11" style="69" customWidth="1"/>
    <col min="5" max="5" width="0" style="69" hidden="1" customWidth="1"/>
    <col min="6" max="6" width="8.875" style="69" customWidth="1"/>
    <col min="7" max="8" width="13.875" style="69" customWidth="1"/>
    <col min="9" max="9" width="9.25" style="69" customWidth="1"/>
    <col min="10" max="10" width="54" style="69" customWidth="1"/>
    <col min="11" max="11" width="14.5" style="69" customWidth="1"/>
    <col min="12" max="12" width="13.875" style="69" customWidth="1"/>
    <col min="13" max="14" width="97.625" style="69" customWidth="1"/>
    <col min="15" max="16384" width="9" style="69"/>
  </cols>
  <sheetData>
    <row r="1" spans="1:14" s="61" customFormat="1" ht="17.25" thickBot="1" x14ac:dyDescent="0.25">
      <c r="A1" s="58" t="s">
        <v>244</v>
      </c>
      <c r="B1" s="59" t="s">
        <v>245</v>
      </c>
      <c r="C1" s="59" t="s">
        <v>246</v>
      </c>
      <c r="D1" s="59" t="s">
        <v>247</v>
      </c>
      <c r="E1" s="59" t="s">
        <v>248</v>
      </c>
      <c r="F1" s="59" t="s">
        <v>249</v>
      </c>
      <c r="G1" s="59" t="s">
        <v>250</v>
      </c>
      <c r="H1" s="59" t="s">
        <v>251</v>
      </c>
      <c r="I1" s="59" t="s">
        <v>252</v>
      </c>
      <c r="J1" s="59" t="s">
        <v>253</v>
      </c>
      <c r="K1" s="60" t="s">
        <v>254</v>
      </c>
      <c r="L1" s="59" t="s">
        <v>252</v>
      </c>
      <c r="M1" s="59" t="s">
        <v>255</v>
      </c>
      <c r="N1" s="59" t="s">
        <v>256</v>
      </c>
    </row>
    <row r="2" spans="1:14" ht="33" x14ac:dyDescent="0.2">
      <c r="A2" s="62" t="s">
        <v>257</v>
      </c>
      <c r="B2" s="63" t="s">
        <v>258</v>
      </c>
      <c r="C2" s="64" t="s">
        <v>259</v>
      </c>
      <c r="D2" s="64" t="s">
        <v>260</v>
      </c>
      <c r="E2" s="64" t="s">
        <v>261</v>
      </c>
      <c r="F2" s="64" t="s">
        <v>262</v>
      </c>
      <c r="G2" s="64" t="s">
        <v>263</v>
      </c>
      <c r="H2" s="64" t="s">
        <v>264</v>
      </c>
      <c r="I2" s="65" t="s">
        <v>265</v>
      </c>
      <c r="J2" s="66" t="s">
        <v>266</v>
      </c>
      <c r="K2" s="65" t="s">
        <v>267</v>
      </c>
      <c r="L2" s="67" t="s">
        <v>268</v>
      </c>
      <c r="M2" s="66" t="s">
        <v>269</v>
      </c>
      <c r="N2" s="68" t="s">
        <v>270</v>
      </c>
    </row>
    <row r="3" spans="1:14" ht="50.25" thickBot="1" x14ac:dyDescent="0.25">
      <c r="A3" s="70"/>
      <c r="B3" s="71"/>
      <c r="C3" s="72"/>
      <c r="D3" s="72"/>
      <c r="E3" s="72"/>
      <c r="F3" s="72"/>
      <c r="G3" s="72"/>
      <c r="H3" s="72"/>
      <c r="I3" s="73" t="s">
        <v>271</v>
      </c>
      <c r="J3" s="74" t="s">
        <v>272</v>
      </c>
      <c r="K3" s="75"/>
      <c r="L3" s="76" t="s">
        <v>273</v>
      </c>
      <c r="M3" s="74"/>
      <c r="N3" s="77"/>
    </row>
    <row r="4" spans="1:14" ht="17.25" thickBot="1" x14ac:dyDescent="0.25">
      <c r="A4" s="70"/>
      <c r="B4" s="71"/>
      <c r="C4" s="78"/>
      <c r="D4" s="78"/>
      <c r="E4" s="78"/>
      <c r="F4" s="78"/>
      <c r="G4" s="78"/>
      <c r="H4" s="78"/>
      <c r="I4" s="79"/>
      <c r="J4" s="79"/>
      <c r="K4" s="73"/>
      <c r="L4" s="80" t="s">
        <v>273</v>
      </c>
      <c r="M4" s="79"/>
      <c r="N4" s="81"/>
    </row>
    <row r="5" spans="1:14" ht="33" x14ac:dyDescent="0.2">
      <c r="A5" s="62" t="s">
        <v>274</v>
      </c>
      <c r="B5" s="63" t="s">
        <v>258</v>
      </c>
      <c r="C5" s="64" t="s">
        <v>275</v>
      </c>
      <c r="D5" s="64" t="s">
        <v>276</v>
      </c>
      <c r="E5" s="64" t="s">
        <v>261</v>
      </c>
      <c r="F5" s="64" t="s">
        <v>277</v>
      </c>
      <c r="G5" s="64" t="s">
        <v>263</v>
      </c>
      <c r="H5" s="64" t="s">
        <v>110</v>
      </c>
      <c r="I5" s="65" t="s">
        <v>278</v>
      </c>
      <c r="J5" s="66" t="s">
        <v>279</v>
      </c>
      <c r="K5" s="65" t="s">
        <v>280</v>
      </c>
      <c r="L5" s="67" t="s">
        <v>268</v>
      </c>
      <c r="M5" s="66" t="s">
        <v>281</v>
      </c>
      <c r="N5" s="68"/>
    </row>
    <row r="6" spans="1:14" ht="33.75" thickBot="1" x14ac:dyDescent="0.25">
      <c r="A6" s="70"/>
      <c r="B6" s="71"/>
      <c r="C6" s="72"/>
      <c r="D6" s="72"/>
      <c r="E6" s="72"/>
      <c r="F6" s="72"/>
      <c r="G6" s="72"/>
      <c r="H6" s="72"/>
      <c r="I6" s="73" t="s">
        <v>282</v>
      </c>
      <c r="J6" s="74" t="s">
        <v>283</v>
      </c>
      <c r="K6" s="75"/>
      <c r="L6" s="76" t="s">
        <v>273</v>
      </c>
      <c r="M6" s="74"/>
      <c r="N6" s="77"/>
    </row>
    <row r="7" spans="1:14" ht="17.25" thickBot="1" x14ac:dyDescent="0.25">
      <c r="A7" s="70"/>
      <c r="B7" s="71"/>
      <c r="C7" s="78"/>
      <c r="D7" s="78"/>
      <c r="E7" s="78"/>
      <c r="F7" s="78"/>
      <c r="G7" s="78"/>
      <c r="H7" s="78"/>
      <c r="I7" s="79"/>
      <c r="J7" s="79"/>
      <c r="K7" s="73"/>
      <c r="L7" s="80" t="s">
        <v>273</v>
      </c>
      <c r="M7" s="79"/>
      <c r="N7" s="81"/>
    </row>
    <row r="8" spans="1:14" ht="34.5" customHeight="1" x14ac:dyDescent="0.2">
      <c r="A8" s="82" t="s">
        <v>257</v>
      </c>
      <c r="B8" s="83" t="s">
        <v>258</v>
      </c>
      <c r="C8" s="84" t="s">
        <v>284</v>
      </c>
      <c r="D8" s="84" t="s">
        <v>285</v>
      </c>
      <c r="E8" s="84" t="s">
        <v>286</v>
      </c>
      <c r="F8" s="84" t="s">
        <v>287</v>
      </c>
      <c r="G8" s="84" t="s">
        <v>288</v>
      </c>
      <c r="H8" s="84" t="s">
        <v>289</v>
      </c>
      <c r="I8" s="85" t="s">
        <v>290</v>
      </c>
      <c r="J8" s="85" t="s">
        <v>291</v>
      </c>
      <c r="K8" s="86" t="s">
        <v>292</v>
      </c>
      <c r="L8" s="87" t="s">
        <v>268</v>
      </c>
      <c r="M8" s="85" t="s">
        <v>293</v>
      </c>
      <c r="N8" s="68" t="s">
        <v>294</v>
      </c>
    </row>
    <row r="9" spans="1:14" ht="39" customHeight="1" x14ac:dyDescent="0.2">
      <c r="A9" s="88"/>
      <c r="B9" s="89"/>
      <c r="C9" s="90"/>
      <c r="D9" s="90"/>
      <c r="E9" s="90"/>
      <c r="F9" s="90"/>
      <c r="G9" s="90"/>
      <c r="H9" s="90"/>
      <c r="I9" s="91" t="s">
        <v>295</v>
      </c>
      <c r="J9" s="91" t="s">
        <v>296</v>
      </c>
      <c r="K9" s="92"/>
      <c r="L9" s="93" t="s">
        <v>273</v>
      </c>
      <c r="M9" s="91"/>
      <c r="N9" s="77"/>
    </row>
    <row r="10" spans="1:14" ht="17.25" thickBot="1" x14ac:dyDescent="0.25">
      <c r="A10" s="88"/>
      <c r="B10" s="89"/>
      <c r="C10" s="94"/>
      <c r="D10" s="94"/>
      <c r="E10" s="94"/>
      <c r="F10" s="94"/>
      <c r="G10" s="94"/>
      <c r="H10" s="94"/>
      <c r="I10" s="95"/>
      <c r="J10" s="95"/>
      <c r="K10" s="96"/>
      <c r="L10" s="97" t="s">
        <v>273</v>
      </c>
      <c r="M10" s="95"/>
      <c r="N10" s="81"/>
    </row>
    <row r="11" spans="1:14" ht="49.5" x14ac:dyDescent="0.2">
      <c r="A11" s="98" t="s">
        <v>297</v>
      </c>
      <c r="B11" s="64" t="s">
        <v>298</v>
      </c>
      <c r="C11" s="64" t="s">
        <v>299</v>
      </c>
      <c r="D11" s="64" t="s">
        <v>300</v>
      </c>
      <c r="E11" s="64" t="s">
        <v>286</v>
      </c>
      <c r="F11" s="64" t="s">
        <v>262</v>
      </c>
      <c r="G11" s="64" t="s">
        <v>263</v>
      </c>
      <c r="H11" s="64" t="s">
        <v>301</v>
      </c>
      <c r="I11" s="99" t="s">
        <v>302</v>
      </c>
      <c r="J11" s="66" t="s">
        <v>303</v>
      </c>
      <c r="K11" s="65" t="s">
        <v>304</v>
      </c>
      <c r="L11" s="67" t="s">
        <v>268</v>
      </c>
      <c r="M11" s="66" t="s">
        <v>305</v>
      </c>
      <c r="N11" s="68"/>
    </row>
    <row r="12" spans="1:14" ht="17.25" thickBot="1" x14ac:dyDescent="0.25">
      <c r="A12" s="100"/>
      <c r="B12" s="72"/>
      <c r="C12" s="72"/>
      <c r="D12" s="72"/>
      <c r="E12" s="72"/>
      <c r="F12" s="72"/>
      <c r="G12" s="72"/>
      <c r="H12" s="72"/>
      <c r="I12" s="73" t="s">
        <v>306</v>
      </c>
      <c r="J12" s="74" t="s">
        <v>307</v>
      </c>
      <c r="K12" s="75"/>
      <c r="L12" s="76" t="s">
        <v>273</v>
      </c>
      <c r="M12" s="74"/>
      <c r="N12" s="77"/>
    </row>
    <row r="13" spans="1:14" ht="17.25" thickBot="1" x14ac:dyDescent="0.25">
      <c r="A13" s="100"/>
      <c r="B13" s="72"/>
      <c r="C13" s="78"/>
      <c r="D13" s="78"/>
      <c r="E13" s="78"/>
      <c r="F13" s="78"/>
      <c r="G13" s="78"/>
      <c r="H13" s="78"/>
      <c r="I13" s="79"/>
      <c r="J13" s="79"/>
      <c r="K13" s="73"/>
      <c r="L13" s="80" t="s">
        <v>273</v>
      </c>
      <c r="M13" s="79"/>
      <c r="N13" s="81"/>
    </row>
    <row r="14" spans="1:14" ht="33" x14ac:dyDescent="0.2">
      <c r="A14" s="98" t="s">
        <v>308</v>
      </c>
      <c r="B14" s="64" t="s">
        <v>298</v>
      </c>
      <c r="C14" s="64" t="s">
        <v>309</v>
      </c>
      <c r="D14" s="64" t="s">
        <v>310</v>
      </c>
      <c r="E14" s="98" t="s">
        <v>311</v>
      </c>
      <c r="F14" s="64" t="s">
        <v>277</v>
      </c>
      <c r="G14" s="64" t="s">
        <v>312</v>
      </c>
      <c r="H14" s="64" t="s">
        <v>313</v>
      </c>
      <c r="I14" s="66" t="s">
        <v>314</v>
      </c>
      <c r="J14" s="66" t="s">
        <v>315</v>
      </c>
      <c r="K14" s="101" t="s">
        <v>316</v>
      </c>
      <c r="L14" s="67" t="s">
        <v>268</v>
      </c>
      <c r="M14" s="66" t="s">
        <v>317</v>
      </c>
      <c r="N14" s="68" t="s">
        <v>318</v>
      </c>
    </row>
    <row r="15" spans="1:14" ht="33" x14ac:dyDescent="0.2">
      <c r="A15" s="100"/>
      <c r="B15" s="72"/>
      <c r="C15" s="72"/>
      <c r="D15" s="72"/>
      <c r="E15" s="100"/>
      <c r="F15" s="72"/>
      <c r="G15" s="72"/>
      <c r="H15" s="72"/>
      <c r="I15" s="74" t="s">
        <v>319</v>
      </c>
      <c r="J15" s="74" t="s">
        <v>320</v>
      </c>
      <c r="K15" s="75"/>
      <c r="L15" s="76" t="s">
        <v>273</v>
      </c>
      <c r="M15" s="74"/>
      <c r="N15" s="77"/>
    </row>
    <row r="16" spans="1:14" ht="17.25" thickBot="1" x14ac:dyDescent="0.25">
      <c r="A16" s="100"/>
      <c r="B16" s="72"/>
      <c r="C16" s="78"/>
      <c r="D16" s="78"/>
      <c r="E16" s="102"/>
      <c r="F16" s="78"/>
      <c r="G16" s="78"/>
      <c r="H16" s="78"/>
      <c r="I16" s="79"/>
      <c r="J16" s="79"/>
      <c r="K16" s="73"/>
      <c r="L16" s="80" t="s">
        <v>273</v>
      </c>
      <c r="M16" s="79"/>
      <c r="N16" s="81"/>
    </row>
    <row r="17" spans="1:14" ht="16.5" customHeight="1" thickBot="1" x14ac:dyDescent="0.25">
      <c r="A17" s="98" t="s">
        <v>321</v>
      </c>
      <c r="B17" s="98" t="s">
        <v>322</v>
      </c>
      <c r="C17" s="64" t="s">
        <v>323</v>
      </c>
      <c r="D17" s="64" t="s">
        <v>324</v>
      </c>
      <c r="E17" s="64" t="s">
        <v>325</v>
      </c>
      <c r="F17" s="64" t="s">
        <v>262</v>
      </c>
      <c r="G17" s="64" t="s">
        <v>326</v>
      </c>
      <c r="H17" s="64" t="s">
        <v>327</v>
      </c>
      <c r="I17" s="66" t="s">
        <v>328</v>
      </c>
      <c r="J17" s="66" t="s">
        <v>329</v>
      </c>
      <c r="K17" s="73" t="s">
        <v>330</v>
      </c>
      <c r="L17" s="67" t="s">
        <v>268</v>
      </c>
      <c r="M17" s="66" t="s">
        <v>331</v>
      </c>
      <c r="N17" s="68"/>
    </row>
    <row r="18" spans="1:14" ht="33" x14ac:dyDescent="0.2">
      <c r="A18" s="100"/>
      <c r="B18" s="100"/>
      <c r="C18" s="72"/>
      <c r="D18" s="72"/>
      <c r="E18" s="72"/>
      <c r="F18" s="72"/>
      <c r="G18" s="72"/>
      <c r="H18" s="72"/>
      <c r="I18" s="74" t="s">
        <v>332</v>
      </c>
      <c r="J18" s="74" t="s">
        <v>333</v>
      </c>
      <c r="K18" s="75"/>
      <c r="L18" s="76" t="s">
        <v>273</v>
      </c>
      <c r="M18" s="74"/>
      <c r="N18" s="77" t="s">
        <v>334</v>
      </c>
    </row>
    <row r="19" spans="1:14" ht="17.25" thickBot="1" x14ac:dyDescent="0.25">
      <c r="A19" s="100"/>
      <c r="B19" s="100"/>
      <c r="C19" s="78"/>
      <c r="D19" s="78"/>
      <c r="E19" s="78"/>
      <c r="F19" s="78"/>
      <c r="G19" s="78"/>
      <c r="H19" s="78"/>
      <c r="I19" s="79"/>
      <c r="J19" s="79"/>
      <c r="K19" s="73"/>
      <c r="L19" s="80" t="s">
        <v>273</v>
      </c>
      <c r="M19" s="79"/>
      <c r="N19" s="81" t="s">
        <v>335</v>
      </c>
    </row>
    <row r="20" spans="1:14" ht="33.75" thickBot="1" x14ac:dyDescent="0.25">
      <c r="A20" s="98" t="s">
        <v>336</v>
      </c>
      <c r="B20" s="64" t="s">
        <v>298</v>
      </c>
      <c r="C20" s="64" t="s">
        <v>337</v>
      </c>
      <c r="D20" s="64" t="s">
        <v>338</v>
      </c>
      <c r="E20" s="64" t="s">
        <v>325</v>
      </c>
      <c r="F20" s="64" t="s">
        <v>277</v>
      </c>
      <c r="G20" s="64" t="s">
        <v>288</v>
      </c>
      <c r="H20" s="64" t="s">
        <v>264</v>
      </c>
      <c r="I20" s="65" t="s">
        <v>339</v>
      </c>
      <c r="J20" s="66" t="s">
        <v>340</v>
      </c>
      <c r="K20" s="65" t="s">
        <v>341</v>
      </c>
      <c r="L20" s="67" t="s">
        <v>268</v>
      </c>
      <c r="M20" s="66" t="s">
        <v>342</v>
      </c>
      <c r="N20" s="68" t="s">
        <v>343</v>
      </c>
    </row>
    <row r="21" spans="1:14" x14ac:dyDescent="0.2">
      <c r="A21" s="100"/>
      <c r="B21" s="72"/>
      <c r="C21" s="72"/>
      <c r="D21" s="72"/>
      <c r="E21" s="72"/>
      <c r="F21" s="72"/>
      <c r="G21" s="72"/>
      <c r="H21" s="72"/>
      <c r="I21" s="65" t="s">
        <v>344</v>
      </c>
      <c r="J21" s="74" t="s">
        <v>345</v>
      </c>
      <c r="K21" s="75"/>
      <c r="L21" s="76" t="s">
        <v>273</v>
      </c>
      <c r="M21" s="74"/>
      <c r="N21" s="77" t="s">
        <v>346</v>
      </c>
    </row>
    <row r="22" spans="1:14" ht="17.25" thickBot="1" x14ac:dyDescent="0.25">
      <c r="A22" s="100"/>
      <c r="B22" s="72"/>
      <c r="C22" s="78"/>
      <c r="D22" s="78"/>
      <c r="E22" s="78"/>
      <c r="F22" s="78"/>
      <c r="G22" s="78"/>
      <c r="H22" s="78"/>
      <c r="I22" s="79"/>
      <c r="J22" s="79"/>
      <c r="K22" s="73"/>
      <c r="L22" s="80" t="s">
        <v>273</v>
      </c>
      <c r="M22" s="79"/>
      <c r="N22" s="81"/>
    </row>
    <row r="23" spans="1:14" ht="49.5" x14ac:dyDescent="0.2">
      <c r="A23" s="98" t="s">
        <v>347</v>
      </c>
      <c r="B23" s="64" t="s">
        <v>298</v>
      </c>
      <c r="C23" s="64" t="s">
        <v>348</v>
      </c>
      <c r="D23" s="64" t="s">
        <v>310</v>
      </c>
      <c r="E23" s="64" t="s">
        <v>325</v>
      </c>
      <c r="F23" s="64" t="s">
        <v>277</v>
      </c>
      <c r="G23" s="64" t="s">
        <v>312</v>
      </c>
      <c r="H23" s="64" t="s">
        <v>289</v>
      </c>
      <c r="I23" s="66" t="s">
        <v>349</v>
      </c>
      <c r="J23" s="66"/>
      <c r="K23" s="65" t="s">
        <v>350</v>
      </c>
      <c r="L23" s="67" t="s">
        <v>268</v>
      </c>
      <c r="M23" s="66" t="s">
        <v>351</v>
      </c>
      <c r="N23" s="68" t="s">
        <v>352</v>
      </c>
    </row>
    <row r="24" spans="1:14" x14ac:dyDescent="0.2">
      <c r="A24" s="100"/>
      <c r="B24" s="72"/>
      <c r="C24" s="72"/>
      <c r="D24" s="72"/>
      <c r="E24" s="72"/>
      <c r="F24" s="72"/>
      <c r="G24" s="72"/>
      <c r="H24" s="72"/>
      <c r="I24" s="74" t="s">
        <v>353</v>
      </c>
      <c r="J24" s="74"/>
      <c r="K24" s="75"/>
      <c r="L24" s="76" t="s">
        <v>273</v>
      </c>
      <c r="M24" s="74"/>
      <c r="N24" s="77"/>
    </row>
    <row r="25" spans="1:14" ht="17.25" thickBot="1" x14ac:dyDescent="0.25">
      <c r="A25" s="100"/>
      <c r="B25" s="72"/>
      <c r="C25" s="78"/>
      <c r="D25" s="78"/>
      <c r="E25" s="78"/>
      <c r="F25" s="78"/>
      <c r="G25" s="78"/>
      <c r="H25" s="78"/>
      <c r="I25" s="79"/>
      <c r="J25" s="79"/>
      <c r="K25" s="73"/>
      <c r="L25" s="80" t="s">
        <v>273</v>
      </c>
      <c r="M25" s="79"/>
      <c r="N25" s="81"/>
    </row>
    <row r="26" spans="1:14" x14ac:dyDescent="0.2">
      <c r="A26" s="98" t="s">
        <v>354</v>
      </c>
      <c r="B26" s="64" t="s">
        <v>298</v>
      </c>
      <c r="C26" s="64" t="s">
        <v>355</v>
      </c>
      <c r="D26" s="64" t="s">
        <v>310</v>
      </c>
      <c r="E26" s="64" t="s">
        <v>286</v>
      </c>
      <c r="F26" s="64" t="s">
        <v>262</v>
      </c>
      <c r="G26" s="64" t="s">
        <v>288</v>
      </c>
      <c r="H26" s="64" t="s">
        <v>356</v>
      </c>
      <c r="I26" s="66" t="s">
        <v>349</v>
      </c>
      <c r="J26" s="66"/>
      <c r="K26" s="65" t="s">
        <v>357</v>
      </c>
      <c r="L26" s="67" t="s">
        <v>268</v>
      </c>
      <c r="M26" s="66" t="s">
        <v>358</v>
      </c>
      <c r="N26" s="68" t="s">
        <v>359</v>
      </c>
    </row>
    <row r="27" spans="1:14" x14ac:dyDescent="0.2">
      <c r="A27" s="100"/>
      <c r="B27" s="72"/>
      <c r="C27" s="72"/>
      <c r="D27" s="72"/>
      <c r="E27" s="72"/>
      <c r="F27" s="72"/>
      <c r="G27" s="72"/>
      <c r="H27" s="72"/>
      <c r="I27" s="74" t="s">
        <v>353</v>
      </c>
      <c r="J27" s="74"/>
      <c r="K27" s="75"/>
      <c r="L27" s="76" t="s">
        <v>273</v>
      </c>
      <c r="M27" s="74"/>
      <c r="N27" s="77"/>
    </row>
    <row r="28" spans="1:14" ht="17.25" thickBot="1" x14ac:dyDescent="0.25">
      <c r="A28" s="100"/>
      <c r="B28" s="72"/>
      <c r="C28" s="78"/>
      <c r="D28" s="78"/>
      <c r="E28" s="78"/>
      <c r="F28" s="78"/>
      <c r="G28" s="78"/>
      <c r="H28" s="78"/>
      <c r="I28" s="79"/>
      <c r="J28" s="79"/>
      <c r="K28" s="73"/>
      <c r="L28" s="80" t="s">
        <v>273</v>
      </c>
      <c r="M28" s="79"/>
      <c r="N28" s="81"/>
    </row>
    <row r="29" spans="1:14" ht="66" x14ac:dyDescent="0.2">
      <c r="A29" s="98" t="s">
        <v>360</v>
      </c>
      <c r="B29" s="98" t="s">
        <v>322</v>
      </c>
      <c r="C29" s="64" t="s">
        <v>361</v>
      </c>
      <c r="D29" s="64" t="s">
        <v>362</v>
      </c>
      <c r="E29" s="64" t="s">
        <v>286</v>
      </c>
      <c r="F29" s="64" t="s">
        <v>277</v>
      </c>
      <c r="G29" s="64" t="s">
        <v>312</v>
      </c>
      <c r="H29" s="64" t="s">
        <v>289</v>
      </c>
      <c r="I29" s="66" t="s">
        <v>363</v>
      </c>
      <c r="J29" s="66" t="s">
        <v>364</v>
      </c>
      <c r="K29" s="65" t="s">
        <v>365</v>
      </c>
      <c r="L29" s="67" t="s">
        <v>268</v>
      </c>
      <c r="M29" s="66" t="s">
        <v>366</v>
      </c>
      <c r="N29" s="68"/>
    </row>
    <row r="30" spans="1:14" x14ac:dyDescent="0.2">
      <c r="A30" s="100"/>
      <c r="B30" s="100"/>
      <c r="C30" s="72"/>
      <c r="D30" s="72"/>
      <c r="E30" s="72"/>
      <c r="F30" s="72"/>
      <c r="G30" s="72"/>
      <c r="H30" s="72"/>
      <c r="I30" s="74" t="s">
        <v>367</v>
      </c>
      <c r="J30" s="74" t="s">
        <v>368</v>
      </c>
      <c r="K30" s="75"/>
      <c r="L30" s="76" t="s">
        <v>273</v>
      </c>
      <c r="M30" s="74"/>
      <c r="N30" s="77"/>
    </row>
    <row r="31" spans="1:14" ht="17.25" thickBot="1" x14ac:dyDescent="0.25">
      <c r="A31" s="100"/>
      <c r="B31" s="100"/>
      <c r="C31" s="78"/>
      <c r="D31" s="78"/>
      <c r="E31" s="78"/>
      <c r="F31" s="78"/>
      <c r="G31" s="78"/>
      <c r="H31" s="78"/>
      <c r="I31" s="79"/>
      <c r="J31" s="79"/>
      <c r="K31" s="73"/>
      <c r="L31" s="80" t="s">
        <v>273</v>
      </c>
      <c r="M31" s="79"/>
      <c r="N31" s="81"/>
    </row>
    <row r="32" spans="1:14" s="108" customFormat="1" ht="16.5" customHeight="1" x14ac:dyDescent="0.2">
      <c r="A32" s="103" t="s">
        <v>369</v>
      </c>
      <c r="B32" s="104" t="s">
        <v>370</v>
      </c>
      <c r="C32" s="104" t="s">
        <v>371</v>
      </c>
      <c r="D32" s="104" t="s">
        <v>338</v>
      </c>
      <c r="E32" s="104" t="s">
        <v>325</v>
      </c>
      <c r="F32" s="104" t="s">
        <v>262</v>
      </c>
      <c r="G32" s="104" t="s">
        <v>288</v>
      </c>
      <c r="H32" s="104" t="s">
        <v>372</v>
      </c>
      <c r="I32" s="68"/>
      <c r="J32" s="68"/>
      <c r="K32" s="105" t="s">
        <v>373</v>
      </c>
      <c r="L32" s="106" t="s">
        <v>268</v>
      </c>
      <c r="M32" s="68" t="s">
        <v>374</v>
      </c>
      <c r="N32" s="107" t="s">
        <v>375</v>
      </c>
    </row>
    <row r="33" spans="1:14" s="108" customFormat="1" x14ac:dyDescent="0.2">
      <c r="A33" s="109"/>
      <c r="B33" s="110"/>
      <c r="C33" s="110"/>
      <c r="D33" s="110"/>
      <c r="E33" s="110"/>
      <c r="F33" s="110"/>
      <c r="G33" s="110"/>
      <c r="H33" s="110"/>
      <c r="I33" s="77"/>
      <c r="J33" s="77"/>
      <c r="K33" s="111"/>
      <c r="L33" s="112" t="s">
        <v>273</v>
      </c>
      <c r="M33" s="77"/>
      <c r="N33" s="113"/>
    </row>
    <row r="34" spans="1:14" s="108" customFormat="1" ht="17.25" thickBot="1" x14ac:dyDescent="0.25">
      <c r="A34" s="109"/>
      <c r="B34" s="110"/>
      <c r="C34" s="114"/>
      <c r="D34" s="114"/>
      <c r="E34" s="114"/>
      <c r="F34" s="114"/>
      <c r="G34" s="114"/>
      <c r="H34" s="114"/>
      <c r="I34" s="81"/>
      <c r="J34" s="81"/>
      <c r="K34" s="115"/>
      <c r="L34" s="116" t="s">
        <v>273</v>
      </c>
      <c r="M34" s="81"/>
      <c r="N34" s="117"/>
    </row>
    <row r="35" spans="1:14" ht="16.5" customHeight="1" x14ac:dyDescent="0.2">
      <c r="A35" s="98" t="s">
        <v>376</v>
      </c>
      <c r="B35" s="64" t="s">
        <v>298</v>
      </c>
      <c r="C35" s="64" t="s">
        <v>377</v>
      </c>
      <c r="D35" s="64" t="s">
        <v>310</v>
      </c>
      <c r="E35" s="64" t="s">
        <v>325</v>
      </c>
      <c r="F35" s="64" t="s">
        <v>287</v>
      </c>
      <c r="G35" s="64" t="s">
        <v>312</v>
      </c>
      <c r="H35" s="64" t="s">
        <v>289</v>
      </c>
      <c r="I35" s="66" t="s">
        <v>349</v>
      </c>
      <c r="J35" s="66"/>
      <c r="K35" s="65" t="s">
        <v>378</v>
      </c>
      <c r="L35" s="67" t="s">
        <v>268</v>
      </c>
      <c r="M35" s="66" t="s">
        <v>379</v>
      </c>
      <c r="N35" s="68" t="s">
        <v>380</v>
      </c>
    </row>
    <row r="36" spans="1:14" x14ac:dyDescent="0.2">
      <c r="A36" s="100"/>
      <c r="B36" s="72"/>
      <c r="C36" s="72"/>
      <c r="D36" s="72"/>
      <c r="E36" s="72"/>
      <c r="F36" s="72"/>
      <c r="G36" s="72"/>
      <c r="H36" s="72"/>
      <c r="I36" s="74" t="s">
        <v>353</v>
      </c>
      <c r="J36" s="74"/>
      <c r="K36" s="75"/>
      <c r="L36" s="76" t="s">
        <v>273</v>
      </c>
      <c r="M36" s="74"/>
      <c r="N36" s="77"/>
    </row>
    <row r="37" spans="1:14" ht="17.25" thickBot="1" x14ac:dyDescent="0.25">
      <c r="A37" s="100"/>
      <c r="B37" s="72"/>
      <c r="C37" s="78"/>
      <c r="D37" s="78"/>
      <c r="E37" s="78"/>
      <c r="F37" s="78"/>
      <c r="G37" s="78"/>
      <c r="H37" s="78"/>
      <c r="I37" s="79"/>
      <c r="J37" s="79"/>
      <c r="K37" s="73"/>
      <c r="L37" s="80" t="s">
        <v>273</v>
      </c>
      <c r="M37" s="79"/>
      <c r="N37" s="81"/>
    </row>
    <row r="38" spans="1:14" ht="33" x14ac:dyDescent="0.2">
      <c r="A38" s="118" t="s">
        <v>381</v>
      </c>
      <c r="B38" s="118" t="s">
        <v>322</v>
      </c>
      <c r="C38" s="119" t="s">
        <v>382</v>
      </c>
      <c r="D38" s="119" t="s">
        <v>383</v>
      </c>
      <c r="E38" s="119" t="s">
        <v>286</v>
      </c>
      <c r="F38" s="119" t="s">
        <v>262</v>
      </c>
      <c r="G38" s="119" t="s">
        <v>384</v>
      </c>
      <c r="H38" s="119" t="s">
        <v>385</v>
      </c>
      <c r="I38" s="120" t="s">
        <v>386</v>
      </c>
      <c r="J38" s="120" t="s">
        <v>387</v>
      </c>
      <c r="K38" s="121" t="s">
        <v>388</v>
      </c>
      <c r="L38" s="122" t="s">
        <v>268</v>
      </c>
      <c r="M38" s="120" t="s">
        <v>389</v>
      </c>
      <c r="N38" s="68" t="s">
        <v>390</v>
      </c>
    </row>
    <row r="39" spans="1:14" x14ac:dyDescent="0.2">
      <c r="A39" s="123"/>
      <c r="B39" s="123"/>
      <c r="C39" s="124"/>
      <c r="D39" s="124"/>
      <c r="E39" s="124"/>
      <c r="F39" s="124"/>
      <c r="G39" s="124"/>
      <c r="H39" s="124"/>
      <c r="I39" s="125" t="s">
        <v>391</v>
      </c>
      <c r="J39" s="125" t="s">
        <v>392</v>
      </c>
      <c r="K39" s="126"/>
      <c r="L39" s="127" t="s">
        <v>273</v>
      </c>
      <c r="M39" s="125"/>
      <c r="N39" s="77"/>
    </row>
    <row r="40" spans="1:14" ht="17.25" thickBot="1" x14ac:dyDescent="0.25">
      <c r="A40" s="123"/>
      <c r="B40" s="123"/>
      <c r="C40" s="128"/>
      <c r="D40" s="128"/>
      <c r="E40" s="128"/>
      <c r="F40" s="128"/>
      <c r="G40" s="128"/>
      <c r="H40" s="128"/>
      <c r="I40" s="129"/>
      <c r="J40" s="129"/>
      <c r="K40" s="130"/>
      <c r="L40" s="131" t="s">
        <v>273</v>
      </c>
      <c r="M40" s="129"/>
      <c r="N40" s="81"/>
    </row>
    <row r="41" spans="1:14" ht="49.5" x14ac:dyDescent="0.2">
      <c r="A41" s="118" t="s">
        <v>393</v>
      </c>
      <c r="B41" s="119" t="s">
        <v>298</v>
      </c>
      <c r="C41" s="119" t="s">
        <v>394</v>
      </c>
      <c r="D41" s="119" t="s">
        <v>395</v>
      </c>
      <c r="E41" s="119" t="s">
        <v>286</v>
      </c>
      <c r="F41" s="119" t="s">
        <v>277</v>
      </c>
      <c r="G41" s="119" t="s">
        <v>288</v>
      </c>
      <c r="H41" s="119" t="s">
        <v>264</v>
      </c>
      <c r="I41" s="120" t="s">
        <v>396</v>
      </c>
      <c r="J41" s="120" t="s">
        <v>397</v>
      </c>
      <c r="K41" s="121" t="s">
        <v>398</v>
      </c>
      <c r="L41" s="122" t="s">
        <v>268</v>
      </c>
      <c r="M41" s="120" t="s">
        <v>399</v>
      </c>
      <c r="N41" s="68" t="s">
        <v>400</v>
      </c>
    </row>
    <row r="42" spans="1:14" x14ac:dyDescent="0.2">
      <c r="A42" s="123"/>
      <c r="B42" s="124"/>
      <c r="C42" s="124"/>
      <c r="D42" s="124"/>
      <c r="E42" s="124"/>
      <c r="F42" s="124"/>
      <c r="G42" s="124"/>
      <c r="H42" s="124"/>
      <c r="I42" s="125" t="s">
        <v>401</v>
      </c>
      <c r="J42" s="125" t="s">
        <v>402</v>
      </c>
      <c r="K42" s="126"/>
      <c r="L42" s="127" t="s">
        <v>273</v>
      </c>
      <c r="M42" s="125"/>
      <c r="N42" s="77"/>
    </row>
    <row r="43" spans="1:14" ht="17.25" thickBot="1" x14ac:dyDescent="0.25">
      <c r="A43" s="123"/>
      <c r="B43" s="124"/>
      <c r="C43" s="128"/>
      <c r="D43" s="128"/>
      <c r="E43" s="128"/>
      <c r="F43" s="128"/>
      <c r="G43" s="128"/>
      <c r="H43" s="128"/>
      <c r="I43" s="129"/>
      <c r="J43" s="129"/>
      <c r="K43" s="130"/>
      <c r="L43" s="131" t="s">
        <v>273</v>
      </c>
      <c r="M43" s="129"/>
      <c r="N43" s="81"/>
    </row>
    <row r="44" spans="1:14" ht="33" x14ac:dyDescent="0.2">
      <c r="A44" s="118" t="s">
        <v>403</v>
      </c>
      <c r="B44" s="119" t="s">
        <v>298</v>
      </c>
      <c r="C44" s="119" t="s">
        <v>404</v>
      </c>
      <c r="D44" s="119" t="s">
        <v>260</v>
      </c>
      <c r="E44" s="119" t="s">
        <v>286</v>
      </c>
      <c r="F44" s="119" t="s">
        <v>262</v>
      </c>
      <c r="G44" s="119" t="s">
        <v>288</v>
      </c>
      <c r="H44" s="119" t="s">
        <v>301</v>
      </c>
      <c r="I44" s="120" t="s">
        <v>349</v>
      </c>
      <c r="J44" s="120"/>
      <c r="K44" s="121" t="s">
        <v>405</v>
      </c>
      <c r="L44" s="122" t="s">
        <v>268</v>
      </c>
      <c r="M44" s="120" t="s">
        <v>406</v>
      </c>
      <c r="N44" s="68" t="s">
        <v>407</v>
      </c>
    </row>
    <row r="45" spans="1:14" x14ac:dyDescent="0.2">
      <c r="A45" s="123"/>
      <c r="B45" s="124"/>
      <c r="C45" s="124"/>
      <c r="D45" s="124"/>
      <c r="E45" s="124"/>
      <c r="F45" s="124"/>
      <c r="G45" s="124"/>
      <c r="H45" s="124"/>
      <c r="I45" s="125" t="s">
        <v>353</v>
      </c>
      <c r="J45" s="125"/>
      <c r="K45" s="126"/>
      <c r="L45" s="127" t="s">
        <v>273</v>
      </c>
      <c r="M45" s="125"/>
      <c r="N45" s="77"/>
    </row>
    <row r="46" spans="1:14" ht="17.25" thickBot="1" x14ac:dyDescent="0.25">
      <c r="A46" s="123"/>
      <c r="B46" s="124"/>
      <c r="C46" s="128"/>
      <c r="D46" s="128"/>
      <c r="E46" s="128"/>
      <c r="F46" s="128"/>
      <c r="G46" s="128"/>
      <c r="H46" s="128"/>
      <c r="I46" s="129"/>
      <c r="J46" s="129"/>
      <c r="K46" s="130"/>
      <c r="L46" s="131" t="s">
        <v>273</v>
      </c>
      <c r="M46" s="129"/>
      <c r="N46" s="81"/>
    </row>
    <row r="47" spans="1:14" ht="33" customHeight="1" x14ac:dyDescent="0.2">
      <c r="A47" s="118" t="s">
        <v>408</v>
      </c>
      <c r="B47" s="132" t="s">
        <v>258</v>
      </c>
      <c r="C47" s="119" t="s">
        <v>409</v>
      </c>
      <c r="D47" s="119" t="s">
        <v>260</v>
      </c>
      <c r="E47" s="119" t="s">
        <v>286</v>
      </c>
      <c r="F47" s="119" t="s">
        <v>277</v>
      </c>
      <c r="G47" s="119" t="s">
        <v>410</v>
      </c>
      <c r="H47" s="119" t="s">
        <v>264</v>
      </c>
      <c r="I47" s="120" t="s">
        <v>349</v>
      </c>
      <c r="J47" s="120"/>
      <c r="K47" s="133" t="s">
        <v>411</v>
      </c>
      <c r="L47" s="122" t="s">
        <v>268</v>
      </c>
      <c r="M47" s="120" t="s">
        <v>412</v>
      </c>
      <c r="N47" s="68" t="s">
        <v>413</v>
      </c>
    </row>
    <row r="48" spans="1:14" x14ac:dyDescent="0.2">
      <c r="A48" s="123"/>
      <c r="B48" s="134"/>
      <c r="C48" s="124"/>
      <c r="D48" s="124"/>
      <c r="E48" s="124"/>
      <c r="F48" s="124"/>
      <c r="G48" s="124"/>
      <c r="H48" s="124"/>
      <c r="I48" s="125" t="s">
        <v>353</v>
      </c>
      <c r="J48" s="125"/>
      <c r="K48" s="126"/>
      <c r="L48" s="127" t="s">
        <v>273</v>
      </c>
      <c r="M48" s="125"/>
      <c r="N48" s="77" t="s">
        <v>414</v>
      </c>
    </row>
    <row r="49" spans="1:14" ht="17.25" thickBot="1" x14ac:dyDescent="0.25">
      <c r="A49" s="123"/>
      <c r="B49" s="134"/>
      <c r="C49" s="128"/>
      <c r="D49" s="128"/>
      <c r="E49" s="128"/>
      <c r="F49" s="128"/>
      <c r="G49" s="128"/>
      <c r="H49" s="128"/>
      <c r="I49" s="129"/>
      <c r="J49" s="129"/>
      <c r="K49" s="130"/>
      <c r="L49" s="131" t="s">
        <v>273</v>
      </c>
      <c r="M49" s="129"/>
      <c r="N49" s="81" t="s">
        <v>415</v>
      </c>
    </row>
    <row r="50" spans="1:14" ht="33" x14ac:dyDescent="0.2">
      <c r="A50" s="103" t="s">
        <v>416</v>
      </c>
      <c r="B50" s="104" t="s">
        <v>417</v>
      </c>
      <c r="C50" s="135" t="s">
        <v>418</v>
      </c>
      <c r="D50" s="135" t="s">
        <v>419</v>
      </c>
      <c r="E50" s="135" t="s">
        <v>261</v>
      </c>
      <c r="F50" s="135" t="s">
        <v>262</v>
      </c>
      <c r="G50" s="135" t="s">
        <v>312</v>
      </c>
      <c r="H50" s="135" t="s">
        <v>264</v>
      </c>
      <c r="I50" s="68" t="s">
        <v>420</v>
      </c>
      <c r="J50" s="107" t="s">
        <v>421</v>
      </c>
      <c r="K50" s="136" t="s">
        <v>422</v>
      </c>
      <c r="L50" s="137" t="s">
        <v>268</v>
      </c>
      <c r="M50" s="107" t="s">
        <v>423</v>
      </c>
      <c r="N50" s="107" t="s">
        <v>424</v>
      </c>
    </row>
    <row r="51" spans="1:14" x14ac:dyDescent="0.2">
      <c r="A51" s="109"/>
      <c r="B51" s="110"/>
      <c r="C51" s="138"/>
      <c r="D51" s="138"/>
      <c r="E51" s="138"/>
      <c r="F51" s="138"/>
      <c r="G51" s="138"/>
      <c r="H51" s="138"/>
      <c r="I51" s="77" t="s">
        <v>425</v>
      </c>
      <c r="J51" s="77" t="s">
        <v>426</v>
      </c>
      <c r="K51" s="139"/>
      <c r="L51" s="140" t="s">
        <v>273</v>
      </c>
      <c r="M51" s="113"/>
      <c r="N51" s="113"/>
    </row>
    <row r="52" spans="1:14" ht="17.25" thickBot="1" x14ac:dyDescent="0.25">
      <c r="A52" s="109"/>
      <c r="B52" s="110"/>
      <c r="C52" s="141"/>
      <c r="D52" s="141"/>
      <c r="E52" s="141"/>
      <c r="F52" s="141"/>
      <c r="G52" s="141"/>
      <c r="H52" s="141"/>
      <c r="I52" s="81"/>
      <c r="J52" s="117"/>
      <c r="K52" s="142"/>
      <c r="L52" s="143" t="s">
        <v>273</v>
      </c>
      <c r="M52" s="117"/>
      <c r="N52" s="117"/>
    </row>
    <row r="53" spans="1:14" ht="33" x14ac:dyDescent="0.2">
      <c r="A53" s="103" t="s">
        <v>416</v>
      </c>
      <c r="B53" s="144" t="s">
        <v>427</v>
      </c>
      <c r="C53" s="104" t="s">
        <v>428</v>
      </c>
      <c r="D53" s="104" t="s">
        <v>429</v>
      </c>
      <c r="E53" s="104" t="s">
        <v>261</v>
      </c>
      <c r="F53" s="104" t="s">
        <v>262</v>
      </c>
      <c r="G53" s="104" t="s">
        <v>430</v>
      </c>
      <c r="H53" s="104" t="s">
        <v>431</v>
      </c>
      <c r="I53" s="68" t="s">
        <v>432</v>
      </c>
      <c r="J53" s="68" t="s">
        <v>433</v>
      </c>
      <c r="K53" s="105" t="s">
        <v>434</v>
      </c>
      <c r="L53" s="106" t="s">
        <v>268</v>
      </c>
      <c r="M53" s="68" t="s">
        <v>435</v>
      </c>
      <c r="N53" s="68"/>
    </row>
    <row r="54" spans="1:14" x14ac:dyDescent="0.2">
      <c r="A54" s="109"/>
      <c r="B54" s="145"/>
      <c r="C54" s="110"/>
      <c r="D54" s="110"/>
      <c r="E54" s="110"/>
      <c r="F54" s="110"/>
      <c r="G54" s="110"/>
      <c r="H54" s="110"/>
      <c r="I54" s="77" t="s">
        <v>436</v>
      </c>
      <c r="J54" s="77" t="s">
        <v>437</v>
      </c>
      <c r="K54" s="111"/>
      <c r="L54" s="112" t="s">
        <v>273</v>
      </c>
      <c r="M54" s="77"/>
      <c r="N54" s="77"/>
    </row>
    <row r="55" spans="1:14" ht="17.25" thickBot="1" x14ac:dyDescent="0.25">
      <c r="A55" s="109"/>
      <c r="B55" s="146"/>
      <c r="C55" s="114"/>
      <c r="D55" s="114"/>
      <c r="E55" s="114"/>
      <c r="F55" s="114"/>
      <c r="G55" s="114"/>
      <c r="H55" s="114"/>
      <c r="I55" s="81"/>
      <c r="J55" s="81"/>
      <c r="K55" s="115"/>
      <c r="L55" s="116" t="s">
        <v>273</v>
      </c>
      <c r="M55" s="81"/>
      <c r="N55" s="81"/>
    </row>
    <row r="56" spans="1:14" ht="33" x14ac:dyDescent="0.2">
      <c r="A56" s="103" t="s">
        <v>438</v>
      </c>
      <c r="B56" s="104" t="s">
        <v>417</v>
      </c>
      <c r="C56" s="135" t="s">
        <v>439</v>
      </c>
      <c r="D56" s="135" t="s">
        <v>440</v>
      </c>
      <c r="E56" s="135" t="s">
        <v>261</v>
      </c>
      <c r="F56" s="135" t="s">
        <v>262</v>
      </c>
      <c r="G56" s="135" t="s">
        <v>326</v>
      </c>
      <c r="H56" s="135" t="s">
        <v>301</v>
      </c>
      <c r="I56" s="68" t="s">
        <v>441</v>
      </c>
      <c r="J56" s="107" t="s">
        <v>442</v>
      </c>
      <c r="K56" s="136" t="s">
        <v>443</v>
      </c>
      <c r="L56" s="137" t="s">
        <v>268</v>
      </c>
      <c r="M56" s="107" t="s">
        <v>444</v>
      </c>
      <c r="N56" s="107" t="s">
        <v>445</v>
      </c>
    </row>
    <row r="57" spans="1:14" x14ac:dyDescent="0.2">
      <c r="A57" s="109"/>
      <c r="B57" s="110"/>
      <c r="C57" s="138"/>
      <c r="D57" s="138"/>
      <c r="E57" s="138"/>
      <c r="F57" s="138"/>
      <c r="G57" s="138"/>
      <c r="H57" s="138"/>
      <c r="I57" s="77" t="s">
        <v>446</v>
      </c>
      <c r="J57" s="113" t="s">
        <v>447</v>
      </c>
      <c r="K57" s="139"/>
      <c r="L57" s="140" t="s">
        <v>273</v>
      </c>
      <c r="M57" s="113"/>
      <c r="N57" s="113"/>
    </row>
    <row r="58" spans="1:14" ht="17.25" thickBot="1" x14ac:dyDescent="0.25">
      <c r="A58" s="109"/>
      <c r="B58" s="110"/>
      <c r="C58" s="141"/>
      <c r="D58" s="141"/>
      <c r="E58" s="141"/>
      <c r="F58" s="141"/>
      <c r="G58" s="141"/>
      <c r="H58" s="141"/>
      <c r="I58" s="81"/>
      <c r="J58" s="117"/>
      <c r="K58" s="142"/>
      <c r="L58" s="143" t="s">
        <v>273</v>
      </c>
      <c r="M58" s="117"/>
      <c r="N58" s="117"/>
    </row>
    <row r="59" spans="1:14" s="108" customFormat="1" ht="33" x14ac:dyDescent="0.2">
      <c r="A59" s="103" t="s">
        <v>416</v>
      </c>
      <c r="B59" s="135" t="s">
        <v>370</v>
      </c>
      <c r="C59" s="135" t="s">
        <v>448</v>
      </c>
      <c r="D59" s="135" t="s">
        <v>449</v>
      </c>
      <c r="E59" s="135" t="s">
        <v>261</v>
      </c>
      <c r="F59" s="135" t="s">
        <v>262</v>
      </c>
      <c r="G59" s="135" t="s">
        <v>450</v>
      </c>
      <c r="H59" s="135" t="s">
        <v>451</v>
      </c>
      <c r="I59" s="107" t="s">
        <v>452</v>
      </c>
      <c r="J59" s="107" t="s">
        <v>453</v>
      </c>
      <c r="K59" s="136" t="s">
        <v>454</v>
      </c>
      <c r="L59" s="137" t="s">
        <v>268</v>
      </c>
      <c r="M59" s="107" t="s">
        <v>455</v>
      </c>
      <c r="N59" s="107" t="s">
        <v>456</v>
      </c>
    </row>
    <row r="60" spans="1:14" s="108" customFormat="1" x14ac:dyDescent="0.2">
      <c r="A60" s="109"/>
      <c r="B60" s="138"/>
      <c r="C60" s="138"/>
      <c r="D60" s="138"/>
      <c r="E60" s="138"/>
      <c r="F60" s="138"/>
      <c r="G60" s="138"/>
      <c r="H60" s="138"/>
      <c r="I60" s="113" t="s">
        <v>457</v>
      </c>
      <c r="J60" s="147" t="s">
        <v>458</v>
      </c>
      <c r="K60" s="148"/>
      <c r="L60" s="140" t="s">
        <v>273</v>
      </c>
      <c r="M60" s="113"/>
      <c r="N60" s="113"/>
    </row>
    <row r="61" spans="1:14" s="108" customFormat="1" ht="17.25" thickBot="1" x14ac:dyDescent="0.25">
      <c r="A61" s="109"/>
      <c r="B61" s="138"/>
      <c r="C61" s="141"/>
      <c r="D61" s="141"/>
      <c r="E61" s="141"/>
      <c r="F61" s="141"/>
      <c r="G61" s="141"/>
      <c r="H61" s="141"/>
      <c r="I61" s="117"/>
      <c r="J61" s="117"/>
      <c r="K61" s="142"/>
      <c r="L61" s="143" t="s">
        <v>273</v>
      </c>
      <c r="M61" s="117"/>
      <c r="N61" s="117"/>
    </row>
    <row r="62" spans="1:14" ht="16.5" customHeight="1" x14ac:dyDescent="0.2">
      <c r="A62" s="149" t="s">
        <v>459</v>
      </c>
      <c r="B62" s="150" t="s">
        <v>298</v>
      </c>
      <c r="C62" s="151" t="s">
        <v>460</v>
      </c>
      <c r="D62" s="151" t="s">
        <v>461</v>
      </c>
      <c r="E62" s="151" t="s">
        <v>325</v>
      </c>
      <c r="F62" s="151" t="s">
        <v>287</v>
      </c>
      <c r="G62" s="151" t="s">
        <v>326</v>
      </c>
      <c r="H62" s="151" t="s">
        <v>73</v>
      </c>
      <c r="I62" s="152" t="s">
        <v>462</v>
      </c>
      <c r="J62" s="153" t="s">
        <v>463</v>
      </c>
      <c r="K62" s="154" t="s">
        <v>464</v>
      </c>
      <c r="L62" s="155" t="s">
        <v>268</v>
      </c>
      <c r="M62" s="152" t="s">
        <v>465</v>
      </c>
      <c r="N62" s="107"/>
    </row>
    <row r="63" spans="1:14" ht="33.75" thickBot="1" x14ac:dyDescent="0.25">
      <c r="A63" s="156"/>
      <c r="B63" s="157"/>
      <c r="C63" s="158"/>
      <c r="D63" s="158"/>
      <c r="E63" s="158"/>
      <c r="F63" s="158"/>
      <c r="G63" s="158"/>
      <c r="H63" s="158"/>
      <c r="I63" s="159" t="s">
        <v>466</v>
      </c>
      <c r="J63" s="159" t="s">
        <v>467</v>
      </c>
      <c r="K63" s="160"/>
      <c r="L63" s="161" t="s">
        <v>273</v>
      </c>
      <c r="M63" s="162"/>
      <c r="N63" s="113"/>
    </row>
    <row r="64" spans="1:14" ht="17.25" thickBot="1" x14ac:dyDescent="0.25">
      <c r="A64" s="156"/>
      <c r="B64" s="157"/>
      <c r="C64" s="163"/>
      <c r="D64" s="163"/>
      <c r="E64" s="163"/>
      <c r="F64" s="163"/>
      <c r="G64" s="163"/>
      <c r="H64" s="163"/>
      <c r="I64" s="164"/>
      <c r="J64" s="165"/>
      <c r="K64" s="160"/>
      <c r="L64" s="166" t="s">
        <v>273</v>
      </c>
      <c r="M64" s="165"/>
      <c r="N64" s="117"/>
    </row>
    <row r="65" spans="1:14" ht="16.5" customHeight="1" x14ac:dyDescent="0.2">
      <c r="A65" s="68"/>
      <c r="B65" s="68"/>
      <c r="C65" s="104" t="s">
        <v>468</v>
      </c>
      <c r="D65" s="104"/>
      <c r="E65" s="104"/>
      <c r="F65" s="104" t="s">
        <v>287</v>
      </c>
      <c r="G65" s="104"/>
      <c r="H65" s="104"/>
      <c r="I65" s="68" t="s">
        <v>349</v>
      </c>
      <c r="J65" s="68"/>
      <c r="K65" s="105"/>
      <c r="L65" s="106" t="s">
        <v>268</v>
      </c>
      <c r="M65" s="68" t="s">
        <v>469</v>
      </c>
      <c r="N65" s="68"/>
    </row>
    <row r="66" spans="1:14" x14ac:dyDescent="0.2">
      <c r="A66" s="77"/>
      <c r="B66" s="77"/>
      <c r="C66" s="110"/>
      <c r="D66" s="110"/>
      <c r="E66" s="110"/>
      <c r="F66" s="110"/>
      <c r="G66" s="110"/>
      <c r="H66" s="110"/>
      <c r="I66" s="77" t="s">
        <v>353</v>
      </c>
      <c r="J66" s="77"/>
      <c r="K66" s="111"/>
      <c r="L66" s="112" t="s">
        <v>273</v>
      </c>
      <c r="M66" s="77"/>
      <c r="N66" s="77"/>
    </row>
    <row r="67" spans="1:14" ht="17.25" thickBot="1" x14ac:dyDescent="0.25">
      <c r="A67" s="77"/>
      <c r="B67" s="77"/>
      <c r="C67" s="114"/>
      <c r="D67" s="114"/>
      <c r="E67" s="114"/>
      <c r="F67" s="114"/>
      <c r="G67" s="114"/>
      <c r="H67" s="114"/>
      <c r="I67" s="81"/>
      <c r="J67" s="81"/>
      <c r="K67" s="115"/>
      <c r="L67" s="116" t="s">
        <v>273</v>
      </c>
      <c r="M67" s="81"/>
      <c r="N67" s="81"/>
    </row>
    <row r="68" spans="1:14" x14ac:dyDescent="0.2">
      <c r="A68" s="77"/>
      <c r="B68" s="77"/>
      <c r="C68" s="104" t="s">
        <v>470</v>
      </c>
      <c r="D68" s="104"/>
      <c r="E68" s="104"/>
      <c r="F68" s="104"/>
      <c r="G68" s="104"/>
      <c r="H68" s="104"/>
      <c r="I68" s="68" t="s">
        <v>349</v>
      </c>
      <c r="J68" s="68"/>
      <c r="K68" s="105"/>
      <c r="L68" s="106" t="s">
        <v>268</v>
      </c>
      <c r="M68" s="68"/>
      <c r="N68" s="68"/>
    </row>
    <row r="69" spans="1:14" x14ac:dyDescent="0.2">
      <c r="A69" s="77"/>
      <c r="B69" s="77"/>
      <c r="C69" s="110"/>
      <c r="D69" s="110"/>
      <c r="E69" s="110"/>
      <c r="F69" s="110"/>
      <c r="G69" s="110"/>
      <c r="H69" s="110"/>
      <c r="I69" s="77" t="s">
        <v>353</v>
      </c>
      <c r="J69" s="77"/>
      <c r="K69" s="111"/>
      <c r="L69" s="112" t="s">
        <v>273</v>
      </c>
      <c r="M69" s="77"/>
      <c r="N69" s="77"/>
    </row>
    <row r="70" spans="1:14" ht="17.25" thickBot="1" x14ac:dyDescent="0.25">
      <c r="A70" s="77"/>
      <c r="B70" s="77"/>
      <c r="C70" s="114"/>
      <c r="D70" s="114"/>
      <c r="E70" s="114"/>
      <c r="F70" s="114"/>
      <c r="G70" s="114"/>
      <c r="H70" s="114"/>
      <c r="I70" s="81"/>
      <c r="J70" s="81"/>
      <c r="K70" s="115"/>
      <c r="L70" s="116" t="s">
        <v>273</v>
      </c>
      <c r="M70" s="81"/>
      <c r="N70" s="81"/>
    </row>
    <row r="71" spans="1:14" x14ac:dyDescent="0.2">
      <c r="A71" s="77"/>
      <c r="B71" s="77"/>
      <c r="C71" s="104" t="s">
        <v>471</v>
      </c>
      <c r="D71" s="104"/>
      <c r="E71" s="104"/>
      <c r="F71" s="104"/>
      <c r="G71" s="104"/>
      <c r="H71" s="104"/>
      <c r="I71" s="68" t="s">
        <v>349</v>
      </c>
      <c r="J71" s="68"/>
      <c r="K71" s="105"/>
      <c r="L71" s="106" t="s">
        <v>268</v>
      </c>
      <c r="M71" s="68"/>
      <c r="N71" s="68"/>
    </row>
    <row r="72" spans="1:14" x14ac:dyDescent="0.2">
      <c r="A72" s="77"/>
      <c r="B72" s="77"/>
      <c r="C72" s="110"/>
      <c r="D72" s="110"/>
      <c r="E72" s="110"/>
      <c r="F72" s="110"/>
      <c r="G72" s="110"/>
      <c r="H72" s="110"/>
      <c r="I72" s="77" t="s">
        <v>353</v>
      </c>
      <c r="J72" s="77"/>
      <c r="K72" s="111"/>
      <c r="L72" s="112" t="s">
        <v>273</v>
      </c>
      <c r="M72" s="77"/>
      <c r="N72" s="77"/>
    </row>
    <row r="73" spans="1:14" ht="17.25" thickBot="1" x14ac:dyDescent="0.25">
      <c r="A73" s="77"/>
      <c r="B73" s="77"/>
      <c r="C73" s="114"/>
      <c r="D73" s="114"/>
      <c r="E73" s="114"/>
      <c r="F73" s="114"/>
      <c r="G73" s="114"/>
      <c r="H73" s="114"/>
      <c r="I73" s="81"/>
      <c r="J73" s="81"/>
      <c r="K73" s="115"/>
      <c r="L73" s="116" t="s">
        <v>273</v>
      </c>
      <c r="M73" s="81"/>
      <c r="N73" s="81"/>
    </row>
    <row r="74" spans="1:14" x14ac:dyDescent="0.2">
      <c r="A74" s="77"/>
      <c r="B74" s="77"/>
      <c r="C74" s="104" t="s">
        <v>472</v>
      </c>
      <c r="D74" s="104"/>
      <c r="E74" s="104"/>
      <c r="F74" s="104"/>
      <c r="G74" s="104"/>
      <c r="H74" s="104"/>
      <c r="I74" s="68" t="s">
        <v>349</v>
      </c>
      <c r="J74" s="68"/>
      <c r="K74" s="105"/>
      <c r="L74" s="106" t="s">
        <v>268</v>
      </c>
      <c r="M74" s="68"/>
      <c r="N74" s="68"/>
    </row>
    <row r="75" spans="1:14" x14ac:dyDescent="0.2">
      <c r="A75" s="77"/>
      <c r="B75" s="77"/>
      <c r="C75" s="110"/>
      <c r="D75" s="110"/>
      <c r="E75" s="110"/>
      <c r="F75" s="110"/>
      <c r="G75" s="110"/>
      <c r="H75" s="110"/>
      <c r="I75" s="77" t="s">
        <v>353</v>
      </c>
      <c r="J75" s="77"/>
      <c r="K75" s="111"/>
      <c r="L75" s="112" t="s">
        <v>273</v>
      </c>
      <c r="M75" s="77"/>
      <c r="N75" s="77"/>
    </row>
    <row r="76" spans="1:14" ht="17.25" thickBot="1" x14ac:dyDescent="0.25">
      <c r="A76" s="77"/>
      <c r="B76" s="77"/>
      <c r="C76" s="114"/>
      <c r="D76" s="114"/>
      <c r="E76" s="114"/>
      <c r="F76" s="114"/>
      <c r="G76" s="114"/>
      <c r="H76" s="114"/>
      <c r="I76" s="81"/>
      <c r="J76" s="81"/>
      <c r="K76" s="115"/>
      <c r="L76" s="116" t="s">
        <v>273</v>
      </c>
      <c r="M76" s="81"/>
      <c r="N76" s="81"/>
    </row>
    <row r="77" spans="1:14" x14ac:dyDescent="0.2">
      <c r="A77" s="77"/>
      <c r="B77" s="77"/>
      <c r="C77" s="104" t="s">
        <v>473</v>
      </c>
      <c r="D77" s="104"/>
      <c r="E77" s="104"/>
      <c r="F77" s="104"/>
      <c r="G77" s="104"/>
      <c r="H77" s="104"/>
      <c r="I77" s="68" t="s">
        <v>349</v>
      </c>
      <c r="J77" s="68"/>
      <c r="K77" s="105"/>
      <c r="L77" s="106" t="s">
        <v>268</v>
      </c>
      <c r="M77" s="68"/>
      <c r="N77" s="68"/>
    </row>
    <row r="78" spans="1:14" x14ac:dyDescent="0.2">
      <c r="A78" s="77"/>
      <c r="B78" s="77"/>
      <c r="C78" s="110"/>
      <c r="D78" s="110"/>
      <c r="E78" s="110"/>
      <c r="F78" s="110"/>
      <c r="G78" s="110"/>
      <c r="H78" s="110"/>
      <c r="I78" s="77" t="s">
        <v>353</v>
      </c>
      <c r="J78" s="77"/>
      <c r="K78" s="111"/>
      <c r="L78" s="112" t="s">
        <v>273</v>
      </c>
      <c r="M78" s="77"/>
      <c r="N78" s="77"/>
    </row>
    <row r="79" spans="1:14" ht="17.25" thickBot="1" x14ac:dyDescent="0.25">
      <c r="A79" s="77"/>
      <c r="B79" s="77"/>
      <c r="C79" s="114"/>
      <c r="D79" s="114"/>
      <c r="E79" s="114"/>
      <c r="F79" s="114"/>
      <c r="G79" s="114"/>
      <c r="H79" s="114"/>
      <c r="I79" s="81"/>
      <c r="J79" s="81"/>
      <c r="K79" s="115"/>
      <c r="L79" s="116" t="s">
        <v>273</v>
      </c>
      <c r="M79" s="81"/>
      <c r="N79" s="81"/>
    </row>
    <row r="80" spans="1:14" x14ac:dyDescent="0.2">
      <c r="A80" s="77"/>
      <c r="B80" s="77"/>
      <c r="C80" s="104" t="s">
        <v>474</v>
      </c>
      <c r="D80" s="104"/>
      <c r="E80" s="104"/>
      <c r="F80" s="104"/>
      <c r="G80" s="104"/>
      <c r="H80" s="104"/>
      <c r="I80" s="68" t="s">
        <v>349</v>
      </c>
      <c r="J80" s="68"/>
      <c r="K80" s="105"/>
      <c r="L80" s="106" t="s">
        <v>268</v>
      </c>
      <c r="M80" s="68"/>
      <c r="N80" s="68"/>
    </row>
    <row r="81" spans="1:14" x14ac:dyDescent="0.2">
      <c r="A81" s="77"/>
      <c r="B81" s="77"/>
      <c r="C81" s="110"/>
      <c r="D81" s="110"/>
      <c r="E81" s="110"/>
      <c r="F81" s="110"/>
      <c r="G81" s="110"/>
      <c r="H81" s="110"/>
      <c r="I81" s="77" t="s">
        <v>353</v>
      </c>
      <c r="J81" s="77"/>
      <c r="K81" s="111"/>
      <c r="L81" s="112" t="s">
        <v>273</v>
      </c>
      <c r="M81" s="77"/>
      <c r="N81" s="77"/>
    </row>
    <row r="82" spans="1:14" ht="17.25" thickBot="1" x14ac:dyDescent="0.25">
      <c r="A82" s="77"/>
      <c r="B82" s="77"/>
      <c r="C82" s="114"/>
      <c r="D82" s="114"/>
      <c r="E82" s="114"/>
      <c r="F82" s="114"/>
      <c r="G82" s="114"/>
      <c r="H82" s="114"/>
      <c r="I82" s="81"/>
      <c r="J82" s="81"/>
      <c r="K82" s="115"/>
      <c r="L82" s="116" t="s">
        <v>273</v>
      </c>
      <c r="M82" s="81"/>
      <c r="N82" s="81"/>
    </row>
    <row r="83" spans="1:14" x14ac:dyDescent="0.2">
      <c r="A83" s="77"/>
      <c r="B83" s="77"/>
      <c r="C83" s="104" t="s">
        <v>475</v>
      </c>
      <c r="D83" s="104"/>
      <c r="E83" s="104"/>
      <c r="F83" s="104"/>
      <c r="G83" s="104"/>
      <c r="H83" s="104"/>
      <c r="I83" s="68" t="s">
        <v>349</v>
      </c>
      <c r="J83" s="68"/>
      <c r="K83" s="105"/>
      <c r="L83" s="106" t="s">
        <v>268</v>
      </c>
      <c r="M83" s="68"/>
      <c r="N83" s="68"/>
    </row>
    <row r="84" spans="1:14" x14ac:dyDescent="0.2">
      <c r="A84" s="77"/>
      <c r="B84" s="77"/>
      <c r="C84" s="110"/>
      <c r="D84" s="110"/>
      <c r="E84" s="110"/>
      <c r="F84" s="110"/>
      <c r="G84" s="110"/>
      <c r="H84" s="110"/>
      <c r="I84" s="77" t="s">
        <v>353</v>
      </c>
      <c r="J84" s="77"/>
      <c r="K84" s="111"/>
      <c r="L84" s="112" t="s">
        <v>273</v>
      </c>
      <c r="M84" s="77"/>
      <c r="N84" s="77"/>
    </row>
    <row r="85" spans="1:14" ht="17.25" thickBot="1" x14ac:dyDescent="0.25">
      <c r="A85" s="81"/>
      <c r="B85" s="81"/>
      <c r="C85" s="114"/>
      <c r="D85" s="114"/>
      <c r="E85" s="114"/>
      <c r="F85" s="114"/>
      <c r="G85" s="114"/>
      <c r="H85" s="114"/>
      <c r="I85" s="81"/>
      <c r="J85" s="81"/>
      <c r="K85" s="115"/>
      <c r="L85" s="116" t="s">
        <v>273</v>
      </c>
      <c r="M85" s="81"/>
      <c r="N85" s="81"/>
    </row>
    <row r="86" spans="1:14" x14ac:dyDescent="0.2">
      <c r="C86" s="104"/>
      <c r="D86" s="104"/>
      <c r="E86" s="104"/>
      <c r="F86" s="104"/>
      <c r="G86" s="104"/>
      <c r="H86" s="104"/>
      <c r="I86" s="68"/>
      <c r="J86" s="68"/>
      <c r="K86" s="105"/>
      <c r="L86" s="106"/>
      <c r="M86" s="68"/>
      <c r="N86" s="68"/>
    </row>
    <row r="87" spans="1:14" x14ac:dyDescent="0.2">
      <c r="C87" s="110"/>
      <c r="D87" s="110"/>
      <c r="E87" s="110"/>
      <c r="F87" s="110"/>
      <c r="G87" s="110"/>
      <c r="H87" s="110"/>
      <c r="I87" s="77"/>
      <c r="J87" s="77"/>
      <c r="K87" s="111"/>
      <c r="L87" s="112"/>
      <c r="M87" s="77"/>
      <c r="N87" s="77"/>
    </row>
    <row r="88" spans="1:14" ht="17.25" thickBot="1" x14ac:dyDescent="0.25">
      <c r="C88" s="114"/>
      <c r="D88" s="114"/>
      <c r="E88" s="114"/>
      <c r="F88" s="114"/>
      <c r="G88" s="114"/>
      <c r="H88" s="114"/>
      <c r="I88" s="81"/>
      <c r="J88" s="81"/>
      <c r="K88" s="115"/>
      <c r="L88" s="116"/>
      <c r="M88" s="81"/>
      <c r="N88" s="81"/>
    </row>
    <row r="89" spans="1:14" x14ac:dyDescent="0.2">
      <c r="C89" s="104"/>
      <c r="D89" s="104"/>
      <c r="E89" s="104"/>
      <c r="F89" s="104"/>
      <c r="G89" s="104"/>
      <c r="H89" s="104"/>
      <c r="I89" s="68"/>
      <c r="J89" s="68"/>
      <c r="K89" s="105"/>
      <c r="L89" s="106"/>
      <c r="M89" s="68"/>
      <c r="N89" s="68"/>
    </row>
    <row r="90" spans="1:14" x14ac:dyDescent="0.2">
      <c r="C90" s="110"/>
      <c r="D90" s="110"/>
      <c r="E90" s="110"/>
      <c r="F90" s="110"/>
      <c r="G90" s="110"/>
      <c r="H90" s="110"/>
      <c r="I90" s="77"/>
      <c r="J90" s="77"/>
      <c r="K90" s="111"/>
      <c r="L90" s="112"/>
      <c r="M90" s="77"/>
      <c r="N90" s="77"/>
    </row>
    <row r="91" spans="1:14" ht="17.25" thickBot="1" x14ac:dyDescent="0.25">
      <c r="C91" s="114"/>
      <c r="D91" s="114"/>
      <c r="E91" s="114"/>
      <c r="F91" s="114"/>
      <c r="G91" s="114"/>
      <c r="H91" s="114"/>
      <c r="I91" s="81"/>
      <c r="J91" s="81"/>
      <c r="K91" s="115"/>
      <c r="L91" s="116"/>
      <c r="M91" s="81"/>
      <c r="N91" s="81"/>
    </row>
    <row r="92" spans="1:14" x14ac:dyDescent="0.2">
      <c r="C92" s="104"/>
      <c r="D92" s="104"/>
      <c r="E92" s="104"/>
      <c r="F92" s="104"/>
      <c r="G92" s="104"/>
      <c r="H92" s="104"/>
      <c r="I92" s="68"/>
      <c r="J92" s="68"/>
      <c r="K92" s="105"/>
      <c r="L92" s="106"/>
      <c r="M92" s="68"/>
      <c r="N92" s="68"/>
    </row>
    <row r="93" spans="1:14" x14ac:dyDescent="0.2">
      <c r="C93" s="110"/>
      <c r="D93" s="110"/>
      <c r="E93" s="110"/>
      <c r="F93" s="110"/>
      <c r="G93" s="110"/>
      <c r="H93" s="110"/>
      <c r="I93" s="77"/>
      <c r="J93" s="77"/>
      <c r="K93" s="111"/>
      <c r="L93" s="112"/>
      <c r="M93" s="77"/>
      <c r="N93" s="77"/>
    </row>
    <row r="94" spans="1:14" ht="17.25" thickBot="1" x14ac:dyDescent="0.25">
      <c r="C94" s="114"/>
      <c r="D94" s="114"/>
      <c r="E94" s="114"/>
      <c r="F94" s="114"/>
      <c r="G94" s="114"/>
      <c r="H94" s="114"/>
      <c r="I94" s="81"/>
      <c r="J94" s="81"/>
      <c r="K94" s="115"/>
      <c r="L94" s="116"/>
      <c r="M94" s="81"/>
      <c r="N94" s="81"/>
    </row>
    <row r="95" spans="1:14" x14ac:dyDescent="0.2">
      <c r="C95" s="104"/>
      <c r="D95" s="104"/>
      <c r="E95" s="104"/>
      <c r="F95" s="104"/>
      <c r="G95" s="104"/>
      <c r="H95" s="104"/>
      <c r="I95" s="68"/>
      <c r="J95" s="68"/>
      <c r="K95" s="105"/>
      <c r="L95" s="106"/>
      <c r="M95" s="68"/>
      <c r="N95" s="68"/>
    </row>
    <row r="96" spans="1:14" x14ac:dyDescent="0.2">
      <c r="C96" s="110"/>
      <c r="D96" s="110"/>
      <c r="E96" s="110"/>
      <c r="F96" s="110"/>
      <c r="G96" s="110"/>
      <c r="H96" s="110"/>
      <c r="I96" s="77"/>
      <c r="J96" s="77"/>
      <c r="K96" s="111"/>
      <c r="L96" s="112"/>
      <c r="M96" s="77"/>
      <c r="N96" s="77"/>
    </row>
    <row r="97" spans="3:14" ht="17.25" thickBot="1" x14ac:dyDescent="0.25">
      <c r="C97" s="114"/>
      <c r="D97" s="114"/>
      <c r="E97" s="114"/>
      <c r="F97" s="114"/>
      <c r="G97" s="114"/>
      <c r="H97" s="114"/>
      <c r="I97" s="81"/>
      <c r="J97" s="81"/>
      <c r="K97" s="115"/>
      <c r="L97" s="116"/>
      <c r="M97" s="81"/>
      <c r="N97" s="81"/>
    </row>
    <row r="98" spans="3:14" x14ac:dyDescent="0.2">
      <c r="C98" s="104"/>
      <c r="D98" s="104"/>
      <c r="E98" s="104"/>
      <c r="F98" s="104"/>
      <c r="G98" s="104"/>
      <c r="H98" s="104"/>
      <c r="I98" s="68"/>
      <c r="J98" s="68"/>
      <c r="K98" s="105"/>
      <c r="L98" s="106"/>
      <c r="M98" s="68"/>
      <c r="N98" s="68"/>
    </row>
    <row r="99" spans="3:14" x14ac:dyDescent="0.2">
      <c r="C99" s="110"/>
      <c r="D99" s="110"/>
      <c r="E99" s="110"/>
      <c r="F99" s="110"/>
      <c r="G99" s="110"/>
      <c r="H99" s="110"/>
      <c r="I99" s="77"/>
      <c r="J99" s="77"/>
      <c r="K99" s="111"/>
      <c r="L99" s="112"/>
      <c r="M99" s="77"/>
      <c r="N99" s="77"/>
    </row>
    <row r="100" spans="3:14" ht="17.25" thickBot="1" x14ac:dyDescent="0.25">
      <c r="C100" s="114"/>
      <c r="D100" s="114"/>
      <c r="E100" s="114"/>
      <c r="F100" s="114"/>
      <c r="G100" s="114"/>
      <c r="H100" s="114"/>
      <c r="I100" s="81"/>
      <c r="J100" s="81"/>
      <c r="K100" s="115"/>
      <c r="L100" s="116"/>
      <c r="M100" s="81"/>
      <c r="N100" s="81"/>
    </row>
    <row r="101" spans="3:14" x14ac:dyDescent="0.2">
      <c r="C101" s="104"/>
      <c r="D101" s="104"/>
      <c r="E101" s="104"/>
      <c r="F101" s="104"/>
      <c r="G101" s="104"/>
      <c r="H101" s="104"/>
      <c r="I101" s="68"/>
      <c r="J101" s="68"/>
      <c r="K101" s="105"/>
      <c r="L101" s="106"/>
      <c r="M101" s="68"/>
      <c r="N101" s="68"/>
    </row>
    <row r="102" spans="3:14" x14ac:dyDescent="0.2">
      <c r="C102" s="110"/>
      <c r="D102" s="110"/>
      <c r="E102" s="110"/>
      <c r="F102" s="110"/>
      <c r="G102" s="110"/>
      <c r="H102" s="110"/>
      <c r="I102" s="77"/>
      <c r="J102" s="77"/>
      <c r="K102" s="111"/>
      <c r="L102" s="112"/>
      <c r="M102" s="77"/>
      <c r="N102" s="77"/>
    </row>
    <row r="103" spans="3:14" ht="17.25" thickBot="1" x14ac:dyDescent="0.25">
      <c r="C103" s="114"/>
      <c r="D103" s="114"/>
      <c r="E103" s="114"/>
      <c r="F103" s="114"/>
      <c r="G103" s="114"/>
      <c r="H103" s="114"/>
      <c r="I103" s="81"/>
      <c r="J103" s="81"/>
      <c r="K103" s="115"/>
      <c r="L103" s="116"/>
      <c r="M103" s="81"/>
      <c r="N103" s="81"/>
    </row>
    <row r="104" spans="3:14" x14ac:dyDescent="0.2">
      <c r="C104" s="104"/>
      <c r="D104" s="104"/>
      <c r="E104" s="104"/>
      <c r="F104" s="104"/>
      <c r="G104" s="104"/>
      <c r="H104" s="104"/>
      <c r="I104" s="68"/>
      <c r="J104" s="68"/>
      <c r="K104" s="105"/>
      <c r="L104" s="106"/>
      <c r="M104" s="68"/>
      <c r="N104" s="68"/>
    </row>
    <row r="105" spans="3:14" x14ac:dyDescent="0.2">
      <c r="C105" s="110"/>
      <c r="D105" s="110"/>
      <c r="E105" s="110"/>
      <c r="F105" s="110"/>
      <c r="G105" s="110"/>
      <c r="H105" s="110"/>
      <c r="I105" s="77"/>
      <c r="J105" s="77"/>
      <c r="K105" s="111"/>
      <c r="L105" s="112"/>
      <c r="M105" s="77"/>
      <c r="N105" s="77"/>
    </row>
    <row r="106" spans="3:14" ht="17.25" thickBot="1" x14ac:dyDescent="0.25">
      <c r="C106" s="114"/>
      <c r="D106" s="114"/>
      <c r="E106" s="114"/>
      <c r="F106" s="114"/>
      <c r="G106" s="114"/>
      <c r="H106" s="114"/>
      <c r="I106" s="81"/>
      <c r="J106" s="81"/>
      <c r="K106" s="115"/>
      <c r="L106" s="116"/>
      <c r="M106" s="81"/>
      <c r="N106" s="81"/>
    </row>
    <row r="107" spans="3:14" x14ac:dyDescent="0.2">
      <c r="C107" s="104"/>
      <c r="D107" s="104"/>
      <c r="E107" s="104"/>
      <c r="F107" s="104"/>
      <c r="G107" s="104"/>
      <c r="H107" s="104"/>
      <c r="I107" s="68"/>
      <c r="J107" s="68"/>
      <c r="K107" s="105"/>
      <c r="L107" s="106"/>
      <c r="M107" s="68"/>
      <c r="N107" s="68"/>
    </row>
    <row r="108" spans="3:14" x14ac:dyDescent="0.2">
      <c r="C108" s="110"/>
      <c r="D108" s="110"/>
      <c r="E108" s="110"/>
      <c r="F108" s="110"/>
      <c r="G108" s="110"/>
      <c r="H108" s="110"/>
      <c r="I108" s="77"/>
      <c r="J108" s="77"/>
      <c r="K108" s="111"/>
      <c r="L108" s="112"/>
      <c r="M108" s="77"/>
      <c r="N108" s="77"/>
    </row>
    <row r="109" spans="3:14" ht="17.25" thickBot="1" x14ac:dyDescent="0.25">
      <c r="C109" s="114"/>
      <c r="D109" s="114"/>
      <c r="E109" s="114"/>
      <c r="F109" s="114"/>
      <c r="G109" s="114"/>
      <c r="H109" s="114"/>
      <c r="I109" s="81"/>
      <c r="J109" s="81"/>
      <c r="K109" s="115"/>
      <c r="L109" s="116"/>
      <c r="M109" s="81"/>
      <c r="N109" s="81"/>
    </row>
    <row r="110" spans="3:14" x14ac:dyDescent="0.2">
      <c r="C110" s="104"/>
      <c r="D110" s="104"/>
      <c r="E110" s="104"/>
      <c r="F110" s="104"/>
      <c r="G110" s="104"/>
      <c r="H110" s="104"/>
      <c r="I110" s="68"/>
      <c r="J110" s="68"/>
      <c r="K110" s="105"/>
      <c r="L110" s="106"/>
      <c r="M110" s="68"/>
      <c r="N110" s="68"/>
    </row>
    <row r="111" spans="3:14" x14ac:dyDescent="0.2">
      <c r="C111" s="110"/>
      <c r="D111" s="110"/>
      <c r="E111" s="110"/>
      <c r="F111" s="110"/>
      <c r="G111" s="110"/>
      <c r="H111" s="110"/>
      <c r="I111" s="77"/>
      <c r="J111" s="77"/>
      <c r="K111" s="111"/>
      <c r="L111" s="112"/>
      <c r="M111" s="77"/>
      <c r="N111" s="77"/>
    </row>
    <row r="112" spans="3:14" ht="17.25" thickBot="1" x14ac:dyDescent="0.25">
      <c r="C112" s="114"/>
      <c r="D112" s="114"/>
      <c r="E112" s="114"/>
      <c r="F112" s="114"/>
      <c r="G112" s="114"/>
      <c r="H112" s="114"/>
      <c r="I112" s="81"/>
      <c r="J112" s="81"/>
      <c r="K112" s="115"/>
      <c r="L112" s="116"/>
      <c r="M112" s="81"/>
      <c r="N112" s="81"/>
    </row>
    <row r="113" spans="3:14" x14ac:dyDescent="0.2">
      <c r="C113" s="104"/>
      <c r="D113" s="104"/>
      <c r="E113" s="104"/>
      <c r="F113" s="104"/>
      <c r="G113" s="104"/>
      <c r="H113" s="104"/>
      <c r="I113" s="68"/>
      <c r="J113" s="68"/>
      <c r="K113" s="105"/>
      <c r="L113" s="106"/>
      <c r="M113" s="68"/>
      <c r="N113" s="68"/>
    </row>
    <row r="114" spans="3:14" x14ac:dyDescent="0.2">
      <c r="C114" s="110"/>
      <c r="D114" s="110"/>
      <c r="E114" s="110"/>
      <c r="F114" s="110"/>
      <c r="G114" s="110"/>
      <c r="H114" s="110"/>
      <c r="I114" s="77"/>
      <c r="J114" s="77"/>
      <c r="K114" s="111"/>
      <c r="L114" s="112"/>
      <c r="M114" s="77"/>
      <c r="N114" s="77"/>
    </row>
    <row r="115" spans="3:14" ht="17.25" thickBot="1" x14ac:dyDescent="0.25">
      <c r="C115" s="114"/>
      <c r="D115" s="114"/>
      <c r="E115" s="114"/>
      <c r="F115" s="114"/>
      <c r="G115" s="114"/>
      <c r="H115" s="114"/>
      <c r="I115" s="81"/>
      <c r="J115" s="81"/>
      <c r="K115" s="115"/>
      <c r="L115" s="116"/>
      <c r="M115" s="81"/>
      <c r="N115" s="81"/>
    </row>
    <row r="116" spans="3:14" x14ac:dyDescent="0.2">
      <c r="C116" s="104"/>
      <c r="D116" s="104"/>
      <c r="E116" s="104"/>
      <c r="F116" s="104"/>
      <c r="G116" s="104"/>
      <c r="H116" s="104"/>
      <c r="I116" s="68"/>
      <c r="J116" s="68"/>
      <c r="K116" s="105"/>
      <c r="L116" s="106"/>
      <c r="M116" s="68"/>
      <c r="N116" s="68"/>
    </row>
    <row r="117" spans="3:14" x14ac:dyDescent="0.2">
      <c r="C117" s="110"/>
      <c r="D117" s="110"/>
      <c r="E117" s="110"/>
      <c r="F117" s="110"/>
      <c r="G117" s="110"/>
      <c r="H117" s="110"/>
      <c r="I117" s="77"/>
      <c r="J117" s="77"/>
      <c r="K117" s="111"/>
      <c r="L117" s="112"/>
      <c r="M117" s="77"/>
      <c r="N117" s="77"/>
    </row>
    <row r="118" spans="3:14" ht="17.25" thickBot="1" x14ac:dyDescent="0.25">
      <c r="C118" s="114"/>
      <c r="D118" s="114"/>
      <c r="E118" s="114"/>
      <c r="F118" s="114"/>
      <c r="G118" s="114"/>
      <c r="H118" s="114"/>
      <c r="I118" s="81"/>
      <c r="J118" s="81"/>
      <c r="K118" s="115"/>
      <c r="L118" s="116"/>
      <c r="M118" s="81"/>
      <c r="N118" s="81"/>
    </row>
    <row r="119" spans="3:14" x14ac:dyDescent="0.2">
      <c r="C119" s="104"/>
      <c r="D119" s="104"/>
      <c r="E119" s="104"/>
      <c r="F119" s="104"/>
      <c r="G119" s="104"/>
      <c r="H119" s="104"/>
      <c r="I119" s="68"/>
      <c r="J119" s="68"/>
      <c r="K119" s="105"/>
      <c r="L119" s="106"/>
      <c r="M119" s="68"/>
      <c r="N119" s="68"/>
    </row>
    <row r="120" spans="3:14" x14ac:dyDescent="0.2">
      <c r="C120" s="110"/>
      <c r="D120" s="110"/>
      <c r="E120" s="110"/>
      <c r="F120" s="110"/>
      <c r="G120" s="110"/>
      <c r="H120" s="110"/>
      <c r="I120" s="77"/>
      <c r="J120" s="77"/>
      <c r="K120" s="111"/>
      <c r="L120" s="112"/>
      <c r="M120" s="77"/>
      <c r="N120" s="77"/>
    </row>
    <row r="121" spans="3:14" ht="17.25" thickBot="1" x14ac:dyDescent="0.25">
      <c r="C121" s="114"/>
      <c r="D121" s="114"/>
      <c r="E121" s="114"/>
      <c r="F121" s="114"/>
      <c r="G121" s="114"/>
      <c r="H121" s="114"/>
      <c r="I121" s="81"/>
      <c r="J121" s="81"/>
      <c r="K121" s="115"/>
      <c r="L121" s="116"/>
      <c r="M121" s="81"/>
      <c r="N121" s="81"/>
    </row>
    <row r="122" spans="3:14" x14ac:dyDescent="0.2">
      <c r="C122" s="104"/>
      <c r="D122" s="104"/>
      <c r="E122" s="104"/>
      <c r="F122" s="104"/>
      <c r="G122" s="104"/>
      <c r="H122" s="104"/>
      <c r="I122" s="68"/>
      <c r="J122" s="68"/>
      <c r="K122" s="105"/>
      <c r="L122" s="106"/>
      <c r="M122" s="68"/>
      <c r="N122" s="68"/>
    </row>
    <row r="123" spans="3:14" x14ac:dyDescent="0.2">
      <c r="C123" s="110"/>
      <c r="D123" s="110"/>
      <c r="E123" s="110"/>
      <c r="F123" s="110"/>
      <c r="G123" s="110"/>
      <c r="H123" s="110"/>
      <c r="I123" s="77"/>
      <c r="J123" s="77"/>
      <c r="K123" s="111"/>
      <c r="L123" s="112"/>
      <c r="M123" s="77"/>
      <c r="N123" s="77"/>
    </row>
    <row r="124" spans="3:14" ht="17.25" thickBot="1" x14ac:dyDescent="0.25">
      <c r="C124" s="114"/>
      <c r="D124" s="114"/>
      <c r="E124" s="114"/>
      <c r="F124" s="114"/>
      <c r="G124" s="114"/>
      <c r="H124" s="114"/>
      <c r="I124" s="81"/>
      <c r="J124" s="81"/>
      <c r="K124" s="115"/>
      <c r="L124" s="116"/>
      <c r="M124" s="81"/>
      <c r="N124" s="81"/>
    </row>
    <row r="125" spans="3:14" x14ac:dyDescent="0.2">
      <c r="C125" s="104"/>
      <c r="D125" s="104"/>
      <c r="E125" s="104"/>
      <c r="F125" s="104"/>
      <c r="G125" s="104"/>
      <c r="H125" s="104"/>
      <c r="I125" s="68"/>
      <c r="J125" s="68"/>
      <c r="K125" s="105"/>
      <c r="L125" s="106"/>
      <c r="M125" s="68"/>
      <c r="N125" s="68"/>
    </row>
    <row r="126" spans="3:14" x14ac:dyDescent="0.2">
      <c r="C126" s="110"/>
      <c r="D126" s="110"/>
      <c r="E126" s="110"/>
      <c r="F126" s="110"/>
      <c r="G126" s="110"/>
      <c r="H126" s="110"/>
      <c r="I126" s="77"/>
      <c r="J126" s="77"/>
      <c r="K126" s="111"/>
      <c r="L126" s="112"/>
      <c r="M126" s="77"/>
      <c r="N126" s="77"/>
    </row>
    <row r="127" spans="3:14" ht="17.25" thickBot="1" x14ac:dyDescent="0.25">
      <c r="C127" s="114"/>
      <c r="D127" s="114"/>
      <c r="E127" s="114"/>
      <c r="F127" s="114"/>
      <c r="G127" s="114"/>
      <c r="H127" s="114"/>
      <c r="I127" s="81"/>
      <c r="J127" s="81"/>
      <c r="K127" s="115"/>
      <c r="L127" s="116"/>
      <c r="M127" s="81"/>
      <c r="N127" s="81"/>
    </row>
    <row r="128" spans="3:14" x14ac:dyDescent="0.2">
      <c r="C128" s="104"/>
      <c r="D128" s="104"/>
      <c r="E128" s="104"/>
      <c r="F128" s="104"/>
      <c r="G128" s="104"/>
      <c r="H128" s="104"/>
      <c r="I128" s="68"/>
      <c r="J128" s="68"/>
      <c r="K128" s="105"/>
      <c r="L128" s="106"/>
      <c r="M128" s="68"/>
      <c r="N128" s="68"/>
    </row>
    <row r="129" spans="3:14" x14ac:dyDescent="0.2">
      <c r="C129" s="110"/>
      <c r="D129" s="110"/>
      <c r="E129" s="110"/>
      <c r="F129" s="110"/>
      <c r="G129" s="110"/>
      <c r="H129" s="110"/>
      <c r="I129" s="77"/>
      <c r="J129" s="77"/>
      <c r="K129" s="111"/>
      <c r="L129" s="112"/>
      <c r="M129" s="77"/>
      <c r="N129" s="77"/>
    </row>
    <row r="130" spans="3:14" ht="17.25" thickBot="1" x14ac:dyDescent="0.25">
      <c r="C130" s="114"/>
      <c r="D130" s="114"/>
      <c r="E130" s="114"/>
      <c r="F130" s="114"/>
      <c r="G130" s="114"/>
      <c r="H130" s="114"/>
      <c r="I130" s="81"/>
      <c r="J130" s="81"/>
      <c r="K130" s="115"/>
      <c r="L130" s="116"/>
      <c r="M130" s="81"/>
      <c r="N130" s="81"/>
    </row>
    <row r="131" spans="3:14" x14ac:dyDescent="0.2">
      <c r="C131" s="104"/>
      <c r="D131" s="104"/>
      <c r="E131" s="104"/>
      <c r="F131" s="104"/>
      <c r="G131" s="104"/>
      <c r="H131" s="104"/>
      <c r="I131" s="68"/>
      <c r="J131" s="68"/>
      <c r="K131" s="105"/>
      <c r="L131" s="106"/>
      <c r="M131" s="68"/>
      <c r="N131" s="68"/>
    </row>
    <row r="132" spans="3:14" x14ac:dyDescent="0.2">
      <c r="C132" s="110"/>
      <c r="D132" s="110"/>
      <c r="E132" s="110"/>
      <c r="F132" s="110"/>
      <c r="G132" s="110"/>
      <c r="H132" s="110"/>
      <c r="I132" s="77"/>
      <c r="J132" s="77"/>
      <c r="K132" s="111"/>
      <c r="L132" s="112"/>
      <c r="M132" s="77"/>
      <c r="N132" s="77"/>
    </row>
    <row r="133" spans="3:14" ht="17.25" thickBot="1" x14ac:dyDescent="0.25">
      <c r="C133" s="114"/>
      <c r="D133" s="114"/>
      <c r="E133" s="114"/>
      <c r="F133" s="114"/>
      <c r="G133" s="114"/>
      <c r="H133" s="114"/>
      <c r="I133" s="81"/>
      <c r="J133" s="81"/>
      <c r="K133" s="115"/>
      <c r="L133" s="116"/>
      <c r="M133" s="81"/>
      <c r="N133" s="81"/>
    </row>
    <row r="134" spans="3:14" x14ac:dyDescent="0.2">
      <c r="C134" s="104"/>
      <c r="D134" s="104"/>
      <c r="E134" s="104"/>
      <c r="F134" s="104"/>
      <c r="G134" s="104"/>
      <c r="H134" s="104"/>
      <c r="I134" s="68"/>
      <c r="J134" s="68"/>
      <c r="K134" s="105"/>
      <c r="L134" s="106"/>
      <c r="M134" s="68"/>
      <c r="N134" s="68"/>
    </row>
    <row r="135" spans="3:14" x14ac:dyDescent="0.2">
      <c r="C135" s="110"/>
      <c r="D135" s="110"/>
      <c r="E135" s="110"/>
      <c r="F135" s="110"/>
      <c r="G135" s="110"/>
      <c r="H135" s="110"/>
      <c r="I135" s="77"/>
      <c r="J135" s="77"/>
      <c r="K135" s="111"/>
      <c r="L135" s="112"/>
      <c r="M135" s="77"/>
      <c r="N135" s="77"/>
    </row>
    <row r="136" spans="3:14" ht="17.25" thickBot="1" x14ac:dyDescent="0.25">
      <c r="C136" s="114"/>
      <c r="D136" s="114"/>
      <c r="E136" s="114"/>
      <c r="F136" s="114"/>
      <c r="G136" s="114"/>
      <c r="H136" s="114"/>
      <c r="I136" s="81"/>
      <c r="J136" s="81"/>
      <c r="K136" s="115"/>
      <c r="L136" s="116"/>
      <c r="M136" s="81"/>
      <c r="N136" s="81"/>
    </row>
  </sheetData>
  <mergeCells count="312">
    <mergeCell ref="C134:C136"/>
    <mergeCell ref="D134:D136"/>
    <mergeCell ref="E134:E136"/>
    <mergeCell ref="F134:F136"/>
    <mergeCell ref="G134:G136"/>
    <mergeCell ref="H134:H136"/>
    <mergeCell ref="C131:C133"/>
    <mergeCell ref="D131:D133"/>
    <mergeCell ref="E131:E133"/>
    <mergeCell ref="F131:F133"/>
    <mergeCell ref="G131:G133"/>
    <mergeCell ref="H131:H133"/>
    <mergeCell ref="C128:C130"/>
    <mergeCell ref="D128:D130"/>
    <mergeCell ref="E128:E130"/>
    <mergeCell ref="F128:F130"/>
    <mergeCell ref="G128:G130"/>
    <mergeCell ref="H128:H130"/>
    <mergeCell ref="C125:C127"/>
    <mergeCell ref="D125:D127"/>
    <mergeCell ref="E125:E127"/>
    <mergeCell ref="F125:F127"/>
    <mergeCell ref="G125:G127"/>
    <mergeCell ref="H125:H127"/>
    <mergeCell ref="C122:C124"/>
    <mergeCell ref="D122:D124"/>
    <mergeCell ref="E122:E124"/>
    <mergeCell ref="F122:F124"/>
    <mergeCell ref="G122:G124"/>
    <mergeCell ref="H122:H124"/>
    <mergeCell ref="C119:C121"/>
    <mergeCell ref="D119:D121"/>
    <mergeCell ref="E119:E121"/>
    <mergeCell ref="F119:F121"/>
    <mergeCell ref="G119:G121"/>
    <mergeCell ref="H119:H121"/>
    <mergeCell ref="C116:C118"/>
    <mergeCell ref="D116:D118"/>
    <mergeCell ref="E116:E118"/>
    <mergeCell ref="F116:F118"/>
    <mergeCell ref="G116:G118"/>
    <mergeCell ref="H116:H118"/>
    <mergeCell ref="C113:C115"/>
    <mergeCell ref="D113:D115"/>
    <mergeCell ref="E113:E115"/>
    <mergeCell ref="F113:F115"/>
    <mergeCell ref="G113:G115"/>
    <mergeCell ref="H113:H115"/>
    <mergeCell ref="C110:C112"/>
    <mergeCell ref="D110:D112"/>
    <mergeCell ref="E110:E112"/>
    <mergeCell ref="F110:F112"/>
    <mergeCell ref="G110:G112"/>
    <mergeCell ref="H110:H112"/>
    <mergeCell ref="C107:C109"/>
    <mergeCell ref="D107:D109"/>
    <mergeCell ref="E107:E109"/>
    <mergeCell ref="F107:F109"/>
    <mergeCell ref="G107:G109"/>
    <mergeCell ref="H107:H109"/>
    <mergeCell ref="C104:C106"/>
    <mergeCell ref="D104:D106"/>
    <mergeCell ref="E104:E106"/>
    <mergeCell ref="F104:F106"/>
    <mergeCell ref="G104:G106"/>
    <mergeCell ref="H104:H106"/>
    <mergeCell ref="C101:C103"/>
    <mergeCell ref="D101:D103"/>
    <mergeCell ref="E101:E103"/>
    <mergeCell ref="F101:F103"/>
    <mergeCell ref="G101:G103"/>
    <mergeCell ref="H101:H103"/>
    <mergeCell ref="C98:C100"/>
    <mergeCell ref="D98:D100"/>
    <mergeCell ref="E98:E100"/>
    <mergeCell ref="F98:F100"/>
    <mergeCell ref="G98:G100"/>
    <mergeCell ref="H98:H100"/>
    <mergeCell ref="C95:C97"/>
    <mergeCell ref="D95:D97"/>
    <mergeCell ref="E95:E97"/>
    <mergeCell ref="F95:F97"/>
    <mergeCell ref="G95:G97"/>
    <mergeCell ref="H95:H97"/>
    <mergeCell ref="C92:C94"/>
    <mergeCell ref="D92:D94"/>
    <mergeCell ref="E92:E94"/>
    <mergeCell ref="F92:F94"/>
    <mergeCell ref="G92:G94"/>
    <mergeCell ref="H92:H94"/>
    <mergeCell ref="C89:C91"/>
    <mergeCell ref="D89:D91"/>
    <mergeCell ref="E89:E91"/>
    <mergeCell ref="F89:F91"/>
    <mergeCell ref="G89:G91"/>
    <mergeCell ref="H89:H91"/>
    <mergeCell ref="C86:C88"/>
    <mergeCell ref="D86:D88"/>
    <mergeCell ref="E86:E88"/>
    <mergeCell ref="F86:F88"/>
    <mergeCell ref="G86:G88"/>
    <mergeCell ref="H86:H88"/>
    <mergeCell ref="C83:C85"/>
    <mergeCell ref="D83:D85"/>
    <mergeCell ref="E83:E85"/>
    <mergeCell ref="F83:F85"/>
    <mergeCell ref="G83:G85"/>
    <mergeCell ref="H83:H85"/>
    <mergeCell ref="C80:C82"/>
    <mergeCell ref="D80:D82"/>
    <mergeCell ref="E80:E82"/>
    <mergeCell ref="F80:F82"/>
    <mergeCell ref="G80:G82"/>
    <mergeCell ref="H80:H82"/>
    <mergeCell ref="C77:C79"/>
    <mergeCell ref="D77:D79"/>
    <mergeCell ref="E77:E79"/>
    <mergeCell ref="F77:F79"/>
    <mergeCell ref="G77:G79"/>
    <mergeCell ref="H77:H79"/>
    <mergeCell ref="C74:C76"/>
    <mergeCell ref="D74:D76"/>
    <mergeCell ref="E74:E76"/>
    <mergeCell ref="F74:F76"/>
    <mergeCell ref="G74:G76"/>
    <mergeCell ref="H74:H76"/>
    <mergeCell ref="C71:C73"/>
    <mergeCell ref="D71:D73"/>
    <mergeCell ref="E71:E73"/>
    <mergeCell ref="F71:F73"/>
    <mergeCell ref="G71:G73"/>
    <mergeCell ref="H71:H73"/>
    <mergeCell ref="C68:C70"/>
    <mergeCell ref="D68:D70"/>
    <mergeCell ref="E68:E70"/>
    <mergeCell ref="F68:F70"/>
    <mergeCell ref="G68:G70"/>
    <mergeCell ref="H68:H70"/>
    <mergeCell ref="G62:G64"/>
    <mergeCell ref="H62:H64"/>
    <mergeCell ref="C65:C67"/>
    <mergeCell ref="D65:D67"/>
    <mergeCell ref="E65:E67"/>
    <mergeCell ref="F65:F67"/>
    <mergeCell ref="G65:G67"/>
    <mergeCell ref="H65:H67"/>
    <mergeCell ref="A62:A64"/>
    <mergeCell ref="B62:B64"/>
    <mergeCell ref="C62:C64"/>
    <mergeCell ref="D62:D64"/>
    <mergeCell ref="E62:E64"/>
    <mergeCell ref="F62:F64"/>
    <mergeCell ref="G56:G58"/>
    <mergeCell ref="H56:H58"/>
    <mergeCell ref="A59:A61"/>
    <mergeCell ref="B59:B61"/>
    <mergeCell ref="C59:C61"/>
    <mergeCell ref="D59:D61"/>
    <mergeCell ref="E59:E61"/>
    <mergeCell ref="F59:F61"/>
    <mergeCell ref="G59:G61"/>
    <mergeCell ref="H59:H61"/>
    <mergeCell ref="A56:A58"/>
    <mergeCell ref="B56:B58"/>
    <mergeCell ref="C56:C58"/>
    <mergeCell ref="D56:D58"/>
    <mergeCell ref="E56:E58"/>
    <mergeCell ref="F56:F58"/>
    <mergeCell ref="G50:G52"/>
    <mergeCell ref="H50:H52"/>
    <mergeCell ref="A53:A55"/>
    <mergeCell ref="B53:B55"/>
    <mergeCell ref="C53:C55"/>
    <mergeCell ref="D53:D55"/>
    <mergeCell ref="E53:E55"/>
    <mergeCell ref="F53:F55"/>
    <mergeCell ref="G53:G55"/>
    <mergeCell ref="H53:H55"/>
    <mergeCell ref="A50:A52"/>
    <mergeCell ref="B50:B52"/>
    <mergeCell ref="C50:C52"/>
    <mergeCell ref="D50:D52"/>
    <mergeCell ref="E50:E52"/>
    <mergeCell ref="F50:F52"/>
    <mergeCell ref="G44:G46"/>
    <mergeCell ref="H44:H46"/>
    <mergeCell ref="A47:A49"/>
    <mergeCell ref="B47:B49"/>
    <mergeCell ref="C47:C49"/>
    <mergeCell ref="D47:D49"/>
    <mergeCell ref="E47:E49"/>
    <mergeCell ref="F47:F49"/>
    <mergeCell ref="G47:G49"/>
    <mergeCell ref="H47:H49"/>
    <mergeCell ref="A44:A46"/>
    <mergeCell ref="B44:B46"/>
    <mergeCell ref="C44:C46"/>
    <mergeCell ref="D44:D46"/>
    <mergeCell ref="E44:E46"/>
    <mergeCell ref="F44:F46"/>
    <mergeCell ref="G38:G40"/>
    <mergeCell ref="H38:H40"/>
    <mergeCell ref="A41:A43"/>
    <mergeCell ref="B41:B43"/>
    <mergeCell ref="C41:C43"/>
    <mergeCell ref="D41:D43"/>
    <mergeCell ref="E41:E43"/>
    <mergeCell ref="F41:F43"/>
    <mergeCell ref="G41:G43"/>
    <mergeCell ref="H41:H43"/>
    <mergeCell ref="A38:A40"/>
    <mergeCell ref="B38:B40"/>
    <mergeCell ref="C38:C40"/>
    <mergeCell ref="D38:D40"/>
    <mergeCell ref="E38:E40"/>
    <mergeCell ref="F38:F40"/>
    <mergeCell ref="G32:G34"/>
    <mergeCell ref="H32:H34"/>
    <mergeCell ref="A35:A37"/>
    <mergeCell ref="B35:B37"/>
    <mergeCell ref="C35:C37"/>
    <mergeCell ref="D35:D37"/>
    <mergeCell ref="E35:E37"/>
    <mergeCell ref="F35:F37"/>
    <mergeCell ref="G35:G37"/>
    <mergeCell ref="H35:H37"/>
    <mergeCell ref="A32:A34"/>
    <mergeCell ref="B32:B34"/>
    <mergeCell ref="C32:C34"/>
    <mergeCell ref="D32:D34"/>
    <mergeCell ref="E32:E34"/>
    <mergeCell ref="F32:F34"/>
    <mergeCell ref="G26:G28"/>
    <mergeCell ref="H26:H28"/>
    <mergeCell ref="A29:A31"/>
    <mergeCell ref="B29:B31"/>
    <mergeCell ref="C29:C31"/>
    <mergeCell ref="D29:D31"/>
    <mergeCell ref="E29:E31"/>
    <mergeCell ref="F29:F31"/>
    <mergeCell ref="G29:G31"/>
    <mergeCell ref="H29:H31"/>
    <mergeCell ref="A26:A28"/>
    <mergeCell ref="B26:B28"/>
    <mergeCell ref="C26:C28"/>
    <mergeCell ref="D26:D28"/>
    <mergeCell ref="E26:E28"/>
    <mergeCell ref="F26:F28"/>
    <mergeCell ref="G20:G22"/>
    <mergeCell ref="H20:H22"/>
    <mergeCell ref="A23:A25"/>
    <mergeCell ref="B23:B25"/>
    <mergeCell ref="C23:C25"/>
    <mergeCell ref="D23:D25"/>
    <mergeCell ref="E23:E25"/>
    <mergeCell ref="F23:F25"/>
    <mergeCell ref="G23:G25"/>
    <mergeCell ref="H23:H25"/>
    <mergeCell ref="A20:A22"/>
    <mergeCell ref="B20:B22"/>
    <mergeCell ref="C20:C22"/>
    <mergeCell ref="D20:D22"/>
    <mergeCell ref="E20:E22"/>
    <mergeCell ref="F20:F22"/>
    <mergeCell ref="G14:G16"/>
    <mergeCell ref="H14:H16"/>
    <mergeCell ref="A17:A19"/>
    <mergeCell ref="B17:B19"/>
    <mergeCell ref="C17:C19"/>
    <mergeCell ref="D17:D19"/>
    <mergeCell ref="E17:E19"/>
    <mergeCell ref="F17:F19"/>
    <mergeCell ref="G17:G19"/>
    <mergeCell ref="H17:H19"/>
    <mergeCell ref="A14:A16"/>
    <mergeCell ref="B14:B16"/>
    <mergeCell ref="C14:C16"/>
    <mergeCell ref="D14:D16"/>
    <mergeCell ref="E14:E16"/>
    <mergeCell ref="F14:F16"/>
    <mergeCell ref="G8:G10"/>
    <mergeCell ref="H8:H10"/>
    <mergeCell ref="A11:A13"/>
    <mergeCell ref="B11:B13"/>
    <mergeCell ref="C11:C13"/>
    <mergeCell ref="D11:D13"/>
    <mergeCell ref="E11:E13"/>
    <mergeCell ref="F11:F13"/>
    <mergeCell ref="G11:G13"/>
    <mergeCell ref="H11:H13"/>
    <mergeCell ref="A8:A10"/>
    <mergeCell ref="B8:B10"/>
    <mergeCell ref="C8:C10"/>
    <mergeCell ref="D8:D10"/>
    <mergeCell ref="E8:E10"/>
    <mergeCell ref="F8:F10"/>
    <mergeCell ref="G2:G4"/>
    <mergeCell ref="H2:H4"/>
    <mergeCell ref="A5:A7"/>
    <mergeCell ref="B5:B7"/>
    <mergeCell ref="C5:C7"/>
    <mergeCell ref="D5:D7"/>
    <mergeCell ref="E5:E7"/>
    <mergeCell ref="F5:F7"/>
    <mergeCell ref="G5:G7"/>
    <mergeCell ref="H5:H7"/>
    <mergeCell ref="A2:A4"/>
    <mergeCell ref="B2:B4"/>
    <mergeCell ref="C2:C4"/>
    <mergeCell ref="D2:D4"/>
    <mergeCell ref="E2:E4"/>
    <mergeCell ref="F2:F4"/>
  </mergeCells>
  <phoneticPr fontId="2" type="noConversion"/>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3"/>
  <sheetViews>
    <sheetView workbookViewId="0">
      <selection activeCell="C11" sqref="C11"/>
    </sheetView>
  </sheetViews>
  <sheetFormatPr defaultRowHeight="16.5" x14ac:dyDescent="0.3"/>
  <cols>
    <col min="1" max="4" width="10.625" style="12" customWidth="1"/>
    <col min="5" max="5" width="110.125" style="12" customWidth="1"/>
    <col min="6" max="9" width="10.625" style="12" customWidth="1"/>
    <col min="10" max="16384" width="9" style="12"/>
  </cols>
  <sheetData>
    <row r="3" spans="1:5" ht="17.25" x14ac:dyDescent="0.3">
      <c r="A3" s="13" t="s">
        <v>13</v>
      </c>
      <c r="B3" s="13" t="s">
        <v>17</v>
      </c>
      <c r="C3" s="13" t="s">
        <v>16</v>
      </c>
      <c r="D3" s="13" t="s">
        <v>14</v>
      </c>
      <c r="E3" s="13" t="s">
        <v>15</v>
      </c>
    </row>
    <row r="4" spans="1:5" x14ac:dyDescent="0.3">
      <c r="A4" s="14"/>
      <c r="B4" s="14" t="s">
        <v>18</v>
      </c>
      <c r="C4" s="14"/>
      <c r="D4" s="14">
        <v>2</v>
      </c>
      <c r="E4" s="14" t="s">
        <v>22</v>
      </c>
    </row>
    <row r="5" spans="1:5" x14ac:dyDescent="0.3">
      <c r="A5" s="14"/>
      <c r="B5" s="14" t="s">
        <v>18</v>
      </c>
      <c r="C5" s="14"/>
      <c r="D5" s="14">
        <v>2</v>
      </c>
      <c r="E5" s="14" t="s">
        <v>23</v>
      </c>
    </row>
    <row r="6" spans="1:5" x14ac:dyDescent="0.3">
      <c r="A6" s="14">
        <v>1</v>
      </c>
      <c r="B6" s="14" t="s">
        <v>18</v>
      </c>
      <c r="C6" s="14"/>
      <c r="D6" s="14">
        <v>3</v>
      </c>
      <c r="E6" s="14" t="s">
        <v>19</v>
      </c>
    </row>
    <row r="7" spans="1:5" x14ac:dyDescent="0.3">
      <c r="A7" s="14">
        <v>2</v>
      </c>
      <c r="B7" s="14" t="s">
        <v>18</v>
      </c>
      <c r="C7" s="14"/>
      <c r="D7" s="14">
        <v>3</v>
      </c>
      <c r="E7" s="14" t="s">
        <v>20</v>
      </c>
    </row>
    <row r="8" spans="1:5" x14ac:dyDescent="0.3">
      <c r="A8" s="14">
        <v>3</v>
      </c>
      <c r="B8" s="14" t="s">
        <v>18</v>
      </c>
      <c r="C8" s="14"/>
      <c r="D8" s="14">
        <v>3</v>
      </c>
      <c r="E8" s="14" t="s">
        <v>21</v>
      </c>
    </row>
    <row r="9" spans="1:5" x14ac:dyDescent="0.3">
      <c r="A9" s="14"/>
      <c r="B9" s="14" t="s">
        <v>18</v>
      </c>
      <c r="C9" s="14"/>
      <c r="D9" s="14">
        <v>5</v>
      </c>
      <c r="E9" s="14" t="s">
        <v>25</v>
      </c>
    </row>
    <row r="10" spans="1:5" x14ac:dyDescent="0.3">
      <c r="A10" s="14"/>
      <c r="B10" s="14" t="s">
        <v>18</v>
      </c>
      <c r="C10" s="14"/>
      <c r="D10" s="14">
        <v>8</v>
      </c>
      <c r="E10" s="14" t="s">
        <v>24</v>
      </c>
    </row>
    <row r="11" spans="1:5" x14ac:dyDescent="0.3">
      <c r="A11" s="14"/>
      <c r="B11" s="14"/>
      <c r="C11" s="14"/>
      <c r="D11" s="14"/>
      <c r="E11" s="14"/>
    </row>
    <row r="12" spans="1:5" x14ac:dyDescent="0.3">
      <c r="A12" s="14"/>
      <c r="B12" s="14"/>
      <c r="C12" s="14"/>
      <c r="D12" s="14"/>
      <c r="E12" s="14"/>
    </row>
    <row r="13" spans="1:5" x14ac:dyDescent="0.3">
      <c r="A13" s="14"/>
      <c r="B13" s="14"/>
      <c r="C13" s="14"/>
      <c r="D13" s="14"/>
      <c r="E13" s="14"/>
    </row>
    <row r="14" spans="1:5" x14ac:dyDescent="0.3">
      <c r="A14" s="14"/>
      <c r="B14" s="14"/>
      <c r="C14" s="14"/>
      <c r="D14" s="14"/>
      <c r="E14" s="14"/>
    </row>
    <row r="15" spans="1:5" x14ac:dyDescent="0.3">
      <c r="A15" s="14"/>
      <c r="B15" s="14"/>
      <c r="C15" s="14"/>
      <c r="D15" s="14"/>
      <c r="E15" s="14"/>
    </row>
    <row r="16" spans="1:5" x14ac:dyDescent="0.3">
      <c r="A16" s="14"/>
      <c r="B16" s="14"/>
      <c r="C16" s="14"/>
      <c r="D16" s="14"/>
      <c r="E16" s="14"/>
    </row>
    <row r="17" spans="1:5" x14ac:dyDescent="0.3">
      <c r="A17" s="14"/>
      <c r="B17" s="14"/>
      <c r="C17" s="14"/>
      <c r="D17" s="14"/>
      <c r="E17" s="14"/>
    </row>
    <row r="18" spans="1:5" x14ac:dyDescent="0.3">
      <c r="A18" s="14"/>
      <c r="B18" s="14"/>
      <c r="C18" s="14"/>
      <c r="D18" s="14"/>
      <c r="E18" s="14"/>
    </row>
    <row r="19" spans="1:5" x14ac:dyDescent="0.3">
      <c r="A19" s="14"/>
      <c r="B19" s="14"/>
      <c r="C19" s="14"/>
      <c r="D19" s="14"/>
      <c r="E19" s="14"/>
    </row>
    <row r="20" spans="1:5" x14ac:dyDescent="0.3">
      <c r="A20" s="14"/>
      <c r="B20" s="14"/>
      <c r="C20" s="14"/>
      <c r="D20" s="14"/>
      <c r="E20" s="14"/>
    </row>
    <row r="21" spans="1:5" x14ac:dyDescent="0.3">
      <c r="A21" s="14"/>
      <c r="B21" s="14"/>
      <c r="C21" s="14"/>
      <c r="D21" s="14"/>
      <c r="E21" s="14"/>
    </row>
    <row r="22" spans="1:5" x14ac:dyDescent="0.3">
      <c r="A22" s="14"/>
      <c r="B22" s="14"/>
      <c r="C22" s="14"/>
      <c r="D22" s="14"/>
      <c r="E22" s="14"/>
    </row>
    <row r="23" spans="1:5" x14ac:dyDescent="0.3">
      <c r="A23" s="14"/>
      <c r="B23" s="14"/>
      <c r="C23" s="14"/>
      <c r="D23" s="14"/>
      <c r="E23" s="14"/>
    </row>
    <row r="24" spans="1:5" x14ac:dyDescent="0.3">
      <c r="A24" s="14"/>
      <c r="B24" s="14"/>
      <c r="C24" s="14"/>
      <c r="D24" s="14"/>
      <c r="E24" s="14"/>
    </row>
    <row r="25" spans="1:5" x14ac:dyDescent="0.3">
      <c r="A25" s="14"/>
      <c r="B25" s="14"/>
      <c r="C25" s="14"/>
      <c r="D25" s="14"/>
      <c r="E25" s="14"/>
    </row>
    <row r="26" spans="1:5" x14ac:dyDescent="0.3">
      <c r="A26" s="14"/>
      <c r="B26" s="14"/>
      <c r="C26" s="14"/>
      <c r="D26" s="14"/>
      <c r="E26" s="14"/>
    </row>
    <row r="27" spans="1:5" x14ac:dyDescent="0.3">
      <c r="A27" s="14"/>
      <c r="B27" s="14"/>
      <c r="C27" s="14"/>
      <c r="D27" s="14"/>
      <c r="E27" s="14"/>
    </row>
    <row r="28" spans="1:5" x14ac:dyDescent="0.3">
      <c r="A28" s="14"/>
      <c r="B28" s="14"/>
      <c r="C28" s="14"/>
      <c r="D28" s="14"/>
      <c r="E28" s="14"/>
    </row>
    <row r="29" spans="1:5" x14ac:dyDescent="0.3">
      <c r="A29" s="14"/>
      <c r="B29" s="14"/>
      <c r="C29" s="14"/>
      <c r="D29" s="14"/>
      <c r="E29" s="14"/>
    </row>
    <row r="30" spans="1:5" x14ac:dyDescent="0.3">
      <c r="A30" s="14"/>
      <c r="B30" s="14"/>
      <c r="C30" s="14"/>
      <c r="D30" s="14"/>
      <c r="E30" s="14"/>
    </row>
    <row r="31" spans="1:5" x14ac:dyDescent="0.3">
      <c r="A31" s="14"/>
      <c r="B31" s="14"/>
      <c r="C31" s="14"/>
      <c r="D31" s="14"/>
      <c r="E31" s="14"/>
    </row>
    <row r="32" spans="1:5" x14ac:dyDescent="0.3">
      <c r="A32" s="14"/>
      <c r="B32" s="14"/>
      <c r="C32" s="14"/>
      <c r="D32" s="14"/>
      <c r="E32" s="14"/>
    </row>
    <row r="33" spans="1:5" x14ac:dyDescent="0.3">
      <c r="A33" s="14"/>
      <c r="B33" s="14"/>
      <c r="C33" s="14"/>
      <c r="D33" s="14"/>
      <c r="E33" s="14"/>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文档说明</vt:lpstr>
      <vt:lpstr>属性表</vt:lpstr>
      <vt:lpstr>属性投放</vt:lpstr>
      <vt:lpstr>职业设计</vt:lpstr>
      <vt:lpstr>羁绊之力</vt:lpstr>
      <vt:lpstr>守护灵（4次修订版）</vt:lpstr>
      <vt:lpstr>关卡思路</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2019-02-16T10:15:07Z</dcterms:modified>
</cp:coreProperties>
</file>