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8" activeTab="2"/>
  </bookViews>
  <sheets>
    <sheet name="文档说明" sheetId="10" r:id="rId1"/>
    <sheet name="卡牌投放" sheetId="98" state="hidden" r:id="rId2"/>
    <sheet name="新-卡牌投放" sheetId="104" r:id="rId3"/>
    <sheet name="嘉年华数值统计" sheetId="105" r:id="rId4"/>
    <sheet name="7日活动" sheetId="96" r:id="rId5"/>
    <sheet name="7日活动2" sheetId="102" r:id="rId6"/>
    <sheet name="Sheet1" sheetId="101" r:id="rId7"/>
    <sheet name="数据母表" sheetId="99" r:id="rId8"/>
    <sheet name="产出数据母表" sheetId="106" r:id="rId9"/>
    <sheet name="属性价值透视" sheetId="100" r:id="rId10"/>
    <sheet name="可做的任务" sheetId="103" r:id="rId11"/>
  </sheets>
  <externalReferences>
    <externalReference r:id="rId12"/>
    <externalReference r:id="rId13"/>
    <externalReference r:id="rId14"/>
  </externalReferences>
  <definedNames>
    <definedName name="卡牌品质" localSheetId="2">'新-卡牌投放'!$A$6:$A$10</definedName>
    <definedName name="卡牌品质">卡牌投放!$A$4:$A$8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M6" i="104" l="1"/>
  <c r="K3" i="100" l="1"/>
  <c r="L3" i="100"/>
  <c r="M3" i="100"/>
  <c r="CM6" i="104" l="1"/>
  <c r="DW7" i="104" l="1"/>
  <c r="DW8" i="104"/>
  <c r="DW9" i="104"/>
  <c r="DW10" i="104"/>
  <c r="DX10" i="104" s="1"/>
  <c r="DW11" i="104"/>
  <c r="DX11" i="104" s="1"/>
  <c r="DW6" i="104"/>
  <c r="DX6" i="104" s="1"/>
  <c r="DX7" i="104"/>
  <c r="DX8" i="104"/>
  <c r="DX9" i="104"/>
  <c r="DV7" i="104"/>
  <c r="DV8" i="104"/>
  <c r="DV9" i="104"/>
  <c r="DV10" i="104"/>
  <c r="DV11" i="104"/>
  <c r="DV6" i="104"/>
  <c r="DX3" i="104" l="1"/>
  <c r="DY7" i="104" l="1"/>
  <c r="DY11" i="104"/>
  <c r="DY9" i="104"/>
  <c r="DY8" i="104"/>
  <c r="DY10" i="104"/>
  <c r="DY6" i="104"/>
  <c r="DB13" i="104" l="1"/>
  <c r="DC13" i="104"/>
  <c r="X10" i="104"/>
  <c r="O51" i="102" l="1"/>
  <c r="O52" i="102"/>
  <c r="O53" i="102"/>
  <c r="O54" i="102"/>
  <c r="O55" i="102"/>
  <c r="O56" i="102"/>
  <c r="O57" i="102"/>
  <c r="O58" i="102"/>
  <c r="O59" i="102"/>
  <c r="O60" i="102"/>
  <c r="O61" i="102"/>
  <c r="O50" i="102"/>
  <c r="I60" i="102"/>
  <c r="I61" i="102"/>
  <c r="I62" i="102"/>
  <c r="I63" i="102"/>
  <c r="I64" i="102"/>
  <c r="I65" i="102"/>
  <c r="I59" i="102"/>
  <c r="I51" i="102"/>
  <c r="I52" i="102"/>
  <c r="I53" i="102"/>
  <c r="I54" i="102"/>
  <c r="I55" i="102"/>
  <c r="I56" i="102"/>
  <c r="I57" i="102"/>
  <c r="I58" i="102"/>
  <c r="I50" i="102"/>
  <c r="BC6" i="106" l="1"/>
  <c r="BC7" i="106"/>
  <c r="BC8" i="106"/>
  <c r="BC9" i="106"/>
  <c r="BC10" i="106"/>
  <c r="BC11" i="106"/>
  <c r="BC12" i="106"/>
  <c r="BC13" i="106"/>
  <c r="BC14" i="106"/>
  <c r="BC15" i="106"/>
  <c r="BC16" i="106"/>
  <c r="BC17" i="106"/>
  <c r="BC18" i="106"/>
  <c r="BC19" i="106"/>
  <c r="BC20" i="106"/>
  <c r="BC21" i="106"/>
  <c r="BC22" i="106"/>
  <c r="BC23" i="106"/>
  <c r="BC24" i="106"/>
  <c r="BC25" i="106"/>
  <c r="BC26" i="106"/>
  <c r="BC27" i="106"/>
  <c r="BC28" i="106"/>
  <c r="BC29" i="106"/>
  <c r="BC30" i="106"/>
  <c r="BC31" i="106"/>
  <c r="BC32" i="106"/>
  <c r="BC33" i="106"/>
  <c r="BC34" i="106"/>
  <c r="BC5" i="106"/>
  <c r="BD6" i="106"/>
  <c r="BD7" i="106"/>
  <c r="BD8" i="106"/>
  <c r="BD9" i="106"/>
  <c r="BD10" i="106"/>
  <c r="BD11" i="106"/>
  <c r="BD12" i="106"/>
  <c r="BD13" i="106"/>
  <c r="BD14" i="106"/>
  <c r="BD15" i="106"/>
  <c r="BD16" i="106"/>
  <c r="BD17" i="106"/>
  <c r="BD18" i="106"/>
  <c r="BD19" i="106"/>
  <c r="BD20" i="106"/>
  <c r="BD21" i="106"/>
  <c r="BD22" i="106"/>
  <c r="BD23" i="106"/>
  <c r="BD24" i="106"/>
  <c r="BD25" i="106"/>
  <c r="BD26" i="106"/>
  <c r="BD27" i="106"/>
  <c r="BD28" i="106"/>
  <c r="BD29" i="106"/>
  <c r="BD30" i="106"/>
  <c r="BD31" i="106"/>
  <c r="BD32" i="106"/>
  <c r="BD33" i="106"/>
  <c r="BD34" i="106"/>
  <c r="BD5" i="106"/>
  <c r="CS9" i="105"/>
  <c r="CS11" i="105"/>
  <c r="CS12" i="105"/>
  <c r="CS13" i="105"/>
  <c r="CS14" i="105"/>
  <c r="CS15" i="105"/>
  <c r="CS17" i="105"/>
  <c r="CS19" i="105"/>
  <c r="CS8" i="105"/>
  <c r="FW15" i="99"/>
  <c r="FW14" i="99"/>
  <c r="FW13" i="99"/>
  <c r="FW12" i="99"/>
  <c r="FW11" i="99"/>
  <c r="FW10" i="99"/>
  <c r="FW9" i="99"/>
  <c r="FW8" i="99"/>
  <c r="CS18" i="105" s="1"/>
  <c r="FW7" i="99"/>
  <c r="CS16" i="105" s="1"/>
  <c r="FW6" i="99"/>
  <c r="CS10" i="105" s="1"/>
  <c r="FW5" i="99"/>
  <c r="BT8" i="105" l="1"/>
  <c r="BT9" i="105"/>
  <c r="BT10" i="105"/>
  <c r="BT11" i="105"/>
  <c r="BT12" i="105"/>
  <c r="BT13" i="105"/>
  <c r="BT14" i="105"/>
  <c r="BT15" i="105"/>
  <c r="BT16" i="105"/>
  <c r="BT17" i="105"/>
  <c r="BT18" i="105"/>
  <c r="BT19" i="105"/>
  <c r="BT7" i="105"/>
  <c r="BN8" i="105" l="1"/>
  <c r="BO8" i="105"/>
  <c r="BN9" i="105"/>
  <c r="BO9" i="105"/>
  <c r="BO13" i="105" l="1"/>
  <c r="BN13" i="105"/>
  <c r="BO12" i="105"/>
  <c r="BN12" i="105"/>
  <c r="BO11" i="105"/>
  <c r="BN11" i="105"/>
  <c r="BO10" i="105"/>
  <c r="BN10" i="105"/>
  <c r="BO7" i="105"/>
  <c r="BU9" i="105" s="1"/>
  <c r="BN7" i="105"/>
  <c r="BU17" i="105" l="1"/>
  <c r="BU11" i="105"/>
  <c r="BU19" i="105"/>
  <c r="BU12" i="105"/>
  <c r="BU14" i="105"/>
  <c r="BU18" i="105"/>
  <c r="BU15" i="105"/>
  <c r="BU13" i="105"/>
  <c r="BU8" i="105"/>
  <c r="BU7" i="105"/>
  <c r="BU16" i="105"/>
  <c r="BU10" i="105"/>
  <c r="FS6" i="100"/>
  <c r="FS7" i="100"/>
  <c r="FS8" i="100"/>
  <c r="FS9" i="100"/>
  <c r="FS10" i="100"/>
  <c r="FS11" i="100"/>
  <c r="FS12" i="100"/>
  <c r="FS13" i="100"/>
  <c r="FS14" i="100"/>
  <c r="FS15" i="100"/>
  <c r="FS16" i="100"/>
  <c r="FS17" i="100"/>
  <c r="FS18" i="100"/>
  <c r="FS19" i="100"/>
  <c r="FS20" i="100"/>
  <c r="FS21" i="100"/>
  <c r="FS22" i="100"/>
  <c r="FS23" i="100"/>
  <c r="FS24" i="100"/>
  <c r="FR6" i="100"/>
  <c r="FR7" i="100"/>
  <c r="FR8" i="100"/>
  <c r="FR9" i="100"/>
  <c r="FR10" i="100"/>
  <c r="FR11" i="100"/>
  <c r="FR12" i="100"/>
  <c r="FR13" i="100"/>
  <c r="FR14" i="100"/>
  <c r="FR15" i="100"/>
  <c r="FR16" i="100"/>
  <c r="FR17" i="100"/>
  <c r="FR18" i="100"/>
  <c r="FR19" i="100"/>
  <c r="FR20" i="100"/>
  <c r="FR21" i="100"/>
  <c r="FR22" i="100"/>
  <c r="FR23" i="100"/>
  <c r="FR24" i="100"/>
  <c r="FM6" i="100"/>
  <c r="FM7" i="100"/>
  <c r="FM8" i="100"/>
  <c r="FM9" i="100"/>
  <c r="FM10" i="100"/>
  <c r="FM11" i="100"/>
  <c r="FM12" i="100"/>
  <c r="FM13" i="100"/>
  <c r="FM14" i="100"/>
  <c r="FM15" i="100"/>
  <c r="FM16" i="100"/>
  <c r="FM17" i="100"/>
  <c r="FM18" i="100"/>
  <c r="FM19" i="100"/>
  <c r="FM20" i="100"/>
  <c r="FM21" i="100"/>
  <c r="FM22" i="100"/>
  <c r="FM23" i="100"/>
  <c r="FM24" i="100"/>
  <c r="FL6" i="100"/>
  <c r="FL7" i="100"/>
  <c r="FL8" i="100"/>
  <c r="FL9" i="100"/>
  <c r="FL10" i="100"/>
  <c r="FL11" i="100"/>
  <c r="FL12" i="100"/>
  <c r="FL13" i="100"/>
  <c r="FL14" i="100"/>
  <c r="FL15" i="100"/>
  <c r="FL16" i="100"/>
  <c r="FL17" i="100"/>
  <c r="FL18" i="100"/>
  <c r="FL19" i="100"/>
  <c r="FL20" i="100"/>
  <c r="FL21" i="100"/>
  <c r="FL22" i="100"/>
  <c r="FL23" i="100"/>
  <c r="FL24" i="100"/>
  <c r="BV12" i="105" l="1"/>
  <c r="BW12" i="105" s="1"/>
  <c r="BV15" i="105"/>
  <c r="BW15" i="105" s="1"/>
  <c r="BV18" i="105"/>
  <c r="BW18" i="105" s="1"/>
  <c r="BV10" i="105"/>
  <c r="BW10" i="105" s="1"/>
  <c r="BV9" i="105"/>
  <c r="BW9" i="105" s="1"/>
  <c r="BV8" i="105"/>
  <c r="BW8" i="105" s="1"/>
  <c r="BV16" i="105"/>
  <c r="BW16" i="105" s="1"/>
  <c r="BV19" i="105"/>
  <c r="BW19" i="105" s="1"/>
  <c r="BV11" i="105"/>
  <c r="BW11" i="105" s="1"/>
  <c r="BV14" i="105"/>
  <c r="BW14" i="105" s="1"/>
  <c r="BV17" i="105"/>
  <c r="BW17" i="105" s="1"/>
  <c r="BV13" i="105"/>
  <c r="BW13" i="105" s="1"/>
  <c r="FL5" i="100"/>
  <c r="BV7" i="105" s="1"/>
  <c r="BW7" i="105" s="1"/>
  <c r="BZ7" i="105" l="1"/>
  <c r="BX7" i="105"/>
  <c r="BZ17" i="105"/>
  <c r="BX17" i="105"/>
  <c r="CP19" i="105"/>
  <c r="CL19" i="105"/>
  <c r="BX18" i="105"/>
  <c r="CK19" i="105"/>
  <c r="CM19" i="105"/>
  <c r="CN19" i="105"/>
  <c r="BZ18" i="105"/>
  <c r="CP15" i="105"/>
  <c r="CK15" i="105"/>
  <c r="CL15" i="105"/>
  <c r="BZ14" i="105"/>
  <c r="CM15" i="105"/>
  <c r="BX14" i="105"/>
  <c r="CN15" i="105"/>
  <c r="BX15" i="105"/>
  <c r="BZ15" i="105"/>
  <c r="BZ11" i="105"/>
  <c r="BX11" i="105"/>
  <c r="BZ9" i="105"/>
  <c r="BX9" i="105"/>
  <c r="BX12" i="105"/>
  <c r="BZ12" i="105"/>
  <c r="BZ16" i="105"/>
  <c r="BX16" i="105"/>
  <c r="BZ8" i="105"/>
  <c r="BX8" i="105"/>
  <c r="BX13" i="105"/>
  <c r="BZ13" i="105"/>
  <c r="BZ19" i="105"/>
  <c r="BX19" i="105"/>
  <c r="CP11" i="105"/>
  <c r="CL11" i="105"/>
  <c r="CK11" i="105"/>
  <c r="BZ10" i="105"/>
  <c r="CM11" i="105"/>
  <c r="BX10" i="105"/>
  <c r="CN11" i="105"/>
  <c r="BA6" i="99"/>
  <c r="BB6" i="99"/>
  <c r="BC6" i="99"/>
  <c r="BA7" i="99"/>
  <c r="BB7" i="99"/>
  <c r="BC7" i="99"/>
  <c r="BA8" i="99"/>
  <c r="BB8" i="99"/>
  <c r="BC8" i="99"/>
  <c r="BA9" i="99"/>
  <c r="BB9" i="99"/>
  <c r="BC9" i="99"/>
  <c r="BA10" i="99"/>
  <c r="BB10" i="99"/>
  <c r="BC10" i="99"/>
  <c r="BA11" i="99"/>
  <c r="BB11" i="99"/>
  <c r="BC11" i="99"/>
  <c r="BA12" i="99"/>
  <c r="BB12" i="99"/>
  <c r="BC12" i="99"/>
  <c r="BA13" i="99"/>
  <c r="BB13" i="99"/>
  <c r="BC13" i="99"/>
  <c r="BA14" i="99"/>
  <c r="BB14" i="99"/>
  <c r="BC14" i="99"/>
  <c r="BA15" i="99"/>
  <c r="BB15" i="99"/>
  <c r="BC15" i="99"/>
  <c r="BA16" i="99"/>
  <c r="BB16" i="99"/>
  <c r="BC16" i="99"/>
  <c r="BA17" i="99"/>
  <c r="BB17" i="99"/>
  <c r="BC17" i="99"/>
  <c r="BA18" i="99"/>
  <c r="BB18" i="99"/>
  <c r="BC18" i="99"/>
  <c r="BA19" i="99"/>
  <c r="BB19" i="99"/>
  <c r="BC19" i="99"/>
  <c r="BA20" i="99"/>
  <c r="BB20" i="99"/>
  <c r="BC20" i="99"/>
  <c r="BA21" i="99"/>
  <c r="BB21" i="99"/>
  <c r="BC21" i="99"/>
  <c r="BA22" i="99"/>
  <c r="BB22" i="99"/>
  <c r="BC22" i="99"/>
  <c r="BA23" i="99"/>
  <c r="BB23" i="99"/>
  <c r="BC23" i="99"/>
  <c r="BA24" i="99"/>
  <c r="BB24" i="99"/>
  <c r="BC24" i="99"/>
  <c r="BA25" i="99"/>
  <c r="BB25" i="99"/>
  <c r="BC25" i="99"/>
  <c r="BA26" i="99"/>
  <c r="BB26" i="99"/>
  <c r="BC26" i="99"/>
  <c r="BA27" i="99"/>
  <c r="BB27" i="99"/>
  <c r="BC27" i="99"/>
  <c r="BA28" i="99"/>
  <c r="BB28" i="99"/>
  <c r="BC28" i="99"/>
  <c r="BA29" i="99"/>
  <c r="BB29" i="99"/>
  <c r="BC29" i="99"/>
  <c r="BA30" i="99"/>
  <c r="BB30" i="99"/>
  <c r="BC30" i="99"/>
  <c r="BA31" i="99"/>
  <c r="BB31" i="99"/>
  <c r="BC31" i="99"/>
  <c r="BA32" i="99"/>
  <c r="BB32" i="99"/>
  <c r="BC32" i="99"/>
  <c r="BA33" i="99"/>
  <c r="BB33" i="99"/>
  <c r="BC33" i="99"/>
  <c r="BA34" i="99"/>
  <c r="BB34" i="99"/>
  <c r="BC34" i="99"/>
  <c r="BA35" i="99"/>
  <c r="BB35" i="99"/>
  <c r="BC35" i="99"/>
  <c r="BA36" i="99"/>
  <c r="BB36" i="99"/>
  <c r="BC36" i="99"/>
  <c r="BA37" i="99"/>
  <c r="BB37" i="99"/>
  <c r="BC37" i="99"/>
  <c r="BA38" i="99"/>
  <c r="BB38" i="99"/>
  <c r="BC38" i="99"/>
  <c r="BA39" i="99"/>
  <c r="BB39" i="99"/>
  <c r="BC39" i="99"/>
  <c r="BA40" i="99"/>
  <c r="BB40" i="99"/>
  <c r="BC40" i="99"/>
  <c r="BA41" i="99"/>
  <c r="BB41" i="99"/>
  <c r="BC41" i="99"/>
  <c r="BA42" i="99"/>
  <c r="BB42" i="99"/>
  <c r="BC42" i="99"/>
  <c r="BA43" i="99"/>
  <c r="BB43" i="99"/>
  <c r="BC43" i="99"/>
  <c r="BA44" i="99"/>
  <c r="BB44" i="99"/>
  <c r="BC44" i="99"/>
  <c r="BA45" i="99"/>
  <c r="BB45" i="99"/>
  <c r="BC45" i="99"/>
  <c r="BA46" i="99"/>
  <c r="BB46" i="99"/>
  <c r="BC46" i="99"/>
  <c r="BA47" i="99"/>
  <c r="BB47" i="99"/>
  <c r="BC47" i="99"/>
  <c r="BA48" i="99"/>
  <c r="BB48" i="99"/>
  <c r="BC48" i="99"/>
  <c r="BA49" i="99"/>
  <c r="BB49" i="99"/>
  <c r="BC49" i="99"/>
  <c r="BA50" i="99"/>
  <c r="BB50" i="99"/>
  <c r="BC50" i="99"/>
  <c r="BA51" i="99"/>
  <c r="BB51" i="99"/>
  <c r="BC51" i="99"/>
  <c r="BA52" i="99"/>
  <c r="BB52" i="99"/>
  <c r="BC52" i="99"/>
  <c r="BA53" i="99"/>
  <c r="BB53" i="99"/>
  <c r="BC53" i="99"/>
  <c r="BA54" i="99"/>
  <c r="BB54" i="99"/>
  <c r="BC54" i="99"/>
  <c r="BA55" i="99"/>
  <c r="BB55" i="99"/>
  <c r="BC55" i="99"/>
  <c r="BA56" i="99"/>
  <c r="BB56" i="99"/>
  <c r="BC56" i="99"/>
  <c r="BA57" i="99"/>
  <c r="BB57" i="99"/>
  <c r="BC57" i="99"/>
  <c r="BA58" i="99"/>
  <c r="BB58" i="99"/>
  <c r="BC58" i="99"/>
  <c r="BA59" i="99"/>
  <c r="BB59" i="99"/>
  <c r="BC59" i="99"/>
  <c r="BA60" i="99"/>
  <c r="BB60" i="99"/>
  <c r="BC60" i="99"/>
  <c r="BA61" i="99"/>
  <c r="BB61" i="99"/>
  <c r="BC61" i="99"/>
  <c r="BA62" i="99"/>
  <c r="BB62" i="99"/>
  <c r="BC62" i="99"/>
  <c r="BA63" i="99"/>
  <c r="BB63" i="99"/>
  <c r="BC63" i="99"/>
  <c r="BA64" i="99"/>
  <c r="BB64" i="99"/>
  <c r="BC64" i="99"/>
  <c r="BA65" i="99"/>
  <c r="BB65" i="99"/>
  <c r="BC65" i="99"/>
  <c r="BA66" i="99"/>
  <c r="BB66" i="99"/>
  <c r="BC66" i="99"/>
  <c r="BA67" i="99"/>
  <c r="BB67" i="99"/>
  <c r="BC67" i="99"/>
  <c r="BA68" i="99"/>
  <c r="BB68" i="99"/>
  <c r="BC68" i="99"/>
  <c r="BA69" i="99"/>
  <c r="BB69" i="99"/>
  <c r="BC69" i="99"/>
  <c r="BA70" i="99"/>
  <c r="BB70" i="99"/>
  <c r="BC70" i="99"/>
  <c r="BA71" i="99"/>
  <c r="BB71" i="99"/>
  <c r="BC71" i="99"/>
  <c r="BA72" i="99"/>
  <c r="BB72" i="99"/>
  <c r="BC72" i="99"/>
  <c r="BA73" i="99"/>
  <c r="BB73" i="99"/>
  <c r="BC73" i="99"/>
  <c r="BA74" i="99"/>
  <c r="BB74" i="99"/>
  <c r="BC74" i="99"/>
  <c r="BA75" i="99"/>
  <c r="BB75" i="99"/>
  <c r="BC75" i="99"/>
  <c r="BA76" i="99"/>
  <c r="BB76" i="99"/>
  <c r="BC76" i="99"/>
  <c r="BA77" i="99"/>
  <c r="BB77" i="99"/>
  <c r="BC77" i="99"/>
  <c r="BA78" i="99"/>
  <c r="BB78" i="99"/>
  <c r="BC78" i="99"/>
  <c r="BA79" i="99"/>
  <c r="BB79" i="99"/>
  <c r="BC79" i="99"/>
  <c r="BA80" i="99"/>
  <c r="BB80" i="99"/>
  <c r="BC80" i="99"/>
  <c r="BA81" i="99"/>
  <c r="BB81" i="99"/>
  <c r="BC81" i="99"/>
  <c r="BA82" i="99"/>
  <c r="BB82" i="99"/>
  <c r="BC82" i="99"/>
  <c r="BA83" i="99"/>
  <c r="BB83" i="99"/>
  <c r="BC83" i="99"/>
  <c r="BA84" i="99"/>
  <c r="BB84" i="99"/>
  <c r="BC84" i="99"/>
  <c r="BA85" i="99"/>
  <c r="BB85" i="99"/>
  <c r="BC85" i="99"/>
  <c r="BA86" i="99"/>
  <c r="BB86" i="99"/>
  <c r="BC86" i="99"/>
  <c r="BA87" i="99"/>
  <c r="BB87" i="99"/>
  <c r="BC87" i="99"/>
  <c r="BA88" i="99"/>
  <c r="BB88" i="99"/>
  <c r="BC88" i="99"/>
  <c r="BA89" i="99"/>
  <c r="BB89" i="99"/>
  <c r="BC89" i="99"/>
  <c r="BA90" i="99"/>
  <c r="BB90" i="99"/>
  <c r="BC90" i="99"/>
  <c r="BA91" i="99"/>
  <c r="BB91" i="99"/>
  <c r="BC91" i="99"/>
  <c r="BA92" i="99"/>
  <c r="BB92" i="99"/>
  <c r="BC92" i="99"/>
  <c r="BA93" i="99"/>
  <c r="BB93" i="99"/>
  <c r="BC93" i="99"/>
  <c r="BA94" i="99"/>
  <c r="BB94" i="99"/>
  <c r="BC94" i="99"/>
  <c r="BA95" i="99"/>
  <c r="BB95" i="99"/>
  <c r="BC95" i="99"/>
  <c r="BA96" i="99"/>
  <c r="BB96" i="99"/>
  <c r="BC96" i="99"/>
  <c r="BA97" i="99"/>
  <c r="BB97" i="99"/>
  <c r="BC97" i="99"/>
  <c r="BA98" i="99"/>
  <c r="BB98" i="99"/>
  <c r="BC98" i="99"/>
  <c r="BA99" i="99"/>
  <c r="BB99" i="99"/>
  <c r="BC99" i="99"/>
  <c r="BA100" i="99"/>
  <c r="BB100" i="99"/>
  <c r="BC100" i="99"/>
  <c r="BA101" i="99"/>
  <c r="BB101" i="99"/>
  <c r="BC101" i="99"/>
  <c r="BA102" i="99"/>
  <c r="BB102" i="99"/>
  <c r="BC102" i="99"/>
  <c r="BA103" i="99"/>
  <c r="BB103" i="99"/>
  <c r="BC103" i="99"/>
  <c r="BA104" i="99"/>
  <c r="BB104" i="99"/>
  <c r="BC104" i="99"/>
  <c r="BA105" i="99"/>
  <c r="BB105" i="99"/>
  <c r="BC105" i="99"/>
  <c r="BA106" i="99"/>
  <c r="BB106" i="99"/>
  <c r="BC106" i="99"/>
  <c r="BA107" i="99"/>
  <c r="BB107" i="99"/>
  <c r="BC107" i="99"/>
  <c r="BA108" i="99"/>
  <c r="BB108" i="99"/>
  <c r="BC108" i="99"/>
  <c r="BA109" i="99"/>
  <c r="BB109" i="99"/>
  <c r="BC109" i="99"/>
  <c r="BA110" i="99"/>
  <c r="BB110" i="99"/>
  <c r="BC110" i="99"/>
  <c r="BA111" i="99"/>
  <c r="BB111" i="99"/>
  <c r="BC111" i="99"/>
  <c r="BA112" i="99"/>
  <c r="BB112" i="99"/>
  <c r="BC112" i="99"/>
  <c r="BA113" i="99"/>
  <c r="BB113" i="99"/>
  <c r="BC113" i="99"/>
  <c r="BA114" i="99"/>
  <c r="BB114" i="99"/>
  <c r="BC114" i="99"/>
  <c r="BA115" i="99"/>
  <c r="BB115" i="99"/>
  <c r="BC115" i="99"/>
  <c r="BA116" i="99"/>
  <c r="BB116" i="99"/>
  <c r="BC116" i="99"/>
  <c r="BA117" i="99"/>
  <c r="BB117" i="99"/>
  <c r="BC117" i="99"/>
  <c r="BA118" i="99"/>
  <c r="BB118" i="99"/>
  <c r="BC118" i="99"/>
  <c r="BA119" i="99"/>
  <c r="BB119" i="99"/>
  <c r="BC119" i="99"/>
  <c r="BA120" i="99"/>
  <c r="BB120" i="99"/>
  <c r="BC120" i="99"/>
  <c r="BA121" i="99"/>
  <c r="BB121" i="99"/>
  <c r="BC121" i="99"/>
  <c r="BA122" i="99"/>
  <c r="BB122" i="99"/>
  <c r="BC122" i="99"/>
  <c r="BA123" i="99"/>
  <c r="BB123" i="99"/>
  <c r="BC123" i="99"/>
  <c r="BA124" i="99"/>
  <c r="BB124" i="99"/>
  <c r="BC124" i="99"/>
  <c r="BA125" i="99"/>
  <c r="BB125" i="99"/>
  <c r="BC125" i="99"/>
  <c r="BA126" i="99"/>
  <c r="BB126" i="99"/>
  <c r="BC126" i="99"/>
  <c r="BA127" i="99"/>
  <c r="BB127" i="99"/>
  <c r="BC127" i="99"/>
  <c r="BA128" i="99"/>
  <c r="BB128" i="99"/>
  <c r="BC128" i="99"/>
  <c r="BA129" i="99"/>
  <c r="BB129" i="99"/>
  <c r="BC129" i="99"/>
  <c r="BA130" i="99"/>
  <c r="BB130" i="99"/>
  <c r="BC130" i="99"/>
  <c r="BA131" i="99"/>
  <c r="BB131" i="99"/>
  <c r="BC131" i="99"/>
  <c r="BA132" i="99"/>
  <c r="BB132" i="99"/>
  <c r="BC132" i="99"/>
  <c r="BA133" i="99"/>
  <c r="BB133" i="99"/>
  <c r="BC133" i="99"/>
  <c r="BA134" i="99"/>
  <c r="BB134" i="99"/>
  <c r="BC134" i="99"/>
  <c r="BA135" i="99"/>
  <c r="BB135" i="99"/>
  <c r="BC135" i="99"/>
  <c r="BA136" i="99"/>
  <c r="BB136" i="99"/>
  <c r="BC136" i="99"/>
  <c r="BA137" i="99"/>
  <c r="BB137" i="99"/>
  <c r="BC137" i="99"/>
  <c r="BA138" i="99"/>
  <c r="BB138" i="99"/>
  <c r="BC138" i="99"/>
  <c r="BA139" i="99"/>
  <c r="BB139" i="99"/>
  <c r="BC139" i="99"/>
  <c r="BA140" i="99"/>
  <c r="BB140" i="99"/>
  <c r="BC140" i="99"/>
  <c r="BA141" i="99"/>
  <c r="BB141" i="99"/>
  <c r="BC141" i="99"/>
  <c r="BA142" i="99"/>
  <c r="BB142" i="99"/>
  <c r="BC142" i="99"/>
  <c r="BA143" i="99"/>
  <c r="BB143" i="99"/>
  <c r="BC143" i="99"/>
  <c r="BA144" i="99"/>
  <c r="BB144" i="99"/>
  <c r="BC144" i="99"/>
  <c r="BA145" i="99"/>
  <c r="BB145" i="99"/>
  <c r="BC145" i="99"/>
  <c r="BA146" i="99"/>
  <c r="BB146" i="99"/>
  <c r="BC146" i="99"/>
  <c r="BA147" i="99"/>
  <c r="BB147" i="99"/>
  <c r="BC147" i="99"/>
  <c r="BA148" i="99"/>
  <c r="BB148" i="99"/>
  <c r="BC148" i="99"/>
  <c r="BA149" i="99"/>
  <c r="BB149" i="99"/>
  <c r="BC149" i="99"/>
  <c r="BA150" i="99"/>
  <c r="BB150" i="99"/>
  <c r="BC150" i="99"/>
  <c r="BA151" i="99"/>
  <c r="BB151" i="99"/>
  <c r="BC151" i="99"/>
  <c r="BA152" i="99"/>
  <c r="BB152" i="99"/>
  <c r="BC152" i="99"/>
  <c r="BA153" i="99"/>
  <c r="BB153" i="99"/>
  <c r="BC153" i="99"/>
  <c r="BA154" i="99"/>
  <c r="BB154" i="99"/>
  <c r="BC154" i="99"/>
  <c r="BA155" i="99"/>
  <c r="BB155" i="99"/>
  <c r="BC155" i="99"/>
  <c r="BA156" i="99"/>
  <c r="BB156" i="99"/>
  <c r="BC156" i="99"/>
  <c r="BA157" i="99"/>
  <c r="BB157" i="99"/>
  <c r="BC157" i="99"/>
  <c r="BA158" i="99"/>
  <c r="BB158" i="99"/>
  <c r="BC158" i="99"/>
  <c r="BA159" i="99"/>
  <c r="BB159" i="99"/>
  <c r="BC159" i="99"/>
  <c r="BA160" i="99"/>
  <c r="BB160" i="99"/>
  <c r="BC160" i="99"/>
  <c r="BA161" i="99"/>
  <c r="BB161" i="99"/>
  <c r="BC161" i="99"/>
  <c r="BA162" i="99"/>
  <c r="BB162" i="99"/>
  <c r="BC162" i="99"/>
  <c r="BA163" i="99"/>
  <c r="BB163" i="99"/>
  <c r="BC163" i="99"/>
  <c r="BA164" i="99"/>
  <c r="BB164" i="99"/>
  <c r="BC164" i="99"/>
  <c r="BA165" i="99"/>
  <c r="BB165" i="99"/>
  <c r="BC165" i="99"/>
  <c r="BA166" i="99"/>
  <c r="BB166" i="99"/>
  <c r="BC166" i="99"/>
  <c r="BA167" i="99"/>
  <c r="BB167" i="99"/>
  <c r="BC167" i="99"/>
  <c r="BA168" i="99"/>
  <c r="BB168" i="99"/>
  <c r="BC168" i="99"/>
  <c r="BA169" i="99"/>
  <c r="BB169" i="99"/>
  <c r="BC169" i="99"/>
  <c r="BA170" i="99"/>
  <c r="BB170" i="99"/>
  <c r="BC170" i="99"/>
  <c r="BA171" i="99"/>
  <c r="BB171" i="99"/>
  <c r="BC171" i="99"/>
  <c r="BA172" i="99"/>
  <c r="BB172" i="99"/>
  <c r="BC172" i="99"/>
  <c r="BA173" i="99"/>
  <c r="BB173" i="99"/>
  <c r="BC173" i="99"/>
  <c r="BA174" i="99"/>
  <c r="BB174" i="99"/>
  <c r="BC174" i="99"/>
  <c r="BA175" i="99"/>
  <c r="BB175" i="99"/>
  <c r="BC175" i="99"/>
  <c r="BA176" i="99"/>
  <c r="BB176" i="99"/>
  <c r="BC176" i="99"/>
  <c r="BA177" i="99"/>
  <c r="BB177" i="99"/>
  <c r="BC177" i="99"/>
  <c r="BA178" i="99"/>
  <c r="BB178" i="99"/>
  <c r="BC178" i="99"/>
  <c r="BA179" i="99"/>
  <c r="BB179" i="99"/>
  <c r="BC179" i="99"/>
  <c r="BA180" i="99"/>
  <c r="BB180" i="99"/>
  <c r="BC180" i="99"/>
  <c r="BA181" i="99"/>
  <c r="BB181" i="99"/>
  <c r="BC181" i="99"/>
  <c r="BA182" i="99"/>
  <c r="BB182" i="99"/>
  <c r="BC182" i="99"/>
  <c r="BA183" i="99"/>
  <c r="BB183" i="99"/>
  <c r="BC183" i="99"/>
  <c r="BA184" i="99"/>
  <c r="BB184" i="99"/>
  <c r="BC184" i="99"/>
  <c r="BA185" i="99"/>
  <c r="BB185" i="99"/>
  <c r="BC185" i="99"/>
  <c r="BA186" i="99"/>
  <c r="BB186" i="99"/>
  <c r="BC186" i="99"/>
  <c r="BA187" i="99"/>
  <c r="BB187" i="99"/>
  <c r="BC187" i="99"/>
  <c r="BA188" i="99"/>
  <c r="BB188" i="99"/>
  <c r="BC188" i="99"/>
  <c r="BA189" i="99"/>
  <c r="BB189" i="99"/>
  <c r="BC189" i="99"/>
  <c r="BA190" i="99"/>
  <c r="BB190" i="99"/>
  <c r="BC190" i="99"/>
  <c r="BA191" i="99"/>
  <c r="BB191" i="99"/>
  <c r="BC191" i="99"/>
  <c r="BA192" i="99"/>
  <c r="BB192" i="99"/>
  <c r="BC192" i="99"/>
  <c r="BA193" i="99"/>
  <c r="BB193" i="99"/>
  <c r="BC193" i="99"/>
  <c r="BA194" i="99"/>
  <c r="BB194" i="99"/>
  <c r="BC194" i="99"/>
  <c r="BA195" i="99"/>
  <c r="BB195" i="99"/>
  <c r="BC195" i="99"/>
  <c r="BA196" i="99"/>
  <c r="BB196" i="99"/>
  <c r="BC196" i="99"/>
  <c r="BA197" i="99"/>
  <c r="BB197" i="99"/>
  <c r="BC197" i="99"/>
  <c r="BA198" i="99"/>
  <c r="BB198" i="99"/>
  <c r="BC198" i="99"/>
  <c r="BA199" i="99"/>
  <c r="BB199" i="99"/>
  <c r="BC199" i="99"/>
  <c r="BA200" i="99"/>
  <c r="BB200" i="99"/>
  <c r="BC200" i="99"/>
  <c r="BA201" i="99"/>
  <c r="BB201" i="99"/>
  <c r="BC201" i="99"/>
  <c r="BA202" i="99"/>
  <c r="BB202" i="99"/>
  <c r="BC202" i="99"/>
  <c r="BA203" i="99"/>
  <c r="BB203" i="99"/>
  <c r="BC203" i="99"/>
  <c r="BA204" i="99"/>
  <c r="BB204" i="99"/>
  <c r="BC204" i="99"/>
  <c r="BA205" i="99"/>
  <c r="BB205" i="99"/>
  <c r="BC205" i="99"/>
  <c r="BA206" i="99"/>
  <c r="BB206" i="99"/>
  <c r="BC206" i="99"/>
  <c r="BA207" i="99"/>
  <c r="BB207" i="99"/>
  <c r="BC207" i="99"/>
  <c r="BA208" i="99"/>
  <c r="BB208" i="99"/>
  <c r="BC208" i="99"/>
  <c r="BA209" i="99"/>
  <c r="BB209" i="99"/>
  <c r="BC209" i="99"/>
  <c r="BA210" i="99"/>
  <c r="BB210" i="99"/>
  <c r="BC210" i="99"/>
  <c r="BA211" i="99"/>
  <c r="BB211" i="99"/>
  <c r="BC211" i="99"/>
  <c r="BA212" i="99"/>
  <c r="BB212" i="99"/>
  <c r="BC212" i="99"/>
  <c r="BB5" i="99"/>
  <c r="BC5" i="99"/>
  <c r="BA5" i="99"/>
  <c r="CO11" i="105" l="1"/>
  <c r="CI11" i="105"/>
  <c r="CF11" i="105"/>
  <c r="CJ11" i="105"/>
  <c r="CH11" i="105"/>
  <c r="CG11" i="105"/>
  <c r="CO15" i="105"/>
  <c r="CJ15" i="105"/>
  <c r="CG15" i="105"/>
  <c r="CI15" i="105"/>
  <c r="CH15" i="105"/>
  <c r="CF15" i="105"/>
  <c r="CI19" i="105"/>
  <c r="CH19" i="105"/>
  <c r="CF19" i="105"/>
  <c r="CO19" i="105"/>
  <c r="CJ19" i="105"/>
  <c r="CG19" i="105"/>
  <c r="FN6" i="100"/>
  <c r="CU6" i="100"/>
  <c r="CN6" i="100"/>
  <c r="DC6" i="100"/>
  <c r="CS6" i="100"/>
  <c r="CL6" i="100"/>
  <c r="C6" i="100"/>
  <c r="B6" i="100"/>
  <c r="AY6" i="99"/>
  <c r="AY7" i="99"/>
  <c r="AY8" i="99"/>
  <c r="AY9" i="99"/>
  <c r="AY10" i="99"/>
  <c r="AY11" i="99"/>
  <c r="AY12" i="99"/>
  <c r="AY13" i="99"/>
  <c r="AY14" i="99"/>
  <c r="AY15" i="99"/>
  <c r="AY16" i="99"/>
  <c r="AY17" i="99"/>
  <c r="AY18" i="99"/>
  <c r="AY19" i="99"/>
  <c r="AY20" i="99"/>
  <c r="AY21" i="99"/>
  <c r="AY22" i="99"/>
  <c r="AY23" i="99"/>
  <c r="AY24" i="99"/>
  <c r="AY25" i="99"/>
  <c r="AY26" i="99"/>
  <c r="AY27" i="99"/>
  <c r="AY28" i="99"/>
  <c r="AY29" i="99"/>
  <c r="AY30" i="99"/>
  <c r="AY31" i="99"/>
  <c r="AY32" i="99"/>
  <c r="AY33" i="99"/>
  <c r="AY34" i="99"/>
  <c r="AY35" i="99"/>
  <c r="AY36" i="99"/>
  <c r="AY37" i="99"/>
  <c r="AY38" i="99"/>
  <c r="AY39" i="99"/>
  <c r="AY40" i="99"/>
  <c r="AY41" i="99"/>
  <c r="AY42" i="99"/>
  <c r="AY43" i="99"/>
  <c r="AY44" i="99"/>
  <c r="AY45" i="99"/>
  <c r="AY46" i="99"/>
  <c r="AY47" i="99"/>
  <c r="AY48" i="99"/>
  <c r="AY49" i="99"/>
  <c r="AY50" i="99"/>
  <c r="AY51" i="99"/>
  <c r="AY52" i="99"/>
  <c r="AY53" i="99"/>
  <c r="AY54" i="99"/>
  <c r="AY55" i="99"/>
  <c r="AY56" i="99"/>
  <c r="AY57" i="99"/>
  <c r="AY58" i="99"/>
  <c r="AY59" i="99"/>
  <c r="AY60" i="99"/>
  <c r="AY61" i="99"/>
  <c r="AY62" i="99"/>
  <c r="AY63" i="99"/>
  <c r="AY64" i="99"/>
  <c r="AY65" i="99"/>
  <c r="AY66" i="99"/>
  <c r="AY67" i="99"/>
  <c r="AY68" i="99"/>
  <c r="AY69" i="99"/>
  <c r="AY70" i="99"/>
  <c r="AY71" i="99"/>
  <c r="AY72" i="99"/>
  <c r="AY73" i="99"/>
  <c r="AY74" i="99"/>
  <c r="AY75" i="99"/>
  <c r="AY76" i="99"/>
  <c r="AY77" i="99"/>
  <c r="AY78" i="99"/>
  <c r="AY79" i="99"/>
  <c r="AY80" i="99"/>
  <c r="AY81" i="99"/>
  <c r="AY82" i="99"/>
  <c r="AY83" i="99"/>
  <c r="AY84" i="99"/>
  <c r="AY85" i="99"/>
  <c r="AY86" i="99"/>
  <c r="AY87" i="99"/>
  <c r="AY88" i="99"/>
  <c r="AY89" i="99"/>
  <c r="AY90" i="99"/>
  <c r="AY91" i="99"/>
  <c r="AY92" i="99"/>
  <c r="AY93" i="99"/>
  <c r="AY94" i="99"/>
  <c r="AY95" i="99"/>
  <c r="AY96" i="99"/>
  <c r="AY97" i="99"/>
  <c r="AY98" i="99"/>
  <c r="AY99" i="99"/>
  <c r="AY100" i="99"/>
  <c r="AY101" i="99"/>
  <c r="AY102" i="99"/>
  <c r="AY103" i="99"/>
  <c r="AY104" i="99"/>
  <c r="AY105" i="99"/>
  <c r="AY106" i="99"/>
  <c r="AY107" i="99"/>
  <c r="AY108" i="99"/>
  <c r="AY109" i="99"/>
  <c r="AY110" i="99"/>
  <c r="AY111" i="99"/>
  <c r="AY112" i="99"/>
  <c r="AY113" i="99"/>
  <c r="AY114" i="99"/>
  <c r="AY115" i="99"/>
  <c r="AY116" i="99"/>
  <c r="AY117" i="99"/>
  <c r="AY118" i="99"/>
  <c r="AY119" i="99"/>
  <c r="AY120" i="99"/>
  <c r="AY121" i="99"/>
  <c r="AY122" i="99"/>
  <c r="AY123" i="99"/>
  <c r="AY124" i="99"/>
  <c r="AY125" i="99"/>
  <c r="AY126" i="99"/>
  <c r="AY127" i="99"/>
  <c r="AY128" i="99"/>
  <c r="AY129" i="99"/>
  <c r="AY130" i="99"/>
  <c r="AY131" i="99"/>
  <c r="AY132" i="99"/>
  <c r="AY133" i="99"/>
  <c r="AY134" i="99"/>
  <c r="AY135" i="99"/>
  <c r="AY136" i="99"/>
  <c r="AY137" i="99"/>
  <c r="AY138" i="99"/>
  <c r="AY139" i="99"/>
  <c r="AY140" i="99"/>
  <c r="AY141" i="99"/>
  <c r="AY142" i="99"/>
  <c r="AY143" i="99"/>
  <c r="AY144" i="99"/>
  <c r="AY145" i="99"/>
  <c r="AY146" i="99"/>
  <c r="AY147" i="99"/>
  <c r="AY148" i="99"/>
  <c r="AY149" i="99"/>
  <c r="AY150" i="99"/>
  <c r="AY151" i="99"/>
  <c r="AY152" i="99"/>
  <c r="AY153" i="99"/>
  <c r="AY154" i="99"/>
  <c r="AY155" i="99"/>
  <c r="AY156" i="99"/>
  <c r="AY157" i="99"/>
  <c r="AY158" i="99"/>
  <c r="AY159" i="99"/>
  <c r="AY160" i="99"/>
  <c r="AY161" i="99"/>
  <c r="AY162" i="99"/>
  <c r="AY163" i="99"/>
  <c r="AY164" i="99"/>
  <c r="AY165" i="99"/>
  <c r="AY166" i="99"/>
  <c r="AY167" i="99"/>
  <c r="AY168" i="99"/>
  <c r="AY169" i="99"/>
  <c r="AY170" i="99"/>
  <c r="AY171" i="99"/>
  <c r="AY172" i="99"/>
  <c r="AY173" i="99"/>
  <c r="AY174" i="99"/>
  <c r="AY175" i="99"/>
  <c r="AY176" i="99"/>
  <c r="AY177" i="99"/>
  <c r="AY178" i="99"/>
  <c r="AY179" i="99"/>
  <c r="AY180" i="99"/>
  <c r="AY181" i="99"/>
  <c r="AY182" i="99"/>
  <c r="AY183" i="99"/>
  <c r="AY184" i="99"/>
  <c r="AY185" i="99"/>
  <c r="AY186" i="99"/>
  <c r="AY187" i="99"/>
  <c r="AY188" i="99"/>
  <c r="AY189" i="99"/>
  <c r="AY190" i="99"/>
  <c r="AY191" i="99"/>
  <c r="AY192" i="99"/>
  <c r="AY193" i="99"/>
  <c r="AY194" i="99"/>
  <c r="AY195" i="99"/>
  <c r="AY196" i="99"/>
  <c r="AY197" i="99"/>
  <c r="AY198" i="99"/>
  <c r="AY199" i="99"/>
  <c r="AY200" i="99"/>
  <c r="AY201" i="99"/>
  <c r="AY202" i="99"/>
  <c r="AY203" i="99"/>
  <c r="AY204" i="99"/>
  <c r="AY205" i="99"/>
  <c r="AY206" i="99"/>
  <c r="AY207" i="99"/>
  <c r="AY208" i="99"/>
  <c r="AY209" i="99"/>
  <c r="AY210" i="99"/>
  <c r="AY211" i="99"/>
  <c r="AY212" i="99"/>
  <c r="AY5" i="99"/>
  <c r="CM6" i="100" l="1"/>
  <c r="FS5" i="100"/>
  <c r="FR5" i="100" l="1"/>
  <c r="FN7" i="100" l="1"/>
  <c r="FN8" i="100"/>
  <c r="FN9" i="100"/>
  <c r="FN10" i="100"/>
  <c r="FN11" i="100"/>
  <c r="FN12" i="100"/>
  <c r="FN13" i="100"/>
  <c r="FN14" i="100"/>
  <c r="FN15" i="100"/>
  <c r="FN16" i="100"/>
  <c r="FN17" i="100"/>
  <c r="FN18" i="100"/>
  <c r="FN19" i="100"/>
  <c r="FN20" i="100"/>
  <c r="FN21" i="100"/>
  <c r="FN22" i="100"/>
  <c r="FN23" i="100"/>
  <c r="FN24" i="100"/>
  <c r="FN5" i="100"/>
  <c r="FM5" i="100"/>
  <c r="T6" i="106" l="1"/>
  <c r="T7" i="106"/>
  <c r="T8" i="106"/>
  <c r="T9" i="106"/>
  <c r="T10" i="106"/>
  <c r="T11" i="106"/>
  <c r="T12" i="106"/>
  <c r="T13" i="106"/>
  <c r="T14" i="106"/>
  <c r="T15" i="106"/>
  <c r="T16" i="106"/>
  <c r="T17" i="106"/>
  <c r="T18" i="106"/>
  <c r="T19" i="106"/>
  <c r="T20" i="106"/>
  <c r="T21" i="106"/>
  <c r="T22" i="106"/>
  <c r="T23" i="106"/>
  <c r="T24" i="106"/>
  <c r="T25" i="106"/>
  <c r="T26" i="106"/>
  <c r="T27" i="106"/>
  <c r="T28" i="106"/>
  <c r="T29" i="106"/>
  <c r="T30" i="106"/>
  <c r="T31" i="106"/>
  <c r="T32" i="106"/>
  <c r="T33" i="106"/>
  <c r="T34" i="106"/>
  <c r="T35" i="106"/>
  <c r="T36" i="106"/>
  <c r="T37" i="106"/>
  <c r="T38" i="106"/>
  <c r="T39" i="106"/>
  <c r="T40" i="106"/>
  <c r="T41" i="106"/>
  <c r="T42" i="106"/>
  <c r="T43" i="106"/>
  <c r="T44" i="106"/>
  <c r="T45" i="106"/>
  <c r="T46" i="106"/>
  <c r="T47" i="106"/>
  <c r="T48" i="106"/>
  <c r="T49" i="106"/>
  <c r="T50" i="106"/>
  <c r="T51" i="106"/>
  <c r="T52" i="106"/>
  <c r="T53" i="106"/>
  <c r="T54" i="106"/>
  <c r="T55" i="106"/>
  <c r="T56" i="106"/>
  <c r="T57" i="106"/>
  <c r="T58" i="106"/>
  <c r="T59" i="106"/>
  <c r="T60" i="106"/>
  <c r="T61" i="106"/>
  <c r="T62" i="106"/>
  <c r="T63" i="106"/>
  <c r="T64" i="106"/>
  <c r="X7" i="104" l="1"/>
  <c r="X8" i="104"/>
  <c r="X9" i="104"/>
  <c r="X11" i="104"/>
  <c r="X12" i="104"/>
  <c r="X13" i="104"/>
  <c r="X14" i="104"/>
  <c r="X16" i="104"/>
  <c r="X15" i="104"/>
  <c r="X17" i="104"/>
  <c r="X18" i="104"/>
  <c r="X19" i="104"/>
  <c r="DC9" i="104" s="1"/>
  <c r="X20" i="104"/>
  <c r="X21" i="104"/>
  <c r="DC11" i="104" s="1"/>
  <c r="X22" i="104"/>
  <c r="X23" i="104"/>
  <c r="X24" i="104"/>
  <c r="X25" i="104"/>
  <c r="X6" i="104"/>
  <c r="DL10" i="104" l="1"/>
  <c r="DM10" i="104"/>
  <c r="DG11" i="104"/>
  <c r="DH11" i="104"/>
  <c r="DG9" i="104"/>
  <c r="DH9" i="104"/>
  <c r="DB7" i="104"/>
  <c r="DC7" i="104"/>
  <c r="DL7" i="104"/>
  <c r="DM7" i="104"/>
  <c r="DG10" i="104"/>
  <c r="DH10" i="104"/>
  <c r="DL6" i="104"/>
  <c r="DB10" i="104"/>
  <c r="DC10" i="104"/>
  <c r="DB12" i="104"/>
  <c r="DC12" i="104"/>
  <c r="DB9" i="104"/>
  <c r="DB8" i="104"/>
  <c r="DC8" i="104"/>
  <c r="DB6" i="104"/>
  <c r="DC6" i="104"/>
  <c r="DL9" i="104"/>
  <c r="DM9" i="104"/>
  <c r="DG8" i="104"/>
  <c r="DH8" i="104"/>
  <c r="DL11" i="104"/>
  <c r="DM11" i="104"/>
  <c r="DB11" i="104"/>
  <c r="DL8" i="104"/>
  <c r="DM8" i="104"/>
  <c r="DG7" i="104"/>
  <c r="DH7" i="104"/>
  <c r="DG6" i="104"/>
  <c r="DH6" i="104"/>
  <c r="P7" i="104"/>
  <c r="P8" i="104"/>
  <c r="P9" i="104"/>
  <c r="P10" i="104"/>
  <c r="P11" i="104"/>
  <c r="P12" i="104"/>
  <c r="P13" i="104"/>
  <c r="P14" i="104"/>
  <c r="P15" i="104"/>
  <c r="P16" i="104"/>
  <c r="P17" i="104"/>
  <c r="P18" i="104"/>
  <c r="P19" i="104"/>
  <c r="P20" i="104"/>
  <c r="P21" i="104"/>
  <c r="P22" i="104"/>
  <c r="P23" i="104"/>
  <c r="P24" i="104"/>
  <c r="P25" i="104"/>
  <c r="P26" i="104"/>
  <c r="P27" i="104"/>
  <c r="P28" i="104"/>
  <c r="P29" i="104"/>
  <c r="P6" i="104"/>
  <c r="DD10" i="104" l="1"/>
  <c r="DD7" i="104"/>
  <c r="DC3" i="104"/>
  <c r="BG11" i="104"/>
  <c r="BF11" i="104"/>
  <c r="CV11" i="104"/>
  <c r="CW11" i="104" s="1"/>
  <c r="BG10" i="104"/>
  <c r="BF10" i="104"/>
  <c r="CV10" i="104"/>
  <c r="CW10" i="104" s="1"/>
  <c r="BG13" i="104"/>
  <c r="BF13" i="104"/>
  <c r="BF9" i="104"/>
  <c r="BG9" i="104"/>
  <c r="CV9" i="104"/>
  <c r="CW9" i="104" s="1"/>
  <c r="BF7" i="104"/>
  <c r="BG7" i="104"/>
  <c r="CV7" i="104"/>
  <c r="CW7" i="104" s="1"/>
  <c r="BG8" i="104"/>
  <c r="BF8" i="104"/>
  <c r="CV8" i="104"/>
  <c r="CW8" i="104" s="1"/>
  <c r="CQ7" i="104"/>
  <c r="CR7" i="104" s="1"/>
  <c r="BF6" i="104"/>
  <c r="BG6" i="104"/>
  <c r="CV6" i="104"/>
  <c r="CW6" i="104" s="1"/>
  <c r="CQ6" i="104"/>
  <c r="CR6" i="104" s="1"/>
  <c r="BG12" i="104"/>
  <c r="BF12" i="104"/>
  <c r="BG14" i="104"/>
  <c r="BF14" i="104"/>
  <c r="AV12" i="104"/>
  <c r="CL12" i="104"/>
  <c r="CM12" i="104" s="1"/>
  <c r="AU12" i="104"/>
  <c r="DQ10" i="104"/>
  <c r="DR10" i="104"/>
  <c r="BA6" i="104"/>
  <c r="AZ6" i="104"/>
  <c r="BW11" i="104"/>
  <c r="BR11" i="104"/>
  <c r="AV11" i="104"/>
  <c r="CL11" i="104"/>
  <c r="CM11" i="104" s="1"/>
  <c r="DQ9" i="104"/>
  <c r="AU11" i="104"/>
  <c r="DR9" i="104"/>
  <c r="BR8" i="104"/>
  <c r="BW8" i="104"/>
  <c r="BM8" i="104"/>
  <c r="AV10" i="104"/>
  <c r="CL10" i="104"/>
  <c r="CM10" i="104" s="1"/>
  <c r="AU10" i="104"/>
  <c r="DR14" i="104"/>
  <c r="BR9" i="104"/>
  <c r="DQ14" i="104"/>
  <c r="BW9" i="104"/>
  <c r="AV8" i="104"/>
  <c r="CL8" i="104"/>
  <c r="CM8" i="104" s="1"/>
  <c r="DQ8" i="104"/>
  <c r="AU8" i="104"/>
  <c r="DR8" i="104"/>
  <c r="BR10" i="104"/>
  <c r="BW10" i="104"/>
  <c r="BX12" i="104"/>
  <c r="BW12" i="104"/>
  <c r="AV7" i="104"/>
  <c r="CL7" i="104"/>
  <c r="CM7" i="104" s="1"/>
  <c r="AU7" i="104"/>
  <c r="DQ7" i="104"/>
  <c r="DR7" i="104"/>
  <c r="BA11" i="104"/>
  <c r="DQ12" i="104"/>
  <c r="AZ11" i="104"/>
  <c r="DR12" i="104"/>
  <c r="AV6" i="104"/>
  <c r="CL6" i="104"/>
  <c r="AU6" i="104"/>
  <c r="DQ6" i="104"/>
  <c r="DR6" i="104"/>
  <c r="BW7" i="104"/>
  <c r="BM7" i="104"/>
  <c r="BR7" i="104"/>
  <c r="AV9" i="104"/>
  <c r="CL9" i="104"/>
  <c r="CM9" i="104" s="1"/>
  <c r="AU9" i="104"/>
  <c r="DR13" i="104"/>
  <c r="BR6" i="104"/>
  <c r="DQ13" i="104"/>
  <c r="BW6" i="104"/>
  <c r="BM6" i="104"/>
  <c r="DH3" i="104"/>
  <c r="DI9" i="104" s="1"/>
  <c r="DM3" i="104"/>
  <c r="DN10" i="104" s="1"/>
  <c r="BX13" i="104"/>
  <c r="BW13" i="104"/>
  <c r="BA8" i="104"/>
  <c r="AZ8" i="104"/>
  <c r="CH8" i="104"/>
  <c r="CG8" i="104"/>
  <c r="BA10" i="104"/>
  <c r="AZ10" i="104"/>
  <c r="CH7" i="104"/>
  <c r="CG7" i="104"/>
  <c r="BA9" i="104"/>
  <c r="AZ9" i="104"/>
  <c r="CG6" i="104"/>
  <c r="CB6" i="104"/>
  <c r="BA7" i="104"/>
  <c r="AZ7" i="104"/>
  <c r="DQ11" i="104"/>
  <c r="DR11" i="104"/>
  <c r="CC6" i="104"/>
  <c r="CH6" i="104"/>
  <c r="BX11" i="104"/>
  <c r="BS11" i="104"/>
  <c r="BX8" i="104"/>
  <c r="BN8" i="104"/>
  <c r="BS8" i="104"/>
  <c r="BX9" i="104"/>
  <c r="BS9" i="104"/>
  <c r="BX10" i="104"/>
  <c r="BS10" i="104"/>
  <c r="BX7" i="104"/>
  <c r="BS7" i="104"/>
  <c r="BN7" i="104"/>
  <c r="BX6" i="104"/>
  <c r="BS6" i="104"/>
  <c r="BS3" i="104" s="1"/>
  <c r="BN6" i="104"/>
  <c r="L26" i="102"/>
  <c r="L27" i="102"/>
  <c r="L28" i="102"/>
  <c r="L29" i="102"/>
  <c r="L30" i="102"/>
  <c r="L31" i="102"/>
  <c r="L32" i="102"/>
  <c r="L33" i="102"/>
  <c r="L34" i="102"/>
  <c r="L35" i="102"/>
  <c r="L36" i="102"/>
  <c r="L37" i="102"/>
  <c r="L25" i="102"/>
  <c r="BN3" i="104" l="1"/>
  <c r="BO7" i="104" s="1"/>
  <c r="BO6" i="104"/>
  <c r="BO8" i="104" s="1"/>
  <c r="BT10" i="104"/>
  <c r="BT8" i="104"/>
  <c r="BT9" i="104"/>
  <c r="BT7" i="104"/>
  <c r="DD9" i="104"/>
  <c r="DD11" i="104"/>
  <c r="DD8" i="104"/>
  <c r="DD6" i="104"/>
  <c r="DD12" i="104"/>
  <c r="DI7" i="104"/>
  <c r="AV3" i="104"/>
  <c r="AW11" i="104" s="1"/>
  <c r="DI8" i="104"/>
  <c r="BH12" i="104"/>
  <c r="BI12" i="104" s="1"/>
  <c r="DI10" i="104"/>
  <c r="CR3" i="104"/>
  <c r="CS7" i="104" s="1"/>
  <c r="CS6" i="104"/>
  <c r="BH6" i="104"/>
  <c r="BI10" i="104" s="1"/>
  <c r="DI6" i="104"/>
  <c r="CW3" i="104"/>
  <c r="CX11" i="104" s="1"/>
  <c r="BA3" i="104"/>
  <c r="BB7" i="104" s="1"/>
  <c r="DR3" i="104"/>
  <c r="DS13" i="104" s="1"/>
  <c r="DN9" i="104"/>
  <c r="DN7" i="104"/>
  <c r="DN11" i="104"/>
  <c r="DN6" i="104"/>
  <c r="DN8" i="104"/>
  <c r="CM3" i="104"/>
  <c r="CN6" i="104" s="1"/>
  <c r="CH3" i="104"/>
  <c r="CI7" i="104" s="1"/>
  <c r="CC3" i="104"/>
  <c r="CD6" i="104" s="1"/>
  <c r="AQ11" i="104" s="1"/>
  <c r="BX3" i="104"/>
  <c r="BY8" i="104" s="1"/>
  <c r="AW12" i="104"/>
  <c r="AW8" i="104"/>
  <c r="AW6" i="104"/>
  <c r="AW10" i="104"/>
  <c r="AW9" i="104"/>
  <c r="AW7" i="104"/>
  <c r="DD13" i="104" l="1"/>
  <c r="DI11" i="104"/>
  <c r="BI11" i="104"/>
  <c r="DS6" i="104"/>
  <c r="BI7" i="104"/>
  <c r="BI6" i="104"/>
  <c r="BI9" i="104"/>
  <c r="BI8" i="104"/>
  <c r="BI13" i="104"/>
  <c r="BI14" i="104"/>
  <c r="CX10" i="104"/>
  <c r="CX9" i="104"/>
  <c r="CX8" i="104"/>
  <c r="CX6" i="104"/>
  <c r="CX7" i="104"/>
  <c r="DS10" i="104"/>
  <c r="BB9" i="104"/>
  <c r="BB10" i="104"/>
  <c r="BB11" i="104"/>
  <c r="BB6" i="104"/>
  <c r="BB8" i="104"/>
  <c r="DS7" i="104"/>
  <c r="DS8" i="104"/>
  <c r="DS9" i="104"/>
  <c r="DS12" i="104"/>
  <c r="DS11" i="104"/>
  <c r="CN7" i="104"/>
  <c r="CN9" i="104"/>
  <c r="CN11" i="104"/>
  <c r="CN8" i="104"/>
  <c r="CN10" i="104"/>
  <c r="AQ6" i="104"/>
  <c r="BY11" i="104"/>
  <c r="BY7" i="104"/>
  <c r="BY6" i="104"/>
  <c r="BY10" i="104"/>
  <c r="BT6" i="104"/>
  <c r="BT11" i="104" s="1"/>
  <c r="BY9" i="104"/>
  <c r="BY12" i="104"/>
  <c r="CI6" i="104"/>
  <c r="AQ7" i="104" l="1"/>
  <c r="DS14" i="104"/>
  <c r="CN12" i="104"/>
  <c r="AM7" i="104" s="1"/>
  <c r="CI8" i="104"/>
  <c r="AQ12" i="104" s="1"/>
  <c r="BY13" i="104"/>
  <c r="AQ10" i="104" s="1"/>
  <c r="AQ9" i="104"/>
  <c r="T5" i="106"/>
  <c r="AQ7" i="105"/>
  <c r="AQ8" i="105"/>
  <c r="AR8" i="105" s="1"/>
  <c r="AQ9" i="105"/>
  <c r="AR9" i="105" s="1"/>
  <c r="AQ10" i="105"/>
  <c r="AQ11" i="105"/>
  <c r="AR11" i="105" s="1"/>
  <c r="AQ12" i="105"/>
  <c r="AR12" i="105" s="1"/>
  <c r="AQ13" i="105"/>
  <c r="AQ14" i="105"/>
  <c r="AR14" i="105" s="1"/>
  <c r="AQ15" i="105"/>
  <c r="AR15" i="105" s="1"/>
  <c r="AQ16" i="105"/>
  <c r="AQ17" i="105"/>
  <c r="AR17" i="105" s="1"/>
  <c r="AQ18" i="105"/>
  <c r="AR18" i="105" s="1"/>
  <c r="AQ19" i="105"/>
  <c r="AQ20" i="105"/>
  <c r="AR20" i="105" s="1"/>
  <c r="AQ21" i="105"/>
  <c r="AR21" i="105" s="1"/>
  <c r="AQ22" i="105"/>
  <c r="AQ23" i="105"/>
  <c r="AR23" i="105" s="1"/>
  <c r="AQ24" i="105"/>
  <c r="AR24" i="105" s="1"/>
  <c r="AQ25" i="105"/>
  <c r="AQ26" i="105"/>
  <c r="AR26" i="105" s="1"/>
  <c r="AQ6" i="105"/>
  <c r="AR6" i="105" s="1"/>
  <c r="AP7" i="105"/>
  <c r="AP8" i="105"/>
  <c r="AP9" i="105"/>
  <c r="AP10" i="105"/>
  <c r="AP11" i="105"/>
  <c r="AP12" i="105"/>
  <c r="AP13" i="105"/>
  <c r="AP14" i="105"/>
  <c r="AP15" i="105"/>
  <c r="AP16" i="105"/>
  <c r="AP17" i="105"/>
  <c r="AP18" i="105"/>
  <c r="AP19" i="105"/>
  <c r="AP20" i="105"/>
  <c r="AP21" i="105"/>
  <c r="AP22" i="105"/>
  <c r="AP23" i="105"/>
  <c r="AP24" i="105"/>
  <c r="AP25" i="105"/>
  <c r="AP26" i="105"/>
  <c r="AP6" i="105"/>
  <c r="AS6" i="106"/>
  <c r="AT6" i="106"/>
  <c r="AU6" i="106"/>
  <c r="AV6" i="106"/>
  <c r="AW6" i="106"/>
  <c r="AX6" i="106"/>
  <c r="AY6" i="106"/>
  <c r="AZ6" i="106"/>
  <c r="BA6" i="106"/>
  <c r="BB6" i="106"/>
  <c r="AS7" i="106"/>
  <c r="AT8" i="105" s="1"/>
  <c r="AT7" i="106"/>
  <c r="AU8" i="105" s="1"/>
  <c r="AU7" i="106"/>
  <c r="AV8" i="105" s="1"/>
  <c r="AV7" i="106"/>
  <c r="AW8" i="105" s="1"/>
  <c r="AW7" i="106"/>
  <c r="AX8" i="105" s="1"/>
  <c r="AX7" i="106"/>
  <c r="AY8" i="105" s="1"/>
  <c r="AY7" i="106"/>
  <c r="AZ8" i="105" s="1"/>
  <c r="AZ7" i="106"/>
  <c r="BA8" i="105" s="1"/>
  <c r="BA7" i="106"/>
  <c r="BB8" i="105" s="1"/>
  <c r="BB7" i="106"/>
  <c r="BC8" i="105" s="1"/>
  <c r="BD8" i="105"/>
  <c r="BE8" i="105"/>
  <c r="AS8" i="106"/>
  <c r="AT8" i="106"/>
  <c r="AU8" i="106"/>
  <c r="AV8" i="106"/>
  <c r="AW8" i="106"/>
  <c r="AX8" i="106"/>
  <c r="AY8" i="106"/>
  <c r="AZ8" i="106"/>
  <c r="BA8" i="106"/>
  <c r="BB8" i="106"/>
  <c r="AS9" i="106"/>
  <c r="AT9" i="106"/>
  <c r="AU9" i="106"/>
  <c r="AV11" i="105" s="1"/>
  <c r="AV9" i="106"/>
  <c r="AW9" i="106"/>
  <c r="AX9" i="106"/>
  <c r="AY9" i="106"/>
  <c r="AZ11" i="105" s="1"/>
  <c r="AZ9" i="106"/>
  <c r="BA9" i="106"/>
  <c r="BB9" i="106"/>
  <c r="BD11" i="105"/>
  <c r="AS10" i="106"/>
  <c r="AT10" i="106"/>
  <c r="AU10" i="106"/>
  <c r="AV10" i="106"/>
  <c r="AW10" i="106"/>
  <c r="AX10" i="106"/>
  <c r="AY10" i="106"/>
  <c r="AZ10" i="106"/>
  <c r="BA10" i="106"/>
  <c r="BB10" i="106"/>
  <c r="AS11" i="106"/>
  <c r="AT11" i="106"/>
  <c r="AU14" i="105" s="1"/>
  <c r="AU11" i="106"/>
  <c r="AV11" i="106"/>
  <c r="AW11" i="106"/>
  <c r="AX11" i="106"/>
  <c r="AY14" i="105" s="1"/>
  <c r="AY11" i="106"/>
  <c r="AZ11" i="106"/>
  <c r="BA11" i="106"/>
  <c r="BB11" i="106"/>
  <c r="BC14" i="105" s="1"/>
  <c r="AS12" i="106"/>
  <c r="AT17" i="105" s="1"/>
  <c r="AT12" i="106"/>
  <c r="AU12" i="106"/>
  <c r="AV12" i="106"/>
  <c r="AW12" i="106"/>
  <c r="AX17" i="105" s="1"/>
  <c r="AX12" i="106"/>
  <c r="AY12" i="106"/>
  <c r="AZ12" i="106"/>
  <c r="BA12" i="106"/>
  <c r="BB17" i="105" s="1"/>
  <c r="BB12" i="106"/>
  <c r="AS13" i="106"/>
  <c r="AT13" i="106"/>
  <c r="AU13" i="106"/>
  <c r="AV13" i="106"/>
  <c r="AW13" i="106"/>
  <c r="AX13" i="106"/>
  <c r="AY13" i="106"/>
  <c r="AZ13" i="106"/>
  <c r="BA13" i="106"/>
  <c r="BB13" i="106"/>
  <c r="AS14" i="106"/>
  <c r="AT20" i="105" s="1"/>
  <c r="AT14" i="106"/>
  <c r="AU20" i="105" s="1"/>
  <c r="AU14" i="106"/>
  <c r="AV14" i="106"/>
  <c r="AW20" i="105" s="1"/>
  <c r="AW14" i="106"/>
  <c r="AX20" i="105" s="1"/>
  <c r="AX14" i="106"/>
  <c r="AY20" i="105" s="1"/>
  <c r="AY14" i="106"/>
  <c r="AZ14" i="106"/>
  <c r="BA20" i="105" s="1"/>
  <c r="BA14" i="106"/>
  <c r="BB20" i="105" s="1"/>
  <c r="BB14" i="106"/>
  <c r="BC20" i="105" s="1"/>
  <c r="BE20" i="105"/>
  <c r="AS15" i="106"/>
  <c r="AT15" i="106"/>
  <c r="AU15" i="106"/>
  <c r="AV23" i="105" s="1"/>
  <c r="AV15" i="106"/>
  <c r="AW15" i="106"/>
  <c r="AX15" i="106"/>
  <c r="AY15" i="106"/>
  <c r="AZ23" i="105" s="1"/>
  <c r="AZ15" i="106"/>
  <c r="BA15" i="106"/>
  <c r="BB15" i="106"/>
  <c r="BD23" i="105"/>
  <c r="AS16" i="106"/>
  <c r="AT16" i="106"/>
  <c r="AU26" i="105" s="1"/>
  <c r="AU16" i="106"/>
  <c r="AV16" i="106"/>
  <c r="AW16" i="106"/>
  <c r="AX16" i="106"/>
  <c r="AY26" i="105" s="1"/>
  <c r="AY16" i="106"/>
  <c r="AZ16" i="106"/>
  <c r="BA16" i="106"/>
  <c r="BB16" i="106"/>
  <c r="BC26" i="105" s="1"/>
  <c r="AS17" i="106"/>
  <c r="AT17" i="106"/>
  <c r="AU17" i="106"/>
  <c r="AV17" i="106"/>
  <c r="AW17" i="106"/>
  <c r="AX17" i="106"/>
  <c r="AY17" i="106"/>
  <c r="AZ17" i="106"/>
  <c r="BA17" i="106"/>
  <c r="BB17" i="106"/>
  <c r="AS18" i="106"/>
  <c r="AT18" i="106"/>
  <c r="AU18" i="106"/>
  <c r="AV18" i="106"/>
  <c r="AW18" i="106"/>
  <c r="AX18" i="106"/>
  <c r="AY18" i="106"/>
  <c r="AZ18" i="106"/>
  <c r="BA18" i="106"/>
  <c r="BB18" i="106"/>
  <c r="AS19" i="106"/>
  <c r="AT19" i="106"/>
  <c r="AU19" i="106"/>
  <c r="AV19" i="106"/>
  <c r="AW19" i="106"/>
  <c r="AX19" i="106"/>
  <c r="AY19" i="106"/>
  <c r="AZ19" i="106"/>
  <c r="BA19" i="106"/>
  <c r="BB19" i="106"/>
  <c r="AS20" i="106"/>
  <c r="AT20" i="106"/>
  <c r="AU20" i="106"/>
  <c r="AV20" i="106"/>
  <c r="AW20" i="106"/>
  <c r="AX20" i="106"/>
  <c r="AY20" i="106"/>
  <c r="AZ20" i="106"/>
  <c r="BA20" i="106"/>
  <c r="BB20" i="106"/>
  <c r="AS21" i="106"/>
  <c r="AT21" i="106"/>
  <c r="AU21" i="106"/>
  <c r="AV21" i="106"/>
  <c r="AW21" i="106"/>
  <c r="AX21" i="106"/>
  <c r="AY21" i="106"/>
  <c r="AZ21" i="106"/>
  <c r="BA21" i="106"/>
  <c r="BB21" i="106"/>
  <c r="AS22" i="106"/>
  <c r="AT22" i="106"/>
  <c r="AU22" i="106"/>
  <c r="AV22" i="106"/>
  <c r="AW22" i="106"/>
  <c r="AX22" i="106"/>
  <c r="AY22" i="106"/>
  <c r="AZ22" i="106"/>
  <c r="BA22" i="106"/>
  <c r="BB22" i="106"/>
  <c r="AS23" i="106"/>
  <c r="AT23" i="106"/>
  <c r="AU23" i="106"/>
  <c r="AV23" i="106"/>
  <c r="AW23" i="106"/>
  <c r="AX23" i="106"/>
  <c r="AY23" i="106"/>
  <c r="AZ23" i="106"/>
  <c r="BA23" i="106"/>
  <c r="BB23" i="106"/>
  <c r="AS24" i="106"/>
  <c r="AT24" i="106"/>
  <c r="AU24" i="106"/>
  <c r="AV24" i="106"/>
  <c r="AW24" i="106"/>
  <c r="AX24" i="106"/>
  <c r="AY24" i="106"/>
  <c r="AZ24" i="106"/>
  <c r="BA24" i="106"/>
  <c r="BB24" i="106"/>
  <c r="AS25" i="106"/>
  <c r="AT25" i="106"/>
  <c r="AU25" i="106"/>
  <c r="AV25" i="106"/>
  <c r="AW25" i="106"/>
  <c r="AX25" i="106"/>
  <c r="AY25" i="106"/>
  <c r="AZ25" i="106"/>
  <c r="BA25" i="106"/>
  <c r="BB25" i="106"/>
  <c r="AS26" i="106"/>
  <c r="AT26" i="106"/>
  <c r="AU26" i="106"/>
  <c r="AV26" i="106"/>
  <c r="AW26" i="106"/>
  <c r="AX26" i="106"/>
  <c r="AY26" i="106"/>
  <c r="AZ26" i="106"/>
  <c r="BA26" i="106"/>
  <c r="BB26" i="106"/>
  <c r="AS27" i="106"/>
  <c r="AT27" i="106"/>
  <c r="AU27" i="106"/>
  <c r="AV27" i="106"/>
  <c r="AW27" i="106"/>
  <c r="AX27" i="106"/>
  <c r="AY27" i="106"/>
  <c r="AZ27" i="106"/>
  <c r="BA27" i="106"/>
  <c r="BB27" i="106"/>
  <c r="AS28" i="106"/>
  <c r="AT28" i="106"/>
  <c r="AU28" i="106"/>
  <c r="AV28" i="106"/>
  <c r="AW28" i="106"/>
  <c r="AX28" i="106"/>
  <c r="AY28" i="106"/>
  <c r="AZ28" i="106"/>
  <c r="BA28" i="106"/>
  <c r="BB28" i="106"/>
  <c r="AS29" i="106"/>
  <c r="AT29" i="106"/>
  <c r="AU29" i="106"/>
  <c r="AV29" i="106"/>
  <c r="AW29" i="106"/>
  <c r="AX29" i="106"/>
  <c r="AY29" i="106"/>
  <c r="AZ29" i="106"/>
  <c r="BA29" i="106"/>
  <c r="BB29" i="106"/>
  <c r="AS30" i="106"/>
  <c r="AT30" i="106"/>
  <c r="AU30" i="106"/>
  <c r="AV30" i="106"/>
  <c r="AW30" i="106"/>
  <c r="AX30" i="106"/>
  <c r="AY30" i="106"/>
  <c r="AZ30" i="106"/>
  <c r="BA30" i="106"/>
  <c r="BB30" i="106"/>
  <c r="AS31" i="106"/>
  <c r="AT31" i="106"/>
  <c r="AU31" i="106"/>
  <c r="AV31" i="106"/>
  <c r="AW31" i="106"/>
  <c r="AX31" i="106"/>
  <c r="AY31" i="106"/>
  <c r="AZ31" i="106"/>
  <c r="BA31" i="106"/>
  <c r="BB31" i="106"/>
  <c r="AS32" i="106"/>
  <c r="AT32" i="106"/>
  <c r="AU32" i="106"/>
  <c r="AV32" i="106"/>
  <c r="AW32" i="106"/>
  <c r="AX32" i="106"/>
  <c r="AY32" i="106"/>
  <c r="AZ32" i="106"/>
  <c r="BA32" i="106"/>
  <c r="BB32" i="106"/>
  <c r="AS33" i="106"/>
  <c r="AT33" i="106"/>
  <c r="AU33" i="106"/>
  <c r="AV33" i="106"/>
  <c r="AW33" i="106"/>
  <c r="AX33" i="106"/>
  <c r="AY33" i="106"/>
  <c r="AZ33" i="106"/>
  <c r="BA33" i="106"/>
  <c r="BB33" i="106"/>
  <c r="AS34" i="106"/>
  <c r="AT34" i="106"/>
  <c r="AU34" i="106"/>
  <c r="AV34" i="106"/>
  <c r="AW34" i="106"/>
  <c r="AX34" i="106"/>
  <c r="AY34" i="106"/>
  <c r="AZ34" i="106"/>
  <c r="BA34" i="106"/>
  <c r="BB34" i="106"/>
  <c r="AT5" i="106"/>
  <c r="AU5" i="106"/>
  <c r="AV5" i="106"/>
  <c r="AW5" i="106"/>
  <c r="AX5" i="106"/>
  <c r="AY5" i="106"/>
  <c r="AZ5" i="106"/>
  <c r="BA5" i="106"/>
  <c r="BB5" i="106"/>
  <c r="AS5" i="106"/>
  <c r="AN57" i="106"/>
  <c r="AN56" i="106"/>
  <c r="AN55" i="106"/>
  <c r="AN54" i="106"/>
  <c r="AN53" i="106"/>
  <c r="AN52" i="106"/>
  <c r="AN51" i="106"/>
  <c r="AJ43" i="106"/>
  <c r="AK43" i="106"/>
  <c r="AL43" i="106"/>
  <c r="AM43" i="106"/>
  <c r="AJ44" i="106"/>
  <c r="AK44" i="106"/>
  <c r="AL44" i="106"/>
  <c r="AM44" i="106"/>
  <c r="AJ45" i="106"/>
  <c r="AK45" i="106"/>
  <c r="AL45" i="106"/>
  <c r="AM45" i="106"/>
  <c r="AJ46" i="106"/>
  <c r="AK46" i="106"/>
  <c r="AL46" i="106"/>
  <c r="AM46" i="106"/>
  <c r="AJ47" i="106"/>
  <c r="AK47" i="106"/>
  <c r="AL47" i="106"/>
  <c r="AM47" i="106"/>
  <c r="AJ48" i="106"/>
  <c r="AK48" i="106"/>
  <c r="AL48" i="106"/>
  <c r="AM48" i="106"/>
  <c r="AJ49" i="106"/>
  <c r="AK49" i="106"/>
  <c r="AL49" i="106"/>
  <c r="AM49" i="106"/>
  <c r="AJ50" i="106"/>
  <c r="AK50" i="106"/>
  <c r="AL50" i="106"/>
  <c r="AM50" i="106"/>
  <c r="AK42" i="106"/>
  <c r="AL42" i="106"/>
  <c r="AM42" i="106"/>
  <c r="AJ42" i="106"/>
  <c r="BD20" i="105" l="1"/>
  <c r="AZ20" i="105"/>
  <c r="AV20" i="105"/>
  <c r="BD26" i="105"/>
  <c r="AZ26" i="105"/>
  <c r="AV26" i="105"/>
  <c r="BD14" i="105"/>
  <c r="AZ14" i="105"/>
  <c r="AV14" i="105"/>
  <c r="BB26" i="105"/>
  <c r="AX26" i="105"/>
  <c r="AT26" i="105"/>
  <c r="BB14" i="105"/>
  <c r="AX14" i="105"/>
  <c r="AT14" i="105"/>
  <c r="BE26" i="105"/>
  <c r="BA26" i="105"/>
  <c r="AW26" i="105"/>
  <c r="BE14" i="105"/>
  <c r="BA14" i="105"/>
  <c r="AW14" i="105"/>
  <c r="BC23" i="105"/>
  <c r="AY23" i="105"/>
  <c r="AU23" i="105"/>
  <c r="BC11" i="105"/>
  <c r="AY11" i="105"/>
  <c r="AU11" i="105"/>
  <c r="BB23" i="105"/>
  <c r="AX23" i="105"/>
  <c r="AT23" i="105"/>
  <c r="BB11" i="105"/>
  <c r="AX11" i="105"/>
  <c r="AT11" i="105"/>
  <c r="BE23" i="105"/>
  <c r="BA23" i="105"/>
  <c r="AW23" i="105"/>
  <c r="BE11" i="105"/>
  <c r="BA11" i="105"/>
  <c r="AW11" i="105"/>
  <c r="BD17" i="105"/>
  <c r="AZ17" i="105"/>
  <c r="AV17" i="105"/>
  <c r="AZ19" i="105"/>
  <c r="AV19" i="105"/>
  <c r="BC19" i="105"/>
  <c r="AY19" i="105"/>
  <c r="AU19" i="105"/>
  <c r="AR19" i="105"/>
  <c r="BB19" i="105"/>
  <c r="AX19" i="105"/>
  <c r="AT19" i="105"/>
  <c r="BA19" i="105"/>
  <c r="BE19" i="105"/>
  <c r="AW19" i="105"/>
  <c r="AW7" i="105"/>
  <c r="AX7" i="105"/>
  <c r="AR7" i="105"/>
  <c r="AU7" i="105"/>
  <c r="AT7" i="105"/>
  <c r="BE7" i="105"/>
  <c r="AV7" i="105"/>
  <c r="BC17" i="105"/>
  <c r="AY17" i="105"/>
  <c r="AU17" i="105"/>
  <c r="BC22" i="105"/>
  <c r="AY22" i="105"/>
  <c r="AU22" i="105"/>
  <c r="AR22" i="105"/>
  <c r="BB22" i="105"/>
  <c r="AX22" i="105"/>
  <c r="AT22" i="105"/>
  <c r="BA22" i="105"/>
  <c r="BE22" i="105"/>
  <c r="AW22" i="105"/>
  <c r="AZ22" i="105"/>
  <c r="AV22" i="105"/>
  <c r="AZ10" i="105"/>
  <c r="AY10" i="105"/>
  <c r="AU10" i="105"/>
  <c r="AR10" i="105"/>
  <c r="BA10" i="105"/>
  <c r="AX10" i="105"/>
  <c r="AT10" i="105"/>
  <c r="BB10" i="105"/>
  <c r="BE10" i="105"/>
  <c r="AW10" i="105"/>
  <c r="BC10" i="105"/>
  <c r="AV10" i="105"/>
  <c r="AR13" i="105"/>
  <c r="BB13" i="105"/>
  <c r="AX13" i="105"/>
  <c r="AT13" i="105"/>
  <c r="BA13" i="105"/>
  <c r="BE13" i="105"/>
  <c r="AW13" i="105"/>
  <c r="AZ13" i="105"/>
  <c r="AV13" i="105"/>
  <c r="BC13" i="105"/>
  <c r="AY13" i="105"/>
  <c r="AU13" i="105"/>
  <c r="AR25" i="105"/>
  <c r="BB25" i="105"/>
  <c r="AX25" i="105"/>
  <c r="AT25" i="105"/>
  <c r="BA25" i="105"/>
  <c r="BE25" i="105"/>
  <c r="AW25" i="105"/>
  <c r="AZ25" i="105"/>
  <c r="AV25" i="105"/>
  <c r="BC25" i="105"/>
  <c r="AY25" i="105"/>
  <c r="AU25" i="105"/>
  <c r="BE17" i="105"/>
  <c r="BA17" i="105"/>
  <c r="AW17" i="105"/>
  <c r="BA16" i="105"/>
  <c r="BE16" i="105"/>
  <c r="AW16" i="105"/>
  <c r="AZ16" i="105"/>
  <c r="AV16" i="105"/>
  <c r="BC16" i="105"/>
  <c r="AY16" i="105"/>
  <c r="AU16" i="105"/>
  <c r="AR16" i="105"/>
  <c r="BB16" i="105"/>
  <c r="AX16" i="105"/>
  <c r="AT16" i="105"/>
  <c r="BF13" i="105"/>
  <c r="BF10" i="105"/>
  <c r="BI25" i="105"/>
  <c r="BI22" i="105"/>
  <c r="BI10" i="105"/>
  <c r="BI13" i="105"/>
  <c r="BH22" i="105"/>
  <c r="BH25" i="105"/>
  <c r="BH16" i="105"/>
  <c r="BH19" i="105"/>
  <c r="BJ25" i="105"/>
  <c r="BJ22" i="105"/>
  <c r="BJ16" i="105"/>
  <c r="BJ13" i="105"/>
  <c r="BJ19" i="105"/>
  <c r="BH13" i="105"/>
  <c r="BH10" i="105"/>
  <c r="BG25" i="105"/>
  <c r="BG22" i="105"/>
  <c r="BG19" i="105"/>
  <c r="BG16" i="105"/>
  <c r="BI19" i="105"/>
  <c r="BI16" i="105"/>
  <c r="BG13" i="105"/>
  <c r="BG10" i="105"/>
  <c r="BF25" i="105"/>
  <c r="BF22" i="105"/>
  <c r="BF19" i="105"/>
  <c r="BF16" i="105"/>
  <c r="AQ8" i="104"/>
  <c r="AM6" i="104"/>
  <c r="S36" i="106"/>
  <c r="S37" i="106"/>
  <c r="S38" i="106"/>
  <c r="S39" i="106"/>
  <c r="S40" i="106"/>
  <c r="S41" i="106"/>
  <c r="S42" i="106"/>
  <c r="S43" i="106"/>
  <c r="S44" i="106"/>
  <c r="S45" i="106"/>
  <c r="S46" i="106"/>
  <c r="S47" i="106"/>
  <c r="S48" i="106"/>
  <c r="S49" i="106"/>
  <c r="S50" i="106"/>
  <c r="S51" i="106"/>
  <c r="S52" i="106"/>
  <c r="S53" i="106"/>
  <c r="S54" i="106"/>
  <c r="S55" i="106"/>
  <c r="S56" i="106"/>
  <c r="S57" i="106"/>
  <c r="S58" i="106"/>
  <c r="S59" i="106"/>
  <c r="S60" i="106"/>
  <c r="S61" i="106"/>
  <c r="S62" i="106"/>
  <c r="S63" i="106"/>
  <c r="S64" i="106"/>
  <c r="S35" i="106"/>
  <c r="R36" i="106"/>
  <c r="R37" i="106"/>
  <c r="R38" i="106"/>
  <c r="R39" i="106"/>
  <c r="R40" i="106"/>
  <c r="R41" i="106"/>
  <c r="R42" i="106"/>
  <c r="R43" i="106"/>
  <c r="R44" i="106"/>
  <c r="R45" i="106"/>
  <c r="R46" i="106"/>
  <c r="R47" i="106"/>
  <c r="R48" i="106"/>
  <c r="R49" i="106"/>
  <c r="R50" i="106"/>
  <c r="R51" i="106"/>
  <c r="R52" i="106"/>
  <c r="R53" i="106"/>
  <c r="R54" i="106"/>
  <c r="R55" i="106"/>
  <c r="R56" i="106"/>
  <c r="R57" i="106"/>
  <c r="R58" i="106"/>
  <c r="R59" i="106"/>
  <c r="R60" i="106"/>
  <c r="R61" i="106"/>
  <c r="R62" i="106"/>
  <c r="R63" i="106"/>
  <c r="R64" i="106"/>
  <c r="R35" i="106"/>
  <c r="Q36" i="106"/>
  <c r="Q37" i="106"/>
  <c r="Q38" i="106"/>
  <c r="Q39" i="106"/>
  <c r="Q40" i="106"/>
  <c r="Q41" i="106"/>
  <c r="Q42" i="106"/>
  <c r="Q43" i="106"/>
  <c r="Q44" i="106"/>
  <c r="Q45" i="106"/>
  <c r="Q46" i="106"/>
  <c r="Q47" i="106"/>
  <c r="Q48" i="106"/>
  <c r="Q49" i="106"/>
  <c r="Q50" i="106"/>
  <c r="Q51" i="106"/>
  <c r="Q52" i="106"/>
  <c r="Q53" i="106"/>
  <c r="Q54" i="106"/>
  <c r="Q55" i="106"/>
  <c r="Q56" i="106"/>
  <c r="Q57" i="106"/>
  <c r="Q58" i="106"/>
  <c r="Q59" i="106"/>
  <c r="Q60" i="106"/>
  <c r="Q61" i="106"/>
  <c r="Q62" i="106"/>
  <c r="Q63" i="106"/>
  <c r="Q64" i="106"/>
  <c r="Q35" i="106"/>
  <c r="P36" i="106"/>
  <c r="P37" i="106"/>
  <c r="P38" i="106"/>
  <c r="P39" i="106"/>
  <c r="P40" i="106"/>
  <c r="P41" i="106"/>
  <c r="P42" i="106"/>
  <c r="P43" i="106"/>
  <c r="P44" i="106"/>
  <c r="P45" i="106"/>
  <c r="P46" i="106"/>
  <c r="P47" i="106"/>
  <c r="P48" i="106"/>
  <c r="P49" i="106"/>
  <c r="P50" i="106"/>
  <c r="P51" i="106"/>
  <c r="P52" i="106"/>
  <c r="P53" i="106"/>
  <c r="P54" i="106"/>
  <c r="P55" i="106"/>
  <c r="P56" i="106"/>
  <c r="P57" i="106"/>
  <c r="P58" i="106"/>
  <c r="P59" i="106"/>
  <c r="P60" i="106"/>
  <c r="P61" i="106"/>
  <c r="P62" i="106"/>
  <c r="P63" i="106"/>
  <c r="P64" i="106"/>
  <c r="P35" i="106"/>
  <c r="F36" i="106"/>
  <c r="G36" i="106"/>
  <c r="H36" i="106"/>
  <c r="I36" i="106"/>
  <c r="J36" i="106"/>
  <c r="K36" i="106"/>
  <c r="L36" i="106"/>
  <c r="M36" i="106"/>
  <c r="N36" i="106"/>
  <c r="O36" i="106"/>
  <c r="F37" i="106"/>
  <c r="G37" i="106"/>
  <c r="H37" i="106"/>
  <c r="I37" i="106"/>
  <c r="J37" i="106"/>
  <c r="K37" i="106"/>
  <c r="L37" i="106"/>
  <c r="M37" i="106"/>
  <c r="N37" i="106"/>
  <c r="O37" i="106"/>
  <c r="F38" i="106"/>
  <c r="G38" i="106"/>
  <c r="H38" i="106"/>
  <c r="I38" i="106"/>
  <c r="J38" i="106"/>
  <c r="K38" i="106"/>
  <c r="L38" i="106"/>
  <c r="M38" i="106"/>
  <c r="N38" i="106"/>
  <c r="O38" i="106"/>
  <c r="F39" i="106"/>
  <c r="G39" i="106"/>
  <c r="H39" i="106"/>
  <c r="I39" i="106"/>
  <c r="J39" i="106"/>
  <c r="K39" i="106"/>
  <c r="L39" i="106"/>
  <c r="M39" i="106"/>
  <c r="N39" i="106"/>
  <c r="O39" i="106"/>
  <c r="F40" i="106"/>
  <c r="G40" i="106"/>
  <c r="H40" i="106"/>
  <c r="I40" i="106"/>
  <c r="J40" i="106"/>
  <c r="K40" i="106"/>
  <c r="L40" i="106"/>
  <c r="M40" i="106"/>
  <c r="N40" i="106"/>
  <c r="O40" i="106"/>
  <c r="F41" i="106"/>
  <c r="G41" i="106"/>
  <c r="H41" i="106"/>
  <c r="I41" i="106"/>
  <c r="J41" i="106"/>
  <c r="K41" i="106"/>
  <c r="L41" i="106"/>
  <c r="M41" i="106"/>
  <c r="N41" i="106"/>
  <c r="O41" i="106"/>
  <c r="F42" i="106"/>
  <c r="G42" i="106"/>
  <c r="H42" i="106"/>
  <c r="I42" i="106"/>
  <c r="J42" i="106"/>
  <c r="K42" i="106"/>
  <c r="L42" i="106"/>
  <c r="M42" i="106"/>
  <c r="N42" i="106"/>
  <c r="O42" i="106"/>
  <c r="F43" i="106"/>
  <c r="G43" i="106"/>
  <c r="H43" i="106"/>
  <c r="I43" i="106"/>
  <c r="J43" i="106"/>
  <c r="K43" i="106"/>
  <c r="L43" i="106"/>
  <c r="M43" i="106"/>
  <c r="N43" i="106"/>
  <c r="O43" i="106"/>
  <c r="F44" i="106"/>
  <c r="G44" i="106"/>
  <c r="H44" i="106"/>
  <c r="I44" i="106"/>
  <c r="J44" i="106"/>
  <c r="K44" i="106"/>
  <c r="L44" i="106"/>
  <c r="M44" i="106"/>
  <c r="N44" i="106"/>
  <c r="O44" i="106"/>
  <c r="F45" i="106"/>
  <c r="G45" i="106"/>
  <c r="H45" i="106"/>
  <c r="I45" i="106"/>
  <c r="J45" i="106"/>
  <c r="K45" i="106"/>
  <c r="L45" i="106"/>
  <c r="M45" i="106"/>
  <c r="N45" i="106"/>
  <c r="O45" i="106"/>
  <c r="F46" i="106"/>
  <c r="G46" i="106"/>
  <c r="H46" i="106"/>
  <c r="I46" i="106"/>
  <c r="J46" i="106"/>
  <c r="K46" i="106"/>
  <c r="L46" i="106"/>
  <c r="M46" i="106"/>
  <c r="N46" i="106"/>
  <c r="O46" i="106"/>
  <c r="F47" i="106"/>
  <c r="G47" i="106"/>
  <c r="H47" i="106"/>
  <c r="I47" i="106"/>
  <c r="J47" i="106"/>
  <c r="K47" i="106"/>
  <c r="L47" i="106"/>
  <c r="M47" i="106"/>
  <c r="N47" i="106"/>
  <c r="O47" i="106"/>
  <c r="F48" i="106"/>
  <c r="G48" i="106"/>
  <c r="H48" i="106"/>
  <c r="I48" i="106"/>
  <c r="J48" i="106"/>
  <c r="K48" i="106"/>
  <c r="L48" i="106"/>
  <c r="M48" i="106"/>
  <c r="N48" i="106"/>
  <c r="O48" i="106"/>
  <c r="F49" i="106"/>
  <c r="G49" i="106"/>
  <c r="H49" i="106"/>
  <c r="I49" i="106"/>
  <c r="J49" i="106"/>
  <c r="K49" i="106"/>
  <c r="L49" i="106"/>
  <c r="M49" i="106"/>
  <c r="N49" i="106"/>
  <c r="O49" i="106"/>
  <c r="F50" i="106"/>
  <c r="G50" i="106"/>
  <c r="H50" i="106"/>
  <c r="I50" i="106"/>
  <c r="J50" i="106"/>
  <c r="K50" i="106"/>
  <c r="L50" i="106"/>
  <c r="M50" i="106"/>
  <c r="N50" i="106"/>
  <c r="O50" i="106"/>
  <c r="F51" i="106"/>
  <c r="G51" i="106"/>
  <c r="H51" i="106"/>
  <c r="I51" i="106"/>
  <c r="J51" i="106"/>
  <c r="K51" i="106"/>
  <c r="L51" i="106"/>
  <c r="M51" i="106"/>
  <c r="N51" i="106"/>
  <c r="O51" i="106"/>
  <c r="F52" i="106"/>
  <c r="G52" i="106"/>
  <c r="H52" i="106"/>
  <c r="I52" i="106"/>
  <c r="J52" i="106"/>
  <c r="K52" i="106"/>
  <c r="L52" i="106"/>
  <c r="M52" i="106"/>
  <c r="N52" i="106"/>
  <c r="O52" i="106"/>
  <c r="F53" i="106"/>
  <c r="G53" i="106"/>
  <c r="H53" i="106"/>
  <c r="I53" i="106"/>
  <c r="J53" i="106"/>
  <c r="K53" i="106"/>
  <c r="L53" i="106"/>
  <c r="M53" i="106"/>
  <c r="N53" i="106"/>
  <c r="O53" i="106"/>
  <c r="F54" i="106"/>
  <c r="G54" i="106"/>
  <c r="H54" i="106"/>
  <c r="I54" i="106"/>
  <c r="J54" i="106"/>
  <c r="K54" i="106"/>
  <c r="L54" i="106"/>
  <c r="M54" i="106"/>
  <c r="N54" i="106"/>
  <c r="O54" i="106"/>
  <c r="F55" i="106"/>
  <c r="G55" i="106"/>
  <c r="H55" i="106"/>
  <c r="I55" i="106"/>
  <c r="J55" i="106"/>
  <c r="K55" i="106"/>
  <c r="L55" i="106"/>
  <c r="M55" i="106"/>
  <c r="N55" i="106"/>
  <c r="O55" i="106"/>
  <c r="F56" i="106"/>
  <c r="G56" i="106"/>
  <c r="H56" i="106"/>
  <c r="I56" i="106"/>
  <c r="J56" i="106"/>
  <c r="K56" i="106"/>
  <c r="L56" i="106"/>
  <c r="M56" i="106"/>
  <c r="N56" i="106"/>
  <c r="O56" i="106"/>
  <c r="F57" i="106"/>
  <c r="G57" i="106"/>
  <c r="H57" i="106"/>
  <c r="I57" i="106"/>
  <c r="J57" i="106"/>
  <c r="K57" i="106"/>
  <c r="L57" i="106"/>
  <c r="M57" i="106"/>
  <c r="N57" i="106"/>
  <c r="O57" i="106"/>
  <c r="F58" i="106"/>
  <c r="G58" i="106"/>
  <c r="H58" i="106"/>
  <c r="I58" i="106"/>
  <c r="J58" i="106"/>
  <c r="K58" i="106"/>
  <c r="L58" i="106"/>
  <c r="M58" i="106"/>
  <c r="N58" i="106"/>
  <c r="O58" i="106"/>
  <c r="F59" i="106"/>
  <c r="G59" i="106"/>
  <c r="H59" i="106"/>
  <c r="I59" i="106"/>
  <c r="J59" i="106"/>
  <c r="K59" i="106"/>
  <c r="L59" i="106"/>
  <c r="M59" i="106"/>
  <c r="N59" i="106"/>
  <c r="O59" i="106"/>
  <c r="F60" i="106"/>
  <c r="G60" i="106"/>
  <c r="H60" i="106"/>
  <c r="I60" i="106"/>
  <c r="J60" i="106"/>
  <c r="K60" i="106"/>
  <c r="L60" i="106"/>
  <c r="M60" i="106"/>
  <c r="N60" i="106"/>
  <c r="O60" i="106"/>
  <c r="F61" i="106"/>
  <c r="G61" i="106"/>
  <c r="H61" i="106"/>
  <c r="I61" i="106"/>
  <c r="J61" i="106"/>
  <c r="K61" i="106"/>
  <c r="L61" i="106"/>
  <c r="M61" i="106"/>
  <c r="N61" i="106"/>
  <c r="O61" i="106"/>
  <c r="F62" i="106"/>
  <c r="G62" i="106"/>
  <c r="H62" i="106"/>
  <c r="I62" i="106"/>
  <c r="J62" i="106"/>
  <c r="K62" i="106"/>
  <c r="L62" i="106"/>
  <c r="M62" i="106"/>
  <c r="N62" i="106"/>
  <c r="O62" i="106"/>
  <c r="F63" i="106"/>
  <c r="G63" i="106"/>
  <c r="H63" i="106"/>
  <c r="I63" i="106"/>
  <c r="J63" i="106"/>
  <c r="K63" i="106"/>
  <c r="L63" i="106"/>
  <c r="M63" i="106"/>
  <c r="N63" i="106"/>
  <c r="O63" i="106"/>
  <c r="F64" i="106"/>
  <c r="G64" i="106"/>
  <c r="H64" i="106"/>
  <c r="I64" i="106"/>
  <c r="J64" i="106"/>
  <c r="K64" i="106"/>
  <c r="L64" i="106"/>
  <c r="M64" i="106"/>
  <c r="N64" i="106"/>
  <c r="O64" i="106"/>
  <c r="G35" i="106"/>
  <c r="H35" i="106"/>
  <c r="I35" i="106"/>
  <c r="J35" i="106"/>
  <c r="K35" i="106"/>
  <c r="L35" i="106"/>
  <c r="M35" i="106"/>
  <c r="N35" i="106"/>
  <c r="O35" i="106"/>
  <c r="F35" i="106"/>
  <c r="D36" i="106"/>
  <c r="D37" i="106"/>
  <c r="D38" i="106"/>
  <c r="D39" i="106"/>
  <c r="D40" i="106"/>
  <c r="D41" i="106"/>
  <c r="D42" i="106"/>
  <c r="D43" i="106"/>
  <c r="D44" i="106"/>
  <c r="D45" i="106"/>
  <c r="D46" i="106"/>
  <c r="D47" i="106"/>
  <c r="D48" i="106"/>
  <c r="D49" i="106"/>
  <c r="D50" i="106"/>
  <c r="D51" i="106"/>
  <c r="D52" i="106"/>
  <c r="D53" i="106"/>
  <c r="D54" i="106"/>
  <c r="D55" i="106"/>
  <c r="D56" i="106"/>
  <c r="D57" i="106"/>
  <c r="D58" i="106"/>
  <c r="D59" i="106"/>
  <c r="D60" i="106"/>
  <c r="D61" i="106"/>
  <c r="D62" i="106"/>
  <c r="D63" i="106"/>
  <c r="D64" i="106"/>
  <c r="D35" i="106"/>
  <c r="C36" i="106"/>
  <c r="C37" i="106"/>
  <c r="C38" i="106"/>
  <c r="C39" i="106"/>
  <c r="C40" i="106"/>
  <c r="C41" i="106"/>
  <c r="C42" i="106"/>
  <c r="C43" i="106"/>
  <c r="C44" i="106"/>
  <c r="C45" i="106"/>
  <c r="C46" i="106"/>
  <c r="C47" i="106"/>
  <c r="C48" i="106"/>
  <c r="C49" i="106"/>
  <c r="C50" i="106"/>
  <c r="C51" i="106"/>
  <c r="C52" i="106"/>
  <c r="C53" i="106"/>
  <c r="C54" i="106"/>
  <c r="C55" i="106"/>
  <c r="C56" i="106"/>
  <c r="C57" i="106"/>
  <c r="C58" i="106"/>
  <c r="C59" i="106"/>
  <c r="C60" i="106"/>
  <c r="C61" i="106"/>
  <c r="C62" i="106"/>
  <c r="C63" i="106"/>
  <c r="C64" i="106"/>
  <c r="C35" i="106"/>
  <c r="D6" i="106" l="1"/>
  <c r="E6" i="106"/>
  <c r="D7" i="106"/>
  <c r="E7" i="106"/>
  <c r="D8" i="106"/>
  <c r="E8" i="106"/>
  <c r="D9" i="106"/>
  <c r="E9" i="106"/>
  <c r="D10" i="106"/>
  <c r="E10" i="106"/>
  <c r="D11" i="106"/>
  <c r="E11" i="106"/>
  <c r="D12" i="106"/>
  <c r="E12" i="106"/>
  <c r="D13" i="106"/>
  <c r="E13" i="106"/>
  <c r="D14" i="106"/>
  <c r="E14" i="106"/>
  <c r="D15" i="106"/>
  <c r="E15" i="106"/>
  <c r="D16" i="106"/>
  <c r="E16" i="106"/>
  <c r="D17" i="106"/>
  <c r="E17" i="106"/>
  <c r="D18" i="106"/>
  <c r="E18" i="106"/>
  <c r="D19" i="106"/>
  <c r="E19" i="106"/>
  <c r="D20" i="106"/>
  <c r="E20" i="106"/>
  <c r="D21" i="106"/>
  <c r="E21" i="106"/>
  <c r="D22" i="106"/>
  <c r="E22" i="106"/>
  <c r="D23" i="106"/>
  <c r="E23" i="106"/>
  <c r="D24" i="106"/>
  <c r="E24" i="106"/>
  <c r="D25" i="106"/>
  <c r="E25" i="106"/>
  <c r="D26" i="106"/>
  <c r="E26" i="106"/>
  <c r="D27" i="106"/>
  <c r="E27" i="106"/>
  <c r="D28" i="106"/>
  <c r="E28" i="106"/>
  <c r="D29" i="106"/>
  <c r="E29" i="106"/>
  <c r="D30" i="106"/>
  <c r="E30" i="106"/>
  <c r="D31" i="106"/>
  <c r="E31" i="106"/>
  <c r="D32" i="106"/>
  <c r="E32" i="106"/>
  <c r="D33" i="106"/>
  <c r="E33" i="106"/>
  <c r="D34" i="106"/>
  <c r="E34" i="106"/>
  <c r="E5" i="106"/>
  <c r="D5" i="106"/>
  <c r="C33" i="106"/>
  <c r="K33" i="106"/>
  <c r="L33" i="106"/>
  <c r="M33" i="106"/>
  <c r="N33" i="106"/>
  <c r="O33" i="106"/>
  <c r="C34" i="106"/>
  <c r="K34" i="106"/>
  <c r="L34" i="106"/>
  <c r="M34" i="106"/>
  <c r="N34" i="106"/>
  <c r="O34" i="106"/>
  <c r="L5" i="106" l="1"/>
  <c r="M5" i="106"/>
  <c r="N5" i="106"/>
  <c r="O5" i="106"/>
  <c r="L6" i="106"/>
  <c r="M6" i="106"/>
  <c r="N6" i="106"/>
  <c r="O6" i="106"/>
  <c r="L7" i="106"/>
  <c r="M7" i="106"/>
  <c r="N7" i="106"/>
  <c r="O7" i="106"/>
  <c r="L8" i="106"/>
  <c r="M8" i="106"/>
  <c r="N8" i="106"/>
  <c r="O8" i="106"/>
  <c r="L9" i="106"/>
  <c r="M9" i="106"/>
  <c r="N9" i="106"/>
  <c r="O9" i="106"/>
  <c r="L10" i="106"/>
  <c r="M10" i="106"/>
  <c r="N10" i="106"/>
  <c r="O10" i="106"/>
  <c r="L11" i="106"/>
  <c r="M11" i="106"/>
  <c r="N11" i="106"/>
  <c r="O11" i="106"/>
  <c r="L12" i="106"/>
  <c r="M12" i="106"/>
  <c r="N12" i="106"/>
  <c r="O12" i="106"/>
  <c r="L13" i="106"/>
  <c r="M13" i="106"/>
  <c r="N13" i="106"/>
  <c r="O13" i="106"/>
  <c r="L14" i="106"/>
  <c r="M14" i="106"/>
  <c r="N14" i="106"/>
  <c r="O14" i="106"/>
  <c r="L15" i="106"/>
  <c r="M15" i="106"/>
  <c r="N15" i="106"/>
  <c r="O15" i="106"/>
  <c r="L16" i="106"/>
  <c r="M16" i="106"/>
  <c r="N16" i="106"/>
  <c r="O16" i="106"/>
  <c r="L17" i="106"/>
  <c r="M17" i="106"/>
  <c r="N17" i="106"/>
  <c r="O17" i="106"/>
  <c r="L18" i="106"/>
  <c r="M18" i="106"/>
  <c r="N18" i="106"/>
  <c r="O18" i="106"/>
  <c r="L19" i="106"/>
  <c r="M19" i="106"/>
  <c r="N19" i="106"/>
  <c r="O19" i="106"/>
  <c r="L20" i="106"/>
  <c r="M20" i="106"/>
  <c r="N20" i="106"/>
  <c r="O20" i="106"/>
  <c r="L21" i="106"/>
  <c r="M21" i="106"/>
  <c r="N21" i="106"/>
  <c r="O21" i="106"/>
  <c r="L22" i="106"/>
  <c r="M22" i="106"/>
  <c r="N22" i="106"/>
  <c r="O22" i="106"/>
  <c r="L23" i="106"/>
  <c r="M23" i="106"/>
  <c r="N23" i="106"/>
  <c r="O23" i="106"/>
  <c r="L24" i="106"/>
  <c r="M24" i="106"/>
  <c r="N24" i="106"/>
  <c r="O24" i="106"/>
  <c r="L25" i="106"/>
  <c r="M25" i="106"/>
  <c r="N25" i="106"/>
  <c r="O25" i="106"/>
  <c r="L26" i="106"/>
  <c r="M26" i="106"/>
  <c r="N26" i="106"/>
  <c r="O26" i="106"/>
  <c r="L27" i="106"/>
  <c r="M27" i="106"/>
  <c r="N27" i="106"/>
  <c r="O27" i="106"/>
  <c r="L28" i="106"/>
  <c r="M28" i="106"/>
  <c r="N28" i="106"/>
  <c r="O28" i="106"/>
  <c r="L29" i="106"/>
  <c r="M29" i="106"/>
  <c r="N29" i="106"/>
  <c r="O29" i="106"/>
  <c r="L30" i="106"/>
  <c r="M30" i="106"/>
  <c r="N30" i="106"/>
  <c r="O30" i="106"/>
  <c r="L31" i="106"/>
  <c r="M31" i="106"/>
  <c r="N31" i="106"/>
  <c r="O31" i="106"/>
  <c r="L32" i="106"/>
  <c r="M32" i="106"/>
  <c r="N32" i="106"/>
  <c r="O32" i="106"/>
  <c r="K6" i="106"/>
  <c r="K7" i="106"/>
  <c r="K8" i="106"/>
  <c r="K9" i="106"/>
  <c r="K10" i="106"/>
  <c r="K11" i="106"/>
  <c r="K12" i="106"/>
  <c r="K13" i="106"/>
  <c r="K14" i="106"/>
  <c r="K15" i="106"/>
  <c r="K16" i="106"/>
  <c r="K17" i="106"/>
  <c r="K18" i="106"/>
  <c r="K19" i="106"/>
  <c r="K20" i="106"/>
  <c r="K21" i="106"/>
  <c r="K22" i="106"/>
  <c r="K23" i="106"/>
  <c r="K24" i="106"/>
  <c r="K25" i="106"/>
  <c r="K26" i="106"/>
  <c r="K27" i="106"/>
  <c r="K28" i="106"/>
  <c r="K29" i="106"/>
  <c r="K30" i="106"/>
  <c r="K31" i="106"/>
  <c r="K32" i="106"/>
  <c r="K5" i="106"/>
  <c r="C6" i="106"/>
  <c r="C7" i="106"/>
  <c r="C8" i="106"/>
  <c r="C9" i="106"/>
  <c r="C10" i="106"/>
  <c r="C11" i="106"/>
  <c r="C12" i="106"/>
  <c r="C13" i="106"/>
  <c r="C14" i="106"/>
  <c r="C15" i="106"/>
  <c r="C16" i="106"/>
  <c r="C17" i="106"/>
  <c r="C18" i="106"/>
  <c r="C19" i="106"/>
  <c r="C20" i="106"/>
  <c r="C21" i="106"/>
  <c r="C22" i="106"/>
  <c r="C23" i="106"/>
  <c r="C24" i="106"/>
  <c r="C25" i="106"/>
  <c r="C26" i="106"/>
  <c r="C27" i="106"/>
  <c r="C28" i="106"/>
  <c r="C29" i="106"/>
  <c r="C30" i="106"/>
  <c r="C31" i="106"/>
  <c r="C32" i="106"/>
  <c r="C5" i="106"/>
  <c r="AZ9" i="105" l="1"/>
  <c r="DC11" i="105" s="1"/>
  <c r="AY12" i="105"/>
  <c r="DB14" i="105" s="1"/>
  <c r="BC12" i="105"/>
  <c r="BB15" i="105"/>
  <c r="DE17" i="105" s="1"/>
  <c r="BA18" i="105"/>
  <c r="DD20" i="105" s="1"/>
  <c r="AZ21" i="105"/>
  <c r="DC23" i="105" s="1"/>
  <c r="AY24" i="105"/>
  <c r="DB26" i="105" s="1"/>
  <c r="BC24" i="105"/>
  <c r="BB12" i="105"/>
  <c r="DE14" i="105" s="1"/>
  <c r="BB24" i="105"/>
  <c r="DE26" i="105" s="1"/>
  <c r="BA9" i="105"/>
  <c r="DD11" i="105" s="1"/>
  <c r="AZ12" i="105"/>
  <c r="DC14" i="105" s="1"/>
  <c r="AY15" i="105"/>
  <c r="DB17" i="105" s="1"/>
  <c r="BC15" i="105"/>
  <c r="BB18" i="105"/>
  <c r="DE20" i="105" s="1"/>
  <c r="BA21" i="105"/>
  <c r="DD23" i="105" s="1"/>
  <c r="AZ24" i="105"/>
  <c r="DC26" i="105" s="1"/>
  <c r="AY9" i="105"/>
  <c r="DB11" i="105" s="1"/>
  <c r="BA15" i="105"/>
  <c r="DD17" i="105" s="1"/>
  <c r="AY21" i="105"/>
  <c r="DB23" i="105" s="1"/>
  <c r="BB9" i="105"/>
  <c r="DE11" i="105" s="1"/>
  <c r="BA12" i="105"/>
  <c r="DD14" i="105" s="1"/>
  <c r="AZ15" i="105"/>
  <c r="DC17" i="105" s="1"/>
  <c r="AY18" i="105"/>
  <c r="DB20" i="105" s="1"/>
  <c r="BC18" i="105"/>
  <c r="BB21" i="105"/>
  <c r="DE23" i="105" s="1"/>
  <c r="BA24" i="105"/>
  <c r="DD26" i="105" s="1"/>
  <c r="BC9" i="105"/>
  <c r="AZ18" i="105"/>
  <c r="DC20" i="105" s="1"/>
  <c r="BC21" i="105"/>
  <c r="AZ6" i="105"/>
  <c r="DC8" i="105" s="1"/>
  <c r="BB6" i="105"/>
  <c r="DE8" i="105" s="1"/>
  <c r="AY6" i="105"/>
  <c r="DB8" i="105" s="1"/>
  <c r="BA6" i="105"/>
  <c r="DD8" i="105" s="1"/>
  <c r="BC6" i="105"/>
  <c r="BD9" i="105"/>
  <c r="BD18" i="105"/>
  <c r="BD21" i="105"/>
  <c r="BD15" i="105"/>
  <c r="BD24" i="105"/>
  <c r="BD12" i="105"/>
  <c r="BD6" i="105"/>
  <c r="AD90" i="105"/>
  <c r="AD96" i="105"/>
  <c r="AC96" i="105"/>
  <c r="AD102" i="105"/>
  <c r="AC90" i="105"/>
  <c r="AC102" i="105"/>
  <c r="N102" i="105"/>
  <c r="N96" i="105"/>
  <c r="H25" i="106" l="1"/>
  <c r="F25" i="106"/>
  <c r="J25" i="106"/>
  <c r="G25" i="106"/>
  <c r="H21" i="106"/>
  <c r="J21" i="106"/>
  <c r="F21" i="106"/>
  <c r="G21" i="106"/>
  <c r="I17" i="106"/>
  <c r="G17" i="106"/>
  <c r="AA102" i="105" s="1"/>
  <c r="J17" i="106"/>
  <c r="F17" i="106"/>
  <c r="H13" i="106"/>
  <c r="AV15" i="105" s="1"/>
  <c r="CY17" i="105" s="1"/>
  <c r="F13" i="106"/>
  <c r="AT15" i="105" s="1"/>
  <c r="CW17" i="105" s="1"/>
  <c r="I13" i="106"/>
  <c r="AW15" i="105" s="1"/>
  <c r="CZ17" i="105" s="1"/>
  <c r="J13" i="106"/>
  <c r="AX15" i="105" s="1"/>
  <c r="DA17" i="105" s="1"/>
  <c r="F10" i="106"/>
  <c r="J10" i="106"/>
  <c r="H10" i="106"/>
  <c r="I10" i="106"/>
  <c r="J6" i="106"/>
  <c r="G6" i="106"/>
  <c r="H6" i="106"/>
  <c r="I6" i="106"/>
  <c r="G30" i="106"/>
  <c r="H30" i="106"/>
  <c r="F30" i="106"/>
  <c r="I30" i="106"/>
  <c r="G26" i="106"/>
  <c r="F26" i="106"/>
  <c r="H26" i="106"/>
  <c r="I26" i="106"/>
  <c r="G22" i="106"/>
  <c r="J22" i="106"/>
  <c r="F22" i="106"/>
  <c r="H22" i="106"/>
  <c r="G18" i="106"/>
  <c r="I18" i="106"/>
  <c r="J18" i="106"/>
  <c r="F18" i="106"/>
  <c r="I5" i="106"/>
  <c r="J5" i="106"/>
  <c r="G5" i="106"/>
  <c r="H5" i="106"/>
  <c r="F31" i="106"/>
  <c r="H31" i="106"/>
  <c r="I31" i="106"/>
  <c r="G31" i="106"/>
  <c r="I7" i="106"/>
  <c r="J7" i="106"/>
  <c r="G7" i="106"/>
  <c r="H7" i="106"/>
  <c r="I33" i="106"/>
  <c r="H33" i="106"/>
  <c r="F33" i="106"/>
  <c r="G33" i="106"/>
  <c r="H29" i="106"/>
  <c r="G29" i="106"/>
  <c r="I29" i="106"/>
  <c r="F29" i="106"/>
  <c r="H9" i="106"/>
  <c r="I9" i="106"/>
  <c r="F9" i="106"/>
  <c r="J9" i="106"/>
  <c r="F34" i="106"/>
  <c r="G34" i="106"/>
  <c r="H34" i="106"/>
  <c r="I34" i="106"/>
  <c r="G14" i="106"/>
  <c r="AU18" i="105" s="1"/>
  <c r="CX20" i="105" s="1"/>
  <c r="I14" i="106"/>
  <c r="AW18" i="105" s="1"/>
  <c r="CZ20" i="105" s="1"/>
  <c r="J14" i="106"/>
  <c r="AX18" i="105" s="1"/>
  <c r="DA20" i="105" s="1"/>
  <c r="F14" i="106"/>
  <c r="AT18" i="105" s="1"/>
  <c r="CW20" i="105" s="1"/>
  <c r="F27" i="106"/>
  <c r="G27" i="106"/>
  <c r="H27" i="106"/>
  <c r="I27" i="106"/>
  <c r="F23" i="106"/>
  <c r="J23" i="106"/>
  <c r="G23" i="106"/>
  <c r="H23" i="106"/>
  <c r="F19" i="106"/>
  <c r="J19" i="106"/>
  <c r="I19" i="106"/>
  <c r="G19" i="106"/>
  <c r="F15" i="106"/>
  <c r="AT21" i="105" s="1"/>
  <c r="CW23" i="105" s="1"/>
  <c r="J15" i="106"/>
  <c r="AX21" i="105" s="1"/>
  <c r="DA23" i="105" s="1"/>
  <c r="G15" i="106"/>
  <c r="AU21" i="105" s="1"/>
  <c r="CX23" i="105" s="1"/>
  <c r="I15" i="106"/>
  <c r="AW21" i="105" s="1"/>
  <c r="CZ23" i="105" s="1"/>
  <c r="I11" i="106"/>
  <c r="F11" i="106"/>
  <c r="J11" i="106"/>
  <c r="H11" i="106"/>
  <c r="I32" i="106"/>
  <c r="H32" i="106"/>
  <c r="G32" i="106"/>
  <c r="F32" i="106"/>
  <c r="I28" i="106"/>
  <c r="G28" i="106"/>
  <c r="F28" i="106"/>
  <c r="H28" i="106"/>
  <c r="F24" i="106"/>
  <c r="G24" i="106"/>
  <c r="H24" i="106"/>
  <c r="J24" i="106"/>
  <c r="J20" i="106"/>
  <c r="F20" i="106"/>
  <c r="G20" i="106"/>
  <c r="H20" i="106"/>
  <c r="I16" i="106"/>
  <c r="AW24" i="105" s="1"/>
  <c r="CZ26" i="105" s="1"/>
  <c r="J16" i="106"/>
  <c r="AX24" i="105" s="1"/>
  <c r="DA26" i="105" s="1"/>
  <c r="F16" i="106"/>
  <c r="AT24" i="105" s="1"/>
  <c r="CW26" i="105" s="1"/>
  <c r="G16" i="106"/>
  <c r="I12" i="106"/>
  <c r="F12" i="106"/>
  <c r="H12" i="106"/>
  <c r="J12" i="106"/>
  <c r="H8" i="106"/>
  <c r="AV9" i="105" s="1"/>
  <c r="CY11" i="105" s="1"/>
  <c r="I8" i="106"/>
  <c r="J8" i="106"/>
  <c r="G8" i="106"/>
  <c r="AV12" i="105" l="1"/>
  <c r="CY14" i="105" s="1"/>
  <c r="AV6" i="105"/>
  <c r="CY8" i="105" s="1"/>
  <c r="AX9" i="105"/>
  <c r="DA11" i="105" s="1"/>
  <c r="AX12" i="105"/>
  <c r="DA14" i="105" s="1"/>
  <c r="AU6" i="105"/>
  <c r="CX8" i="105" s="1"/>
  <c r="AT12" i="105"/>
  <c r="CW14" i="105" s="1"/>
  <c r="AX6" i="105"/>
  <c r="DA8" i="105" s="1"/>
  <c r="AA96" i="105"/>
  <c r="AU24" i="105"/>
  <c r="CX26" i="105" s="1"/>
  <c r="AW9" i="105"/>
  <c r="CZ11" i="105" s="1"/>
  <c r="AW12" i="105"/>
  <c r="CZ14" i="105" s="1"/>
  <c r="AW6" i="105"/>
  <c r="CZ8" i="105" s="1"/>
  <c r="AA90" i="105"/>
  <c r="F5" i="106"/>
  <c r="F8" i="106"/>
  <c r="AT9" i="105" s="1"/>
  <c r="CW11" i="105" s="1"/>
  <c r="G9" i="106"/>
  <c r="G12" i="106"/>
  <c r="G13" i="106"/>
  <c r="AU15" i="105" s="1"/>
  <c r="CX17" i="105" s="1"/>
  <c r="H16" i="106"/>
  <c r="H17" i="106"/>
  <c r="AB102" i="105" s="1"/>
  <c r="I20" i="106"/>
  <c r="I21" i="106"/>
  <c r="I24" i="106"/>
  <c r="I25" i="106"/>
  <c r="J28" i="106"/>
  <c r="J29" i="106"/>
  <c r="AB96" i="105" l="1"/>
  <c r="AV24" i="105"/>
  <c r="CY26" i="105" s="1"/>
  <c r="J30" i="106"/>
  <c r="J26" i="106"/>
  <c r="I22" i="106"/>
  <c r="H18" i="106"/>
  <c r="H14" i="106"/>
  <c r="AV18" i="105" s="1"/>
  <c r="CY20" i="105" s="1"/>
  <c r="G10" i="106"/>
  <c r="F6" i="106"/>
  <c r="J31" i="106"/>
  <c r="J27" i="106"/>
  <c r="I23" i="106"/>
  <c r="H19" i="106"/>
  <c r="H15" i="106"/>
  <c r="AV21" i="105" s="1"/>
  <c r="CY23" i="105" s="1"/>
  <c r="G11" i="106"/>
  <c r="AU12" i="105" s="1"/>
  <c r="CX14" i="105" s="1"/>
  <c r="F7" i="106"/>
  <c r="J32" i="106"/>
  <c r="AT6" i="105" l="1"/>
  <c r="CW8" i="105" s="1"/>
  <c r="AU9" i="105"/>
  <c r="CX11" i="105" s="1"/>
  <c r="AB90" i="105"/>
  <c r="J34" i="106"/>
  <c r="J33" i="106"/>
  <c r="Q33" i="106" l="1"/>
  <c r="R34" i="106"/>
  <c r="P8" i="106"/>
  <c r="P12" i="106"/>
  <c r="P16" i="106"/>
  <c r="P20" i="106"/>
  <c r="P24" i="106"/>
  <c r="P28" i="106"/>
  <c r="P32" i="106"/>
  <c r="P26" i="106"/>
  <c r="P11" i="106"/>
  <c r="P23" i="106"/>
  <c r="R33" i="106"/>
  <c r="S34" i="106"/>
  <c r="P9" i="106"/>
  <c r="P13" i="106"/>
  <c r="P17" i="106"/>
  <c r="P21" i="106"/>
  <c r="P25" i="106"/>
  <c r="P29" i="106"/>
  <c r="P30" i="106"/>
  <c r="Q34" i="106"/>
  <c r="P7" i="106"/>
  <c r="P19" i="106"/>
  <c r="P31" i="106"/>
  <c r="S33" i="106"/>
  <c r="P34" i="106"/>
  <c r="P6" i="106"/>
  <c r="P10" i="106"/>
  <c r="P14" i="106"/>
  <c r="P18" i="106"/>
  <c r="P22" i="106"/>
  <c r="P33" i="106"/>
  <c r="P15" i="106"/>
  <c r="P27" i="106"/>
  <c r="S6" i="106"/>
  <c r="S10" i="106"/>
  <c r="S14" i="106"/>
  <c r="S18" i="106"/>
  <c r="S22" i="106"/>
  <c r="S26" i="106"/>
  <c r="S30" i="106"/>
  <c r="R6" i="106"/>
  <c r="R10" i="106"/>
  <c r="R14" i="106"/>
  <c r="R18" i="106"/>
  <c r="R22" i="106"/>
  <c r="R26" i="106"/>
  <c r="R30" i="106"/>
  <c r="Q7" i="106"/>
  <c r="Q11" i="106"/>
  <c r="Q15" i="106"/>
  <c r="Q19" i="106"/>
  <c r="Q23" i="106"/>
  <c r="Q27" i="106"/>
  <c r="Q31" i="106"/>
  <c r="S7" i="106"/>
  <c r="S11" i="106"/>
  <c r="S15" i="106"/>
  <c r="S19" i="106"/>
  <c r="S23" i="106"/>
  <c r="S27" i="106"/>
  <c r="S31" i="106"/>
  <c r="R7" i="106"/>
  <c r="R11" i="106"/>
  <c r="R15" i="106"/>
  <c r="R19" i="106"/>
  <c r="R23" i="106"/>
  <c r="R27" i="106"/>
  <c r="R31" i="106"/>
  <c r="Q8" i="106"/>
  <c r="Q12" i="106"/>
  <c r="Q16" i="106"/>
  <c r="Q20" i="106"/>
  <c r="Q24" i="106"/>
  <c r="Q28" i="106"/>
  <c r="Q32" i="106"/>
  <c r="S8" i="106"/>
  <c r="S12" i="106"/>
  <c r="S16" i="106"/>
  <c r="S20" i="106"/>
  <c r="S24" i="106"/>
  <c r="S28" i="106"/>
  <c r="S32" i="106"/>
  <c r="R8" i="106"/>
  <c r="R12" i="106"/>
  <c r="R16" i="106"/>
  <c r="R20" i="106"/>
  <c r="R24" i="106"/>
  <c r="R28" i="106"/>
  <c r="R32" i="106"/>
  <c r="Q9" i="106"/>
  <c r="Q13" i="106"/>
  <c r="Q17" i="106"/>
  <c r="Q21" i="106"/>
  <c r="Q25" i="106"/>
  <c r="Q29" i="106"/>
  <c r="Q5" i="106"/>
  <c r="S9" i="106"/>
  <c r="S25" i="106"/>
  <c r="R13" i="106"/>
  <c r="R29" i="106"/>
  <c r="Q18" i="106"/>
  <c r="Q6" i="106"/>
  <c r="S21" i="106"/>
  <c r="R25" i="106"/>
  <c r="Q14" i="106"/>
  <c r="S13" i="106"/>
  <c r="S29" i="106"/>
  <c r="R17" i="106"/>
  <c r="R5" i="106"/>
  <c r="Q22" i="106"/>
  <c r="S17" i="106"/>
  <c r="S5" i="106"/>
  <c r="R21" i="106"/>
  <c r="Q10" i="106"/>
  <c r="Q26" i="106"/>
  <c r="R9" i="106"/>
  <c r="Q30" i="106"/>
  <c r="P5" i="106" l="1"/>
  <c r="E36" i="106" l="1"/>
  <c r="E43" i="106"/>
  <c r="BE21" i="105" s="1"/>
  <c r="DF23" i="105" s="1"/>
  <c r="E60" i="106"/>
  <c r="E40" i="106"/>
  <c r="E63" i="106"/>
  <c r="E46" i="106" l="1"/>
  <c r="E56" i="106"/>
  <c r="E42" i="106"/>
  <c r="BE18" i="105" s="1"/>
  <c r="DF20" i="105" s="1"/>
  <c r="E45" i="106"/>
  <c r="E58" i="106"/>
  <c r="E39" i="106"/>
  <c r="BE12" i="105" s="1"/>
  <c r="DF14" i="105" s="1"/>
  <c r="E47" i="106"/>
  <c r="E57" i="106"/>
  <c r="E44" i="106"/>
  <c r="BE24" i="105" s="1"/>
  <c r="DF26" i="105" s="1"/>
  <c r="E35" i="106"/>
  <c r="BE6" i="105" s="1"/>
  <c r="DF8" i="105" s="1"/>
  <c r="E48" i="106"/>
  <c r="E64" i="106"/>
  <c r="E62" i="106"/>
  <c r="E53" i="106"/>
  <c r="E54" i="106"/>
  <c r="E50" i="106"/>
  <c r="E37" i="106"/>
  <c r="E59" i="106"/>
  <c r="E41" i="106"/>
  <c r="BE15" i="105" s="1"/>
  <c r="DF17" i="105" s="1"/>
  <c r="E49" i="106"/>
  <c r="E51" i="106"/>
  <c r="E61" i="106"/>
  <c r="E38" i="106"/>
  <c r="E55" i="106"/>
  <c r="E52" i="106"/>
  <c r="BE9" i="105" l="1"/>
  <c r="DF11" i="105" s="1"/>
  <c r="AE102" i="105"/>
  <c r="AE96" i="105"/>
  <c r="AE90" i="105"/>
  <c r="N90" i="105"/>
  <c r="I90" i="105"/>
  <c r="AE80" i="105"/>
  <c r="N80" i="105" l="1"/>
  <c r="I80" i="105"/>
  <c r="M66" i="105" l="1"/>
  <c r="Q29" i="105"/>
  <c r="L66" i="105"/>
  <c r="I66" i="105"/>
  <c r="M53" i="105"/>
  <c r="AC50" i="105"/>
  <c r="I45" i="105" l="1"/>
  <c r="X14" i="105" l="1"/>
  <c r="AB14" i="105" s="1"/>
  <c r="AC14" i="105"/>
  <c r="M8" i="105"/>
  <c r="N8" i="105"/>
  <c r="AA17" i="105"/>
  <c r="X13" i="105" l="1"/>
  <c r="X12" i="105"/>
  <c r="W18" i="105" l="1"/>
  <c r="F22" i="105"/>
  <c r="I5" i="105"/>
  <c r="D10" i="104" l="1"/>
  <c r="D9" i="104"/>
  <c r="D8" i="104"/>
  <c r="D7" i="104"/>
  <c r="D6" i="104"/>
  <c r="C13" i="104"/>
  <c r="D13" i="104" s="1"/>
  <c r="E13" i="104" s="1"/>
  <c r="F13" i="104" s="1"/>
  <c r="G13" i="104" s="1"/>
  <c r="H13" i="104" s="1"/>
  <c r="I13" i="104" s="1"/>
  <c r="A30" i="103" l="1"/>
  <c r="A31" i="103"/>
  <c r="A11" i="103"/>
  <c r="A12" i="103"/>
  <c r="A13" i="103"/>
  <c r="A14" i="103"/>
  <c r="A15" i="103"/>
  <c r="A16" i="103"/>
  <c r="A17" i="103"/>
  <c r="A18" i="103"/>
  <c r="A19" i="103"/>
  <c r="A20" i="103"/>
  <c r="A21" i="103"/>
  <c r="A22" i="103"/>
  <c r="A23" i="103"/>
  <c r="A24" i="103"/>
  <c r="A25" i="103"/>
  <c r="A26" i="103"/>
  <c r="A27" i="103"/>
  <c r="A28" i="103"/>
  <c r="A29" i="103"/>
  <c r="A5" i="103"/>
  <c r="A6" i="103"/>
  <c r="A7" i="103"/>
  <c r="A8" i="103"/>
  <c r="A9" i="103"/>
  <c r="A10" i="103"/>
  <c r="A4" i="103"/>
  <c r="L34" i="96" l="1"/>
  <c r="K34" i="96"/>
  <c r="L32" i="96"/>
  <c r="K32" i="96"/>
  <c r="L29" i="96"/>
  <c r="K29" i="96"/>
  <c r="I28" i="96"/>
  <c r="J28" i="96"/>
  <c r="I29" i="96"/>
  <c r="J29" i="96"/>
  <c r="I30" i="96"/>
  <c r="J30" i="96"/>
  <c r="I31" i="96"/>
  <c r="J31" i="96"/>
  <c r="I32" i="96"/>
  <c r="J32" i="96"/>
  <c r="I33" i="96"/>
  <c r="J33" i="96"/>
  <c r="I34" i="96"/>
  <c r="J34" i="96"/>
  <c r="J27" i="96"/>
  <c r="I27" i="96"/>
  <c r="BD8" i="100" l="1"/>
  <c r="BD7" i="100"/>
  <c r="CE7" i="100"/>
  <c r="CU7" i="100" s="1"/>
  <c r="CD7" i="100"/>
  <c r="CN7" i="100" s="1"/>
  <c r="CC7" i="100"/>
  <c r="DC7" i="100" s="1"/>
  <c r="CA7" i="100"/>
  <c r="BZ7" i="100"/>
  <c r="BY7" i="100"/>
  <c r="EX6" i="99" l="1"/>
  <c r="EY6" i="99" s="1"/>
  <c r="EX7" i="99"/>
  <c r="FN2" i="99" s="1"/>
  <c r="EX8" i="99"/>
  <c r="FO2" i="99" s="1"/>
  <c r="EX5" i="99"/>
  <c r="FL2" i="99" s="1"/>
  <c r="FF68" i="99"/>
  <c r="FG68" i="99"/>
  <c r="FF69" i="99"/>
  <c r="FG69" i="99"/>
  <c r="FF70" i="99"/>
  <c r="FG70" i="99"/>
  <c r="FF71" i="99"/>
  <c r="FG71" i="99"/>
  <c r="FF72" i="99"/>
  <c r="FG72" i="99"/>
  <c r="FF73" i="99"/>
  <c r="FG73" i="99"/>
  <c r="FF74" i="99"/>
  <c r="FG74" i="99"/>
  <c r="FF75" i="99"/>
  <c r="FG75" i="99"/>
  <c r="FL75" i="99" s="1"/>
  <c r="FH75" i="99"/>
  <c r="FM75" i="99" s="1"/>
  <c r="FI75" i="99"/>
  <c r="FN75" i="99" s="1"/>
  <c r="FJ75" i="99"/>
  <c r="FO75" i="99" s="1"/>
  <c r="FF76" i="99"/>
  <c r="FG76" i="99"/>
  <c r="FF77" i="99"/>
  <c r="FG77" i="99"/>
  <c r="FF78" i="99"/>
  <c r="FG78" i="99"/>
  <c r="FF79" i="99"/>
  <c r="FG79" i="99"/>
  <c r="FF80" i="99"/>
  <c r="FG80" i="99"/>
  <c r="FF81" i="99"/>
  <c r="FG81" i="99"/>
  <c r="FF82" i="99"/>
  <c r="FG82" i="99"/>
  <c r="FF83" i="99"/>
  <c r="FG83" i="99"/>
  <c r="FF84" i="99"/>
  <c r="FG84" i="99"/>
  <c r="FF6" i="99"/>
  <c r="FG6" i="99"/>
  <c r="FH6" i="99"/>
  <c r="FI6" i="99"/>
  <c r="FJ6" i="99"/>
  <c r="FF7" i="99"/>
  <c r="FG7" i="99"/>
  <c r="FP7" i="99" s="1"/>
  <c r="FH7" i="99"/>
  <c r="FI7" i="99"/>
  <c r="FJ7" i="99"/>
  <c r="FF8" i="99"/>
  <c r="FG8" i="99"/>
  <c r="FH8" i="99"/>
  <c r="FI8" i="99"/>
  <c r="FJ8" i="99"/>
  <c r="FF9" i="99"/>
  <c r="FG9" i="99"/>
  <c r="FH9" i="99"/>
  <c r="FI9" i="99"/>
  <c r="FJ9" i="99"/>
  <c r="FF10" i="99"/>
  <c r="FG10" i="99"/>
  <c r="FH10" i="99"/>
  <c r="FI10" i="99"/>
  <c r="FJ10" i="99"/>
  <c r="FF11" i="99"/>
  <c r="FG11" i="99"/>
  <c r="FP11" i="99" s="1"/>
  <c r="FH11" i="99"/>
  <c r="FI11" i="99"/>
  <c r="FJ11" i="99"/>
  <c r="FF12" i="99"/>
  <c r="FG12" i="99"/>
  <c r="FH12" i="99"/>
  <c r="FI12" i="99"/>
  <c r="FJ12" i="99"/>
  <c r="FF13" i="99"/>
  <c r="FG13" i="99"/>
  <c r="FH13" i="99"/>
  <c r="FI13" i="99"/>
  <c r="FJ13" i="99"/>
  <c r="FF14" i="99"/>
  <c r="FG14" i="99"/>
  <c r="FH14" i="99"/>
  <c r="FI14" i="99"/>
  <c r="FJ14" i="99"/>
  <c r="FF15" i="99"/>
  <c r="FG15" i="99"/>
  <c r="FL15" i="99" s="1"/>
  <c r="FH15" i="99"/>
  <c r="FI15" i="99"/>
  <c r="FN15" i="99" s="1"/>
  <c r="FJ15" i="99"/>
  <c r="FO15" i="99" s="1"/>
  <c r="FF16" i="99"/>
  <c r="FG16" i="99"/>
  <c r="FH16" i="99"/>
  <c r="FI16" i="99"/>
  <c r="FJ16" i="99"/>
  <c r="FF17" i="99"/>
  <c r="FG17" i="99"/>
  <c r="FH17" i="99"/>
  <c r="FI17" i="99"/>
  <c r="FJ17" i="99"/>
  <c r="FF18" i="99"/>
  <c r="FG18" i="99"/>
  <c r="FH18" i="99"/>
  <c r="FI18" i="99"/>
  <c r="FJ18" i="99"/>
  <c r="FF19" i="99"/>
  <c r="FG19" i="99"/>
  <c r="FP19" i="99" s="1"/>
  <c r="FH19" i="99"/>
  <c r="FI19" i="99"/>
  <c r="FJ19" i="99"/>
  <c r="FF20" i="99"/>
  <c r="FG20" i="99"/>
  <c r="FH20" i="99"/>
  <c r="FI20" i="99"/>
  <c r="FJ20" i="99"/>
  <c r="FF21" i="99"/>
  <c r="FG21" i="99"/>
  <c r="FH21" i="99"/>
  <c r="FI21" i="99"/>
  <c r="FJ21" i="99"/>
  <c r="FF22" i="99"/>
  <c r="FG22" i="99"/>
  <c r="FH22" i="99"/>
  <c r="FI22" i="99"/>
  <c r="FJ22" i="99"/>
  <c r="FF23" i="99"/>
  <c r="FG23" i="99"/>
  <c r="FP23" i="99" s="1"/>
  <c r="FH23" i="99"/>
  <c r="FI23" i="99"/>
  <c r="FJ23" i="99"/>
  <c r="FF24" i="99"/>
  <c r="FG24" i="99"/>
  <c r="FH24" i="99"/>
  <c r="FI24" i="99"/>
  <c r="FJ24" i="99"/>
  <c r="FF25" i="99"/>
  <c r="FG25" i="99"/>
  <c r="FL25" i="99" s="1"/>
  <c r="FH25" i="99"/>
  <c r="FM25" i="99" s="1"/>
  <c r="FI25" i="99"/>
  <c r="FN25" i="99" s="1"/>
  <c r="FJ25" i="99"/>
  <c r="FO25" i="99" s="1"/>
  <c r="FF26" i="99"/>
  <c r="FG26" i="99"/>
  <c r="FH26" i="99"/>
  <c r="FI26" i="99"/>
  <c r="FJ26" i="99"/>
  <c r="FF27" i="99"/>
  <c r="FG27" i="99"/>
  <c r="FP27" i="99" s="1"/>
  <c r="FH27" i="99"/>
  <c r="FI27" i="99"/>
  <c r="FJ27" i="99"/>
  <c r="FF28" i="99"/>
  <c r="FG28" i="99"/>
  <c r="FH28" i="99"/>
  <c r="FI28" i="99"/>
  <c r="FJ28" i="99"/>
  <c r="FF29" i="99"/>
  <c r="FG29" i="99"/>
  <c r="FH29" i="99"/>
  <c r="FI29" i="99"/>
  <c r="FJ29" i="99"/>
  <c r="FF30" i="99"/>
  <c r="FG30" i="99"/>
  <c r="FH30" i="99"/>
  <c r="FI30" i="99"/>
  <c r="FJ30" i="99"/>
  <c r="FF31" i="99"/>
  <c r="FG31" i="99"/>
  <c r="FP31" i="99" s="1"/>
  <c r="FH31" i="99"/>
  <c r="FI31" i="99"/>
  <c r="FJ31" i="99"/>
  <c r="FF32" i="99"/>
  <c r="FG32" i="99"/>
  <c r="FH32" i="99"/>
  <c r="FI32" i="99"/>
  <c r="FJ32" i="99"/>
  <c r="FF33" i="99"/>
  <c r="FG33" i="99"/>
  <c r="FH33" i="99"/>
  <c r="FI33" i="99"/>
  <c r="FJ33" i="99"/>
  <c r="FF34" i="99"/>
  <c r="FG34" i="99"/>
  <c r="FH34" i="99"/>
  <c r="FI34" i="99"/>
  <c r="FJ34" i="99"/>
  <c r="FF35" i="99"/>
  <c r="FG35" i="99"/>
  <c r="FL35" i="99" s="1"/>
  <c r="FH35" i="99"/>
  <c r="FI35" i="99"/>
  <c r="FN35" i="99" s="1"/>
  <c r="FJ35" i="99"/>
  <c r="FO35" i="99" s="1"/>
  <c r="FF36" i="99"/>
  <c r="FG36" i="99"/>
  <c r="FH36" i="99"/>
  <c r="FI36" i="99"/>
  <c r="FJ36" i="99"/>
  <c r="FF37" i="99"/>
  <c r="FG37" i="99"/>
  <c r="FH37" i="99"/>
  <c r="FI37" i="99"/>
  <c r="FJ37" i="99"/>
  <c r="FF38" i="99"/>
  <c r="FG38" i="99"/>
  <c r="FH38" i="99"/>
  <c r="FI38" i="99"/>
  <c r="FJ38" i="99"/>
  <c r="FF39" i="99"/>
  <c r="FG39" i="99"/>
  <c r="FP39" i="99" s="1"/>
  <c r="FH39" i="99"/>
  <c r="FI39" i="99"/>
  <c r="FJ39" i="99"/>
  <c r="FF40" i="99"/>
  <c r="FG40" i="99"/>
  <c r="FH40" i="99"/>
  <c r="FI40" i="99"/>
  <c r="FJ40" i="99"/>
  <c r="FF41" i="99"/>
  <c r="FG41" i="99"/>
  <c r="FH41" i="99"/>
  <c r="FI41" i="99"/>
  <c r="FJ41" i="99"/>
  <c r="FF42" i="99"/>
  <c r="FG42" i="99"/>
  <c r="FH42" i="99"/>
  <c r="FI42" i="99"/>
  <c r="FJ42" i="99"/>
  <c r="FF43" i="99"/>
  <c r="FG43" i="99"/>
  <c r="FP43" i="99" s="1"/>
  <c r="FH43" i="99"/>
  <c r="FI43" i="99"/>
  <c r="FJ43" i="99"/>
  <c r="FF44" i="99"/>
  <c r="FG44" i="99"/>
  <c r="FH44" i="99"/>
  <c r="FI44" i="99"/>
  <c r="FJ44" i="99"/>
  <c r="FF45" i="99"/>
  <c r="FG45" i="99"/>
  <c r="FL45" i="99" s="1"/>
  <c r="FH45" i="99"/>
  <c r="FM45" i="99" s="1"/>
  <c r="FI45" i="99"/>
  <c r="FN45" i="99" s="1"/>
  <c r="FJ45" i="99"/>
  <c r="FO45" i="99" s="1"/>
  <c r="FF46" i="99"/>
  <c r="FG46" i="99"/>
  <c r="FH46" i="99"/>
  <c r="FI46" i="99"/>
  <c r="FJ46" i="99"/>
  <c r="FF47" i="99"/>
  <c r="FG47" i="99"/>
  <c r="FP47" i="99" s="1"/>
  <c r="FH47" i="99"/>
  <c r="FI47" i="99"/>
  <c r="FJ47" i="99"/>
  <c r="FF48" i="99"/>
  <c r="FG48" i="99"/>
  <c r="FH48" i="99"/>
  <c r="FI48" i="99"/>
  <c r="FJ48" i="99"/>
  <c r="FF49" i="99"/>
  <c r="FG49" i="99"/>
  <c r="FH49" i="99"/>
  <c r="FI49" i="99"/>
  <c r="FJ49" i="99"/>
  <c r="FF50" i="99"/>
  <c r="FG50" i="99"/>
  <c r="FH50" i="99"/>
  <c r="FI50" i="99"/>
  <c r="FJ50" i="99"/>
  <c r="FF51" i="99"/>
  <c r="FG51" i="99"/>
  <c r="FP51" i="99" s="1"/>
  <c r="FH51" i="99"/>
  <c r="FI51" i="99"/>
  <c r="FJ51" i="99"/>
  <c r="FF52" i="99"/>
  <c r="FG52" i="99"/>
  <c r="FH52" i="99"/>
  <c r="FI52" i="99"/>
  <c r="FJ52" i="99"/>
  <c r="FF53" i="99"/>
  <c r="FG53" i="99"/>
  <c r="FH53" i="99"/>
  <c r="FI53" i="99"/>
  <c r="FJ53" i="99"/>
  <c r="FF54" i="99"/>
  <c r="FG54" i="99"/>
  <c r="FH54" i="99"/>
  <c r="FI54" i="99"/>
  <c r="FJ54" i="99"/>
  <c r="FF55" i="99"/>
  <c r="FG55" i="99"/>
  <c r="FL55" i="99" s="1"/>
  <c r="FH55" i="99"/>
  <c r="FI55" i="99"/>
  <c r="FN55" i="99" s="1"/>
  <c r="FJ55" i="99"/>
  <c r="FO55" i="99" s="1"/>
  <c r="FF56" i="99"/>
  <c r="FG56" i="99"/>
  <c r="FF57" i="99"/>
  <c r="FG57" i="99"/>
  <c r="FF58" i="99"/>
  <c r="FG58" i="99"/>
  <c r="FF59" i="99"/>
  <c r="FG59" i="99"/>
  <c r="FF60" i="99"/>
  <c r="FG60" i="99"/>
  <c r="FF61" i="99"/>
  <c r="FG61" i="99"/>
  <c r="FF62" i="99"/>
  <c r="FG62" i="99"/>
  <c r="FF63" i="99"/>
  <c r="FG63" i="99"/>
  <c r="FF64" i="99"/>
  <c r="FG64" i="99"/>
  <c r="FF65" i="99"/>
  <c r="FG65" i="99"/>
  <c r="FL65" i="99" s="1"/>
  <c r="FH65" i="99"/>
  <c r="FM65" i="99" s="1"/>
  <c r="FI65" i="99"/>
  <c r="FN65" i="99" s="1"/>
  <c r="FJ65" i="99"/>
  <c r="FO65" i="99" s="1"/>
  <c r="FF66" i="99"/>
  <c r="FG66" i="99"/>
  <c r="FF67" i="99"/>
  <c r="FG67" i="99"/>
  <c r="FG5" i="99"/>
  <c r="FL5" i="99" s="1"/>
  <c r="FH5" i="99"/>
  <c r="FI5" i="99"/>
  <c r="FN5" i="99" s="1"/>
  <c r="FJ5" i="99"/>
  <c r="FO5" i="99" s="1"/>
  <c r="FF5" i="99"/>
  <c r="FP67" i="99" l="1"/>
  <c r="FP53" i="99"/>
  <c r="FP37" i="99"/>
  <c r="FP21" i="99"/>
  <c r="FP74" i="99"/>
  <c r="FP70" i="99"/>
  <c r="FP82" i="99"/>
  <c r="FP78" i="99"/>
  <c r="FP63" i="99"/>
  <c r="FP59" i="99"/>
  <c r="FP61" i="99"/>
  <c r="FP57" i="99"/>
  <c r="FP49" i="99"/>
  <c r="FP41" i="99"/>
  <c r="FP33" i="99"/>
  <c r="FP29" i="99"/>
  <c r="FP17" i="99"/>
  <c r="FP13" i="99"/>
  <c r="FP9" i="99"/>
  <c r="FP84" i="99"/>
  <c r="FP80" i="99"/>
  <c r="FP76" i="99"/>
  <c r="FP72" i="99"/>
  <c r="FP68" i="99"/>
  <c r="FP66" i="99"/>
  <c r="FP62" i="99"/>
  <c r="FP58" i="99"/>
  <c r="FP54" i="99"/>
  <c r="FP50" i="99"/>
  <c r="FP46" i="99"/>
  <c r="FP42" i="99"/>
  <c r="FP38" i="99"/>
  <c r="FP34" i="99"/>
  <c r="FP30" i="99"/>
  <c r="FP26" i="99"/>
  <c r="FP22" i="99"/>
  <c r="FP18" i="99"/>
  <c r="FP14" i="99"/>
  <c r="FP10" i="99"/>
  <c r="FP6" i="99"/>
  <c r="FP81" i="99"/>
  <c r="FP77" i="99"/>
  <c r="FP73" i="99"/>
  <c r="FP69" i="99"/>
  <c r="FP65" i="99"/>
  <c r="FP5" i="99"/>
  <c r="FP45" i="99"/>
  <c r="FP64" i="99"/>
  <c r="FP60" i="99"/>
  <c r="FP56" i="99"/>
  <c r="FP52" i="99"/>
  <c r="FP48" i="99"/>
  <c r="FP44" i="99"/>
  <c r="FP40" i="99"/>
  <c r="FP36" i="99"/>
  <c r="FP32" i="99"/>
  <c r="FP28" i="99"/>
  <c r="FP24" i="99"/>
  <c r="FP20" i="99"/>
  <c r="FP16" i="99"/>
  <c r="FP12" i="99"/>
  <c r="FP8" i="99"/>
  <c r="FP83" i="99"/>
  <c r="FP79" i="99"/>
  <c r="FP71" i="99"/>
  <c r="FP25" i="99"/>
  <c r="FP75" i="99"/>
  <c r="FP55" i="99"/>
  <c r="FP35" i="99"/>
  <c r="FP15" i="99"/>
  <c r="FM2" i="99"/>
  <c r="EY5" i="99"/>
  <c r="EY8" i="99"/>
  <c r="EY7" i="99"/>
  <c r="FK44" i="99"/>
  <c r="FK40" i="99"/>
  <c r="FK36" i="99"/>
  <c r="FK32" i="99"/>
  <c r="FK28" i="99"/>
  <c r="FK52" i="99"/>
  <c r="FK48" i="99"/>
  <c r="FM5" i="99"/>
  <c r="FK5" i="99"/>
  <c r="FS5" i="99" s="1"/>
  <c r="FM55" i="99"/>
  <c r="FK55" i="99"/>
  <c r="FS55" i="99" s="1"/>
  <c r="FK54" i="99"/>
  <c r="FK51" i="99"/>
  <c r="FK50" i="99"/>
  <c r="FK47" i="99"/>
  <c r="FK46" i="99"/>
  <c r="FK43" i="99"/>
  <c r="FK42" i="99"/>
  <c r="FK39" i="99"/>
  <c r="FK38" i="99"/>
  <c r="FM35" i="99"/>
  <c r="FK35" i="99"/>
  <c r="FS35" i="99" s="1"/>
  <c r="FK34" i="99"/>
  <c r="FK31" i="99"/>
  <c r="FK30" i="99"/>
  <c r="FK27" i="99"/>
  <c r="FK26" i="99"/>
  <c r="FK23" i="99"/>
  <c r="FK19" i="99"/>
  <c r="FM15" i="99"/>
  <c r="FK15" i="99"/>
  <c r="FS15" i="99" s="1"/>
  <c r="FK11" i="99"/>
  <c r="FK7" i="99"/>
  <c r="FK22" i="99"/>
  <c r="FK18" i="99"/>
  <c r="FK14" i="99"/>
  <c r="FK10" i="99"/>
  <c r="FK6" i="99"/>
  <c r="FK65" i="99"/>
  <c r="FS65" i="99" s="1"/>
  <c r="FK53" i="99"/>
  <c r="FK49" i="99"/>
  <c r="FK45" i="99"/>
  <c r="FS45" i="99" s="1"/>
  <c r="FK41" i="99"/>
  <c r="FK37" i="99"/>
  <c r="FK33" i="99"/>
  <c r="FK29" i="99"/>
  <c r="FK25" i="99"/>
  <c r="FS25" i="99" s="1"/>
  <c r="FK17" i="99"/>
  <c r="FK9" i="99"/>
  <c r="FK24" i="99"/>
  <c r="FK20" i="99"/>
  <c r="FK16" i="99"/>
  <c r="FK12" i="99"/>
  <c r="FK8" i="99"/>
  <c r="FK75" i="99"/>
  <c r="FS75" i="99" s="1"/>
  <c r="FK21" i="99"/>
  <c r="FK13" i="99"/>
  <c r="FQ15" i="99" l="1"/>
  <c r="FQ65" i="99"/>
  <c r="FQ55" i="99"/>
  <c r="FQ75" i="99"/>
  <c r="FR75" i="99"/>
  <c r="FQ45" i="99"/>
  <c r="FQ35" i="99"/>
  <c r="FQ5" i="99"/>
  <c r="FR15" i="99"/>
  <c r="FR35" i="99"/>
  <c r="FQ25" i="99"/>
  <c r="FR25" i="99"/>
  <c r="FR65" i="99"/>
  <c r="FR5" i="99"/>
  <c r="FR45" i="99"/>
  <c r="FR55" i="99"/>
  <c r="FH77" i="99" l="1"/>
  <c r="FI77" i="99"/>
  <c r="FJ77" i="99"/>
  <c r="FH78" i="99"/>
  <c r="FI78" i="99"/>
  <c r="FJ78" i="99"/>
  <c r="FH79" i="99"/>
  <c r="FI79" i="99"/>
  <c r="FJ79" i="99"/>
  <c r="FH80" i="99"/>
  <c r="FI80" i="99"/>
  <c r="FJ80" i="99"/>
  <c r="FH81" i="99"/>
  <c r="FI81" i="99"/>
  <c r="FJ81" i="99"/>
  <c r="FH82" i="99"/>
  <c r="FI82" i="99"/>
  <c r="FJ82" i="99"/>
  <c r="FH83" i="99"/>
  <c r="FI83" i="99"/>
  <c r="FJ83" i="99"/>
  <c r="FH84" i="99"/>
  <c r="FI84" i="99"/>
  <c r="FJ84" i="99"/>
  <c r="FI76" i="99"/>
  <c r="FJ76" i="99"/>
  <c r="FH76" i="99"/>
  <c r="FH67" i="99"/>
  <c r="FI67" i="99"/>
  <c r="FJ67" i="99"/>
  <c r="FH68" i="99"/>
  <c r="FI68" i="99"/>
  <c r="FJ68" i="99"/>
  <c r="FH69" i="99"/>
  <c r="FI69" i="99"/>
  <c r="FJ69" i="99"/>
  <c r="FH70" i="99"/>
  <c r="FI70" i="99"/>
  <c r="FJ70" i="99"/>
  <c r="FH71" i="99"/>
  <c r="FI71" i="99"/>
  <c r="FJ71" i="99"/>
  <c r="FH72" i="99"/>
  <c r="FI72" i="99"/>
  <c r="FJ72" i="99"/>
  <c r="FH73" i="99"/>
  <c r="FI73" i="99"/>
  <c r="FJ73" i="99"/>
  <c r="FH74" i="99"/>
  <c r="FI74" i="99"/>
  <c r="FJ74" i="99"/>
  <c r="FI66" i="99"/>
  <c r="FJ66" i="99"/>
  <c r="FH66" i="99"/>
  <c r="FH57" i="99"/>
  <c r="FI57" i="99"/>
  <c r="FJ57" i="99"/>
  <c r="FH58" i="99"/>
  <c r="FI58" i="99"/>
  <c r="FJ58" i="99"/>
  <c r="FH59" i="99"/>
  <c r="FI59" i="99"/>
  <c r="FJ59" i="99"/>
  <c r="FH60" i="99"/>
  <c r="FI60" i="99"/>
  <c r="FJ60" i="99"/>
  <c r="FH61" i="99"/>
  <c r="FI61" i="99"/>
  <c r="FJ61" i="99"/>
  <c r="FH62" i="99"/>
  <c r="FI62" i="99"/>
  <c r="FJ62" i="99"/>
  <c r="FH63" i="99"/>
  <c r="FI63" i="99"/>
  <c r="FJ63" i="99"/>
  <c r="FH64" i="99"/>
  <c r="FI64" i="99"/>
  <c r="FJ64" i="99"/>
  <c r="FI56" i="99"/>
  <c r="FJ56" i="99"/>
  <c r="FH56" i="99"/>
  <c r="FK57" i="99" l="1"/>
  <c r="FK66" i="99"/>
  <c r="FK61" i="99"/>
  <c r="FK58" i="99"/>
  <c r="FK77" i="99"/>
  <c r="FK62" i="99"/>
  <c r="FK73" i="99"/>
  <c r="FK69" i="99"/>
  <c r="FK80" i="99"/>
  <c r="FK56" i="99"/>
  <c r="FK74" i="99"/>
  <c r="FK70" i="99"/>
  <c r="FK81" i="99"/>
  <c r="FK71" i="99"/>
  <c r="FK67" i="99"/>
  <c r="FK78" i="99"/>
  <c r="FK72" i="99"/>
  <c r="FK68" i="99"/>
  <c r="FK76" i="99"/>
  <c r="FK84" i="99"/>
  <c r="FK82" i="99"/>
  <c r="FK83" i="99"/>
  <c r="FK79" i="99"/>
  <c r="FK64" i="99"/>
  <c r="FK63" i="99"/>
  <c r="FK60" i="99"/>
  <c r="FK59" i="99"/>
  <c r="FM41" i="99" l="1"/>
  <c r="FM60" i="99"/>
  <c r="FO32" i="99"/>
  <c r="FM70" i="99"/>
  <c r="FO51" i="99"/>
  <c r="FO52" i="99"/>
  <c r="FO53" i="99"/>
  <c r="FO50" i="99"/>
  <c r="FO54" i="99"/>
  <c r="FL42" i="99"/>
  <c r="FL43" i="99"/>
  <c r="FL41" i="99"/>
  <c r="FL44" i="99"/>
  <c r="FL82" i="99"/>
  <c r="FL53" i="99"/>
  <c r="FM62" i="99"/>
  <c r="FO84" i="99" l="1"/>
  <c r="FM31" i="99"/>
  <c r="FM32" i="99"/>
  <c r="FO60" i="99"/>
  <c r="FM33" i="99"/>
  <c r="FO80" i="99"/>
  <c r="FL14" i="99"/>
  <c r="FM34" i="99"/>
  <c r="FL62" i="99"/>
  <c r="FL34" i="99"/>
  <c r="FL52" i="99"/>
  <c r="FM73" i="99"/>
  <c r="FO8" i="99"/>
  <c r="FO14" i="99"/>
  <c r="FM43" i="99"/>
  <c r="FN33" i="99"/>
  <c r="FM64" i="99"/>
  <c r="FM57" i="99"/>
  <c r="FL54" i="99"/>
  <c r="FM71" i="99"/>
  <c r="FM72" i="99"/>
  <c r="FM56" i="99"/>
  <c r="FM63" i="99"/>
  <c r="FL47" i="99"/>
  <c r="FL51" i="99"/>
  <c r="FM61" i="99"/>
  <c r="FL50" i="99"/>
  <c r="FM74" i="99"/>
  <c r="FL29" i="99"/>
  <c r="FO41" i="99"/>
  <c r="FM78" i="99"/>
  <c r="FL71" i="99"/>
  <c r="FM6" i="99"/>
  <c r="FL20" i="99"/>
  <c r="FL69" i="99"/>
  <c r="FO13" i="99"/>
  <c r="FL84" i="99"/>
  <c r="FO10" i="99"/>
  <c r="FM38" i="99"/>
  <c r="FO11" i="99"/>
  <c r="FO12" i="99"/>
  <c r="FM44" i="99"/>
  <c r="FO21" i="99"/>
  <c r="FL59" i="99"/>
  <c r="FM42" i="99"/>
  <c r="FO33" i="99"/>
  <c r="FO31" i="99"/>
  <c r="FL79" i="99"/>
  <c r="FL81" i="99"/>
  <c r="FO19" i="99"/>
  <c r="FM36" i="99"/>
  <c r="FM37" i="99"/>
  <c r="FO29" i="99"/>
  <c r="FL83" i="99"/>
  <c r="FL76" i="99"/>
  <c r="FL77" i="99"/>
  <c r="FO24" i="99"/>
  <c r="FO34" i="99"/>
  <c r="FL80" i="99"/>
  <c r="FO23" i="99"/>
  <c r="FO22" i="99"/>
  <c r="FM79" i="99"/>
  <c r="FM81" i="99"/>
  <c r="FO42" i="99"/>
  <c r="FO43" i="99"/>
  <c r="FM83" i="99"/>
  <c r="FM82" i="99"/>
  <c r="FL28" i="99"/>
  <c r="FO38" i="99"/>
  <c r="FM80" i="99"/>
  <c r="FM84" i="99"/>
  <c r="FL26" i="99"/>
  <c r="FO44" i="99"/>
  <c r="FL66" i="99"/>
  <c r="FL68" i="99"/>
  <c r="FL73" i="99"/>
  <c r="FL21" i="99"/>
  <c r="FL24" i="99"/>
  <c r="FL17" i="99"/>
  <c r="FM13" i="99"/>
  <c r="FL72" i="99"/>
  <c r="FL74" i="99"/>
  <c r="FL70" i="99"/>
  <c r="FL18" i="99"/>
  <c r="FM14" i="99"/>
  <c r="FM8" i="99"/>
  <c r="FL23" i="99"/>
  <c r="FM54" i="99"/>
  <c r="FL56" i="99"/>
  <c r="FM47" i="99"/>
  <c r="FL63" i="99"/>
  <c r="FL61" i="99"/>
  <c r="FL60" i="99"/>
  <c r="FM52" i="99"/>
  <c r="FL64" i="99"/>
  <c r="FM48" i="99"/>
  <c r="FM53" i="99"/>
  <c r="FL57" i="99"/>
  <c r="FM50" i="99"/>
  <c r="FM51" i="99"/>
  <c r="FO7" i="99"/>
  <c r="FL22" i="99"/>
  <c r="FL36" i="99"/>
  <c r="FM49" i="99"/>
  <c r="FO48" i="99"/>
  <c r="FO20" i="99"/>
  <c r="FO36" i="99"/>
  <c r="FL48" i="99"/>
  <c r="FL37" i="99"/>
  <c r="FL39" i="99"/>
  <c r="FO46" i="99"/>
  <c r="FO16" i="99"/>
  <c r="FO17" i="99"/>
  <c r="FL67" i="99"/>
  <c r="FM76" i="99"/>
  <c r="FO6" i="99"/>
  <c r="FO26" i="99"/>
  <c r="FM69" i="99"/>
  <c r="FO49" i="99"/>
  <c r="FM77" i="99"/>
  <c r="FM58" i="99"/>
  <c r="FL46" i="99"/>
  <c r="FL49" i="99"/>
  <c r="FL78" i="99"/>
  <c r="FL40" i="99"/>
  <c r="FL38" i="99"/>
  <c r="FM9" i="99"/>
  <c r="FM68" i="99"/>
  <c r="FO47" i="99"/>
  <c r="FN44" i="99"/>
  <c r="FN61" i="99"/>
  <c r="FN63" i="99"/>
  <c r="FN62" i="99"/>
  <c r="FN73" i="99"/>
  <c r="FN74" i="99"/>
  <c r="FN70" i="99"/>
  <c r="FN71" i="99"/>
  <c r="FR44" i="99" l="1"/>
  <c r="FS44" i="99" s="1"/>
  <c r="FQ44" i="99"/>
  <c r="FN72" i="99"/>
  <c r="FO78" i="99"/>
  <c r="FM18" i="99"/>
  <c r="FL10" i="99"/>
  <c r="FO76" i="99"/>
  <c r="FO69" i="99"/>
  <c r="FO62" i="99"/>
  <c r="FR62" i="99" s="1"/>
  <c r="FS62" i="99" s="1"/>
  <c r="FM19" i="99"/>
  <c r="FL31" i="99"/>
  <c r="FO83" i="99"/>
  <c r="FM27" i="99"/>
  <c r="FL7" i="99"/>
  <c r="FO68" i="99"/>
  <c r="FO67" i="99"/>
  <c r="FO63" i="99"/>
  <c r="FR63" i="99" s="1"/>
  <c r="FS63" i="99" s="1"/>
  <c r="FO74" i="99"/>
  <c r="FR74" i="99" s="1"/>
  <c r="FS74" i="99" s="1"/>
  <c r="FO71" i="99"/>
  <c r="FR71" i="99" s="1"/>
  <c r="FS71" i="99" s="1"/>
  <c r="FM24" i="99"/>
  <c r="FM23" i="99"/>
  <c r="FO72" i="99"/>
  <c r="FO64" i="99"/>
  <c r="FO81" i="99"/>
  <c r="FN64" i="99"/>
  <c r="FM26" i="99"/>
  <c r="FL8" i="99"/>
  <c r="FM30" i="99"/>
  <c r="FO70" i="99"/>
  <c r="FR70" i="99" s="1"/>
  <c r="FS70" i="99" s="1"/>
  <c r="FO61" i="99"/>
  <c r="FR61" i="99" s="1"/>
  <c r="FS61" i="99" s="1"/>
  <c r="FL33" i="99"/>
  <c r="FL32" i="99"/>
  <c r="FM22" i="99"/>
  <c r="FM16" i="99"/>
  <c r="FO77" i="99"/>
  <c r="FO79" i="99"/>
  <c r="FN60" i="99"/>
  <c r="FR60" i="99" s="1"/>
  <c r="FS60" i="99" s="1"/>
  <c r="FM29" i="99"/>
  <c r="FL6" i="99"/>
  <c r="FM28" i="99"/>
  <c r="FO66" i="99"/>
  <c r="FO73" i="99"/>
  <c r="FR73" i="99" s="1"/>
  <c r="FS73" i="99" s="1"/>
  <c r="FO82" i="99"/>
  <c r="FL13" i="99"/>
  <c r="FN43" i="99"/>
  <c r="FR43" i="99" s="1"/>
  <c r="FS43" i="99" s="1"/>
  <c r="FN41" i="99"/>
  <c r="FM67" i="99"/>
  <c r="FM11" i="99"/>
  <c r="FN40" i="99"/>
  <c r="FN42" i="99"/>
  <c r="FR42" i="99" s="1"/>
  <c r="FS42" i="99" s="1"/>
  <c r="FO30" i="99"/>
  <c r="FN32" i="99"/>
  <c r="FM39" i="99"/>
  <c r="FM59" i="99"/>
  <c r="FN34" i="99"/>
  <c r="FR34" i="99" s="1"/>
  <c r="FS34" i="99" s="1"/>
  <c r="FO27" i="99"/>
  <c r="FM21" i="99"/>
  <c r="FN31" i="99"/>
  <c r="FO18" i="99"/>
  <c r="FM66" i="99"/>
  <c r="FO39" i="99"/>
  <c r="FO9" i="99"/>
  <c r="FO28" i="99"/>
  <c r="FN14" i="99"/>
  <c r="FR14" i="99" s="1"/>
  <c r="FS14" i="99" s="1"/>
  <c r="FN13" i="99"/>
  <c r="FM40" i="99"/>
  <c r="FM12" i="99"/>
  <c r="FM7" i="99"/>
  <c r="FN80" i="99"/>
  <c r="FR80" i="99" s="1"/>
  <c r="FS80" i="99" s="1"/>
  <c r="FN24" i="99"/>
  <c r="FL19" i="99"/>
  <c r="FO40" i="99"/>
  <c r="FN83" i="99"/>
  <c r="FN84" i="99"/>
  <c r="FR84" i="99" s="1"/>
  <c r="FS84" i="99" s="1"/>
  <c r="FN79" i="99"/>
  <c r="FN54" i="99"/>
  <c r="FR54" i="99" s="1"/>
  <c r="FS54" i="99" s="1"/>
  <c r="FN82" i="99"/>
  <c r="FN53" i="99"/>
  <c r="FR53" i="99" s="1"/>
  <c r="FS53" i="99" s="1"/>
  <c r="FO37" i="99"/>
  <c r="FN81" i="99"/>
  <c r="FR81" i="99" s="1"/>
  <c r="FS81" i="99" s="1"/>
  <c r="FM10" i="99"/>
  <c r="FM46" i="99"/>
  <c r="FN22" i="99"/>
  <c r="FN23" i="99"/>
  <c r="FL58" i="99"/>
  <c r="FN30" i="99"/>
  <c r="FN11" i="99"/>
  <c r="FN7" i="99"/>
  <c r="FN38" i="99"/>
  <c r="FR38" i="99" s="1"/>
  <c r="FS38" i="99" s="1"/>
  <c r="FN16" i="99"/>
  <c r="FN19" i="99"/>
  <c r="FN57" i="99"/>
  <c r="FN76" i="99"/>
  <c r="FN78" i="99"/>
  <c r="FN28" i="99"/>
  <c r="FN10" i="99"/>
  <c r="FN37" i="99"/>
  <c r="FN18" i="99"/>
  <c r="FN49" i="99"/>
  <c r="FR49" i="99" s="1"/>
  <c r="FS49" i="99" s="1"/>
  <c r="FN27" i="99"/>
  <c r="FN6" i="99"/>
  <c r="FN9" i="99"/>
  <c r="FN36" i="99"/>
  <c r="FR36" i="99" s="1"/>
  <c r="FS36" i="99" s="1"/>
  <c r="FN21" i="99"/>
  <c r="FN17" i="99"/>
  <c r="FN29" i="99"/>
  <c r="FN12" i="99"/>
  <c r="FN8" i="99"/>
  <c r="FN39" i="99"/>
  <c r="FN20" i="99"/>
  <c r="FR76" i="99" l="1"/>
  <c r="FS76" i="99" s="1"/>
  <c r="FR37" i="99"/>
  <c r="FS37" i="99" s="1"/>
  <c r="FR64" i="99"/>
  <c r="FS64" i="99" s="1"/>
  <c r="FR79" i="99"/>
  <c r="FS79" i="99" s="1"/>
  <c r="FR78" i="99"/>
  <c r="FS78" i="99" s="1"/>
  <c r="FR83" i="99"/>
  <c r="FS83" i="99" s="1"/>
  <c r="FQ82" i="99"/>
  <c r="FQ23" i="99"/>
  <c r="FQ72" i="99"/>
  <c r="FQ21" i="99"/>
  <c r="FQ40" i="99"/>
  <c r="FQ19" i="99"/>
  <c r="FR41" i="99"/>
  <c r="FS41" i="99" s="1"/>
  <c r="FQ41" i="99"/>
  <c r="FQ13" i="99"/>
  <c r="FR28" i="99"/>
  <c r="FS28" i="99" s="1"/>
  <c r="FR29" i="99"/>
  <c r="FS29" i="99" s="1"/>
  <c r="FQ32" i="99"/>
  <c r="FR24" i="99"/>
  <c r="FS24" i="99" s="1"/>
  <c r="FQ7" i="99"/>
  <c r="FQ10" i="99"/>
  <c r="FQ84" i="99"/>
  <c r="FQ70" i="99"/>
  <c r="FQ36" i="99"/>
  <c r="FQ83" i="99"/>
  <c r="FQ24" i="99"/>
  <c r="FQ60" i="99"/>
  <c r="FQ37" i="99"/>
  <c r="FQ71" i="99"/>
  <c r="FQ42" i="99"/>
  <c r="FR82" i="99"/>
  <c r="FS82" i="99" s="1"/>
  <c r="FR40" i="99"/>
  <c r="FS40" i="99" s="1"/>
  <c r="FR39" i="99"/>
  <c r="FS39" i="99" s="1"/>
  <c r="FQ62" i="99"/>
  <c r="FQ79" i="99"/>
  <c r="FQ63" i="99"/>
  <c r="FQ34" i="99"/>
  <c r="FQ28" i="99"/>
  <c r="FQ64" i="99"/>
  <c r="FQ43" i="99"/>
  <c r="FQ6" i="99"/>
  <c r="FR22" i="99"/>
  <c r="FS22" i="99" s="1"/>
  <c r="FR33" i="99"/>
  <c r="FS33" i="99" s="1"/>
  <c r="FQ33" i="99"/>
  <c r="FQ8" i="99"/>
  <c r="FR23" i="99"/>
  <c r="FS23" i="99" s="1"/>
  <c r="FQ31" i="99"/>
  <c r="FR18" i="99"/>
  <c r="FS18" i="99" s="1"/>
  <c r="FR72" i="99"/>
  <c r="FS72" i="99" s="1"/>
  <c r="FQ39" i="99"/>
  <c r="FQ81" i="99"/>
  <c r="FQ61" i="99"/>
  <c r="FQ49" i="99"/>
  <c r="FQ54" i="99"/>
  <c r="FQ18" i="99"/>
  <c r="FQ22" i="99"/>
  <c r="FQ38" i="99"/>
  <c r="FQ76" i="99"/>
  <c r="FQ53" i="99"/>
  <c r="FR21" i="99"/>
  <c r="FS21" i="99" s="1"/>
  <c r="FQ73" i="99"/>
  <c r="FQ78" i="99"/>
  <c r="FQ29" i="99"/>
  <c r="FQ80" i="99"/>
  <c r="FQ74" i="99"/>
  <c r="FQ14" i="99"/>
  <c r="FR6" i="99"/>
  <c r="FS6" i="99" s="1"/>
  <c r="FR8" i="99"/>
  <c r="FS8" i="99" s="1"/>
  <c r="FR31" i="99"/>
  <c r="FS31" i="99" s="1"/>
  <c r="FR19" i="99"/>
  <c r="FS19" i="99" s="1"/>
  <c r="FR13" i="99"/>
  <c r="FS13" i="99" s="1"/>
  <c r="FR32" i="99"/>
  <c r="FS32" i="99" s="1"/>
  <c r="FR7" i="99"/>
  <c r="FS7" i="99" s="1"/>
  <c r="FR10" i="99"/>
  <c r="FS10" i="99" s="1"/>
  <c r="FN67" i="99"/>
  <c r="FQ67" i="99" s="1"/>
  <c r="FN69" i="99"/>
  <c r="FN56" i="99"/>
  <c r="FN66" i="99"/>
  <c r="FR66" i="99" s="1"/>
  <c r="FS66" i="99" s="1"/>
  <c r="FN59" i="99"/>
  <c r="FN58" i="99"/>
  <c r="FN68" i="99"/>
  <c r="FN51" i="99"/>
  <c r="FL27" i="99"/>
  <c r="FM20" i="99"/>
  <c r="FL9" i="99"/>
  <c r="FO57" i="99"/>
  <c r="FR57" i="99" s="1"/>
  <c r="FS57" i="99" s="1"/>
  <c r="FO56" i="99"/>
  <c r="FL11" i="99"/>
  <c r="FO59" i="99"/>
  <c r="FN50" i="99"/>
  <c r="FM17" i="99"/>
  <c r="FO58" i="99"/>
  <c r="FN52" i="99"/>
  <c r="FL30" i="99"/>
  <c r="FL16" i="99"/>
  <c r="FL12" i="99"/>
  <c r="FN47" i="99"/>
  <c r="FN46" i="99"/>
  <c r="FR46" i="99" s="1"/>
  <c r="FS46" i="99" s="1"/>
  <c r="FN26" i="99"/>
  <c r="FR26" i="99" s="1"/>
  <c r="FS26" i="99" s="1"/>
  <c r="FN77" i="99"/>
  <c r="FN48" i="99"/>
  <c r="FR58" i="99" l="1"/>
  <c r="FS58" i="99" s="1"/>
  <c r="FR67" i="99"/>
  <c r="FS67" i="99" s="1"/>
  <c r="FQ57" i="99"/>
  <c r="FR17" i="99"/>
  <c r="FS17" i="99" s="1"/>
  <c r="FQ17" i="99"/>
  <c r="FR16" i="99"/>
  <c r="FS16" i="99" s="1"/>
  <c r="FQ16" i="99"/>
  <c r="FR52" i="99"/>
  <c r="FS52" i="99" s="1"/>
  <c r="FQ52" i="99"/>
  <c r="FR20" i="99"/>
  <c r="FS20" i="99" s="1"/>
  <c r="FQ20" i="99"/>
  <c r="FR51" i="99"/>
  <c r="FS51" i="99" s="1"/>
  <c r="FQ51" i="99"/>
  <c r="FR69" i="99"/>
  <c r="FS69" i="99" s="1"/>
  <c r="FQ69" i="99"/>
  <c r="FQ26" i="99"/>
  <c r="FR48" i="99"/>
  <c r="FS48" i="99" s="1"/>
  <c r="FQ48" i="99"/>
  <c r="FR50" i="99"/>
  <c r="FS50" i="99" s="1"/>
  <c r="FQ50" i="99"/>
  <c r="FQ58" i="99"/>
  <c r="FQ66" i="99"/>
  <c r="FR77" i="99"/>
  <c r="FS77" i="99" s="1"/>
  <c r="FQ77" i="99"/>
  <c r="FR47" i="99"/>
  <c r="FS47" i="99" s="1"/>
  <c r="FQ47" i="99"/>
  <c r="FR12" i="99"/>
  <c r="FS12" i="99" s="1"/>
  <c r="FQ12" i="99"/>
  <c r="FR30" i="99"/>
  <c r="FS30" i="99" s="1"/>
  <c r="FQ30" i="99"/>
  <c r="FR11" i="99"/>
  <c r="FS11" i="99" s="1"/>
  <c r="FQ11" i="99"/>
  <c r="FR9" i="99"/>
  <c r="FS9" i="99" s="1"/>
  <c r="FQ9" i="99"/>
  <c r="FR27" i="99"/>
  <c r="FS27" i="99" s="1"/>
  <c r="FQ27" i="99"/>
  <c r="FR68" i="99"/>
  <c r="FS68" i="99" s="1"/>
  <c r="FQ68" i="99"/>
  <c r="FR59" i="99"/>
  <c r="FS59" i="99" s="1"/>
  <c r="FQ56" i="99"/>
  <c r="FQ59" i="99"/>
  <c r="FQ46" i="99"/>
  <c r="FR56" i="99"/>
  <c r="FS56" i="99" s="1"/>
  <c r="DZ6" i="99" l="1"/>
  <c r="DZ7" i="99"/>
  <c r="DZ8" i="99"/>
  <c r="DZ9" i="99"/>
  <c r="DZ10" i="99"/>
  <c r="DZ11" i="99"/>
  <c r="DZ12" i="99"/>
  <c r="DZ13" i="99"/>
  <c r="DZ14" i="99"/>
  <c r="DZ15" i="99"/>
  <c r="DZ16" i="99"/>
  <c r="DZ17" i="99"/>
  <c r="DZ18" i="99"/>
  <c r="DZ19" i="99"/>
  <c r="DZ20" i="99"/>
  <c r="DZ21" i="99"/>
  <c r="DZ22" i="99"/>
  <c r="DZ23" i="99"/>
  <c r="DZ24" i="99"/>
  <c r="DZ25" i="99"/>
  <c r="DZ26" i="99"/>
  <c r="DZ27" i="99"/>
  <c r="DZ28" i="99"/>
  <c r="DZ29" i="99"/>
  <c r="DZ30" i="99"/>
  <c r="DZ31" i="99"/>
  <c r="DZ32" i="99"/>
  <c r="DZ33" i="99"/>
  <c r="DZ34" i="99"/>
  <c r="DZ35" i="99"/>
  <c r="DZ36" i="99"/>
  <c r="DZ37" i="99"/>
  <c r="DZ38" i="99"/>
  <c r="DZ39" i="99"/>
  <c r="DZ40" i="99"/>
  <c r="DZ41" i="99"/>
  <c r="DZ42" i="99"/>
  <c r="DZ43" i="99"/>
  <c r="DZ44" i="99"/>
  <c r="DZ45" i="99"/>
  <c r="DZ46" i="99"/>
  <c r="DZ5" i="99"/>
  <c r="EB6" i="99" l="1"/>
  <c r="EB7" i="99"/>
  <c r="EB8" i="99"/>
  <c r="EB9" i="99"/>
  <c r="EB10" i="99"/>
  <c r="EB11" i="99"/>
  <c r="EB12" i="99"/>
  <c r="EB13" i="99"/>
  <c r="EB14" i="99"/>
  <c r="EB15" i="99"/>
  <c r="EB16" i="99"/>
  <c r="EB17" i="99"/>
  <c r="EB18" i="99"/>
  <c r="EB19" i="99"/>
  <c r="EB20" i="99"/>
  <c r="EB21" i="99"/>
  <c r="EB22" i="99"/>
  <c r="EB23" i="99"/>
  <c r="EB24" i="99"/>
  <c r="EB25" i="99"/>
  <c r="EB26" i="99"/>
  <c r="EB27" i="99"/>
  <c r="EB28" i="99"/>
  <c r="EB29" i="99"/>
  <c r="EB30" i="99"/>
  <c r="EB31" i="99"/>
  <c r="EB32" i="99"/>
  <c r="EB33" i="99"/>
  <c r="EB34" i="99"/>
  <c r="EB35" i="99"/>
  <c r="EB36" i="99"/>
  <c r="EB37" i="99"/>
  <c r="EB38" i="99"/>
  <c r="EB39" i="99"/>
  <c r="EB40" i="99"/>
  <c r="EB41" i="99"/>
  <c r="EB42" i="99"/>
  <c r="EB43" i="99"/>
  <c r="EB44" i="99"/>
  <c r="EB45" i="99"/>
  <c r="EB46" i="99"/>
  <c r="EH751" i="99" l="1"/>
  <c r="EJ751" i="99" s="1"/>
  <c r="EL751" i="99"/>
  <c r="EM751" i="99"/>
  <c r="EN751" i="99"/>
  <c r="EH752" i="99"/>
  <c r="EJ752" i="99" s="1"/>
  <c r="EL752" i="99"/>
  <c r="EM752" i="99"/>
  <c r="EN752" i="99"/>
  <c r="EH753" i="99"/>
  <c r="EJ753" i="99" s="1"/>
  <c r="EL753" i="99"/>
  <c r="EM753" i="99"/>
  <c r="EN753" i="99"/>
  <c r="EH754" i="99"/>
  <c r="EJ754" i="99" s="1"/>
  <c r="EL754" i="99"/>
  <c r="EM754" i="99"/>
  <c r="EN754" i="99"/>
  <c r="EH755" i="99"/>
  <c r="EJ755" i="99" s="1"/>
  <c r="EL755" i="99"/>
  <c r="EM755" i="99"/>
  <c r="EN755" i="99"/>
  <c r="EH756" i="99"/>
  <c r="EJ756" i="99" s="1"/>
  <c r="EL756" i="99"/>
  <c r="EM756" i="99"/>
  <c r="EN756" i="99"/>
  <c r="EH757" i="99"/>
  <c r="EJ757" i="99" s="1"/>
  <c r="EL757" i="99"/>
  <c r="EM757" i="99"/>
  <c r="EN757" i="99"/>
  <c r="EH758" i="99"/>
  <c r="EJ758" i="99" s="1"/>
  <c r="EL758" i="99"/>
  <c r="EM758" i="99"/>
  <c r="EN758" i="99"/>
  <c r="EH759" i="99"/>
  <c r="EJ759" i="99" s="1"/>
  <c r="EL759" i="99"/>
  <c r="EM759" i="99"/>
  <c r="EN759" i="99"/>
  <c r="EH760" i="99"/>
  <c r="EJ760" i="99" s="1"/>
  <c r="EL760" i="99"/>
  <c r="EM760" i="99"/>
  <c r="EN760" i="99"/>
  <c r="EH761" i="99"/>
  <c r="EJ761" i="99" s="1"/>
  <c r="EL761" i="99"/>
  <c r="EM761" i="99"/>
  <c r="EN761" i="99"/>
  <c r="EH762" i="99"/>
  <c r="EJ762" i="99" s="1"/>
  <c r="EL762" i="99"/>
  <c r="EM762" i="99"/>
  <c r="EN762" i="99"/>
  <c r="EH763" i="99"/>
  <c r="EJ763" i="99" s="1"/>
  <c r="EL763" i="99"/>
  <c r="EM763" i="99"/>
  <c r="EN763" i="99"/>
  <c r="EH764" i="99"/>
  <c r="EJ764" i="99" s="1"/>
  <c r="EL764" i="99"/>
  <c r="EM764" i="99"/>
  <c r="EN764" i="99"/>
  <c r="EH765" i="99"/>
  <c r="EJ765" i="99" s="1"/>
  <c r="EL765" i="99"/>
  <c r="EM765" i="99"/>
  <c r="EN765" i="99"/>
  <c r="EH766" i="99"/>
  <c r="EJ766" i="99" s="1"/>
  <c r="EL766" i="99"/>
  <c r="EM766" i="99"/>
  <c r="EN766" i="99"/>
  <c r="EH767" i="99"/>
  <c r="EJ767" i="99" s="1"/>
  <c r="EL767" i="99"/>
  <c r="EM767" i="99"/>
  <c r="EN767" i="99"/>
  <c r="EH768" i="99"/>
  <c r="EJ768" i="99" s="1"/>
  <c r="EL768" i="99"/>
  <c r="EM768" i="99"/>
  <c r="EN768" i="99"/>
  <c r="EH769" i="99"/>
  <c r="EJ769" i="99" s="1"/>
  <c r="EL769" i="99"/>
  <c r="EM769" i="99"/>
  <c r="EN769" i="99"/>
  <c r="EH770" i="99"/>
  <c r="EJ770" i="99" s="1"/>
  <c r="EL770" i="99"/>
  <c r="EM770" i="99"/>
  <c r="EN770" i="99"/>
  <c r="EH771" i="99"/>
  <c r="EJ771" i="99" s="1"/>
  <c r="EL771" i="99"/>
  <c r="EM771" i="99"/>
  <c r="EN771" i="99"/>
  <c r="EH772" i="99"/>
  <c r="EJ772" i="99" s="1"/>
  <c r="EL772" i="99"/>
  <c r="EM772" i="99"/>
  <c r="EN772" i="99"/>
  <c r="EH773" i="99"/>
  <c r="EJ773" i="99" s="1"/>
  <c r="EL773" i="99"/>
  <c r="EM773" i="99"/>
  <c r="EN773" i="99"/>
  <c r="EH774" i="99"/>
  <c r="EJ774" i="99" s="1"/>
  <c r="EL774" i="99"/>
  <c r="EM774" i="99"/>
  <c r="EN774" i="99"/>
  <c r="EH775" i="99"/>
  <c r="EJ775" i="99" s="1"/>
  <c r="EL775" i="99"/>
  <c r="EM775" i="99"/>
  <c r="EN775" i="99"/>
  <c r="EH776" i="99"/>
  <c r="EJ776" i="99" s="1"/>
  <c r="EL776" i="99"/>
  <c r="EM776" i="99"/>
  <c r="EN776" i="99"/>
  <c r="EH777" i="99"/>
  <c r="EJ777" i="99" s="1"/>
  <c r="EL777" i="99"/>
  <c r="EM777" i="99"/>
  <c r="EN777" i="99"/>
  <c r="EH778" i="99"/>
  <c r="EJ778" i="99" s="1"/>
  <c r="EL778" i="99"/>
  <c r="EM778" i="99"/>
  <c r="EN778" i="99"/>
  <c r="EH779" i="99"/>
  <c r="EJ779" i="99" s="1"/>
  <c r="EL779" i="99"/>
  <c r="EM779" i="99"/>
  <c r="EN779" i="99"/>
  <c r="EH780" i="99"/>
  <c r="EJ780" i="99" s="1"/>
  <c r="EL780" i="99"/>
  <c r="EM780" i="99"/>
  <c r="EN780" i="99"/>
  <c r="EH781" i="99"/>
  <c r="EJ781" i="99" s="1"/>
  <c r="EL781" i="99"/>
  <c r="EM781" i="99"/>
  <c r="EN781" i="99"/>
  <c r="EH782" i="99"/>
  <c r="EJ782" i="99" s="1"/>
  <c r="EL782" i="99"/>
  <c r="EM782" i="99"/>
  <c r="EN782" i="99"/>
  <c r="EH783" i="99"/>
  <c r="EJ783" i="99" s="1"/>
  <c r="EL783" i="99"/>
  <c r="EM783" i="99"/>
  <c r="EN783" i="99"/>
  <c r="EH784" i="99"/>
  <c r="EJ784" i="99" s="1"/>
  <c r="EL784" i="99"/>
  <c r="EM784" i="99"/>
  <c r="EN784" i="99"/>
  <c r="EH433" i="99"/>
  <c r="EJ433" i="99" s="1"/>
  <c r="EL433" i="99"/>
  <c r="EM433" i="99"/>
  <c r="EN433" i="99"/>
  <c r="EH434" i="99"/>
  <c r="EJ434" i="99" s="1"/>
  <c r="EL434" i="99"/>
  <c r="EM434" i="99"/>
  <c r="EN434" i="99"/>
  <c r="EH435" i="99"/>
  <c r="EJ435" i="99" s="1"/>
  <c r="EL435" i="99"/>
  <c r="EM435" i="99"/>
  <c r="EN435" i="99"/>
  <c r="EH436" i="99"/>
  <c r="EJ436" i="99" s="1"/>
  <c r="EL436" i="99"/>
  <c r="EM436" i="99"/>
  <c r="EN436" i="99"/>
  <c r="EH437" i="99"/>
  <c r="EJ437" i="99" s="1"/>
  <c r="EL437" i="99"/>
  <c r="EM437" i="99"/>
  <c r="EN437" i="99"/>
  <c r="EH438" i="99"/>
  <c r="EJ438" i="99" s="1"/>
  <c r="EL438" i="99"/>
  <c r="EM438" i="99"/>
  <c r="EN438" i="99"/>
  <c r="EH439" i="99"/>
  <c r="EJ439" i="99" s="1"/>
  <c r="EL439" i="99"/>
  <c r="EM439" i="99"/>
  <c r="EN439" i="99"/>
  <c r="EH440" i="99"/>
  <c r="EJ440" i="99" s="1"/>
  <c r="EL440" i="99"/>
  <c r="EM440" i="99"/>
  <c r="EN440" i="99"/>
  <c r="EH441" i="99"/>
  <c r="EJ441" i="99" s="1"/>
  <c r="EL441" i="99"/>
  <c r="EM441" i="99"/>
  <c r="EN441" i="99"/>
  <c r="EH442" i="99"/>
  <c r="EJ442" i="99" s="1"/>
  <c r="EL442" i="99"/>
  <c r="EM442" i="99"/>
  <c r="EN442" i="99"/>
  <c r="EH443" i="99"/>
  <c r="EJ443" i="99" s="1"/>
  <c r="EL443" i="99"/>
  <c r="EM443" i="99"/>
  <c r="EN443" i="99"/>
  <c r="EH444" i="99"/>
  <c r="EJ444" i="99" s="1"/>
  <c r="EL444" i="99"/>
  <c r="EM444" i="99"/>
  <c r="EN444" i="99"/>
  <c r="EH445" i="99"/>
  <c r="EJ445" i="99" s="1"/>
  <c r="EL445" i="99"/>
  <c r="EM445" i="99"/>
  <c r="EN445" i="99"/>
  <c r="EH446" i="99"/>
  <c r="EJ446" i="99" s="1"/>
  <c r="EL446" i="99"/>
  <c r="EM446" i="99"/>
  <c r="EN446" i="99"/>
  <c r="EH447" i="99"/>
  <c r="EJ447" i="99" s="1"/>
  <c r="EL447" i="99"/>
  <c r="EM447" i="99"/>
  <c r="EN447" i="99"/>
  <c r="EH448" i="99"/>
  <c r="EJ448" i="99" s="1"/>
  <c r="EL448" i="99"/>
  <c r="EM448" i="99"/>
  <c r="EN448" i="99"/>
  <c r="EH449" i="99"/>
  <c r="EJ449" i="99" s="1"/>
  <c r="EL449" i="99"/>
  <c r="EM449" i="99"/>
  <c r="EN449" i="99"/>
  <c r="EH450" i="99"/>
  <c r="EJ450" i="99" s="1"/>
  <c r="EL450" i="99"/>
  <c r="EM450" i="99"/>
  <c r="EN450" i="99"/>
  <c r="EH451" i="99"/>
  <c r="EJ451" i="99" s="1"/>
  <c r="EL451" i="99"/>
  <c r="EM451" i="99"/>
  <c r="EN451" i="99"/>
  <c r="EH452" i="99"/>
  <c r="EJ452" i="99" s="1"/>
  <c r="EL452" i="99"/>
  <c r="EM452" i="99"/>
  <c r="EN452" i="99"/>
  <c r="EH453" i="99"/>
  <c r="EJ453" i="99" s="1"/>
  <c r="EL453" i="99"/>
  <c r="EM453" i="99"/>
  <c r="EN453" i="99"/>
  <c r="EH454" i="99"/>
  <c r="EJ454" i="99" s="1"/>
  <c r="EL454" i="99"/>
  <c r="EM454" i="99"/>
  <c r="EN454" i="99"/>
  <c r="EH455" i="99"/>
  <c r="EJ455" i="99" s="1"/>
  <c r="EL455" i="99"/>
  <c r="EM455" i="99"/>
  <c r="EN455" i="99"/>
  <c r="EH456" i="99"/>
  <c r="EJ456" i="99" s="1"/>
  <c r="EL456" i="99"/>
  <c r="EM456" i="99"/>
  <c r="EN456" i="99"/>
  <c r="EH457" i="99"/>
  <c r="EJ457" i="99" s="1"/>
  <c r="EL457" i="99"/>
  <c r="EM457" i="99"/>
  <c r="EN457" i="99"/>
  <c r="EH458" i="99"/>
  <c r="EJ458" i="99" s="1"/>
  <c r="EL458" i="99"/>
  <c r="EM458" i="99"/>
  <c r="EN458" i="99"/>
  <c r="EH459" i="99"/>
  <c r="EJ459" i="99" s="1"/>
  <c r="EL459" i="99"/>
  <c r="EM459" i="99"/>
  <c r="EN459" i="99"/>
  <c r="EH460" i="99"/>
  <c r="EJ460" i="99" s="1"/>
  <c r="EL460" i="99"/>
  <c r="EM460" i="99"/>
  <c r="EN460" i="99"/>
  <c r="EH461" i="99"/>
  <c r="EJ461" i="99" s="1"/>
  <c r="EL461" i="99"/>
  <c r="EM461" i="99"/>
  <c r="EN461" i="99"/>
  <c r="EH462" i="99"/>
  <c r="EJ462" i="99" s="1"/>
  <c r="EL462" i="99"/>
  <c r="EM462" i="99"/>
  <c r="EN462" i="99"/>
  <c r="EH463" i="99"/>
  <c r="EJ463" i="99" s="1"/>
  <c r="EL463" i="99"/>
  <c r="EM463" i="99"/>
  <c r="EN463" i="99"/>
  <c r="EH464" i="99"/>
  <c r="EJ464" i="99" s="1"/>
  <c r="EL464" i="99"/>
  <c r="EM464" i="99"/>
  <c r="EN464" i="99"/>
  <c r="EH465" i="99"/>
  <c r="EJ465" i="99" s="1"/>
  <c r="EL465" i="99"/>
  <c r="EM465" i="99"/>
  <c r="EN465" i="99"/>
  <c r="EH466" i="99"/>
  <c r="EJ466" i="99" s="1"/>
  <c r="EL466" i="99"/>
  <c r="EM466" i="99"/>
  <c r="EN466" i="99"/>
  <c r="EH467" i="99"/>
  <c r="EJ467" i="99" s="1"/>
  <c r="EL467" i="99"/>
  <c r="EM467" i="99"/>
  <c r="EN467" i="99"/>
  <c r="EH468" i="99"/>
  <c r="EJ468" i="99" s="1"/>
  <c r="EL468" i="99"/>
  <c r="EM468" i="99"/>
  <c r="EN468" i="99"/>
  <c r="EH469" i="99"/>
  <c r="EJ469" i="99" s="1"/>
  <c r="EL469" i="99"/>
  <c r="EM469" i="99"/>
  <c r="EN469" i="99"/>
  <c r="EH470" i="99"/>
  <c r="EJ470" i="99" s="1"/>
  <c r="EL470" i="99"/>
  <c r="EM470" i="99"/>
  <c r="EN470" i="99"/>
  <c r="EH471" i="99"/>
  <c r="EJ471" i="99" s="1"/>
  <c r="EL471" i="99"/>
  <c r="EM471" i="99"/>
  <c r="EN471" i="99"/>
  <c r="EH472" i="99"/>
  <c r="EJ472" i="99" s="1"/>
  <c r="EL472" i="99"/>
  <c r="EM472" i="99"/>
  <c r="EN472" i="99"/>
  <c r="EH473" i="99"/>
  <c r="EJ473" i="99" s="1"/>
  <c r="EL473" i="99"/>
  <c r="EM473" i="99"/>
  <c r="EN473" i="99"/>
  <c r="EH474" i="99"/>
  <c r="EJ474" i="99" s="1"/>
  <c r="EL474" i="99"/>
  <c r="EM474" i="99"/>
  <c r="EN474" i="99"/>
  <c r="EH475" i="99"/>
  <c r="EJ475" i="99" s="1"/>
  <c r="EL475" i="99"/>
  <c r="EM475" i="99"/>
  <c r="EN475" i="99"/>
  <c r="EH476" i="99"/>
  <c r="EJ476" i="99" s="1"/>
  <c r="EL476" i="99"/>
  <c r="EM476" i="99"/>
  <c r="EN476" i="99"/>
  <c r="EH477" i="99"/>
  <c r="EJ477" i="99" s="1"/>
  <c r="EL477" i="99"/>
  <c r="EM477" i="99"/>
  <c r="EN477" i="99"/>
  <c r="EH478" i="99"/>
  <c r="EJ478" i="99" s="1"/>
  <c r="EL478" i="99"/>
  <c r="EM478" i="99"/>
  <c r="EN478" i="99"/>
  <c r="EH479" i="99"/>
  <c r="EJ479" i="99" s="1"/>
  <c r="EL479" i="99"/>
  <c r="EM479" i="99"/>
  <c r="EN479" i="99"/>
  <c r="EH480" i="99"/>
  <c r="EJ480" i="99" s="1"/>
  <c r="EL480" i="99"/>
  <c r="EM480" i="99"/>
  <c r="EN480" i="99"/>
  <c r="EH481" i="99"/>
  <c r="EJ481" i="99" s="1"/>
  <c r="EL481" i="99"/>
  <c r="EM481" i="99"/>
  <c r="EN481" i="99"/>
  <c r="EH482" i="99"/>
  <c r="EJ482" i="99" s="1"/>
  <c r="EL482" i="99"/>
  <c r="EM482" i="99"/>
  <c r="EN482" i="99"/>
  <c r="EH483" i="99"/>
  <c r="EJ483" i="99" s="1"/>
  <c r="EL483" i="99"/>
  <c r="EM483" i="99"/>
  <c r="EN483" i="99"/>
  <c r="EH484" i="99"/>
  <c r="EJ484" i="99" s="1"/>
  <c r="EL484" i="99"/>
  <c r="EM484" i="99"/>
  <c r="EN484" i="99"/>
  <c r="EH485" i="99"/>
  <c r="EJ485" i="99" s="1"/>
  <c r="EL485" i="99"/>
  <c r="EM485" i="99"/>
  <c r="EN485" i="99"/>
  <c r="EH486" i="99"/>
  <c r="EJ486" i="99" s="1"/>
  <c r="EL486" i="99"/>
  <c r="EM486" i="99"/>
  <c r="EN486" i="99"/>
  <c r="EH487" i="99"/>
  <c r="EJ487" i="99" s="1"/>
  <c r="EL487" i="99"/>
  <c r="EM487" i="99"/>
  <c r="EN487" i="99"/>
  <c r="EH488" i="99"/>
  <c r="EJ488" i="99" s="1"/>
  <c r="EL488" i="99"/>
  <c r="EM488" i="99"/>
  <c r="EN488" i="99"/>
  <c r="EH489" i="99"/>
  <c r="EJ489" i="99" s="1"/>
  <c r="EL489" i="99"/>
  <c r="EM489" i="99"/>
  <c r="EN489" i="99"/>
  <c r="EH490" i="99"/>
  <c r="EJ490" i="99" s="1"/>
  <c r="EL490" i="99"/>
  <c r="EM490" i="99"/>
  <c r="EN490" i="99"/>
  <c r="EH491" i="99"/>
  <c r="EJ491" i="99" s="1"/>
  <c r="EL491" i="99"/>
  <c r="EM491" i="99"/>
  <c r="EN491" i="99"/>
  <c r="EH492" i="99"/>
  <c r="EJ492" i="99" s="1"/>
  <c r="EL492" i="99"/>
  <c r="EM492" i="99"/>
  <c r="EN492" i="99"/>
  <c r="EH493" i="99"/>
  <c r="EJ493" i="99" s="1"/>
  <c r="EL493" i="99"/>
  <c r="EM493" i="99"/>
  <c r="EN493" i="99"/>
  <c r="EH494" i="99"/>
  <c r="EJ494" i="99" s="1"/>
  <c r="EL494" i="99"/>
  <c r="EM494" i="99"/>
  <c r="EN494" i="99"/>
  <c r="EH495" i="99"/>
  <c r="EJ495" i="99" s="1"/>
  <c r="EL495" i="99"/>
  <c r="EM495" i="99"/>
  <c r="EN495" i="99"/>
  <c r="EH496" i="99"/>
  <c r="EJ496" i="99" s="1"/>
  <c r="EL496" i="99"/>
  <c r="EM496" i="99"/>
  <c r="EN496" i="99"/>
  <c r="EH497" i="99"/>
  <c r="EJ497" i="99" s="1"/>
  <c r="EL497" i="99"/>
  <c r="EM497" i="99"/>
  <c r="EN497" i="99"/>
  <c r="EH498" i="99"/>
  <c r="EJ498" i="99" s="1"/>
  <c r="EL498" i="99"/>
  <c r="EM498" i="99"/>
  <c r="EN498" i="99"/>
  <c r="EH499" i="99"/>
  <c r="EJ499" i="99" s="1"/>
  <c r="EL499" i="99"/>
  <c r="EM499" i="99"/>
  <c r="EN499" i="99"/>
  <c r="EH500" i="99"/>
  <c r="EJ500" i="99" s="1"/>
  <c r="EL500" i="99"/>
  <c r="EM500" i="99"/>
  <c r="EN500" i="99"/>
  <c r="EH501" i="99"/>
  <c r="EJ501" i="99" s="1"/>
  <c r="EL501" i="99"/>
  <c r="EM501" i="99"/>
  <c r="EN501" i="99"/>
  <c r="EH502" i="99"/>
  <c r="EJ502" i="99" s="1"/>
  <c r="EL502" i="99"/>
  <c r="EM502" i="99"/>
  <c r="EN502" i="99"/>
  <c r="EH503" i="99"/>
  <c r="EJ503" i="99" s="1"/>
  <c r="EL503" i="99"/>
  <c r="EM503" i="99"/>
  <c r="EN503" i="99"/>
  <c r="EH504" i="99"/>
  <c r="EJ504" i="99" s="1"/>
  <c r="EL504" i="99"/>
  <c r="EM504" i="99"/>
  <c r="EN504" i="99"/>
  <c r="EH505" i="99"/>
  <c r="EJ505" i="99" s="1"/>
  <c r="EL505" i="99"/>
  <c r="EM505" i="99"/>
  <c r="EN505" i="99"/>
  <c r="EH506" i="99"/>
  <c r="EJ506" i="99" s="1"/>
  <c r="EL506" i="99"/>
  <c r="EM506" i="99"/>
  <c r="EN506" i="99"/>
  <c r="EH507" i="99"/>
  <c r="EJ507" i="99" s="1"/>
  <c r="EL507" i="99"/>
  <c r="EM507" i="99"/>
  <c r="EN507" i="99"/>
  <c r="EH508" i="99"/>
  <c r="EJ508" i="99" s="1"/>
  <c r="EL508" i="99"/>
  <c r="EM508" i="99"/>
  <c r="EN508" i="99"/>
  <c r="EH509" i="99"/>
  <c r="EJ509" i="99" s="1"/>
  <c r="EL509" i="99"/>
  <c r="EM509" i="99"/>
  <c r="EN509" i="99"/>
  <c r="EH510" i="99"/>
  <c r="EJ510" i="99" s="1"/>
  <c r="EL510" i="99"/>
  <c r="EM510" i="99"/>
  <c r="EN510" i="99"/>
  <c r="EH511" i="99"/>
  <c r="EJ511" i="99" s="1"/>
  <c r="EL511" i="99"/>
  <c r="EM511" i="99"/>
  <c r="EN511" i="99"/>
  <c r="EH512" i="99"/>
  <c r="EJ512" i="99" s="1"/>
  <c r="EL512" i="99"/>
  <c r="EM512" i="99"/>
  <c r="EN512" i="99"/>
  <c r="EH513" i="99"/>
  <c r="EJ513" i="99" s="1"/>
  <c r="EL513" i="99"/>
  <c r="EM513" i="99"/>
  <c r="EN513" i="99"/>
  <c r="EH514" i="99"/>
  <c r="EJ514" i="99" s="1"/>
  <c r="EL514" i="99"/>
  <c r="EM514" i="99"/>
  <c r="EN514" i="99"/>
  <c r="EH515" i="99"/>
  <c r="EJ515" i="99" s="1"/>
  <c r="EL515" i="99"/>
  <c r="EM515" i="99"/>
  <c r="EN515" i="99"/>
  <c r="EH516" i="99"/>
  <c r="EJ516" i="99" s="1"/>
  <c r="EL516" i="99"/>
  <c r="EM516" i="99"/>
  <c r="EN516" i="99"/>
  <c r="EH517" i="99"/>
  <c r="EJ517" i="99" s="1"/>
  <c r="EL517" i="99"/>
  <c r="EM517" i="99"/>
  <c r="EN517" i="99"/>
  <c r="EH518" i="99"/>
  <c r="EJ518" i="99" s="1"/>
  <c r="EL518" i="99"/>
  <c r="EM518" i="99"/>
  <c r="EN518" i="99"/>
  <c r="EH519" i="99"/>
  <c r="EJ519" i="99" s="1"/>
  <c r="EL519" i="99"/>
  <c r="EM519" i="99"/>
  <c r="EN519" i="99"/>
  <c r="EH520" i="99"/>
  <c r="EJ520" i="99" s="1"/>
  <c r="EL520" i="99"/>
  <c r="EM520" i="99"/>
  <c r="EN520" i="99"/>
  <c r="EH521" i="99"/>
  <c r="EJ521" i="99" s="1"/>
  <c r="EL521" i="99"/>
  <c r="EM521" i="99"/>
  <c r="EN521" i="99"/>
  <c r="EH522" i="99"/>
  <c r="EJ522" i="99" s="1"/>
  <c r="EL522" i="99"/>
  <c r="EM522" i="99"/>
  <c r="EN522" i="99"/>
  <c r="EH523" i="99"/>
  <c r="EJ523" i="99" s="1"/>
  <c r="EL523" i="99"/>
  <c r="EM523" i="99"/>
  <c r="EN523" i="99"/>
  <c r="EH524" i="99"/>
  <c r="EJ524" i="99" s="1"/>
  <c r="EL524" i="99"/>
  <c r="EM524" i="99"/>
  <c r="EN524" i="99"/>
  <c r="EH525" i="99"/>
  <c r="EJ525" i="99" s="1"/>
  <c r="EL525" i="99"/>
  <c r="EM525" i="99"/>
  <c r="EN525" i="99"/>
  <c r="EH526" i="99"/>
  <c r="EJ526" i="99" s="1"/>
  <c r="EL526" i="99"/>
  <c r="EM526" i="99"/>
  <c r="EN526" i="99"/>
  <c r="EH527" i="99"/>
  <c r="EJ527" i="99" s="1"/>
  <c r="EL527" i="99"/>
  <c r="EM527" i="99"/>
  <c r="EN527" i="99"/>
  <c r="EH528" i="99"/>
  <c r="EJ528" i="99" s="1"/>
  <c r="EL528" i="99"/>
  <c r="EM528" i="99"/>
  <c r="EN528" i="99"/>
  <c r="EH529" i="99"/>
  <c r="EJ529" i="99" s="1"/>
  <c r="EL529" i="99"/>
  <c r="EM529" i="99"/>
  <c r="EN529" i="99"/>
  <c r="EH530" i="99"/>
  <c r="EJ530" i="99" s="1"/>
  <c r="EL530" i="99"/>
  <c r="EM530" i="99"/>
  <c r="EN530" i="99"/>
  <c r="EH531" i="99"/>
  <c r="EJ531" i="99" s="1"/>
  <c r="EL531" i="99"/>
  <c r="EM531" i="99"/>
  <c r="EN531" i="99"/>
  <c r="EH532" i="99"/>
  <c r="EJ532" i="99" s="1"/>
  <c r="EL532" i="99"/>
  <c r="EM532" i="99"/>
  <c r="EN532" i="99"/>
  <c r="EH533" i="99"/>
  <c r="EJ533" i="99" s="1"/>
  <c r="EL533" i="99"/>
  <c r="EM533" i="99"/>
  <c r="EN533" i="99"/>
  <c r="EH534" i="99"/>
  <c r="EJ534" i="99" s="1"/>
  <c r="EL534" i="99"/>
  <c r="EM534" i="99"/>
  <c r="EN534" i="99"/>
  <c r="EH535" i="99"/>
  <c r="EJ535" i="99" s="1"/>
  <c r="EL535" i="99"/>
  <c r="EM535" i="99"/>
  <c r="EN535" i="99"/>
  <c r="EH536" i="99"/>
  <c r="EJ536" i="99" s="1"/>
  <c r="EL536" i="99"/>
  <c r="EM536" i="99"/>
  <c r="EN536" i="99"/>
  <c r="EH537" i="99"/>
  <c r="EJ537" i="99" s="1"/>
  <c r="EL537" i="99"/>
  <c r="EM537" i="99"/>
  <c r="EN537" i="99"/>
  <c r="EH538" i="99"/>
  <c r="EJ538" i="99" s="1"/>
  <c r="EL538" i="99"/>
  <c r="EM538" i="99"/>
  <c r="EN538" i="99"/>
  <c r="EH539" i="99"/>
  <c r="EJ539" i="99" s="1"/>
  <c r="EL539" i="99"/>
  <c r="EM539" i="99"/>
  <c r="EN539" i="99"/>
  <c r="EH540" i="99"/>
  <c r="EJ540" i="99" s="1"/>
  <c r="EL540" i="99"/>
  <c r="EM540" i="99"/>
  <c r="EN540" i="99"/>
  <c r="EH541" i="99"/>
  <c r="EJ541" i="99" s="1"/>
  <c r="EL541" i="99"/>
  <c r="EM541" i="99"/>
  <c r="EN541" i="99"/>
  <c r="EH542" i="99"/>
  <c r="EJ542" i="99" s="1"/>
  <c r="EL542" i="99"/>
  <c r="EM542" i="99"/>
  <c r="EN542" i="99"/>
  <c r="EH543" i="99"/>
  <c r="EJ543" i="99" s="1"/>
  <c r="EL543" i="99"/>
  <c r="EM543" i="99"/>
  <c r="EN543" i="99"/>
  <c r="EH544" i="99"/>
  <c r="EJ544" i="99" s="1"/>
  <c r="EL544" i="99"/>
  <c r="EM544" i="99"/>
  <c r="EN544" i="99"/>
  <c r="EH545" i="99"/>
  <c r="EJ545" i="99" s="1"/>
  <c r="EL545" i="99"/>
  <c r="EM545" i="99"/>
  <c r="EN545" i="99"/>
  <c r="EH546" i="99"/>
  <c r="EJ546" i="99" s="1"/>
  <c r="EL546" i="99"/>
  <c r="EM546" i="99"/>
  <c r="EN546" i="99"/>
  <c r="EH547" i="99"/>
  <c r="EJ547" i="99" s="1"/>
  <c r="EL547" i="99"/>
  <c r="EM547" i="99"/>
  <c r="EN547" i="99"/>
  <c r="EH548" i="99"/>
  <c r="EJ548" i="99" s="1"/>
  <c r="EL548" i="99"/>
  <c r="EM548" i="99"/>
  <c r="EN548" i="99"/>
  <c r="EH549" i="99"/>
  <c r="EJ549" i="99" s="1"/>
  <c r="EL549" i="99"/>
  <c r="EM549" i="99"/>
  <c r="EN549" i="99"/>
  <c r="EH550" i="99"/>
  <c r="EJ550" i="99" s="1"/>
  <c r="EL550" i="99"/>
  <c r="EM550" i="99"/>
  <c r="EN550" i="99"/>
  <c r="EH551" i="99"/>
  <c r="EJ551" i="99" s="1"/>
  <c r="EL551" i="99"/>
  <c r="EM551" i="99"/>
  <c r="EN551" i="99"/>
  <c r="EH552" i="99"/>
  <c r="EJ552" i="99" s="1"/>
  <c r="EL552" i="99"/>
  <c r="EM552" i="99"/>
  <c r="EN552" i="99"/>
  <c r="EH553" i="99"/>
  <c r="EJ553" i="99" s="1"/>
  <c r="EL553" i="99"/>
  <c r="EM553" i="99"/>
  <c r="EN553" i="99"/>
  <c r="EH554" i="99"/>
  <c r="EJ554" i="99" s="1"/>
  <c r="EL554" i="99"/>
  <c r="EM554" i="99"/>
  <c r="EN554" i="99"/>
  <c r="EH555" i="99"/>
  <c r="EJ555" i="99" s="1"/>
  <c r="EL555" i="99"/>
  <c r="EM555" i="99"/>
  <c r="EN555" i="99"/>
  <c r="EH556" i="99"/>
  <c r="EJ556" i="99" s="1"/>
  <c r="EL556" i="99"/>
  <c r="EM556" i="99"/>
  <c r="EN556" i="99"/>
  <c r="EH557" i="99"/>
  <c r="EJ557" i="99" s="1"/>
  <c r="EL557" i="99"/>
  <c r="EM557" i="99"/>
  <c r="EN557" i="99"/>
  <c r="EH558" i="99"/>
  <c r="EJ558" i="99" s="1"/>
  <c r="EL558" i="99"/>
  <c r="EM558" i="99"/>
  <c r="EN558" i="99"/>
  <c r="EH559" i="99"/>
  <c r="EJ559" i="99" s="1"/>
  <c r="EL559" i="99"/>
  <c r="EM559" i="99"/>
  <c r="EN559" i="99"/>
  <c r="EH560" i="99"/>
  <c r="EJ560" i="99" s="1"/>
  <c r="EL560" i="99"/>
  <c r="EM560" i="99"/>
  <c r="EN560" i="99"/>
  <c r="EH561" i="99"/>
  <c r="EJ561" i="99" s="1"/>
  <c r="EL561" i="99"/>
  <c r="EM561" i="99"/>
  <c r="EN561" i="99"/>
  <c r="EH562" i="99"/>
  <c r="EJ562" i="99" s="1"/>
  <c r="EL562" i="99"/>
  <c r="EM562" i="99"/>
  <c r="EN562" i="99"/>
  <c r="EH563" i="99"/>
  <c r="EJ563" i="99" s="1"/>
  <c r="EL563" i="99"/>
  <c r="EM563" i="99"/>
  <c r="EN563" i="99"/>
  <c r="EH564" i="99"/>
  <c r="EJ564" i="99" s="1"/>
  <c r="EL564" i="99"/>
  <c r="EM564" i="99"/>
  <c r="EN564" i="99"/>
  <c r="EH565" i="99"/>
  <c r="EJ565" i="99" s="1"/>
  <c r="EL565" i="99"/>
  <c r="EM565" i="99"/>
  <c r="EN565" i="99"/>
  <c r="EH566" i="99"/>
  <c r="EJ566" i="99" s="1"/>
  <c r="EL566" i="99"/>
  <c r="EM566" i="99"/>
  <c r="EN566" i="99"/>
  <c r="EH567" i="99"/>
  <c r="EJ567" i="99" s="1"/>
  <c r="EL567" i="99"/>
  <c r="EM567" i="99"/>
  <c r="EN567" i="99"/>
  <c r="EH568" i="99"/>
  <c r="EJ568" i="99" s="1"/>
  <c r="EL568" i="99"/>
  <c r="EM568" i="99"/>
  <c r="EN568" i="99"/>
  <c r="EH569" i="99"/>
  <c r="EJ569" i="99" s="1"/>
  <c r="EL569" i="99"/>
  <c r="EM569" i="99"/>
  <c r="EN569" i="99"/>
  <c r="EH570" i="99"/>
  <c r="EJ570" i="99" s="1"/>
  <c r="EL570" i="99"/>
  <c r="EM570" i="99"/>
  <c r="EN570" i="99"/>
  <c r="EH571" i="99"/>
  <c r="EJ571" i="99" s="1"/>
  <c r="EL571" i="99"/>
  <c r="EM571" i="99"/>
  <c r="EN571" i="99"/>
  <c r="EH572" i="99"/>
  <c r="EJ572" i="99" s="1"/>
  <c r="EL572" i="99"/>
  <c r="EM572" i="99"/>
  <c r="EN572" i="99"/>
  <c r="EH573" i="99"/>
  <c r="EJ573" i="99" s="1"/>
  <c r="EL573" i="99"/>
  <c r="EM573" i="99"/>
  <c r="EN573" i="99"/>
  <c r="EH574" i="99"/>
  <c r="EJ574" i="99" s="1"/>
  <c r="EL574" i="99"/>
  <c r="EM574" i="99"/>
  <c r="EN574" i="99"/>
  <c r="EH575" i="99"/>
  <c r="EJ575" i="99" s="1"/>
  <c r="EL575" i="99"/>
  <c r="EM575" i="99"/>
  <c r="EN575" i="99"/>
  <c r="EH576" i="99"/>
  <c r="EJ576" i="99" s="1"/>
  <c r="EL576" i="99"/>
  <c r="EM576" i="99"/>
  <c r="EN576" i="99"/>
  <c r="EH577" i="99"/>
  <c r="EJ577" i="99" s="1"/>
  <c r="EL577" i="99"/>
  <c r="EM577" i="99"/>
  <c r="EN577" i="99"/>
  <c r="EH578" i="99"/>
  <c r="EJ578" i="99" s="1"/>
  <c r="EL578" i="99"/>
  <c r="EM578" i="99"/>
  <c r="EN578" i="99"/>
  <c r="EH579" i="99"/>
  <c r="EJ579" i="99" s="1"/>
  <c r="EL579" i="99"/>
  <c r="EM579" i="99"/>
  <c r="EN579" i="99"/>
  <c r="EH580" i="99"/>
  <c r="EJ580" i="99" s="1"/>
  <c r="EL580" i="99"/>
  <c r="EM580" i="99"/>
  <c r="EN580" i="99"/>
  <c r="EH581" i="99"/>
  <c r="EJ581" i="99" s="1"/>
  <c r="EL581" i="99"/>
  <c r="EM581" i="99"/>
  <c r="EN581" i="99"/>
  <c r="EH582" i="99"/>
  <c r="EJ582" i="99" s="1"/>
  <c r="EL582" i="99"/>
  <c r="EM582" i="99"/>
  <c r="EN582" i="99"/>
  <c r="EH583" i="99"/>
  <c r="EJ583" i="99" s="1"/>
  <c r="EL583" i="99"/>
  <c r="EM583" i="99"/>
  <c r="EN583" i="99"/>
  <c r="EH584" i="99"/>
  <c r="EJ584" i="99" s="1"/>
  <c r="EL584" i="99"/>
  <c r="EM584" i="99"/>
  <c r="EN584" i="99"/>
  <c r="EH585" i="99"/>
  <c r="EJ585" i="99" s="1"/>
  <c r="EL585" i="99"/>
  <c r="EM585" i="99"/>
  <c r="EN585" i="99"/>
  <c r="EH586" i="99"/>
  <c r="EJ586" i="99" s="1"/>
  <c r="EL586" i="99"/>
  <c r="EM586" i="99"/>
  <c r="EN586" i="99"/>
  <c r="EH587" i="99"/>
  <c r="EJ587" i="99" s="1"/>
  <c r="EL587" i="99"/>
  <c r="EM587" i="99"/>
  <c r="EN587" i="99"/>
  <c r="EH588" i="99"/>
  <c r="EJ588" i="99" s="1"/>
  <c r="EL588" i="99"/>
  <c r="EM588" i="99"/>
  <c r="EN588" i="99"/>
  <c r="EH589" i="99"/>
  <c r="EJ589" i="99" s="1"/>
  <c r="EL589" i="99"/>
  <c r="EM589" i="99"/>
  <c r="EN589" i="99"/>
  <c r="EH590" i="99"/>
  <c r="EJ590" i="99" s="1"/>
  <c r="EL590" i="99"/>
  <c r="EM590" i="99"/>
  <c r="EN590" i="99"/>
  <c r="EH591" i="99"/>
  <c r="EJ591" i="99" s="1"/>
  <c r="EL591" i="99"/>
  <c r="EM591" i="99"/>
  <c r="EN591" i="99"/>
  <c r="EH592" i="99"/>
  <c r="EJ592" i="99" s="1"/>
  <c r="EL592" i="99"/>
  <c r="EM592" i="99"/>
  <c r="EN592" i="99"/>
  <c r="EH593" i="99"/>
  <c r="EJ593" i="99" s="1"/>
  <c r="EL593" i="99"/>
  <c r="EM593" i="99"/>
  <c r="EN593" i="99"/>
  <c r="EH594" i="99"/>
  <c r="EJ594" i="99" s="1"/>
  <c r="EL594" i="99"/>
  <c r="EM594" i="99"/>
  <c r="EN594" i="99"/>
  <c r="EH595" i="99"/>
  <c r="EJ595" i="99" s="1"/>
  <c r="EL595" i="99"/>
  <c r="EM595" i="99"/>
  <c r="EN595" i="99"/>
  <c r="EH596" i="99"/>
  <c r="EJ596" i="99" s="1"/>
  <c r="EL596" i="99"/>
  <c r="EM596" i="99"/>
  <c r="EN596" i="99"/>
  <c r="EH597" i="99"/>
  <c r="EJ597" i="99" s="1"/>
  <c r="EL597" i="99"/>
  <c r="EM597" i="99"/>
  <c r="EN597" i="99"/>
  <c r="EH598" i="99"/>
  <c r="EJ598" i="99" s="1"/>
  <c r="EL598" i="99"/>
  <c r="EM598" i="99"/>
  <c r="EN598" i="99"/>
  <c r="EH599" i="99"/>
  <c r="EJ599" i="99" s="1"/>
  <c r="EL599" i="99"/>
  <c r="EM599" i="99"/>
  <c r="EN599" i="99"/>
  <c r="EH600" i="99"/>
  <c r="EJ600" i="99" s="1"/>
  <c r="EL600" i="99"/>
  <c r="EM600" i="99"/>
  <c r="EN600" i="99"/>
  <c r="EH601" i="99"/>
  <c r="EJ601" i="99" s="1"/>
  <c r="EL601" i="99"/>
  <c r="EM601" i="99"/>
  <c r="EN601" i="99"/>
  <c r="EH602" i="99"/>
  <c r="EJ602" i="99" s="1"/>
  <c r="EL602" i="99"/>
  <c r="EM602" i="99"/>
  <c r="EN602" i="99"/>
  <c r="EH603" i="99"/>
  <c r="EJ603" i="99" s="1"/>
  <c r="EL603" i="99"/>
  <c r="EM603" i="99"/>
  <c r="EN603" i="99"/>
  <c r="EH604" i="99"/>
  <c r="EJ604" i="99" s="1"/>
  <c r="EL604" i="99"/>
  <c r="EM604" i="99"/>
  <c r="EN604" i="99"/>
  <c r="EH605" i="99"/>
  <c r="EJ605" i="99" s="1"/>
  <c r="EL605" i="99"/>
  <c r="EM605" i="99"/>
  <c r="EN605" i="99"/>
  <c r="EH606" i="99"/>
  <c r="EJ606" i="99" s="1"/>
  <c r="EL606" i="99"/>
  <c r="EM606" i="99"/>
  <c r="EN606" i="99"/>
  <c r="EH607" i="99"/>
  <c r="EJ607" i="99" s="1"/>
  <c r="EL607" i="99"/>
  <c r="EM607" i="99"/>
  <c r="EN607" i="99"/>
  <c r="EH608" i="99"/>
  <c r="EJ608" i="99" s="1"/>
  <c r="EL608" i="99"/>
  <c r="EM608" i="99"/>
  <c r="EN608" i="99"/>
  <c r="EH609" i="99"/>
  <c r="EJ609" i="99" s="1"/>
  <c r="EL609" i="99"/>
  <c r="EM609" i="99"/>
  <c r="EN609" i="99"/>
  <c r="EH610" i="99"/>
  <c r="EJ610" i="99" s="1"/>
  <c r="EL610" i="99"/>
  <c r="EM610" i="99"/>
  <c r="EN610" i="99"/>
  <c r="EH611" i="99"/>
  <c r="EJ611" i="99" s="1"/>
  <c r="EL611" i="99"/>
  <c r="EM611" i="99"/>
  <c r="EN611" i="99"/>
  <c r="EH612" i="99"/>
  <c r="EJ612" i="99" s="1"/>
  <c r="EL612" i="99"/>
  <c r="EM612" i="99"/>
  <c r="EN612" i="99"/>
  <c r="EH613" i="99"/>
  <c r="EJ613" i="99" s="1"/>
  <c r="EL613" i="99"/>
  <c r="EM613" i="99"/>
  <c r="EN613" i="99"/>
  <c r="EH614" i="99"/>
  <c r="EJ614" i="99" s="1"/>
  <c r="EL614" i="99"/>
  <c r="EM614" i="99"/>
  <c r="EN614" i="99"/>
  <c r="EH615" i="99"/>
  <c r="EJ615" i="99" s="1"/>
  <c r="EL615" i="99"/>
  <c r="EM615" i="99"/>
  <c r="EN615" i="99"/>
  <c r="EH616" i="99"/>
  <c r="EJ616" i="99" s="1"/>
  <c r="EL616" i="99"/>
  <c r="EM616" i="99"/>
  <c r="EN616" i="99"/>
  <c r="EH617" i="99"/>
  <c r="EJ617" i="99" s="1"/>
  <c r="EL617" i="99"/>
  <c r="EM617" i="99"/>
  <c r="EN617" i="99"/>
  <c r="EH618" i="99"/>
  <c r="EJ618" i="99" s="1"/>
  <c r="EL618" i="99"/>
  <c r="EM618" i="99"/>
  <c r="EN618" i="99"/>
  <c r="EH619" i="99"/>
  <c r="EJ619" i="99" s="1"/>
  <c r="EL619" i="99"/>
  <c r="EM619" i="99"/>
  <c r="EN619" i="99"/>
  <c r="EH620" i="99"/>
  <c r="EJ620" i="99" s="1"/>
  <c r="EL620" i="99"/>
  <c r="EM620" i="99"/>
  <c r="EN620" i="99"/>
  <c r="EH621" i="99"/>
  <c r="EJ621" i="99" s="1"/>
  <c r="EL621" i="99"/>
  <c r="EM621" i="99"/>
  <c r="EN621" i="99"/>
  <c r="EH622" i="99"/>
  <c r="EJ622" i="99" s="1"/>
  <c r="EL622" i="99"/>
  <c r="EM622" i="99"/>
  <c r="EN622" i="99"/>
  <c r="EH623" i="99"/>
  <c r="EJ623" i="99" s="1"/>
  <c r="EL623" i="99"/>
  <c r="EM623" i="99"/>
  <c r="EN623" i="99"/>
  <c r="EH624" i="99"/>
  <c r="EJ624" i="99" s="1"/>
  <c r="EL624" i="99"/>
  <c r="EM624" i="99"/>
  <c r="EN624" i="99"/>
  <c r="EH625" i="99"/>
  <c r="EJ625" i="99" s="1"/>
  <c r="EL625" i="99"/>
  <c r="EM625" i="99"/>
  <c r="EN625" i="99"/>
  <c r="EH626" i="99"/>
  <c r="EJ626" i="99" s="1"/>
  <c r="EL626" i="99"/>
  <c r="EM626" i="99"/>
  <c r="EN626" i="99"/>
  <c r="EH627" i="99"/>
  <c r="EJ627" i="99" s="1"/>
  <c r="EL627" i="99"/>
  <c r="EM627" i="99"/>
  <c r="EN627" i="99"/>
  <c r="EH628" i="99"/>
  <c r="EJ628" i="99" s="1"/>
  <c r="EL628" i="99"/>
  <c r="EM628" i="99"/>
  <c r="EN628" i="99"/>
  <c r="EH629" i="99"/>
  <c r="EJ629" i="99" s="1"/>
  <c r="EL629" i="99"/>
  <c r="EM629" i="99"/>
  <c r="EN629" i="99"/>
  <c r="EH630" i="99"/>
  <c r="EJ630" i="99" s="1"/>
  <c r="EL630" i="99"/>
  <c r="EM630" i="99"/>
  <c r="EN630" i="99"/>
  <c r="EH631" i="99"/>
  <c r="EJ631" i="99" s="1"/>
  <c r="EL631" i="99"/>
  <c r="EM631" i="99"/>
  <c r="EN631" i="99"/>
  <c r="EH632" i="99"/>
  <c r="EJ632" i="99" s="1"/>
  <c r="EL632" i="99"/>
  <c r="EM632" i="99"/>
  <c r="EN632" i="99"/>
  <c r="EH633" i="99"/>
  <c r="EJ633" i="99" s="1"/>
  <c r="EL633" i="99"/>
  <c r="EM633" i="99"/>
  <c r="EN633" i="99"/>
  <c r="EH634" i="99"/>
  <c r="EJ634" i="99" s="1"/>
  <c r="EL634" i="99"/>
  <c r="EM634" i="99"/>
  <c r="EN634" i="99"/>
  <c r="EH635" i="99"/>
  <c r="EJ635" i="99" s="1"/>
  <c r="EL635" i="99"/>
  <c r="EM635" i="99"/>
  <c r="EN635" i="99"/>
  <c r="EH636" i="99"/>
  <c r="EJ636" i="99" s="1"/>
  <c r="EL636" i="99"/>
  <c r="EM636" i="99"/>
  <c r="EN636" i="99"/>
  <c r="EH637" i="99"/>
  <c r="EJ637" i="99" s="1"/>
  <c r="EL637" i="99"/>
  <c r="EM637" i="99"/>
  <c r="EN637" i="99"/>
  <c r="EH638" i="99"/>
  <c r="EJ638" i="99" s="1"/>
  <c r="EL638" i="99"/>
  <c r="EM638" i="99"/>
  <c r="EN638" i="99"/>
  <c r="EH639" i="99"/>
  <c r="EJ639" i="99" s="1"/>
  <c r="EL639" i="99"/>
  <c r="EM639" i="99"/>
  <c r="EN639" i="99"/>
  <c r="EH640" i="99"/>
  <c r="EJ640" i="99" s="1"/>
  <c r="EL640" i="99"/>
  <c r="EM640" i="99"/>
  <c r="EN640" i="99"/>
  <c r="EH641" i="99"/>
  <c r="EJ641" i="99" s="1"/>
  <c r="EL641" i="99"/>
  <c r="EM641" i="99"/>
  <c r="EN641" i="99"/>
  <c r="EH642" i="99"/>
  <c r="EJ642" i="99" s="1"/>
  <c r="EL642" i="99"/>
  <c r="EM642" i="99"/>
  <c r="EN642" i="99"/>
  <c r="EH643" i="99"/>
  <c r="EJ643" i="99" s="1"/>
  <c r="EL643" i="99"/>
  <c r="EM643" i="99"/>
  <c r="EN643" i="99"/>
  <c r="EH644" i="99"/>
  <c r="EJ644" i="99" s="1"/>
  <c r="EL644" i="99"/>
  <c r="EM644" i="99"/>
  <c r="EN644" i="99"/>
  <c r="EH645" i="99"/>
  <c r="EJ645" i="99" s="1"/>
  <c r="EL645" i="99"/>
  <c r="EM645" i="99"/>
  <c r="EN645" i="99"/>
  <c r="EH646" i="99"/>
  <c r="EJ646" i="99" s="1"/>
  <c r="EL646" i="99"/>
  <c r="EM646" i="99"/>
  <c r="EN646" i="99"/>
  <c r="EH647" i="99"/>
  <c r="EJ647" i="99" s="1"/>
  <c r="EL647" i="99"/>
  <c r="EM647" i="99"/>
  <c r="EN647" i="99"/>
  <c r="EH648" i="99"/>
  <c r="EJ648" i="99" s="1"/>
  <c r="EL648" i="99"/>
  <c r="EM648" i="99"/>
  <c r="EN648" i="99"/>
  <c r="EH649" i="99"/>
  <c r="EJ649" i="99" s="1"/>
  <c r="EL649" i="99"/>
  <c r="EM649" i="99"/>
  <c r="EN649" i="99"/>
  <c r="EH650" i="99"/>
  <c r="EJ650" i="99" s="1"/>
  <c r="EL650" i="99"/>
  <c r="EM650" i="99"/>
  <c r="EN650" i="99"/>
  <c r="EH651" i="99"/>
  <c r="EJ651" i="99" s="1"/>
  <c r="EL651" i="99"/>
  <c r="EM651" i="99"/>
  <c r="EN651" i="99"/>
  <c r="EH652" i="99"/>
  <c r="EJ652" i="99" s="1"/>
  <c r="EL652" i="99"/>
  <c r="EM652" i="99"/>
  <c r="EN652" i="99"/>
  <c r="EH653" i="99"/>
  <c r="EJ653" i="99" s="1"/>
  <c r="EL653" i="99"/>
  <c r="EM653" i="99"/>
  <c r="EN653" i="99"/>
  <c r="EH654" i="99"/>
  <c r="EJ654" i="99" s="1"/>
  <c r="EL654" i="99"/>
  <c r="EM654" i="99"/>
  <c r="EN654" i="99"/>
  <c r="EH655" i="99"/>
  <c r="EJ655" i="99" s="1"/>
  <c r="EL655" i="99"/>
  <c r="EM655" i="99"/>
  <c r="EN655" i="99"/>
  <c r="EH656" i="99"/>
  <c r="EJ656" i="99" s="1"/>
  <c r="EL656" i="99"/>
  <c r="EM656" i="99"/>
  <c r="EN656" i="99"/>
  <c r="EH657" i="99"/>
  <c r="EJ657" i="99" s="1"/>
  <c r="EL657" i="99"/>
  <c r="EM657" i="99"/>
  <c r="EN657" i="99"/>
  <c r="EH658" i="99"/>
  <c r="EJ658" i="99" s="1"/>
  <c r="EL658" i="99"/>
  <c r="EM658" i="99"/>
  <c r="EN658" i="99"/>
  <c r="EH659" i="99"/>
  <c r="EJ659" i="99" s="1"/>
  <c r="EL659" i="99"/>
  <c r="EM659" i="99"/>
  <c r="EN659" i="99"/>
  <c r="EH660" i="99"/>
  <c r="EJ660" i="99" s="1"/>
  <c r="EL660" i="99"/>
  <c r="EM660" i="99"/>
  <c r="EN660" i="99"/>
  <c r="EH661" i="99"/>
  <c r="EJ661" i="99" s="1"/>
  <c r="EL661" i="99"/>
  <c r="EM661" i="99"/>
  <c r="EN661" i="99"/>
  <c r="EH662" i="99"/>
  <c r="EJ662" i="99" s="1"/>
  <c r="EL662" i="99"/>
  <c r="EM662" i="99"/>
  <c r="EN662" i="99"/>
  <c r="EH663" i="99"/>
  <c r="EJ663" i="99" s="1"/>
  <c r="EL663" i="99"/>
  <c r="EM663" i="99"/>
  <c r="EN663" i="99"/>
  <c r="EH664" i="99"/>
  <c r="EJ664" i="99" s="1"/>
  <c r="EL664" i="99"/>
  <c r="EM664" i="99"/>
  <c r="EN664" i="99"/>
  <c r="EH665" i="99"/>
  <c r="EJ665" i="99" s="1"/>
  <c r="EL665" i="99"/>
  <c r="EM665" i="99"/>
  <c r="EN665" i="99"/>
  <c r="EH666" i="99"/>
  <c r="EJ666" i="99" s="1"/>
  <c r="EL666" i="99"/>
  <c r="EM666" i="99"/>
  <c r="EN666" i="99"/>
  <c r="EH667" i="99"/>
  <c r="EJ667" i="99" s="1"/>
  <c r="EL667" i="99"/>
  <c r="EM667" i="99"/>
  <c r="EN667" i="99"/>
  <c r="EH668" i="99"/>
  <c r="EJ668" i="99" s="1"/>
  <c r="EL668" i="99"/>
  <c r="EM668" i="99"/>
  <c r="EN668" i="99"/>
  <c r="EH669" i="99"/>
  <c r="EJ669" i="99" s="1"/>
  <c r="EL669" i="99"/>
  <c r="EM669" i="99"/>
  <c r="EN669" i="99"/>
  <c r="EH670" i="99"/>
  <c r="EJ670" i="99" s="1"/>
  <c r="EL670" i="99"/>
  <c r="EM670" i="99"/>
  <c r="EN670" i="99"/>
  <c r="EH671" i="99"/>
  <c r="EJ671" i="99" s="1"/>
  <c r="EL671" i="99"/>
  <c r="EM671" i="99"/>
  <c r="EN671" i="99"/>
  <c r="EH672" i="99"/>
  <c r="EJ672" i="99" s="1"/>
  <c r="EL672" i="99"/>
  <c r="EM672" i="99"/>
  <c r="EN672" i="99"/>
  <c r="EH673" i="99"/>
  <c r="EJ673" i="99" s="1"/>
  <c r="EL673" i="99"/>
  <c r="EM673" i="99"/>
  <c r="EN673" i="99"/>
  <c r="EH674" i="99"/>
  <c r="EJ674" i="99" s="1"/>
  <c r="EL674" i="99"/>
  <c r="EM674" i="99"/>
  <c r="EN674" i="99"/>
  <c r="EH675" i="99"/>
  <c r="EJ675" i="99" s="1"/>
  <c r="EL675" i="99"/>
  <c r="EM675" i="99"/>
  <c r="EN675" i="99"/>
  <c r="EH676" i="99"/>
  <c r="EJ676" i="99" s="1"/>
  <c r="EL676" i="99"/>
  <c r="EM676" i="99"/>
  <c r="EN676" i="99"/>
  <c r="EH677" i="99"/>
  <c r="EJ677" i="99" s="1"/>
  <c r="EL677" i="99"/>
  <c r="EM677" i="99"/>
  <c r="EN677" i="99"/>
  <c r="EH678" i="99"/>
  <c r="EJ678" i="99" s="1"/>
  <c r="EL678" i="99"/>
  <c r="EM678" i="99"/>
  <c r="EN678" i="99"/>
  <c r="EH679" i="99"/>
  <c r="EJ679" i="99" s="1"/>
  <c r="EL679" i="99"/>
  <c r="EM679" i="99"/>
  <c r="EN679" i="99"/>
  <c r="EH680" i="99"/>
  <c r="EJ680" i="99" s="1"/>
  <c r="EL680" i="99"/>
  <c r="EM680" i="99"/>
  <c r="EN680" i="99"/>
  <c r="EH681" i="99"/>
  <c r="EJ681" i="99" s="1"/>
  <c r="EL681" i="99"/>
  <c r="EM681" i="99"/>
  <c r="EN681" i="99"/>
  <c r="EH682" i="99"/>
  <c r="EJ682" i="99" s="1"/>
  <c r="EL682" i="99"/>
  <c r="EM682" i="99"/>
  <c r="EN682" i="99"/>
  <c r="EH683" i="99"/>
  <c r="EJ683" i="99" s="1"/>
  <c r="EL683" i="99"/>
  <c r="EM683" i="99"/>
  <c r="EN683" i="99"/>
  <c r="EH684" i="99"/>
  <c r="EJ684" i="99" s="1"/>
  <c r="EL684" i="99"/>
  <c r="EM684" i="99"/>
  <c r="EN684" i="99"/>
  <c r="EH685" i="99"/>
  <c r="EJ685" i="99" s="1"/>
  <c r="EL685" i="99"/>
  <c r="EM685" i="99"/>
  <c r="EN685" i="99"/>
  <c r="EH686" i="99"/>
  <c r="EJ686" i="99" s="1"/>
  <c r="EL686" i="99"/>
  <c r="EM686" i="99"/>
  <c r="EN686" i="99"/>
  <c r="EH687" i="99"/>
  <c r="EJ687" i="99" s="1"/>
  <c r="EL687" i="99"/>
  <c r="EM687" i="99"/>
  <c r="EN687" i="99"/>
  <c r="EH688" i="99"/>
  <c r="EJ688" i="99" s="1"/>
  <c r="EL688" i="99"/>
  <c r="EM688" i="99"/>
  <c r="EN688" i="99"/>
  <c r="EH689" i="99"/>
  <c r="EJ689" i="99" s="1"/>
  <c r="EL689" i="99"/>
  <c r="EM689" i="99"/>
  <c r="EN689" i="99"/>
  <c r="EH690" i="99"/>
  <c r="EJ690" i="99" s="1"/>
  <c r="EL690" i="99"/>
  <c r="EM690" i="99"/>
  <c r="EN690" i="99"/>
  <c r="EH691" i="99"/>
  <c r="EJ691" i="99" s="1"/>
  <c r="EL691" i="99"/>
  <c r="EM691" i="99"/>
  <c r="EN691" i="99"/>
  <c r="EH692" i="99"/>
  <c r="EJ692" i="99" s="1"/>
  <c r="EL692" i="99"/>
  <c r="EM692" i="99"/>
  <c r="EN692" i="99"/>
  <c r="EH693" i="99"/>
  <c r="EJ693" i="99" s="1"/>
  <c r="EL693" i="99"/>
  <c r="EM693" i="99"/>
  <c r="EN693" i="99"/>
  <c r="EH694" i="99"/>
  <c r="EJ694" i="99" s="1"/>
  <c r="EL694" i="99"/>
  <c r="EM694" i="99"/>
  <c r="EN694" i="99"/>
  <c r="EH695" i="99"/>
  <c r="EJ695" i="99" s="1"/>
  <c r="EL695" i="99"/>
  <c r="EM695" i="99"/>
  <c r="EN695" i="99"/>
  <c r="EH696" i="99"/>
  <c r="EJ696" i="99" s="1"/>
  <c r="EL696" i="99"/>
  <c r="EM696" i="99"/>
  <c r="EN696" i="99"/>
  <c r="EH697" i="99"/>
  <c r="EJ697" i="99" s="1"/>
  <c r="EL697" i="99"/>
  <c r="EM697" i="99"/>
  <c r="EN697" i="99"/>
  <c r="EH698" i="99"/>
  <c r="EJ698" i="99" s="1"/>
  <c r="EL698" i="99"/>
  <c r="EM698" i="99"/>
  <c r="EN698" i="99"/>
  <c r="EH699" i="99"/>
  <c r="EJ699" i="99" s="1"/>
  <c r="EL699" i="99"/>
  <c r="EM699" i="99"/>
  <c r="EN699" i="99"/>
  <c r="EH700" i="99"/>
  <c r="EJ700" i="99" s="1"/>
  <c r="EL700" i="99"/>
  <c r="EM700" i="99"/>
  <c r="EN700" i="99"/>
  <c r="EH701" i="99"/>
  <c r="EJ701" i="99" s="1"/>
  <c r="EL701" i="99"/>
  <c r="EM701" i="99"/>
  <c r="EN701" i="99"/>
  <c r="EH702" i="99"/>
  <c r="EJ702" i="99" s="1"/>
  <c r="EL702" i="99"/>
  <c r="EM702" i="99"/>
  <c r="EN702" i="99"/>
  <c r="EH703" i="99"/>
  <c r="EJ703" i="99" s="1"/>
  <c r="EL703" i="99"/>
  <c r="EM703" i="99"/>
  <c r="EN703" i="99"/>
  <c r="EH704" i="99"/>
  <c r="EJ704" i="99" s="1"/>
  <c r="EL704" i="99"/>
  <c r="EM704" i="99"/>
  <c r="EN704" i="99"/>
  <c r="EH705" i="99"/>
  <c r="EJ705" i="99" s="1"/>
  <c r="EL705" i="99"/>
  <c r="EM705" i="99"/>
  <c r="EN705" i="99"/>
  <c r="EH706" i="99"/>
  <c r="EJ706" i="99" s="1"/>
  <c r="EL706" i="99"/>
  <c r="EM706" i="99"/>
  <c r="EN706" i="99"/>
  <c r="EH707" i="99"/>
  <c r="EJ707" i="99" s="1"/>
  <c r="EL707" i="99"/>
  <c r="EM707" i="99"/>
  <c r="EN707" i="99"/>
  <c r="EH708" i="99"/>
  <c r="EJ708" i="99" s="1"/>
  <c r="EL708" i="99"/>
  <c r="EM708" i="99"/>
  <c r="EN708" i="99"/>
  <c r="EH709" i="99"/>
  <c r="EJ709" i="99" s="1"/>
  <c r="EL709" i="99"/>
  <c r="EM709" i="99"/>
  <c r="EN709" i="99"/>
  <c r="EH710" i="99"/>
  <c r="EJ710" i="99" s="1"/>
  <c r="EL710" i="99"/>
  <c r="EM710" i="99"/>
  <c r="EN710" i="99"/>
  <c r="EH711" i="99"/>
  <c r="EJ711" i="99" s="1"/>
  <c r="EL711" i="99"/>
  <c r="EM711" i="99"/>
  <c r="EN711" i="99"/>
  <c r="EH712" i="99"/>
  <c r="EJ712" i="99" s="1"/>
  <c r="EL712" i="99"/>
  <c r="EM712" i="99"/>
  <c r="EN712" i="99"/>
  <c r="EH713" i="99"/>
  <c r="EJ713" i="99" s="1"/>
  <c r="EL713" i="99"/>
  <c r="EM713" i="99"/>
  <c r="EN713" i="99"/>
  <c r="EH714" i="99"/>
  <c r="EJ714" i="99" s="1"/>
  <c r="EL714" i="99"/>
  <c r="EM714" i="99"/>
  <c r="EN714" i="99"/>
  <c r="EH715" i="99"/>
  <c r="EJ715" i="99" s="1"/>
  <c r="EL715" i="99"/>
  <c r="EM715" i="99"/>
  <c r="EN715" i="99"/>
  <c r="EH716" i="99"/>
  <c r="EJ716" i="99" s="1"/>
  <c r="EL716" i="99"/>
  <c r="EM716" i="99"/>
  <c r="EN716" i="99"/>
  <c r="EH717" i="99"/>
  <c r="EJ717" i="99" s="1"/>
  <c r="EL717" i="99"/>
  <c r="EM717" i="99"/>
  <c r="EN717" i="99"/>
  <c r="EH718" i="99"/>
  <c r="EJ718" i="99" s="1"/>
  <c r="EL718" i="99"/>
  <c r="EM718" i="99"/>
  <c r="EN718" i="99"/>
  <c r="EH719" i="99"/>
  <c r="EJ719" i="99" s="1"/>
  <c r="EL719" i="99"/>
  <c r="EM719" i="99"/>
  <c r="EN719" i="99"/>
  <c r="EH720" i="99"/>
  <c r="EJ720" i="99" s="1"/>
  <c r="EL720" i="99"/>
  <c r="EM720" i="99"/>
  <c r="EN720" i="99"/>
  <c r="EH721" i="99"/>
  <c r="EJ721" i="99" s="1"/>
  <c r="EL721" i="99"/>
  <c r="EM721" i="99"/>
  <c r="EN721" i="99"/>
  <c r="EH722" i="99"/>
  <c r="EJ722" i="99" s="1"/>
  <c r="EL722" i="99"/>
  <c r="EM722" i="99"/>
  <c r="EN722" i="99"/>
  <c r="EH723" i="99"/>
  <c r="EJ723" i="99" s="1"/>
  <c r="EL723" i="99"/>
  <c r="EM723" i="99"/>
  <c r="EN723" i="99"/>
  <c r="EH724" i="99"/>
  <c r="EJ724" i="99" s="1"/>
  <c r="EL724" i="99"/>
  <c r="EM724" i="99"/>
  <c r="EN724" i="99"/>
  <c r="EH725" i="99"/>
  <c r="EJ725" i="99" s="1"/>
  <c r="EL725" i="99"/>
  <c r="EM725" i="99"/>
  <c r="EN725" i="99"/>
  <c r="EH726" i="99"/>
  <c r="EJ726" i="99" s="1"/>
  <c r="EL726" i="99"/>
  <c r="EM726" i="99"/>
  <c r="EN726" i="99"/>
  <c r="EH727" i="99"/>
  <c r="EJ727" i="99" s="1"/>
  <c r="EL727" i="99"/>
  <c r="EM727" i="99"/>
  <c r="EN727" i="99"/>
  <c r="EH728" i="99"/>
  <c r="EJ728" i="99" s="1"/>
  <c r="EL728" i="99"/>
  <c r="EM728" i="99"/>
  <c r="EN728" i="99"/>
  <c r="EH729" i="99"/>
  <c r="EJ729" i="99" s="1"/>
  <c r="EL729" i="99"/>
  <c r="EM729" i="99"/>
  <c r="EN729" i="99"/>
  <c r="EH730" i="99"/>
  <c r="EJ730" i="99" s="1"/>
  <c r="EL730" i="99"/>
  <c r="EM730" i="99"/>
  <c r="EN730" i="99"/>
  <c r="EH731" i="99"/>
  <c r="EJ731" i="99" s="1"/>
  <c r="EL731" i="99"/>
  <c r="EM731" i="99"/>
  <c r="EN731" i="99"/>
  <c r="EH732" i="99"/>
  <c r="EJ732" i="99" s="1"/>
  <c r="EL732" i="99"/>
  <c r="EM732" i="99"/>
  <c r="EN732" i="99"/>
  <c r="EH733" i="99"/>
  <c r="EJ733" i="99" s="1"/>
  <c r="EL733" i="99"/>
  <c r="EM733" i="99"/>
  <c r="EN733" i="99"/>
  <c r="EH734" i="99"/>
  <c r="EJ734" i="99" s="1"/>
  <c r="EL734" i="99"/>
  <c r="EM734" i="99"/>
  <c r="EN734" i="99"/>
  <c r="EH735" i="99"/>
  <c r="EJ735" i="99" s="1"/>
  <c r="EL735" i="99"/>
  <c r="EM735" i="99"/>
  <c r="EN735" i="99"/>
  <c r="EH736" i="99"/>
  <c r="EJ736" i="99" s="1"/>
  <c r="EL736" i="99"/>
  <c r="EM736" i="99"/>
  <c r="EN736" i="99"/>
  <c r="EH737" i="99"/>
  <c r="EJ737" i="99" s="1"/>
  <c r="EL737" i="99"/>
  <c r="EM737" i="99"/>
  <c r="EN737" i="99"/>
  <c r="EH738" i="99"/>
  <c r="EJ738" i="99" s="1"/>
  <c r="EL738" i="99"/>
  <c r="EM738" i="99"/>
  <c r="EN738" i="99"/>
  <c r="EH739" i="99"/>
  <c r="EJ739" i="99" s="1"/>
  <c r="EL739" i="99"/>
  <c r="EM739" i="99"/>
  <c r="EN739" i="99"/>
  <c r="EH740" i="99"/>
  <c r="EJ740" i="99" s="1"/>
  <c r="EL740" i="99"/>
  <c r="EM740" i="99"/>
  <c r="EN740" i="99"/>
  <c r="EH741" i="99"/>
  <c r="EJ741" i="99" s="1"/>
  <c r="EL741" i="99"/>
  <c r="EM741" i="99"/>
  <c r="EN741" i="99"/>
  <c r="EH742" i="99"/>
  <c r="EJ742" i="99" s="1"/>
  <c r="EL742" i="99"/>
  <c r="EM742" i="99"/>
  <c r="EN742" i="99"/>
  <c r="EH743" i="99"/>
  <c r="EJ743" i="99" s="1"/>
  <c r="EL743" i="99"/>
  <c r="EM743" i="99"/>
  <c r="EN743" i="99"/>
  <c r="EH744" i="99"/>
  <c r="EJ744" i="99" s="1"/>
  <c r="EL744" i="99"/>
  <c r="EM744" i="99"/>
  <c r="EN744" i="99"/>
  <c r="EH745" i="99"/>
  <c r="EJ745" i="99" s="1"/>
  <c r="EL745" i="99"/>
  <c r="EM745" i="99"/>
  <c r="EN745" i="99"/>
  <c r="EH746" i="99"/>
  <c r="EJ746" i="99" s="1"/>
  <c r="EL746" i="99"/>
  <c r="EM746" i="99"/>
  <c r="EN746" i="99"/>
  <c r="EH747" i="99"/>
  <c r="EJ747" i="99" s="1"/>
  <c r="EL747" i="99"/>
  <c r="EM747" i="99"/>
  <c r="EN747" i="99"/>
  <c r="EH748" i="99"/>
  <c r="EJ748" i="99" s="1"/>
  <c r="EL748" i="99"/>
  <c r="EM748" i="99"/>
  <c r="EN748" i="99"/>
  <c r="EH749" i="99"/>
  <c r="EJ749" i="99" s="1"/>
  <c r="EL749" i="99"/>
  <c r="EM749" i="99"/>
  <c r="EN749" i="99"/>
  <c r="EH750" i="99"/>
  <c r="EJ750" i="99" s="1"/>
  <c r="EL750" i="99"/>
  <c r="EM750" i="99"/>
  <c r="EN750" i="99"/>
  <c r="EH381" i="99"/>
  <c r="EJ381" i="99" s="1"/>
  <c r="EL381" i="99"/>
  <c r="EM381" i="99"/>
  <c r="EN381" i="99"/>
  <c r="EH382" i="99"/>
  <c r="EJ382" i="99" s="1"/>
  <c r="EL382" i="99"/>
  <c r="EM382" i="99"/>
  <c r="EN382" i="99"/>
  <c r="EH383" i="99"/>
  <c r="EJ383" i="99" s="1"/>
  <c r="EL383" i="99"/>
  <c r="EM383" i="99"/>
  <c r="EN383" i="99"/>
  <c r="EH384" i="99"/>
  <c r="EJ384" i="99" s="1"/>
  <c r="EL384" i="99"/>
  <c r="EM384" i="99"/>
  <c r="EN384" i="99"/>
  <c r="EH385" i="99"/>
  <c r="EJ385" i="99" s="1"/>
  <c r="EL385" i="99"/>
  <c r="EM385" i="99"/>
  <c r="EN385" i="99"/>
  <c r="EH386" i="99"/>
  <c r="EJ386" i="99" s="1"/>
  <c r="EL386" i="99"/>
  <c r="EM386" i="99"/>
  <c r="EN386" i="99"/>
  <c r="EH387" i="99"/>
  <c r="EJ387" i="99" s="1"/>
  <c r="EL387" i="99"/>
  <c r="EM387" i="99"/>
  <c r="EN387" i="99"/>
  <c r="EH388" i="99"/>
  <c r="EJ388" i="99" s="1"/>
  <c r="EL388" i="99"/>
  <c r="EM388" i="99"/>
  <c r="EN388" i="99"/>
  <c r="EH389" i="99"/>
  <c r="EJ389" i="99" s="1"/>
  <c r="EL389" i="99"/>
  <c r="EM389" i="99"/>
  <c r="EN389" i="99"/>
  <c r="EH390" i="99"/>
  <c r="EJ390" i="99" s="1"/>
  <c r="EL390" i="99"/>
  <c r="EM390" i="99"/>
  <c r="EN390" i="99"/>
  <c r="EH391" i="99"/>
  <c r="EJ391" i="99" s="1"/>
  <c r="EL391" i="99"/>
  <c r="EM391" i="99"/>
  <c r="EN391" i="99"/>
  <c r="EH392" i="99"/>
  <c r="EJ392" i="99" s="1"/>
  <c r="EL392" i="99"/>
  <c r="EM392" i="99"/>
  <c r="EN392" i="99"/>
  <c r="EH393" i="99"/>
  <c r="EJ393" i="99" s="1"/>
  <c r="EL393" i="99"/>
  <c r="EM393" i="99"/>
  <c r="EN393" i="99"/>
  <c r="EH394" i="99"/>
  <c r="EJ394" i="99" s="1"/>
  <c r="EL394" i="99"/>
  <c r="EM394" i="99"/>
  <c r="EN394" i="99"/>
  <c r="EH395" i="99"/>
  <c r="EJ395" i="99" s="1"/>
  <c r="EL395" i="99"/>
  <c r="EM395" i="99"/>
  <c r="EN395" i="99"/>
  <c r="EH396" i="99"/>
  <c r="EJ396" i="99" s="1"/>
  <c r="EL396" i="99"/>
  <c r="EM396" i="99"/>
  <c r="EN396" i="99"/>
  <c r="EH397" i="99"/>
  <c r="EJ397" i="99" s="1"/>
  <c r="EL397" i="99"/>
  <c r="EM397" i="99"/>
  <c r="EN397" i="99"/>
  <c r="EH398" i="99"/>
  <c r="EJ398" i="99" s="1"/>
  <c r="EL398" i="99"/>
  <c r="EM398" i="99"/>
  <c r="EN398" i="99"/>
  <c r="EH399" i="99"/>
  <c r="EJ399" i="99" s="1"/>
  <c r="EL399" i="99"/>
  <c r="EM399" i="99"/>
  <c r="EN399" i="99"/>
  <c r="EH400" i="99"/>
  <c r="EJ400" i="99" s="1"/>
  <c r="EL400" i="99"/>
  <c r="EM400" i="99"/>
  <c r="EN400" i="99"/>
  <c r="EH401" i="99"/>
  <c r="EJ401" i="99" s="1"/>
  <c r="EL401" i="99"/>
  <c r="EM401" i="99"/>
  <c r="EN401" i="99"/>
  <c r="EH402" i="99"/>
  <c r="EJ402" i="99" s="1"/>
  <c r="EL402" i="99"/>
  <c r="EM402" i="99"/>
  <c r="EN402" i="99"/>
  <c r="EH403" i="99"/>
  <c r="EJ403" i="99" s="1"/>
  <c r="EL403" i="99"/>
  <c r="EM403" i="99"/>
  <c r="EN403" i="99"/>
  <c r="EH404" i="99"/>
  <c r="EJ404" i="99" s="1"/>
  <c r="EL404" i="99"/>
  <c r="EM404" i="99"/>
  <c r="EN404" i="99"/>
  <c r="EH405" i="99"/>
  <c r="EJ405" i="99" s="1"/>
  <c r="EL405" i="99"/>
  <c r="EM405" i="99"/>
  <c r="EN405" i="99"/>
  <c r="EH406" i="99"/>
  <c r="EJ406" i="99" s="1"/>
  <c r="EL406" i="99"/>
  <c r="EM406" i="99"/>
  <c r="EN406" i="99"/>
  <c r="EH407" i="99"/>
  <c r="EJ407" i="99" s="1"/>
  <c r="EL407" i="99"/>
  <c r="EM407" i="99"/>
  <c r="EN407" i="99"/>
  <c r="EH408" i="99"/>
  <c r="EJ408" i="99" s="1"/>
  <c r="EL408" i="99"/>
  <c r="EM408" i="99"/>
  <c r="EN408" i="99"/>
  <c r="EH409" i="99"/>
  <c r="EJ409" i="99" s="1"/>
  <c r="EL409" i="99"/>
  <c r="EM409" i="99"/>
  <c r="EN409" i="99"/>
  <c r="EH410" i="99"/>
  <c r="EJ410" i="99" s="1"/>
  <c r="EL410" i="99"/>
  <c r="EM410" i="99"/>
  <c r="EN410" i="99"/>
  <c r="EH411" i="99"/>
  <c r="EJ411" i="99" s="1"/>
  <c r="EL411" i="99"/>
  <c r="EM411" i="99"/>
  <c r="EN411" i="99"/>
  <c r="EH412" i="99"/>
  <c r="EJ412" i="99" s="1"/>
  <c r="EL412" i="99"/>
  <c r="EM412" i="99"/>
  <c r="EN412" i="99"/>
  <c r="EH413" i="99"/>
  <c r="EJ413" i="99" s="1"/>
  <c r="EL413" i="99"/>
  <c r="EM413" i="99"/>
  <c r="EN413" i="99"/>
  <c r="EH414" i="99"/>
  <c r="EJ414" i="99" s="1"/>
  <c r="EL414" i="99"/>
  <c r="EM414" i="99"/>
  <c r="EN414" i="99"/>
  <c r="EH415" i="99"/>
  <c r="EJ415" i="99" s="1"/>
  <c r="EL415" i="99"/>
  <c r="EM415" i="99"/>
  <c r="EN415" i="99"/>
  <c r="EH416" i="99"/>
  <c r="EJ416" i="99" s="1"/>
  <c r="EL416" i="99"/>
  <c r="EM416" i="99"/>
  <c r="EN416" i="99"/>
  <c r="EH417" i="99"/>
  <c r="EJ417" i="99" s="1"/>
  <c r="EL417" i="99"/>
  <c r="EM417" i="99"/>
  <c r="EN417" i="99"/>
  <c r="EH418" i="99"/>
  <c r="EJ418" i="99" s="1"/>
  <c r="EL418" i="99"/>
  <c r="EM418" i="99"/>
  <c r="EN418" i="99"/>
  <c r="EH419" i="99"/>
  <c r="EJ419" i="99" s="1"/>
  <c r="EL419" i="99"/>
  <c r="EM419" i="99"/>
  <c r="EN419" i="99"/>
  <c r="EH420" i="99"/>
  <c r="EJ420" i="99" s="1"/>
  <c r="EL420" i="99"/>
  <c r="EM420" i="99"/>
  <c r="EN420" i="99"/>
  <c r="EH421" i="99"/>
  <c r="EJ421" i="99" s="1"/>
  <c r="EL421" i="99"/>
  <c r="EM421" i="99"/>
  <c r="EN421" i="99"/>
  <c r="EH422" i="99"/>
  <c r="EJ422" i="99" s="1"/>
  <c r="EL422" i="99"/>
  <c r="EM422" i="99"/>
  <c r="EN422" i="99"/>
  <c r="EH423" i="99"/>
  <c r="EJ423" i="99" s="1"/>
  <c r="EL423" i="99"/>
  <c r="EM423" i="99"/>
  <c r="EN423" i="99"/>
  <c r="EH424" i="99"/>
  <c r="EJ424" i="99" s="1"/>
  <c r="EL424" i="99"/>
  <c r="EM424" i="99"/>
  <c r="EN424" i="99"/>
  <c r="EH425" i="99"/>
  <c r="EJ425" i="99" s="1"/>
  <c r="EL425" i="99"/>
  <c r="EM425" i="99"/>
  <c r="EN425" i="99"/>
  <c r="EH426" i="99"/>
  <c r="EJ426" i="99" s="1"/>
  <c r="EL426" i="99"/>
  <c r="EM426" i="99"/>
  <c r="EN426" i="99"/>
  <c r="EH427" i="99"/>
  <c r="EJ427" i="99" s="1"/>
  <c r="EL427" i="99"/>
  <c r="EM427" i="99"/>
  <c r="EN427" i="99"/>
  <c r="EH428" i="99"/>
  <c r="EJ428" i="99" s="1"/>
  <c r="EL428" i="99"/>
  <c r="EM428" i="99"/>
  <c r="EN428" i="99"/>
  <c r="EH429" i="99"/>
  <c r="EJ429" i="99" s="1"/>
  <c r="EL429" i="99"/>
  <c r="EM429" i="99"/>
  <c r="EN429" i="99"/>
  <c r="EH430" i="99"/>
  <c r="EJ430" i="99" s="1"/>
  <c r="EL430" i="99"/>
  <c r="EM430" i="99"/>
  <c r="EN430" i="99"/>
  <c r="EH431" i="99"/>
  <c r="EJ431" i="99" s="1"/>
  <c r="EL431" i="99"/>
  <c r="EM431" i="99"/>
  <c r="EN431" i="99"/>
  <c r="EH432" i="99"/>
  <c r="EJ432" i="99" s="1"/>
  <c r="EL432" i="99"/>
  <c r="EM432" i="99"/>
  <c r="EN432" i="99"/>
  <c r="EL25" i="99"/>
  <c r="EL29" i="99"/>
  <c r="EL33" i="99"/>
  <c r="EL37" i="99"/>
  <c r="EL41" i="99"/>
  <c r="EL45" i="99"/>
  <c r="EL49" i="99"/>
  <c r="EL53" i="99"/>
  <c r="EL57" i="99"/>
  <c r="EL61" i="99"/>
  <c r="EL65" i="99"/>
  <c r="EL69" i="99"/>
  <c r="EL73" i="99"/>
  <c r="EL77" i="99"/>
  <c r="EL81" i="99"/>
  <c r="EL85" i="99"/>
  <c r="EL89" i="99"/>
  <c r="EL93" i="99"/>
  <c r="EL97" i="99"/>
  <c r="EL101" i="99"/>
  <c r="EL105" i="99"/>
  <c r="EL109" i="99"/>
  <c r="EL113" i="99"/>
  <c r="EL117" i="99"/>
  <c r="EL121" i="99"/>
  <c r="EL125" i="99"/>
  <c r="EL129" i="99"/>
  <c r="EL133" i="99"/>
  <c r="EL137" i="99"/>
  <c r="EL141" i="99"/>
  <c r="EL145" i="99"/>
  <c r="EL149" i="99"/>
  <c r="EL153" i="99"/>
  <c r="EL157" i="99"/>
  <c r="EL161" i="99"/>
  <c r="EL165" i="99"/>
  <c r="EL169" i="99"/>
  <c r="EL173" i="99"/>
  <c r="EL177" i="99"/>
  <c r="EL181" i="99"/>
  <c r="EL185" i="99"/>
  <c r="EL189" i="99"/>
  <c r="EL193" i="99"/>
  <c r="EL197" i="99"/>
  <c r="EL201" i="99"/>
  <c r="EL205" i="99"/>
  <c r="EL209" i="99"/>
  <c r="EL213" i="99"/>
  <c r="EL217" i="99"/>
  <c r="EL221" i="99"/>
  <c r="EL225" i="99"/>
  <c r="EL229" i="99"/>
  <c r="EL233" i="99"/>
  <c r="EL237" i="99"/>
  <c r="EL241" i="99"/>
  <c r="EL245" i="99"/>
  <c r="EL249" i="99"/>
  <c r="EL253" i="99"/>
  <c r="EL257" i="99"/>
  <c r="EL261" i="99"/>
  <c r="EL265" i="99"/>
  <c r="EL269" i="99"/>
  <c r="EL273" i="99"/>
  <c r="EL277" i="99"/>
  <c r="EL281" i="99"/>
  <c r="EL285" i="99"/>
  <c r="EL289" i="99"/>
  <c r="EL293" i="99"/>
  <c r="EL297" i="99"/>
  <c r="EL301" i="99"/>
  <c r="EL305" i="99"/>
  <c r="EL309" i="99"/>
  <c r="EL313" i="99"/>
  <c r="EL317" i="99"/>
  <c r="EL321" i="99"/>
  <c r="EL325" i="99"/>
  <c r="EL329" i="99"/>
  <c r="EL333" i="99"/>
  <c r="EL337" i="99"/>
  <c r="EL341" i="99"/>
  <c r="EL345" i="99"/>
  <c r="EL349" i="99"/>
  <c r="EL353" i="99"/>
  <c r="EL357" i="99"/>
  <c r="EL361" i="99"/>
  <c r="EL365" i="99"/>
  <c r="EL369" i="99"/>
  <c r="EL373" i="99"/>
  <c r="EL377" i="99"/>
  <c r="EH277" i="99"/>
  <c r="EJ277" i="99" s="1"/>
  <c r="EM277" i="99"/>
  <c r="EN277" i="99"/>
  <c r="EH278" i="99"/>
  <c r="EJ278" i="99" s="1"/>
  <c r="EL278" i="99"/>
  <c r="EM278" i="99"/>
  <c r="EN278" i="99"/>
  <c r="EH279" i="99"/>
  <c r="EJ279" i="99" s="1"/>
  <c r="EL279" i="99"/>
  <c r="EM279" i="99"/>
  <c r="EN279" i="99"/>
  <c r="EH280" i="99"/>
  <c r="EJ280" i="99" s="1"/>
  <c r="EL280" i="99"/>
  <c r="EM280" i="99"/>
  <c r="EN280" i="99"/>
  <c r="EH281" i="99"/>
  <c r="EJ281" i="99" s="1"/>
  <c r="EM281" i="99"/>
  <c r="EN281" i="99"/>
  <c r="EH282" i="99"/>
  <c r="EJ282" i="99" s="1"/>
  <c r="EL282" i="99"/>
  <c r="EM282" i="99"/>
  <c r="EN282" i="99"/>
  <c r="EH283" i="99"/>
  <c r="EJ283" i="99" s="1"/>
  <c r="EL283" i="99"/>
  <c r="EM283" i="99"/>
  <c r="EN283" i="99"/>
  <c r="EH284" i="99"/>
  <c r="EJ284" i="99" s="1"/>
  <c r="EL284" i="99"/>
  <c r="EM284" i="99"/>
  <c r="EN284" i="99"/>
  <c r="EH285" i="99"/>
  <c r="EJ285" i="99" s="1"/>
  <c r="EM285" i="99"/>
  <c r="EN285" i="99"/>
  <c r="EH286" i="99"/>
  <c r="EJ286" i="99" s="1"/>
  <c r="EL286" i="99"/>
  <c r="EM286" i="99"/>
  <c r="EN286" i="99"/>
  <c r="EH287" i="99"/>
  <c r="EJ287" i="99" s="1"/>
  <c r="EL287" i="99"/>
  <c r="EM287" i="99"/>
  <c r="EN287" i="99"/>
  <c r="EH288" i="99"/>
  <c r="EJ288" i="99" s="1"/>
  <c r="EL288" i="99"/>
  <c r="EM288" i="99"/>
  <c r="EN288" i="99"/>
  <c r="EH289" i="99"/>
  <c r="EJ289" i="99" s="1"/>
  <c r="EM289" i="99"/>
  <c r="EN289" i="99"/>
  <c r="EH290" i="99"/>
  <c r="EJ290" i="99" s="1"/>
  <c r="EL290" i="99"/>
  <c r="EM290" i="99"/>
  <c r="EN290" i="99"/>
  <c r="EH291" i="99"/>
  <c r="EJ291" i="99" s="1"/>
  <c r="EL291" i="99"/>
  <c r="EM291" i="99"/>
  <c r="EN291" i="99"/>
  <c r="EH292" i="99"/>
  <c r="EJ292" i="99" s="1"/>
  <c r="EL292" i="99"/>
  <c r="EM292" i="99"/>
  <c r="EN292" i="99"/>
  <c r="EH293" i="99"/>
  <c r="EJ293" i="99" s="1"/>
  <c r="EM293" i="99"/>
  <c r="EN293" i="99"/>
  <c r="EH294" i="99"/>
  <c r="EJ294" i="99" s="1"/>
  <c r="EL294" i="99"/>
  <c r="EM294" i="99"/>
  <c r="EN294" i="99"/>
  <c r="EH295" i="99"/>
  <c r="EJ295" i="99" s="1"/>
  <c r="EL295" i="99"/>
  <c r="EM295" i="99"/>
  <c r="EN295" i="99"/>
  <c r="EH296" i="99"/>
  <c r="EJ296" i="99" s="1"/>
  <c r="EL296" i="99"/>
  <c r="EM296" i="99"/>
  <c r="EN296" i="99"/>
  <c r="EH297" i="99"/>
  <c r="EJ297" i="99" s="1"/>
  <c r="EM297" i="99"/>
  <c r="EN297" i="99"/>
  <c r="EH298" i="99"/>
  <c r="EJ298" i="99" s="1"/>
  <c r="EL298" i="99"/>
  <c r="EM298" i="99"/>
  <c r="EN298" i="99"/>
  <c r="EH299" i="99"/>
  <c r="EJ299" i="99" s="1"/>
  <c r="EL299" i="99"/>
  <c r="EM299" i="99"/>
  <c r="EN299" i="99"/>
  <c r="EH300" i="99"/>
  <c r="EJ300" i="99" s="1"/>
  <c r="EL300" i="99"/>
  <c r="EM300" i="99"/>
  <c r="EN300" i="99"/>
  <c r="EH301" i="99"/>
  <c r="EJ301" i="99" s="1"/>
  <c r="EM301" i="99"/>
  <c r="EN301" i="99"/>
  <c r="EH302" i="99"/>
  <c r="EJ302" i="99" s="1"/>
  <c r="EL302" i="99"/>
  <c r="EM302" i="99"/>
  <c r="EN302" i="99"/>
  <c r="EH303" i="99"/>
  <c r="EJ303" i="99" s="1"/>
  <c r="EL303" i="99"/>
  <c r="EM303" i="99"/>
  <c r="EN303" i="99"/>
  <c r="EH304" i="99"/>
  <c r="EJ304" i="99" s="1"/>
  <c r="EL304" i="99"/>
  <c r="EM304" i="99"/>
  <c r="EN304" i="99"/>
  <c r="EH305" i="99"/>
  <c r="EJ305" i="99" s="1"/>
  <c r="EM305" i="99"/>
  <c r="EN305" i="99"/>
  <c r="EH306" i="99"/>
  <c r="EJ306" i="99" s="1"/>
  <c r="EL306" i="99"/>
  <c r="EM306" i="99"/>
  <c r="EN306" i="99"/>
  <c r="EH307" i="99"/>
  <c r="EJ307" i="99" s="1"/>
  <c r="EL307" i="99"/>
  <c r="EM307" i="99"/>
  <c r="EN307" i="99"/>
  <c r="EH308" i="99"/>
  <c r="EJ308" i="99" s="1"/>
  <c r="EL308" i="99"/>
  <c r="EM308" i="99"/>
  <c r="EN308" i="99"/>
  <c r="EH309" i="99"/>
  <c r="EJ309" i="99" s="1"/>
  <c r="EM309" i="99"/>
  <c r="EN309" i="99"/>
  <c r="EH310" i="99"/>
  <c r="EJ310" i="99" s="1"/>
  <c r="EL310" i="99"/>
  <c r="EM310" i="99"/>
  <c r="EN310" i="99"/>
  <c r="EH311" i="99"/>
  <c r="EJ311" i="99" s="1"/>
  <c r="EL311" i="99"/>
  <c r="EM311" i="99"/>
  <c r="EN311" i="99"/>
  <c r="EH312" i="99"/>
  <c r="EJ312" i="99" s="1"/>
  <c r="EL312" i="99"/>
  <c r="EM312" i="99"/>
  <c r="EN312" i="99"/>
  <c r="EH313" i="99"/>
  <c r="EJ313" i="99" s="1"/>
  <c r="EM313" i="99"/>
  <c r="EN313" i="99"/>
  <c r="EH314" i="99"/>
  <c r="EJ314" i="99" s="1"/>
  <c r="EL314" i="99"/>
  <c r="EM314" i="99"/>
  <c r="EN314" i="99"/>
  <c r="EH315" i="99"/>
  <c r="EJ315" i="99" s="1"/>
  <c r="EL315" i="99"/>
  <c r="EM315" i="99"/>
  <c r="EN315" i="99"/>
  <c r="EH316" i="99"/>
  <c r="EJ316" i="99" s="1"/>
  <c r="EL316" i="99"/>
  <c r="EM316" i="99"/>
  <c r="EN316" i="99"/>
  <c r="EH317" i="99"/>
  <c r="EJ317" i="99" s="1"/>
  <c r="EM317" i="99"/>
  <c r="EN317" i="99"/>
  <c r="EH318" i="99"/>
  <c r="EJ318" i="99" s="1"/>
  <c r="EL318" i="99"/>
  <c r="EM318" i="99"/>
  <c r="EN318" i="99"/>
  <c r="EH319" i="99"/>
  <c r="EJ319" i="99" s="1"/>
  <c r="EL319" i="99"/>
  <c r="EM319" i="99"/>
  <c r="EN319" i="99"/>
  <c r="EH320" i="99"/>
  <c r="EJ320" i="99" s="1"/>
  <c r="EL320" i="99"/>
  <c r="EM320" i="99"/>
  <c r="EN320" i="99"/>
  <c r="EH321" i="99"/>
  <c r="EJ321" i="99" s="1"/>
  <c r="EM321" i="99"/>
  <c r="EN321" i="99"/>
  <c r="EH322" i="99"/>
  <c r="EJ322" i="99" s="1"/>
  <c r="EL322" i="99"/>
  <c r="EM322" i="99"/>
  <c r="EN322" i="99"/>
  <c r="EH323" i="99"/>
  <c r="EJ323" i="99" s="1"/>
  <c r="EL323" i="99"/>
  <c r="EM323" i="99"/>
  <c r="EN323" i="99"/>
  <c r="EH324" i="99"/>
  <c r="EJ324" i="99" s="1"/>
  <c r="EL324" i="99"/>
  <c r="EM324" i="99"/>
  <c r="EN324" i="99"/>
  <c r="EH325" i="99"/>
  <c r="EJ325" i="99" s="1"/>
  <c r="EM325" i="99"/>
  <c r="EN325" i="99"/>
  <c r="EH326" i="99"/>
  <c r="EJ326" i="99" s="1"/>
  <c r="EL326" i="99"/>
  <c r="EM326" i="99"/>
  <c r="EN326" i="99"/>
  <c r="EH327" i="99"/>
  <c r="EJ327" i="99" s="1"/>
  <c r="EL327" i="99"/>
  <c r="EM327" i="99"/>
  <c r="EN327" i="99"/>
  <c r="EH328" i="99"/>
  <c r="EJ328" i="99" s="1"/>
  <c r="EL328" i="99"/>
  <c r="EM328" i="99"/>
  <c r="EN328" i="99"/>
  <c r="EH329" i="99"/>
  <c r="EJ329" i="99" s="1"/>
  <c r="EM329" i="99"/>
  <c r="EN329" i="99"/>
  <c r="EH330" i="99"/>
  <c r="EJ330" i="99" s="1"/>
  <c r="EL330" i="99"/>
  <c r="EM330" i="99"/>
  <c r="EN330" i="99"/>
  <c r="EH331" i="99"/>
  <c r="EJ331" i="99" s="1"/>
  <c r="EL331" i="99"/>
  <c r="EM331" i="99"/>
  <c r="EN331" i="99"/>
  <c r="EH332" i="99"/>
  <c r="EJ332" i="99" s="1"/>
  <c r="EL332" i="99"/>
  <c r="EM332" i="99"/>
  <c r="EN332" i="99"/>
  <c r="EH333" i="99"/>
  <c r="EJ333" i="99" s="1"/>
  <c r="EM333" i="99"/>
  <c r="EN333" i="99"/>
  <c r="EH334" i="99"/>
  <c r="EJ334" i="99" s="1"/>
  <c r="EL334" i="99"/>
  <c r="EM334" i="99"/>
  <c r="EN334" i="99"/>
  <c r="EH335" i="99"/>
  <c r="EJ335" i="99" s="1"/>
  <c r="EL335" i="99"/>
  <c r="EM335" i="99"/>
  <c r="EN335" i="99"/>
  <c r="EH336" i="99"/>
  <c r="EJ336" i="99" s="1"/>
  <c r="EL336" i="99"/>
  <c r="EM336" i="99"/>
  <c r="EN336" i="99"/>
  <c r="EH337" i="99"/>
  <c r="EJ337" i="99" s="1"/>
  <c r="EM337" i="99"/>
  <c r="EN337" i="99"/>
  <c r="EH338" i="99"/>
  <c r="EJ338" i="99" s="1"/>
  <c r="EL338" i="99"/>
  <c r="EM338" i="99"/>
  <c r="EN338" i="99"/>
  <c r="EH339" i="99"/>
  <c r="EJ339" i="99" s="1"/>
  <c r="EL339" i="99"/>
  <c r="EM339" i="99"/>
  <c r="EN339" i="99"/>
  <c r="EH340" i="99"/>
  <c r="EJ340" i="99" s="1"/>
  <c r="EL340" i="99"/>
  <c r="EM340" i="99"/>
  <c r="EN340" i="99"/>
  <c r="EH341" i="99"/>
  <c r="EJ341" i="99" s="1"/>
  <c r="EM341" i="99"/>
  <c r="EN341" i="99"/>
  <c r="EH342" i="99"/>
  <c r="EJ342" i="99" s="1"/>
  <c r="EL342" i="99"/>
  <c r="EM342" i="99"/>
  <c r="EN342" i="99"/>
  <c r="EH343" i="99"/>
  <c r="EJ343" i="99" s="1"/>
  <c r="EL343" i="99"/>
  <c r="EM343" i="99"/>
  <c r="EN343" i="99"/>
  <c r="EH344" i="99"/>
  <c r="EJ344" i="99" s="1"/>
  <c r="EL344" i="99"/>
  <c r="EM344" i="99"/>
  <c r="EN344" i="99"/>
  <c r="EH345" i="99"/>
  <c r="EJ345" i="99" s="1"/>
  <c r="EM345" i="99"/>
  <c r="EN345" i="99"/>
  <c r="EH346" i="99"/>
  <c r="EJ346" i="99" s="1"/>
  <c r="EL346" i="99"/>
  <c r="EM346" i="99"/>
  <c r="EN346" i="99"/>
  <c r="EH347" i="99"/>
  <c r="EJ347" i="99" s="1"/>
  <c r="EL347" i="99"/>
  <c r="EM347" i="99"/>
  <c r="EN347" i="99"/>
  <c r="EH348" i="99"/>
  <c r="EJ348" i="99" s="1"/>
  <c r="EL348" i="99"/>
  <c r="EM348" i="99"/>
  <c r="EN348" i="99"/>
  <c r="EH349" i="99"/>
  <c r="EJ349" i="99" s="1"/>
  <c r="EM349" i="99"/>
  <c r="EN349" i="99"/>
  <c r="EH350" i="99"/>
  <c r="EJ350" i="99" s="1"/>
  <c r="EL350" i="99"/>
  <c r="EM350" i="99"/>
  <c r="EN350" i="99"/>
  <c r="EH351" i="99"/>
  <c r="EJ351" i="99" s="1"/>
  <c r="EL351" i="99"/>
  <c r="EM351" i="99"/>
  <c r="EN351" i="99"/>
  <c r="EH352" i="99"/>
  <c r="EJ352" i="99" s="1"/>
  <c r="EL352" i="99"/>
  <c r="EM352" i="99"/>
  <c r="EN352" i="99"/>
  <c r="EH353" i="99"/>
  <c r="EJ353" i="99" s="1"/>
  <c r="EM353" i="99"/>
  <c r="EN353" i="99"/>
  <c r="EH354" i="99"/>
  <c r="EJ354" i="99" s="1"/>
  <c r="EL354" i="99"/>
  <c r="EM354" i="99"/>
  <c r="EN354" i="99"/>
  <c r="EH355" i="99"/>
  <c r="EJ355" i="99" s="1"/>
  <c r="EL355" i="99"/>
  <c r="EM355" i="99"/>
  <c r="EN355" i="99"/>
  <c r="EH356" i="99"/>
  <c r="EJ356" i="99" s="1"/>
  <c r="EL356" i="99"/>
  <c r="EM356" i="99"/>
  <c r="EN356" i="99"/>
  <c r="EH357" i="99"/>
  <c r="EJ357" i="99" s="1"/>
  <c r="EM357" i="99"/>
  <c r="EN357" i="99"/>
  <c r="EH358" i="99"/>
  <c r="EJ358" i="99" s="1"/>
  <c r="EL358" i="99"/>
  <c r="EM358" i="99"/>
  <c r="EN358" i="99"/>
  <c r="EH359" i="99"/>
  <c r="EJ359" i="99" s="1"/>
  <c r="EL359" i="99"/>
  <c r="EM359" i="99"/>
  <c r="EN359" i="99"/>
  <c r="EH360" i="99"/>
  <c r="EJ360" i="99" s="1"/>
  <c r="EL360" i="99"/>
  <c r="EM360" i="99"/>
  <c r="EN360" i="99"/>
  <c r="EH361" i="99"/>
  <c r="EJ361" i="99" s="1"/>
  <c r="EM361" i="99"/>
  <c r="EN361" i="99"/>
  <c r="EH362" i="99"/>
  <c r="EJ362" i="99" s="1"/>
  <c r="EL362" i="99"/>
  <c r="EM362" i="99"/>
  <c r="EN362" i="99"/>
  <c r="EH363" i="99"/>
  <c r="EJ363" i="99" s="1"/>
  <c r="EL363" i="99"/>
  <c r="EM363" i="99"/>
  <c r="EN363" i="99"/>
  <c r="EH364" i="99"/>
  <c r="EJ364" i="99" s="1"/>
  <c r="EL364" i="99"/>
  <c r="EM364" i="99"/>
  <c r="EN364" i="99"/>
  <c r="EH365" i="99"/>
  <c r="EJ365" i="99" s="1"/>
  <c r="EM365" i="99"/>
  <c r="EN365" i="99"/>
  <c r="EH366" i="99"/>
  <c r="EJ366" i="99" s="1"/>
  <c r="EL366" i="99"/>
  <c r="EM366" i="99"/>
  <c r="EN366" i="99"/>
  <c r="EH367" i="99"/>
  <c r="EJ367" i="99" s="1"/>
  <c r="EL367" i="99"/>
  <c r="EM367" i="99"/>
  <c r="EN367" i="99"/>
  <c r="EH368" i="99"/>
  <c r="EJ368" i="99" s="1"/>
  <c r="EL368" i="99"/>
  <c r="EM368" i="99"/>
  <c r="EN368" i="99"/>
  <c r="EH369" i="99"/>
  <c r="EJ369" i="99" s="1"/>
  <c r="EM369" i="99"/>
  <c r="EN369" i="99"/>
  <c r="EH370" i="99"/>
  <c r="EJ370" i="99" s="1"/>
  <c r="EL370" i="99"/>
  <c r="EM370" i="99"/>
  <c r="EN370" i="99"/>
  <c r="EH371" i="99"/>
  <c r="EJ371" i="99" s="1"/>
  <c r="EL371" i="99"/>
  <c r="EM371" i="99"/>
  <c r="EN371" i="99"/>
  <c r="EH372" i="99"/>
  <c r="EJ372" i="99" s="1"/>
  <c r="EL372" i="99"/>
  <c r="EM372" i="99"/>
  <c r="EN372" i="99"/>
  <c r="EH373" i="99"/>
  <c r="EJ373" i="99" s="1"/>
  <c r="EM373" i="99"/>
  <c r="EN373" i="99"/>
  <c r="EH374" i="99"/>
  <c r="EJ374" i="99" s="1"/>
  <c r="EL374" i="99"/>
  <c r="EM374" i="99"/>
  <c r="EN374" i="99"/>
  <c r="EH375" i="99"/>
  <c r="EJ375" i="99" s="1"/>
  <c r="EL375" i="99"/>
  <c r="EM375" i="99"/>
  <c r="EN375" i="99"/>
  <c r="EH376" i="99"/>
  <c r="EJ376" i="99" s="1"/>
  <c r="EL376" i="99"/>
  <c r="EM376" i="99"/>
  <c r="EN376" i="99"/>
  <c r="EH377" i="99"/>
  <c r="EJ377" i="99" s="1"/>
  <c r="EM377" i="99"/>
  <c r="EN377" i="99"/>
  <c r="EH378" i="99"/>
  <c r="EJ378" i="99" s="1"/>
  <c r="EL378" i="99"/>
  <c r="EM378" i="99"/>
  <c r="EN378" i="99"/>
  <c r="EH379" i="99"/>
  <c r="EJ379" i="99" s="1"/>
  <c r="EL379" i="99"/>
  <c r="EM379" i="99"/>
  <c r="EN379" i="99"/>
  <c r="EH380" i="99"/>
  <c r="EJ380" i="99" s="1"/>
  <c r="EL380" i="99"/>
  <c r="EM380" i="99"/>
  <c r="EN380" i="99"/>
  <c r="EH25" i="99"/>
  <c r="EJ25" i="99" s="1"/>
  <c r="EM25" i="99"/>
  <c r="EN25" i="99"/>
  <c r="EH26" i="99"/>
  <c r="EJ26" i="99" s="1"/>
  <c r="EL26" i="99"/>
  <c r="EM26" i="99"/>
  <c r="EN26" i="99"/>
  <c r="EH27" i="99"/>
  <c r="EJ27" i="99" s="1"/>
  <c r="EL27" i="99"/>
  <c r="EM27" i="99"/>
  <c r="EN27" i="99"/>
  <c r="EH28" i="99"/>
  <c r="EJ28" i="99" s="1"/>
  <c r="EL28" i="99"/>
  <c r="EM28" i="99"/>
  <c r="EN28" i="99"/>
  <c r="EH29" i="99"/>
  <c r="EJ29" i="99" s="1"/>
  <c r="EM29" i="99"/>
  <c r="EN29" i="99"/>
  <c r="EH30" i="99"/>
  <c r="EJ30" i="99" s="1"/>
  <c r="EL30" i="99"/>
  <c r="EM30" i="99"/>
  <c r="EN30" i="99"/>
  <c r="EH31" i="99"/>
  <c r="EJ31" i="99" s="1"/>
  <c r="EL31" i="99"/>
  <c r="EM31" i="99"/>
  <c r="EN31" i="99"/>
  <c r="EH32" i="99"/>
  <c r="EJ32" i="99" s="1"/>
  <c r="EL32" i="99"/>
  <c r="EM32" i="99"/>
  <c r="EN32" i="99"/>
  <c r="EH33" i="99"/>
  <c r="EJ33" i="99" s="1"/>
  <c r="EM33" i="99"/>
  <c r="EN33" i="99"/>
  <c r="EH34" i="99"/>
  <c r="EJ34" i="99" s="1"/>
  <c r="EL34" i="99"/>
  <c r="EM34" i="99"/>
  <c r="EN34" i="99"/>
  <c r="EH35" i="99"/>
  <c r="EJ35" i="99" s="1"/>
  <c r="EL35" i="99"/>
  <c r="EM35" i="99"/>
  <c r="EN35" i="99"/>
  <c r="EH36" i="99"/>
  <c r="EJ36" i="99" s="1"/>
  <c r="EL36" i="99"/>
  <c r="EM36" i="99"/>
  <c r="EN36" i="99"/>
  <c r="EH37" i="99"/>
  <c r="EJ37" i="99" s="1"/>
  <c r="EM37" i="99"/>
  <c r="EN37" i="99"/>
  <c r="EH38" i="99"/>
  <c r="EJ38" i="99" s="1"/>
  <c r="EL38" i="99"/>
  <c r="EM38" i="99"/>
  <c r="EN38" i="99"/>
  <c r="EH39" i="99"/>
  <c r="EJ39" i="99" s="1"/>
  <c r="EL39" i="99"/>
  <c r="EM39" i="99"/>
  <c r="EN39" i="99"/>
  <c r="EH40" i="99"/>
  <c r="EJ40" i="99" s="1"/>
  <c r="EL40" i="99"/>
  <c r="EM40" i="99"/>
  <c r="EN40" i="99"/>
  <c r="EH41" i="99"/>
  <c r="EJ41" i="99" s="1"/>
  <c r="EM41" i="99"/>
  <c r="EN41" i="99"/>
  <c r="EH42" i="99"/>
  <c r="EJ42" i="99" s="1"/>
  <c r="EL42" i="99"/>
  <c r="EM42" i="99"/>
  <c r="EN42" i="99"/>
  <c r="EH43" i="99"/>
  <c r="EJ43" i="99" s="1"/>
  <c r="EL43" i="99"/>
  <c r="EM43" i="99"/>
  <c r="EN43" i="99"/>
  <c r="EH44" i="99"/>
  <c r="EJ44" i="99" s="1"/>
  <c r="EL44" i="99"/>
  <c r="EM44" i="99"/>
  <c r="EN44" i="99"/>
  <c r="EH45" i="99"/>
  <c r="EJ45" i="99" s="1"/>
  <c r="EM45" i="99"/>
  <c r="EN45" i="99"/>
  <c r="EH46" i="99"/>
  <c r="EJ46" i="99" s="1"/>
  <c r="EL46" i="99"/>
  <c r="EM46" i="99"/>
  <c r="EN46" i="99"/>
  <c r="EH47" i="99"/>
  <c r="EJ47" i="99" s="1"/>
  <c r="EL47" i="99"/>
  <c r="EM47" i="99"/>
  <c r="EN47" i="99"/>
  <c r="EH48" i="99"/>
  <c r="EJ48" i="99" s="1"/>
  <c r="EL48" i="99"/>
  <c r="EM48" i="99"/>
  <c r="EN48" i="99"/>
  <c r="EH49" i="99"/>
  <c r="EJ49" i="99" s="1"/>
  <c r="EM49" i="99"/>
  <c r="EN49" i="99"/>
  <c r="EH50" i="99"/>
  <c r="EJ50" i="99" s="1"/>
  <c r="EL50" i="99"/>
  <c r="EM50" i="99"/>
  <c r="EN50" i="99"/>
  <c r="EH51" i="99"/>
  <c r="EJ51" i="99" s="1"/>
  <c r="EL51" i="99"/>
  <c r="EM51" i="99"/>
  <c r="EN51" i="99"/>
  <c r="EH52" i="99"/>
  <c r="EJ52" i="99" s="1"/>
  <c r="EL52" i="99"/>
  <c r="EM52" i="99"/>
  <c r="EN52" i="99"/>
  <c r="EH53" i="99"/>
  <c r="EJ53" i="99" s="1"/>
  <c r="EM53" i="99"/>
  <c r="EN53" i="99"/>
  <c r="EH54" i="99"/>
  <c r="EJ54" i="99" s="1"/>
  <c r="EL54" i="99"/>
  <c r="EM54" i="99"/>
  <c r="EN54" i="99"/>
  <c r="EH55" i="99"/>
  <c r="EJ55" i="99" s="1"/>
  <c r="EL55" i="99"/>
  <c r="EM55" i="99"/>
  <c r="EN55" i="99"/>
  <c r="EH56" i="99"/>
  <c r="EJ56" i="99" s="1"/>
  <c r="EL56" i="99"/>
  <c r="EM56" i="99"/>
  <c r="EN56" i="99"/>
  <c r="EH57" i="99"/>
  <c r="EJ57" i="99" s="1"/>
  <c r="EM57" i="99"/>
  <c r="EN57" i="99"/>
  <c r="EH58" i="99"/>
  <c r="EJ58" i="99" s="1"/>
  <c r="EL58" i="99"/>
  <c r="EM58" i="99"/>
  <c r="EN58" i="99"/>
  <c r="EH59" i="99"/>
  <c r="EJ59" i="99" s="1"/>
  <c r="EL59" i="99"/>
  <c r="EM59" i="99"/>
  <c r="EN59" i="99"/>
  <c r="EH60" i="99"/>
  <c r="EJ60" i="99" s="1"/>
  <c r="EL60" i="99"/>
  <c r="EM60" i="99"/>
  <c r="EN60" i="99"/>
  <c r="EH61" i="99"/>
  <c r="EJ61" i="99" s="1"/>
  <c r="EM61" i="99"/>
  <c r="EN61" i="99"/>
  <c r="EH62" i="99"/>
  <c r="EJ62" i="99" s="1"/>
  <c r="EL62" i="99"/>
  <c r="EM62" i="99"/>
  <c r="EN62" i="99"/>
  <c r="EH63" i="99"/>
  <c r="EJ63" i="99" s="1"/>
  <c r="EL63" i="99"/>
  <c r="EM63" i="99"/>
  <c r="EN63" i="99"/>
  <c r="EH64" i="99"/>
  <c r="EJ64" i="99" s="1"/>
  <c r="EL64" i="99"/>
  <c r="EM64" i="99"/>
  <c r="EN64" i="99"/>
  <c r="EH65" i="99"/>
  <c r="EJ65" i="99" s="1"/>
  <c r="EM65" i="99"/>
  <c r="EN65" i="99"/>
  <c r="EH66" i="99"/>
  <c r="EJ66" i="99" s="1"/>
  <c r="EL66" i="99"/>
  <c r="EM66" i="99"/>
  <c r="EN66" i="99"/>
  <c r="EH67" i="99"/>
  <c r="EJ67" i="99" s="1"/>
  <c r="EL67" i="99"/>
  <c r="EM67" i="99"/>
  <c r="EN67" i="99"/>
  <c r="EH68" i="99"/>
  <c r="EJ68" i="99" s="1"/>
  <c r="EL68" i="99"/>
  <c r="EM68" i="99"/>
  <c r="EN68" i="99"/>
  <c r="EH69" i="99"/>
  <c r="EJ69" i="99" s="1"/>
  <c r="EM69" i="99"/>
  <c r="EN69" i="99"/>
  <c r="EH70" i="99"/>
  <c r="EJ70" i="99" s="1"/>
  <c r="EL70" i="99"/>
  <c r="EM70" i="99"/>
  <c r="EN70" i="99"/>
  <c r="EH71" i="99"/>
  <c r="EJ71" i="99" s="1"/>
  <c r="EL71" i="99"/>
  <c r="EM71" i="99"/>
  <c r="EN71" i="99"/>
  <c r="EH72" i="99"/>
  <c r="EJ72" i="99" s="1"/>
  <c r="EL72" i="99"/>
  <c r="EM72" i="99"/>
  <c r="EN72" i="99"/>
  <c r="EH73" i="99"/>
  <c r="EJ73" i="99" s="1"/>
  <c r="EM73" i="99"/>
  <c r="EN73" i="99"/>
  <c r="EH74" i="99"/>
  <c r="EJ74" i="99" s="1"/>
  <c r="EL74" i="99"/>
  <c r="EM74" i="99"/>
  <c r="EN74" i="99"/>
  <c r="EH75" i="99"/>
  <c r="EJ75" i="99" s="1"/>
  <c r="EL75" i="99"/>
  <c r="EM75" i="99"/>
  <c r="EN75" i="99"/>
  <c r="EH76" i="99"/>
  <c r="EJ76" i="99" s="1"/>
  <c r="EL76" i="99"/>
  <c r="EM76" i="99"/>
  <c r="EN76" i="99"/>
  <c r="EH77" i="99"/>
  <c r="EJ77" i="99" s="1"/>
  <c r="EM77" i="99"/>
  <c r="EN77" i="99"/>
  <c r="EH78" i="99"/>
  <c r="EJ78" i="99" s="1"/>
  <c r="EL78" i="99"/>
  <c r="EM78" i="99"/>
  <c r="EN78" i="99"/>
  <c r="EH79" i="99"/>
  <c r="EJ79" i="99" s="1"/>
  <c r="EL79" i="99"/>
  <c r="EM79" i="99"/>
  <c r="EN79" i="99"/>
  <c r="EH80" i="99"/>
  <c r="EJ80" i="99" s="1"/>
  <c r="EL80" i="99"/>
  <c r="EM80" i="99"/>
  <c r="EN80" i="99"/>
  <c r="EH81" i="99"/>
  <c r="EJ81" i="99" s="1"/>
  <c r="EM81" i="99"/>
  <c r="EN81" i="99"/>
  <c r="EH82" i="99"/>
  <c r="EJ82" i="99" s="1"/>
  <c r="EL82" i="99"/>
  <c r="EM82" i="99"/>
  <c r="EN82" i="99"/>
  <c r="EH83" i="99"/>
  <c r="EJ83" i="99" s="1"/>
  <c r="EL83" i="99"/>
  <c r="EM83" i="99"/>
  <c r="EN83" i="99"/>
  <c r="EH84" i="99"/>
  <c r="EJ84" i="99" s="1"/>
  <c r="EL84" i="99"/>
  <c r="EM84" i="99"/>
  <c r="EN84" i="99"/>
  <c r="EH85" i="99"/>
  <c r="EJ85" i="99" s="1"/>
  <c r="EM85" i="99"/>
  <c r="EN85" i="99"/>
  <c r="EH86" i="99"/>
  <c r="EJ86" i="99" s="1"/>
  <c r="EL86" i="99"/>
  <c r="EM86" i="99"/>
  <c r="EN86" i="99"/>
  <c r="EH87" i="99"/>
  <c r="EJ87" i="99" s="1"/>
  <c r="EL87" i="99"/>
  <c r="EM87" i="99"/>
  <c r="EN87" i="99"/>
  <c r="EH88" i="99"/>
  <c r="EJ88" i="99" s="1"/>
  <c r="EL88" i="99"/>
  <c r="EM88" i="99"/>
  <c r="EN88" i="99"/>
  <c r="EH89" i="99"/>
  <c r="EJ89" i="99" s="1"/>
  <c r="EM89" i="99"/>
  <c r="EN89" i="99"/>
  <c r="EH90" i="99"/>
  <c r="EJ90" i="99" s="1"/>
  <c r="EL90" i="99"/>
  <c r="EM90" i="99"/>
  <c r="EN90" i="99"/>
  <c r="EH91" i="99"/>
  <c r="EJ91" i="99" s="1"/>
  <c r="EL91" i="99"/>
  <c r="EM91" i="99"/>
  <c r="EN91" i="99"/>
  <c r="EH92" i="99"/>
  <c r="EJ92" i="99" s="1"/>
  <c r="EL92" i="99"/>
  <c r="EM92" i="99"/>
  <c r="EN92" i="99"/>
  <c r="EH93" i="99"/>
  <c r="EJ93" i="99" s="1"/>
  <c r="EM93" i="99"/>
  <c r="EN93" i="99"/>
  <c r="EH94" i="99"/>
  <c r="EJ94" i="99" s="1"/>
  <c r="EL94" i="99"/>
  <c r="EM94" i="99"/>
  <c r="EN94" i="99"/>
  <c r="EH95" i="99"/>
  <c r="EJ95" i="99" s="1"/>
  <c r="EL95" i="99"/>
  <c r="EM95" i="99"/>
  <c r="EN95" i="99"/>
  <c r="EH96" i="99"/>
  <c r="EJ96" i="99" s="1"/>
  <c r="EL96" i="99"/>
  <c r="EM96" i="99"/>
  <c r="EN96" i="99"/>
  <c r="EH97" i="99"/>
  <c r="EJ97" i="99" s="1"/>
  <c r="EM97" i="99"/>
  <c r="EN97" i="99"/>
  <c r="EH98" i="99"/>
  <c r="EJ98" i="99" s="1"/>
  <c r="EL98" i="99"/>
  <c r="EM98" i="99"/>
  <c r="EN98" i="99"/>
  <c r="EH99" i="99"/>
  <c r="EJ99" i="99" s="1"/>
  <c r="EL99" i="99"/>
  <c r="EM99" i="99"/>
  <c r="EN99" i="99"/>
  <c r="EH100" i="99"/>
  <c r="EJ100" i="99" s="1"/>
  <c r="EL100" i="99"/>
  <c r="EM100" i="99"/>
  <c r="EN100" i="99"/>
  <c r="EH101" i="99"/>
  <c r="EJ101" i="99" s="1"/>
  <c r="EM101" i="99"/>
  <c r="EN101" i="99"/>
  <c r="EH102" i="99"/>
  <c r="EJ102" i="99" s="1"/>
  <c r="EL102" i="99"/>
  <c r="EM102" i="99"/>
  <c r="EN102" i="99"/>
  <c r="EH103" i="99"/>
  <c r="EJ103" i="99" s="1"/>
  <c r="EL103" i="99"/>
  <c r="EM103" i="99"/>
  <c r="EN103" i="99"/>
  <c r="EH104" i="99"/>
  <c r="EJ104" i="99" s="1"/>
  <c r="EL104" i="99"/>
  <c r="EM104" i="99"/>
  <c r="EN104" i="99"/>
  <c r="EH105" i="99"/>
  <c r="EJ105" i="99" s="1"/>
  <c r="EM105" i="99"/>
  <c r="EN105" i="99"/>
  <c r="EH106" i="99"/>
  <c r="EJ106" i="99" s="1"/>
  <c r="EL106" i="99"/>
  <c r="EM106" i="99"/>
  <c r="EN106" i="99"/>
  <c r="EH107" i="99"/>
  <c r="EJ107" i="99" s="1"/>
  <c r="EL107" i="99"/>
  <c r="EM107" i="99"/>
  <c r="EN107" i="99"/>
  <c r="EH108" i="99"/>
  <c r="EJ108" i="99" s="1"/>
  <c r="EL108" i="99"/>
  <c r="EM108" i="99"/>
  <c r="EN108" i="99"/>
  <c r="EH109" i="99"/>
  <c r="EJ109" i="99" s="1"/>
  <c r="EM109" i="99"/>
  <c r="EN109" i="99"/>
  <c r="EH110" i="99"/>
  <c r="EJ110" i="99" s="1"/>
  <c r="EL110" i="99"/>
  <c r="EM110" i="99"/>
  <c r="EN110" i="99"/>
  <c r="EH111" i="99"/>
  <c r="EJ111" i="99" s="1"/>
  <c r="EL111" i="99"/>
  <c r="EM111" i="99"/>
  <c r="EN111" i="99"/>
  <c r="EH112" i="99"/>
  <c r="EJ112" i="99" s="1"/>
  <c r="EL112" i="99"/>
  <c r="EM112" i="99"/>
  <c r="EN112" i="99"/>
  <c r="EH113" i="99"/>
  <c r="EJ113" i="99" s="1"/>
  <c r="EM113" i="99"/>
  <c r="EN113" i="99"/>
  <c r="EH114" i="99"/>
  <c r="EJ114" i="99" s="1"/>
  <c r="EL114" i="99"/>
  <c r="EM114" i="99"/>
  <c r="EN114" i="99"/>
  <c r="EH115" i="99"/>
  <c r="EJ115" i="99" s="1"/>
  <c r="EL115" i="99"/>
  <c r="EM115" i="99"/>
  <c r="EN115" i="99"/>
  <c r="EH116" i="99"/>
  <c r="EJ116" i="99" s="1"/>
  <c r="EL116" i="99"/>
  <c r="EM116" i="99"/>
  <c r="EN116" i="99"/>
  <c r="EH117" i="99"/>
  <c r="EJ117" i="99" s="1"/>
  <c r="EM117" i="99"/>
  <c r="EN117" i="99"/>
  <c r="EH118" i="99"/>
  <c r="EJ118" i="99" s="1"/>
  <c r="EL118" i="99"/>
  <c r="EM118" i="99"/>
  <c r="EN118" i="99"/>
  <c r="EH119" i="99"/>
  <c r="EJ119" i="99" s="1"/>
  <c r="EL119" i="99"/>
  <c r="EM119" i="99"/>
  <c r="EN119" i="99"/>
  <c r="EH120" i="99"/>
  <c r="EJ120" i="99" s="1"/>
  <c r="EL120" i="99"/>
  <c r="EM120" i="99"/>
  <c r="EN120" i="99"/>
  <c r="EH121" i="99"/>
  <c r="EJ121" i="99" s="1"/>
  <c r="EM121" i="99"/>
  <c r="EN121" i="99"/>
  <c r="EH122" i="99"/>
  <c r="EJ122" i="99" s="1"/>
  <c r="EL122" i="99"/>
  <c r="EM122" i="99"/>
  <c r="EN122" i="99"/>
  <c r="EH123" i="99"/>
  <c r="EJ123" i="99" s="1"/>
  <c r="EL123" i="99"/>
  <c r="EM123" i="99"/>
  <c r="EN123" i="99"/>
  <c r="EH124" i="99"/>
  <c r="EJ124" i="99" s="1"/>
  <c r="EL124" i="99"/>
  <c r="EM124" i="99"/>
  <c r="EN124" i="99"/>
  <c r="EH125" i="99"/>
  <c r="EJ125" i="99" s="1"/>
  <c r="EM125" i="99"/>
  <c r="EN125" i="99"/>
  <c r="EH126" i="99"/>
  <c r="EJ126" i="99" s="1"/>
  <c r="EL126" i="99"/>
  <c r="EM126" i="99"/>
  <c r="EN126" i="99"/>
  <c r="EH127" i="99"/>
  <c r="EJ127" i="99" s="1"/>
  <c r="EL127" i="99"/>
  <c r="EM127" i="99"/>
  <c r="EN127" i="99"/>
  <c r="EH128" i="99"/>
  <c r="EJ128" i="99" s="1"/>
  <c r="EL128" i="99"/>
  <c r="EM128" i="99"/>
  <c r="EN128" i="99"/>
  <c r="EH129" i="99"/>
  <c r="EJ129" i="99" s="1"/>
  <c r="EM129" i="99"/>
  <c r="EN129" i="99"/>
  <c r="EH130" i="99"/>
  <c r="EJ130" i="99" s="1"/>
  <c r="EL130" i="99"/>
  <c r="EM130" i="99"/>
  <c r="EN130" i="99"/>
  <c r="EH131" i="99"/>
  <c r="EJ131" i="99" s="1"/>
  <c r="EL131" i="99"/>
  <c r="EM131" i="99"/>
  <c r="EN131" i="99"/>
  <c r="EH132" i="99"/>
  <c r="EJ132" i="99" s="1"/>
  <c r="EL132" i="99"/>
  <c r="EM132" i="99"/>
  <c r="EN132" i="99"/>
  <c r="EH133" i="99"/>
  <c r="EJ133" i="99" s="1"/>
  <c r="EM133" i="99"/>
  <c r="EN133" i="99"/>
  <c r="EH134" i="99"/>
  <c r="EJ134" i="99" s="1"/>
  <c r="EL134" i="99"/>
  <c r="EM134" i="99"/>
  <c r="EN134" i="99"/>
  <c r="EH135" i="99"/>
  <c r="EJ135" i="99" s="1"/>
  <c r="EL135" i="99"/>
  <c r="EM135" i="99"/>
  <c r="EN135" i="99"/>
  <c r="EH136" i="99"/>
  <c r="EJ136" i="99" s="1"/>
  <c r="EL136" i="99"/>
  <c r="EM136" i="99"/>
  <c r="EN136" i="99"/>
  <c r="EH137" i="99"/>
  <c r="EJ137" i="99" s="1"/>
  <c r="EM137" i="99"/>
  <c r="EN137" i="99"/>
  <c r="EH138" i="99"/>
  <c r="EJ138" i="99" s="1"/>
  <c r="EL138" i="99"/>
  <c r="EM138" i="99"/>
  <c r="EN138" i="99"/>
  <c r="EH139" i="99"/>
  <c r="EJ139" i="99" s="1"/>
  <c r="EL139" i="99"/>
  <c r="EM139" i="99"/>
  <c r="EN139" i="99"/>
  <c r="EH140" i="99"/>
  <c r="EJ140" i="99" s="1"/>
  <c r="EL140" i="99"/>
  <c r="EM140" i="99"/>
  <c r="EN140" i="99"/>
  <c r="EH141" i="99"/>
  <c r="EJ141" i="99" s="1"/>
  <c r="EM141" i="99"/>
  <c r="EN141" i="99"/>
  <c r="EH142" i="99"/>
  <c r="EJ142" i="99" s="1"/>
  <c r="EL142" i="99"/>
  <c r="EM142" i="99"/>
  <c r="EN142" i="99"/>
  <c r="EH143" i="99"/>
  <c r="EJ143" i="99" s="1"/>
  <c r="EL143" i="99"/>
  <c r="EM143" i="99"/>
  <c r="EN143" i="99"/>
  <c r="EH144" i="99"/>
  <c r="EJ144" i="99" s="1"/>
  <c r="EL144" i="99"/>
  <c r="EM144" i="99"/>
  <c r="EN144" i="99"/>
  <c r="EH145" i="99"/>
  <c r="EJ145" i="99" s="1"/>
  <c r="EM145" i="99"/>
  <c r="EN145" i="99"/>
  <c r="EH146" i="99"/>
  <c r="EJ146" i="99" s="1"/>
  <c r="EL146" i="99"/>
  <c r="EM146" i="99"/>
  <c r="EN146" i="99"/>
  <c r="EH147" i="99"/>
  <c r="EJ147" i="99" s="1"/>
  <c r="EL147" i="99"/>
  <c r="EM147" i="99"/>
  <c r="EN147" i="99"/>
  <c r="EH148" i="99"/>
  <c r="EJ148" i="99" s="1"/>
  <c r="EL148" i="99"/>
  <c r="EM148" i="99"/>
  <c r="EN148" i="99"/>
  <c r="EH149" i="99"/>
  <c r="EJ149" i="99" s="1"/>
  <c r="EM149" i="99"/>
  <c r="EN149" i="99"/>
  <c r="EH150" i="99"/>
  <c r="EJ150" i="99" s="1"/>
  <c r="EL150" i="99"/>
  <c r="EM150" i="99"/>
  <c r="EN150" i="99"/>
  <c r="EH151" i="99"/>
  <c r="EJ151" i="99" s="1"/>
  <c r="EL151" i="99"/>
  <c r="EM151" i="99"/>
  <c r="EN151" i="99"/>
  <c r="EH152" i="99"/>
  <c r="EJ152" i="99" s="1"/>
  <c r="EL152" i="99"/>
  <c r="EM152" i="99"/>
  <c r="EN152" i="99"/>
  <c r="EH153" i="99"/>
  <c r="EJ153" i="99" s="1"/>
  <c r="EM153" i="99"/>
  <c r="EN153" i="99"/>
  <c r="EH154" i="99"/>
  <c r="EJ154" i="99" s="1"/>
  <c r="EL154" i="99"/>
  <c r="EM154" i="99"/>
  <c r="EN154" i="99"/>
  <c r="EH155" i="99"/>
  <c r="EJ155" i="99" s="1"/>
  <c r="EL155" i="99"/>
  <c r="EM155" i="99"/>
  <c r="EN155" i="99"/>
  <c r="EH156" i="99"/>
  <c r="EJ156" i="99" s="1"/>
  <c r="EL156" i="99"/>
  <c r="EM156" i="99"/>
  <c r="EN156" i="99"/>
  <c r="EH157" i="99"/>
  <c r="EJ157" i="99" s="1"/>
  <c r="EM157" i="99"/>
  <c r="EN157" i="99"/>
  <c r="EH158" i="99"/>
  <c r="EJ158" i="99" s="1"/>
  <c r="EL158" i="99"/>
  <c r="EM158" i="99"/>
  <c r="EN158" i="99"/>
  <c r="EH159" i="99"/>
  <c r="EJ159" i="99" s="1"/>
  <c r="EL159" i="99"/>
  <c r="EM159" i="99"/>
  <c r="EN159" i="99"/>
  <c r="EH160" i="99"/>
  <c r="EJ160" i="99" s="1"/>
  <c r="EL160" i="99"/>
  <c r="EM160" i="99"/>
  <c r="EN160" i="99"/>
  <c r="EH161" i="99"/>
  <c r="EJ161" i="99" s="1"/>
  <c r="EM161" i="99"/>
  <c r="EN161" i="99"/>
  <c r="EH162" i="99"/>
  <c r="EJ162" i="99" s="1"/>
  <c r="EL162" i="99"/>
  <c r="EM162" i="99"/>
  <c r="EN162" i="99"/>
  <c r="EH163" i="99"/>
  <c r="EJ163" i="99" s="1"/>
  <c r="EL163" i="99"/>
  <c r="EM163" i="99"/>
  <c r="EN163" i="99"/>
  <c r="EH164" i="99"/>
  <c r="EJ164" i="99" s="1"/>
  <c r="EL164" i="99"/>
  <c r="EM164" i="99"/>
  <c r="EN164" i="99"/>
  <c r="EH165" i="99"/>
  <c r="EJ165" i="99" s="1"/>
  <c r="EM165" i="99"/>
  <c r="EN165" i="99"/>
  <c r="EH166" i="99"/>
  <c r="EJ166" i="99" s="1"/>
  <c r="EL166" i="99"/>
  <c r="EM166" i="99"/>
  <c r="EN166" i="99"/>
  <c r="EH167" i="99"/>
  <c r="EJ167" i="99" s="1"/>
  <c r="EL167" i="99"/>
  <c r="EM167" i="99"/>
  <c r="EN167" i="99"/>
  <c r="EH168" i="99"/>
  <c r="EJ168" i="99" s="1"/>
  <c r="EL168" i="99"/>
  <c r="EM168" i="99"/>
  <c r="EN168" i="99"/>
  <c r="EH169" i="99"/>
  <c r="EJ169" i="99" s="1"/>
  <c r="EM169" i="99"/>
  <c r="EN169" i="99"/>
  <c r="EH170" i="99"/>
  <c r="EJ170" i="99" s="1"/>
  <c r="EL170" i="99"/>
  <c r="EM170" i="99"/>
  <c r="EN170" i="99"/>
  <c r="EH171" i="99"/>
  <c r="EJ171" i="99" s="1"/>
  <c r="EL171" i="99"/>
  <c r="EM171" i="99"/>
  <c r="EN171" i="99"/>
  <c r="EH172" i="99"/>
  <c r="EJ172" i="99" s="1"/>
  <c r="EL172" i="99"/>
  <c r="EM172" i="99"/>
  <c r="EN172" i="99"/>
  <c r="EH173" i="99"/>
  <c r="EJ173" i="99" s="1"/>
  <c r="EM173" i="99"/>
  <c r="EN173" i="99"/>
  <c r="EH174" i="99"/>
  <c r="EJ174" i="99" s="1"/>
  <c r="EL174" i="99"/>
  <c r="EM174" i="99"/>
  <c r="EN174" i="99"/>
  <c r="EH175" i="99"/>
  <c r="EJ175" i="99" s="1"/>
  <c r="EL175" i="99"/>
  <c r="EM175" i="99"/>
  <c r="EN175" i="99"/>
  <c r="EH176" i="99"/>
  <c r="EJ176" i="99" s="1"/>
  <c r="EL176" i="99"/>
  <c r="EM176" i="99"/>
  <c r="EN176" i="99"/>
  <c r="EH177" i="99"/>
  <c r="EJ177" i="99" s="1"/>
  <c r="EM177" i="99"/>
  <c r="EN177" i="99"/>
  <c r="EH178" i="99"/>
  <c r="EJ178" i="99" s="1"/>
  <c r="EL178" i="99"/>
  <c r="EM178" i="99"/>
  <c r="EN178" i="99"/>
  <c r="EH179" i="99"/>
  <c r="EJ179" i="99" s="1"/>
  <c r="EL179" i="99"/>
  <c r="EM179" i="99"/>
  <c r="EN179" i="99"/>
  <c r="EH180" i="99"/>
  <c r="EJ180" i="99" s="1"/>
  <c r="EL180" i="99"/>
  <c r="EM180" i="99"/>
  <c r="EN180" i="99"/>
  <c r="EH181" i="99"/>
  <c r="EJ181" i="99" s="1"/>
  <c r="EM181" i="99"/>
  <c r="EN181" i="99"/>
  <c r="EH182" i="99"/>
  <c r="EJ182" i="99" s="1"/>
  <c r="EL182" i="99"/>
  <c r="EM182" i="99"/>
  <c r="EN182" i="99"/>
  <c r="EH183" i="99"/>
  <c r="EJ183" i="99" s="1"/>
  <c r="EL183" i="99"/>
  <c r="EM183" i="99"/>
  <c r="EN183" i="99"/>
  <c r="EH184" i="99"/>
  <c r="EJ184" i="99" s="1"/>
  <c r="EL184" i="99"/>
  <c r="EM184" i="99"/>
  <c r="EN184" i="99"/>
  <c r="EH185" i="99"/>
  <c r="EJ185" i="99" s="1"/>
  <c r="EM185" i="99"/>
  <c r="EN185" i="99"/>
  <c r="EH186" i="99"/>
  <c r="EJ186" i="99" s="1"/>
  <c r="EL186" i="99"/>
  <c r="EM186" i="99"/>
  <c r="EN186" i="99"/>
  <c r="EH187" i="99"/>
  <c r="EJ187" i="99" s="1"/>
  <c r="EL187" i="99"/>
  <c r="EM187" i="99"/>
  <c r="EN187" i="99"/>
  <c r="EH188" i="99"/>
  <c r="EJ188" i="99" s="1"/>
  <c r="EL188" i="99"/>
  <c r="EM188" i="99"/>
  <c r="EN188" i="99"/>
  <c r="EH189" i="99"/>
  <c r="EJ189" i="99" s="1"/>
  <c r="EM189" i="99"/>
  <c r="EN189" i="99"/>
  <c r="EH190" i="99"/>
  <c r="EJ190" i="99" s="1"/>
  <c r="EL190" i="99"/>
  <c r="EM190" i="99"/>
  <c r="EN190" i="99"/>
  <c r="EH191" i="99"/>
  <c r="EJ191" i="99" s="1"/>
  <c r="EL191" i="99"/>
  <c r="EM191" i="99"/>
  <c r="EN191" i="99"/>
  <c r="EH192" i="99"/>
  <c r="EJ192" i="99" s="1"/>
  <c r="EL192" i="99"/>
  <c r="EM192" i="99"/>
  <c r="EN192" i="99"/>
  <c r="EH193" i="99"/>
  <c r="EJ193" i="99" s="1"/>
  <c r="EM193" i="99"/>
  <c r="EN193" i="99"/>
  <c r="EH194" i="99"/>
  <c r="EJ194" i="99" s="1"/>
  <c r="EL194" i="99"/>
  <c r="EM194" i="99"/>
  <c r="EN194" i="99"/>
  <c r="EH195" i="99"/>
  <c r="EJ195" i="99" s="1"/>
  <c r="EL195" i="99"/>
  <c r="EM195" i="99"/>
  <c r="EN195" i="99"/>
  <c r="EH196" i="99"/>
  <c r="EJ196" i="99" s="1"/>
  <c r="EL196" i="99"/>
  <c r="EM196" i="99"/>
  <c r="EN196" i="99"/>
  <c r="EH197" i="99"/>
  <c r="EJ197" i="99" s="1"/>
  <c r="EM197" i="99"/>
  <c r="EN197" i="99"/>
  <c r="EH198" i="99"/>
  <c r="EJ198" i="99" s="1"/>
  <c r="EL198" i="99"/>
  <c r="EM198" i="99"/>
  <c r="EN198" i="99"/>
  <c r="EH199" i="99"/>
  <c r="EJ199" i="99" s="1"/>
  <c r="EL199" i="99"/>
  <c r="EM199" i="99"/>
  <c r="EN199" i="99"/>
  <c r="EH200" i="99"/>
  <c r="EJ200" i="99" s="1"/>
  <c r="EL200" i="99"/>
  <c r="EM200" i="99"/>
  <c r="EN200" i="99"/>
  <c r="EH201" i="99"/>
  <c r="EJ201" i="99" s="1"/>
  <c r="EM201" i="99"/>
  <c r="EN201" i="99"/>
  <c r="EH202" i="99"/>
  <c r="EJ202" i="99" s="1"/>
  <c r="EL202" i="99"/>
  <c r="EM202" i="99"/>
  <c r="EN202" i="99"/>
  <c r="EH203" i="99"/>
  <c r="EJ203" i="99" s="1"/>
  <c r="EL203" i="99"/>
  <c r="EM203" i="99"/>
  <c r="EN203" i="99"/>
  <c r="EH204" i="99"/>
  <c r="EJ204" i="99" s="1"/>
  <c r="EL204" i="99"/>
  <c r="EM204" i="99"/>
  <c r="EN204" i="99"/>
  <c r="EH205" i="99"/>
  <c r="EJ205" i="99" s="1"/>
  <c r="EM205" i="99"/>
  <c r="EN205" i="99"/>
  <c r="EH206" i="99"/>
  <c r="EJ206" i="99" s="1"/>
  <c r="EL206" i="99"/>
  <c r="EM206" i="99"/>
  <c r="EN206" i="99"/>
  <c r="EH207" i="99"/>
  <c r="EJ207" i="99" s="1"/>
  <c r="EL207" i="99"/>
  <c r="EM207" i="99"/>
  <c r="EN207" i="99"/>
  <c r="EH208" i="99"/>
  <c r="EJ208" i="99" s="1"/>
  <c r="EL208" i="99"/>
  <c r="EM208" i="99"/>
  <c r="EN208" i="99"/>
  <c r="EH209" i="99"/>
  <c r="EJ209" i="99" s="1"/>
  <c r="EM209" i="99"/>
  <c r="EN209" i="99"/>
  <c r="EH210" i="99"/>
  <c r="EJ210" i="99" s="1"/>
  <c r="EL210" i="99"/>
  <c r="EM210" i="99"/>
  <c r="EN210" i="99"/>
  <c r="EH211" i="99"/>
  <c r="EJ211" i="99" s="1"/>
  <c r="EL211" i="99"/>
  <c r="EM211" i="99"/>
  <c r="EN211" i="99"/>
  <c r="EH212" i="99"/>
  <c r="EJ212" i="99" s="1"/>
  <c r="EL212" i="99"/>
  <c r="EM212" i="99"/>
  <c r="EN212" i="99"/>
  <c r="EH213" i="99"/>
  <c r="EJ213" i="99" s="1"/>
  <c r="EM213" i="99"/>
  <c r="EN213" i="99"/>
  <c r="EH214" i="99"/>
  <c r="EJ214" i="99" s="1"/>
  <c r="EL214" i="99"/>
  <c r="EM214" i="99"/>
  <c r="EN214" i="99"/>
  <c r="EH215" i="99"/>
  <c r="EJ215" i="99" s="1"/>
  <c r="EL215" i="99"/>
  <c r="EM215" i="99"/>
  <c r="EN215" i="99"/>
  <c r="EH216" i="99"/>
  <c r="EJ216" i="99" s="1"/>
  <c r="EL216" i="99"/>
  <c r="EM216" i="99"/>
  <c r="EN216" i="99"/>
  <c r="EH217" i="99"/>
  <c r="EJ217" i="99" s="1"/>
  <c r="EM217" i="99"/>
  <c r="EN217" i="99"/>
  <c r="EH218" i="99"/>
  <c r="EJ218" i="99" s="1"/>
  <c r="EL218" i="99"/>
  <c r="EM218" i="99"/>
  <c r="EN218" i="99"/>
  <c r="EH219" i="99"/>
  <c r="EJ219" i="99" s="1"/>
  <c r="EL219" i="99"/>
  <c r="EM219" i="99"/>
  <c r="EN219" i="99"/>
  <c r="EH220" i="99"/>
  <c r="EJ220" i="99" s="1"/>
  <c r="EL220" i="99"/>
  <c r="EM220" i="99"/>
  <c r="EN220" i="99"/>
  <c r="EH221" i="99"/>
  <c r="EJ221" i="99" s="1"/>
  <c r="EM221" i="99"/>
  <c r="EN221" i="99"/>
  <c r="EH222" i="99"/>
  <c r="EJ222" i="99" s="1"/>
  <c r="EL222" i="99"/>
  <c r="EM222" i="99"/>
  <c r="EN222" i="99"/>
  <c r="EH223" i="99"/>
  <c r="EJ223" i="99" s="1"/>
  <c r="EL223" i="99"/>
  <c r="EM223" i="99"/>
  <c r="EN223" i="99"/>
  <c r="EH224" i="99"/>
  <c r="EJ224" i="99" s="1"/>
  <c r="EL224" i="99"/>
  <c r="EM224" i="99"/>
  <c r="EN224" i="99"/>
  <c r="EH225" i="99"/>
  <c r="EJ225" i="99" s="1"/>
  <c r="EM225" i="99"/>
  <c r="EN225" i="99"/>
  <c r="EH226" i="99"/>
  <c r="EJ226" i="99" s="1"/>
  <c r="EL226" i="99"/>
  <c r="EM226" i="99"/>
  <c r="EN226" i="99"/>
  <c r="EH227" i="99"/>
  <c r="EJ227" i="99" s="1"/>
  <c r="EL227" i="99"/>
  <c r="EM227" i="99"/>
  <c r="EN227" i="99"/>
  <c r="EH228" i="99"/>
  <c r="EJ228" i="99" s="1"/>
  <c r="EL228" i="99"/>
  <c r="EM228" i="99"/>
  <c r="EN228" i="99"/>
  <c r="EH229" i="99"/>
  <c r="EJ229" i="99" s="1"/>
  <c r="EM229" i="99"/>
  <c r="EN229" i="99"/>
  <c r="EH230" i="99"/>
  <c r="EJ230" i="99" s="1"/>
  <c r="EL230" i="99"/>
  <c r="EM230" i="99"/>
  <c r="EN230" i="99"/>
  <c r="EH231" i="99"/>
  <c r="EJ231" i="99" s="1"/>
  <c r="EL231" i="99"/>
  <c r="EM231" i="99"/>
  <c r="EN231" i="99"/>
  <c r="EH232" i="99"/>
  <c r="EJ232" i="99" s="1"/>
  <c r="EL232" i="99"/>
  <c r="EM232" i="99"/>
  <c r="EN232" i="99"/>
  <c r="EH233" i="99"/>
  <c r="EJ233" i="99" s="1"/>
  <c r="EM233" i="99"/>
  <c r="EN233" i="99"/>
  <c r="EH234" i="99"/>
  <c r="EJ234" i="99" s="1"/>
  <c r="EL234" i="99"/>
  <c r="EM234" i="99"/>
  <c r="EN234" i="99"/>
  <c r="EH235" i="99"/>
  <c r="EJ235" i="99" s="1"/>
  <c r="EL235" i="99"/>
  <c r="EM235" i="99"/>
  <c r="EN235" i="99"/>
  <c r="EH236" i="99"/>
  <c r="EJ236" i="99" s="1"/>
  <c r="EL236" i="99"/>
  <c r="EM236" i="99"/>
  <c r="EN236" i="99"/>
  <c r="EH237" i="99"/>
  <c r="EJ237" i="99" s="1"/>
  <c r="EM237" i="99"/>
  <c r="EN237" i="99"/>
  <c r="EH238" i="99"/>
  <c r="EJ238" i="99" s="1"/>
  <c r="EL238" i="99"/>
  <c r="EM238" i="99"/>
  <c r="EN238" i="99"/>
  <c r="EH239" i="99"/>
  <c r="EJ239" i="99" s="1"/>
  <c r="EL239" i="99"/>
  <c r="EM239" i="99"/>
  <c r="EN239" i="99"/>
  <c r="EH240" i="99"/>
  <c r="EJ240" i="99" s="1"/>
  <c r="EL240" i="99"/>
  <c r="EM240" i="99"/>
  <c r="EN240" i="99"/>
  <c r="EH241" i="99"/>
  <c r="EJ241" i="99" s="1"/>
  <c r="EM241" i="99"/>
  <c r="EN241" i="99"/>
  <c r="EH242" i="99"/>
  <c r="EJ242" i="99" s="1"/>
  <c r="EL242" i="99"/>
  <c r="EM242" i="99"/>
  <c r="EN242" i="99"/>
  <c r="EH243" i="99"/>
  <c r="EJ243" i="99" s="1"/>
  <c r="EL243" i="99"/>
  <c r="EM243" i="99"/>
  <c r="EN243" i="99"/>
  <c r="EH244" i="99"/>
  <c r="EJ244" i="99" s="1"/>
  <c r="EL244" i="99"/>
  <c r="EM244" i="99"/>
  <c r="EN244" i="99"/>
  <c r="EH245" i="99"/>
  <c r="EJ245" i="99" s="1"/>
  <c r="EM245" i="99"/>
  <c r="EN245" i="99"/>
  <c r="EH246" i="99"/>
  <c r="EJ246" i="99" s="1"/>
  <c r="EL246" i="99"/>
  <c r="EM246" i="99"/>
  <c r="EN246" i="99"/>
  <c r="EH247" i="99"/>
  <c r="EJ247" i="99" s="1"/>
  <c r="EL247" i="99"/>
  <c r="EM247" i="99"/>
  <c r="EN247" i="99"/>
  <c r="EH248" i="99"/>
  <c r="EJ248" i="99" s="1"/>
  <c r="EL248" i="99"/>
  <c r="EM248" i="99"/>
  <c r="EN248" i="99"/>
  <c r="EH249" i="99"/>
  <c r="EJ249" i="99" s="1"/>
  <c r="EM249" i="99"/>
  <c r="EN249" i="99"/>
  <c r="EH250" i="99"/>
  <c r="EJ250" i="99" s="1"/>
  <c r="EL250" i="99"/>
  <c r="EM250" i="99"/>
  <c r="EN250" i="99"/>
  <c r="EH251" i="99"/>
  <c r="EJ251" i="99" s="1"/>
  <c r="EL251" i="99"/>
  <c r="EM251" i="99"/>
  <c r="EN251" i="99"/>
  <c r="EH252" i="99"/>
  <c r="EJ252" i="99" s="1"/>
  <c r="EL252" i="99"/>
  <c r="EM252" i="99"/>
  <c r="EN252" i="99"/>
  <c r="EH253" i="99"/>
  <c r="EJ253" i="99" s="1"/>
  <c r="EM253" i="99"/>
  <c r="EN253" i="99"/>
  <c r="EH254" i="99"/>
  <c r="EJ254" i="99" s="1"/>
  <c r="EL254" i="99"/>
  <c r="EM254" i="99"/>
  <c r="EN254" i="99"/>
  <c r="EH255" i="99"/>
  <c r="EJ255" i="99" s="1"/>
  <c r="EL255" i="99"/>
  <c r="EM255" i="99"/>
  <c r="EN255" i="99"/>
  <c r="EH256" i="99"/>
  <c r="EJ256" i="99" s="1"/>
  <c r="EL256" i="99"/>
  <c r="EM256" i="99"/>
  <c r="EN256" i="99"/>
  <c r="EH257" i="99"/>
  <c r="EJ257" i="99" s="1"/>
  <c r="EM257" i="99"/>
  <c r="EN257" i="99"/>
  <c r="EH258" i="99"/>
  <c r="EJ258" i="99" s="1"/>
  <c r="EL258" i="99"/>
  <c r="EM258" i="99"/>
  <c r="EN258" i="99"/>
  <c r="EH259" i="99"/>
  <c r="EJ259" i="99" s="1"/>
  <c r="EL259" i="99"/>
  <c r="EM259" i="99"/>
  <c r="EN259" i="99"/>
  <c r="EH260" i="99"/>
  <c r="EJ260" i="99" s="1"/>
  <c r="EL260" i="99"/>
  <c r="EM260" i="99"/>
  <c r="EN260" i="99"/>
  <c r="EH261" i="99"/>
  <c r="EJ261" i="99" s="1"/>
  <c r="EM261" i="99"/>
  <c r="EN261" i="99"/>
  <c r="EH262" i="99"/>
  <c r="EJ262" i="99" s="1"/>
  <c r="EL262" i="99"/>
  <c r="EM262" i="99"/>
  <c r="EN262" i="99"/>
  <c r="EH263" i="99"/>
  <c r="EJ263" i="99" s="1"/>
  <c r="EL263" i="99"/>
  <c r="EM263" i="99"/>
  <c r="EN263" i="99"/>
  <c r="EH264" i="99"/>
  <c r="EJ264" i="99" s="1"/>
  <c r="EL264" i="99"/>
  <c r="EM264" i="99"/>
  <c r="EN264" i="99"/>
  <c r="EH265" i="99"/>
  <c r="EJ265" i="99" s="1"/>
  <c r="EM265" i="99"/>
  <c r="EN265" i="99"/>
  <c r="EH266" i="99"/>
  <c r="EJ266" i="99" s="1"/>
  <c r="EL266" i="99"/>
  <c r="EM266" i="99"/>
  <c r="EN266" i="99"/>
  <c r="EH267" i="99"/>
  <c r="EJ267" i="99" s="1"/>
  <c r="EL267" i="99"/>
  <c r="EM267" i="99"/>
  <c r="EN267" i="99"/>
  <c r="EH268" i="99"/>
  <c r="EJ268" i="99" s="1"/>
  <c r="EL268" i="99"/>
  <c r="EM268" i="99"/>
  <c r="EN268" i="99"/>
  <c r="EH269" i="99"/>
  <c r="EJ269" i="99" s="1"/>
  <c r="EM269" i="99"/>
  <c r="EN269" i="99"/>
  <c r="EH270" i="99"/>
  <c r="EJ270" i="99" s="1"/>
  <c r="EL270" i="99"/>
  <c r="EM270" i="99"/>
  <c r="EN270" i="99"/>
  <c r="EH271" i="99"/>
  <c r="EJ271" i="99" s="1"/>
  <c r="EL271" i="99"/>
  <c r="EM271" i="99"/>
  <c r="EN271" i="99"/>
  <c r="EH272" i="99"/>
  <c r="EJ272" i="99" s="1"/>
  <c r="EL272" i="99"/>
  <c r="EM272" i="99"/>
  <c r="EN272" i="99"/>
  <c r="EH273" i="99"/>
  <c r="EJ273" i="99" s="1"/>
  <c r="EM273" i="99"/>
  <c r="EN273" i="99"/>
  <c r="EH274" i="99"/>
  <c r="EJ274" i="99" s="1"/>
  <c r="EL274" i="99"/>
  <c r="EM274" i="99"/>
  <c r="EN274" i="99"/>
  <c r="EH275" i="99"/>
  <c r="EJ275" i="99" s="1"/>
  <c r="EL275" i="99"/>
  <c r="EM275" i="99"/>
  <c r="EN275" i="99"/>
  <c r="EH276" i="99"/>
  <c r="EJ276" i="99" s="1"/>
  <c r="EL276" i="99"/>
  <c r="EM276" i="99"/>
  <c r="EN276" i="99"/>
  <c r="EH6" i="99"/>
  <c r="EJ6" i="99" s="1"/>
  <c r="EL6" i="99"/>
  <c r="EM6" i="99"/>
  <c r="EN6" i="99"/>
  <c r="EH7" i="99"/>
  <c r="EJ7" i="99" s="1"/>
  <c r="EL7" i="99"/>
  <c r="EM7" i="99"/>
  <c r="EN7" i="99"/>
  <c r="EH8" i="99"/>
  <c r="EJ8" i="99" s="1"/>
  <c r="EL8" i="99"/>
  <c r="EM8" i="99"/>
  <c r="EN8" i="99"/>
  <c r="EH9" i="99"/>
  <c r="EJ9" i="99" s="1"/>
  <c r="EL9" i="99"/>
  <c r="EM9" i="99"/>
  <c r="EN9" i="99"/>
  <c r="EH10" i="99"/>
  <c r="EJ10" i="99" s="1"/>
  <c r="EL10" i="99"/>
  <c r="EM10" i="99"/>
  <c r="EN10" i="99"/>
  <c r="EH11" i="99"/>
  <c r="EJ11" i="99" s="1"/>
  <c r="EL11" i="99"/>
  <c r="EM11" i="99"/>
  <c r="EN11" i="99"/>
  <c r="EH12" i="99"/>
  <c r="EJ12" i="99" s="1"/>
  <c r="EL12" i="99"/>
  <c r="EM12" i="99"/>
  <c r="EN12" i="99"/>
  <c r="EH13" i="99"/>
  <c r="EJ13" i="99" s="1"/>
  <c r="EL13" i="99"/>
  <c r="EM13" i="99"/>
  <c r="EN13" i="99"/>
  <c r="EH14" i="99"/>
  <c r="EJ14" i="99" s="1"/>
  <c r="EL14" i="99"/>
  <c r="EM14" i="99"/>
  <c r="EN14" i="99"/>
  <c r="EH15" i="99"/>
  <c r="EJ15" i="99" s="1"/>
  <c r="EL15" i="99"/>
  <c r="EM15" i="99"/>
  <c r="EN15" i="99"/>
  <c r="EH16" i="99"/>
  <c r="EJ16" i="99" s="1"/>
  <c r="EL16" i="99"/>
  <c r="EM16" i="99"/>
  <c r="EN16" i="99"/>
  <c r="EH17" i="99"/>
  <c r="EJ17" i="99" s="1"/>
  <c r="EL17" i="99"/>
  <c r="EM17" i="99"/>
  <c r="EN17" i="99"/>
  <c r="EH18" i="99"/>
  <c r="EJ18" i="99" s="1"/>
  <c r="EL18" i="99"/>
  <c r="EM18" i="99"/>
  <c r="EN18" i="99"/>
  <c r="EH19" i="99"/>
  <c r="EJ19" i="99" s="1"/>
  <c r="EL19" i="99"/>
  <c r="EM19" i="99"/>
  <c r="EN19" i="99"/>
  <c r="EH20" i="99"/>
  <c r="EJ20" i="99" s="1"/>
  <c r="EL20" i="99"/>
  <c r="EM20" i="99"/>
  <c r="EN20" i="99"/>
  <c r="EH21" i="99"/>
  <c r="EJ21" i="99" s="1"/>
  <c r="EL21" i="99"/>
  <c r="EM21" i="99"/>
  <c r="EN21" i="99"/>
  <c r="EH22" i="99"/>
  <c r="EJ22" i="99" s="1"/>
  <c r="EL22" i="99"/>
  <c r="EM22" i="99"/>
  <c r="EN22" i="99"/>
  <c r="EH23" i="99"/>
  <c r="EJ23" i="99" s="1"/>
  <c r="EL23" i="99"/>
  <c r="EM23" i="99"/>
  <c r="EN23" i="99"/>
  <c r="EH24" i="99"/>
  <c r="EJ24" i="99" s="1"/>
  <c r="EL24" i="99"/>
  <c r="EM24" i="99"/>
  <c r="EN24" i="99"/>
  <c r="EH5" i="99"/>
  <c r="EJ5" i="99" s="1"/>
  <c r="ED18" i="99" l="1"/>
  <c r="EE18" i="99"/>
  <c r="ED19" i="99"/>
  <c r="EE19" i="99"/>
  <c r="ED20" i="99"/>
  <c r="EE20" i="99"/>
  <c r="ED21" i="99"/>
  <c r="EE21" i="99"/>
  <c r="ED22" i="99"/>
  <c r="EE22" i="99"/>
  <c r="ED23" i="99"/>
  <c r="EE23" i="99"/>
  <c r="ED24" i="99"/>
  <c r="EE24" i="99"/>
  <c r="ED25" i="99"/>
  <c r="EE25" i="99"/>
  <c r="ED6" i="99"/>
  <c r="EE6" i="99"/>
  <c r="ED7" i="99"/>
  <c r="EE7" i="99"/>
  <c r="ED8" i="99"/>
  <c r="EE8" i="99"/>
  <c r="ED9" i="99"/>
  <c r="EE9" i="99"/>
  <c r="ED10" i="99"/>
  <c r="EE10" i="99"/>
  <c r="ED11" i="99"/>
  <c r="EE11" i="99"/>
  <c r="ED12" i="99"/>
  <c r="EE12" i="99"/>
  <c r="ED13" i="99"/>
  <c r="EE13" i="99"/>
  <c r="ED14" i="99"/>
  <c r="EE14" i="99"/>
  <c r="ED15" i="99"/>
  <c r="EE15" i="99"/>
  <c r="ED16" i="99"/>
  <c r="EE16" i="99"/>
  <c r="ED17" i="99"/>
  <c r="EE17" i="99"/>
  <c r="EE5" i="99"/>
  <c r="ED5" i="99"/>
  <c r="DW44" i="99"/>
  <c r="DX44" i="99"/>
  <c r="DY44" i="99"/>
  <c r="EA44" i="99"/>
  <c r="DW45" i="99"/>
  <c r="DX45" i="99"/>
  <c r="EI761" i="99" s="1"/>
  <c r="DY45" i="99"/>
  <c r="EA45" i="99"/>
  <c r="DW46" i="99"/>
  <c r="DX46" i="99"/>
  <c r="EI782" i="99" s="1"/>
  <c r="DY46" i="99"/>
  <c r="EA46" i="99"/>
  <c r="DW21" i="99"/>
  <c r="DX21" i="99"/>
  <c r="DY21" i="99"/>
  <c r="EA21" i="99"/>
  <c r="DW22" i="99"/>
  <c r="DX22" i="99"/>
  <c r="EI296" i="99" s="1"/>
  <c r="DY22" i="99"/>
  <c r="EA22" i="99"/>
  <c r="DW23" i="99"/>
  <c r="DX23" i="99"/>
  <c r="EI305" i="99" s="1"/>
  <c r="DY23" i="99"/>
  <c r="EA23" i="99"/>
  <c r="DW24" i="99"/>
  <c r="DX24" i="99"/>
  <c r="EI340" i="99" s="1"/>
  <c r="DY24" i="99"/>
  <c r="EA24" i="99"/>
  <c r="DW25" i="99"/>
  <c r="DX25" i="99"/>
  <c r="DY25" i="99"/>
  <c r="EA25" i="99"/>
  <c r="DW26" i="99"/>
  <c r="DX26" i="99"/>
  <c r="EI362" i="99" s="1"/>
  <c r="DY26" i="99"/>
  <c r="EA26" i="99"/>
  <c r="DW27" i="99"/>
  <c r="DX27" i="99"/>
  <c r="EI392" i="99" s="1"/>
  <c r="DY27" i="99"/>
  <c r="EA27" i="99"/>
  <c r="DW28" i="99"/>
  <c r="DX28" i="99"/>
  <c r="DY28" i="99"/>
  <c r="EA28" i="99"/>
  <c r="DW29" i="99"/>
  <c r="DX29" i="99"/>
  <c r="EI416" i="99" s="1"/>
  <c r="DY29" i="99"/>
  <c r="EA29" i="99"/>
  <c r="DW30" i="99"/>
  <c r="DX30" i="99"/>
  <c r="EI431" i="99" s="1"/>
  <c r="DY30" i="99"/>
  <c r="EA30" i="99"/>
  <c r="DW31" i="99"/>
  <c r="DX31" i="99"/>
  <c r="EI466" i="99" s="1"/>
  <c r="DY31" i="99"/>
  <c r="EA31" i="99"/>
  <c r="DW32" i="99"/>
  <c r="DX32" i="99"/>
  <c r="EI490" i="99" s="1"/>
  <c r="DY32" i="99"/>
  <c r="EA32" i="99"/>
  <c r="DW33" i="99"/>
  <c r="DX33" i="99"/>
  <c r="EI499" i="99" s="1"/>
  <c r="DY33" i="99"/>
  <c r="EA33" i="99"/>
  <c r="DW34" i="99"/>
  <c r="DX34" i="99"/>
  <c r="EI531" i="99" s="1"/>
  <c r="DY34" i="99"/>
  <c r="EA34" i="99"/>
  <c r="DW35" i="99"/>
  <c r="DX35" i="99"/>
  <c r="DY35" i="99"/>
  <c r="EA35" i="99"/>
  <c r="DW36" i="99"/>
  <c r="DX36" i="99"/>
  <c r="DY36" i="99"/>
  <c r="EA36" i="99"/>
  <c r="DW37" i="99"/>
  <c r="DX37" i="99"/>
  <c r="EI594" i="99" s="1"/>
  <c r="DY37" i="99"/>
  <c r="EA37" i="99"/>
  <c r="DW38" i="99"/>
  <c r="DX38" i="99"/>
  <c r="EI606" i="99" s="1"/>
  <c r="DY38" i="99"/>
  <c r="EA38" i="99"/>
  <c r="DW39" i="99"/>
  <c r="DX39" i="99"/>
  <c r="DY39" i="99"/>
  <c r="EA39" i="99"/>
  <c r="DW40" i="99"/>
  <c r="DX40" i="99"/>
  <c r="EI658" i="99" s="1"/>
  <c r="DY40" i="99"/>
  <c r="EA40" i="99"/>
  <c r="DW41" i="99"/>
  <c r="DX41" i="99"/>
  <c r="EI670" i="99" s="1"/>
  <c r="DY41" i="99"/>
  <c r="EA41" i="99"/>
  <c r="DW42" i="99"/>
  <c r="DX42" i="99"/>
  <c r="DY42" i="99"/>
  <c r="EA42" i="99"/>
  <c r="DW43" i="99"/>
  <c r="DX43" i="99"/>
  <c r="EI706" i="99" s="1"/>
  <c r="DY43" i="99"/>
  <c r="EA43" i="99"/>
  <c r="DW6" i="99"/>
  <c r="DX6" i="99"/>
  <c r="EI22" i="99" s="1"/>
  <c r="DY6" i="99"/>
  <c r="EA6" i="99"/>
  <c r="DW7" i="99"/>
  <c r="DX7" i="99"/>
  <c r="DY7" i="99"/>
  <c r="EA7" i="99"/>
  <c r="DW8" i="99"/>
  <c r="DX8" i="99"/>
  <c r="EI63" i="99" s="1"/>
  <c r="DY8" i="99"/>
  <c r="EA8" i="99"/>
  <c r="DW9" i="99"/>
  <c r="DX9" i="99"/>
  <c r="EI68" i="99" s="1"/>
  <c r="DY9" i="99"/>
  <c r="EA9" i="99"/>
  <c r="DW10" i="99"/>
  <c r="DX10" i="99"/>
  <c r="DY10" i="99"/>
  <c r="EA10" i="99"/>
  <c r="DW11" i="99"/>
  <c r="DX11" i="99"/>
  <c r="EI95" i="99" s="1"/>
  <c r="DY11" i="99"/>
  <c r="EA11" i="99"/>
  <c r="DW12" i="99"/>
  <c r="DX12" i="99"/>
  <c r="EI118" i="99" s="1"/>
  <c r="DY12" i="99"/>
  <c r="EA12" i="99"/>
  <c r="DW13" i="99"/>
  <c r="DX13" i="99"/>
  <c r="DY13" i="99"/>
  <c r="EA13" i="99"/>
  <c r="DW14" i="99"/>
  <c r="DX14" i="99"/>
  <c r="EI148" i="99" s="1"/>
  <c r="DY14" i="99"/>
  <c r="EA14" i="99"/>
  <c r="DW15" i="99"/>
  <c r="DX15" i="99"/>
  <c r="EI164" i="99" s="1"/>
  <c r="DY15" i="99"/>
  <c r="EA15" i="99"/>
  <c r="DW16" i="99"/>
  <c r="DX16" i="99"/>
  <c r="EI182" i="99" s="1"/>
  <c r="DY16" i="99"/>
  <c r="EA16" i="99"/>
  <c r="DW17" i="99"/>
  <c r="DX17" i="99"/>
  <c r="DY17" i="99"/>
  <c r="EA17" i="99"/>
  <c r="DW18" i="99"/>
  <c r="DX18" i="99"/>
  <c r="EI225" i="99" s="1"/>
  <c r="DY18" i="99"/>
  <c r="EA18" i="99"/>
  <c r="DW19" i="99"/>
  <c r="DX19" i="99"/>
  <c r="EI237" i="99" s="1"/>
  <c r="DY19" i="99"/>
  <c r="EA19" i="99"/>
  <c r="DW20" i="99"/>
  <c r="DX20" i="99"/>
  <c r="DY20" i="99"/>
  <c r="EA20" i="99"/>
  <c r="DX5" i="99"/>
  <c r="EI17" i="99" s="1"/>
  <c r="DY5" i="99"/>
  <c r="EA5" i="99"/>
  <c r="DW5" i="99"/>
  <c r="EI259" i="99" l="1"/>
  <c r="EI265" i="99"/>
  <c r="EI268" i="99"/>
  <c r="EI252" i="99"/>
  <c r="EI256" i="99"/>
  <c r="EI255" i="99"/>
  <c r="EI258" i="99"/>
  <c r="EI264" i="99"/>
  <c r="EI267" i="99"/>
  <c r="EI251" i="99"/>
  <c r="EI257" i="99"/>
  <c r="EI261" i="99"/>
  <c r="EI263" i="99"/>
  <c r="EI266" i="99"/>
  <c r="EI209" i="99"/>
  <c r="EI211" i="99"/>
  <c r="EI201" i="99"/>
  <c r="EI204" i="99"/>
  <c r="EI206" i="99"/>
  <c r="EI207" i="99"/>
  <c r="EI210" i="99"/>
  <c r="EI200" i="99"/>
  <c r="EI203" i="99"/>
  <c r="EI213" i="99"/>
  <c r="EI197" i="99"/>
  <c r="EI199" i="99"/>
  <c r="EI202" i="99"/>
  <c r="EI131" i="99"/>
  <c r="EI126" i="99"/>
  <c r="EI137" i="99"/>
  <c r="EI140" i="99"/>
  <c r="EI130" i="99"/>
  <c r="EI136" i="99"/>
  <c r="EI139" i="99"/>
  <c r="EI133" i="99"/>
  <c r="EI142" i="99"/>
  <c r="EI135" i="99"/>
  <c r="EI138" i="99"/>
  <c r="EI83" i="99"/>
  <c r="EI81" i="99"/>
  <c r="EI89" i="99"/>
  <c r="EI92" i="99"/>
  <c r="EI82" i="99"/>
  <c r="EI88" i="99"/>
  <c r="EI91" i="99"/>
  <c r="EI85" i="99"/>
  <c r="EI87" i="99"/>
  <c r="EI94" i="99"/>
  <c r="EI90" i="99"/>
  <c r="EI46" i="99"/>
  <c r="EI35" i="99"/>
  <c r="EI49" i="99"/>
  <c r="EI41" i="99"/>
  <c r="EI44" i="99"/>
  <c r="EI47" i="99"/>
  <c r="EI40" i="99"/>
  <c r="EI48" i="99"/>
  <c r="EI43" i="99"/>
  <c r="EI37" i="99"/>
  <c r="EI39" i="99"/>
  <c r="EI42" i="99"/>
  <c r="EI697" i="99"/>
  <c r="EI693" i="99"/>
  <c r="EI689" i="99"/>
  <c r="EI685" i="99"/>
  <c r="EI681" i="99"/>
  <c r="EI700" i="99"/>
  <c r="EI696" i="99"/>
  <c r="EI692" i="99"/>
  <c r="EI688" i="99"/>
  <c r="EI684" i="99"/>
  <c r="EI680" i="99"/>
  <c r="EI699" i="99"/>
  <c r="EI695" i="99"/>
  <c r="EI691" i="99"/>
  <c r="EI687" i="99"/>
  <c r="EI683" i="99"/>
  <c r="EI637" i="99"/>
  <c r="EI633" i="99"/>
  <c r="EI629" i="99"/>
  <c r="EI625" i="99"/>
  <c r="EI621" i="99"/>
  <c r="EI617" i="99"/>
  <c r="EI636" i="99"/>
  <c r="EI632" i="99"/>
  <c r="EI628" i="99"/>
  <c r="EI624" i="99"/>
  <c r="EI620" i="99"/>
  <c r="EI635" i="99"/>
  <c r="EI631" i="99"/>
  <c r="EI627" i="99"/>
  <c r="EI623" i="99"/>
  <c r="EI619" i="99"/>
  <c r="EI573" i="99"/>
  <c r="EI569" i="99"/>
  <c r="EI566" i="99"/>
  <c r="EI562" i="99"/>
  <c r="EI558" i="99"/>
  <c r="EI554" i="99"/>
  <c r="EI572" i="99"/>
  <c r="EI565" i="99"/>
  <c r="EI561" i="99"/>
  <c r="EI557" i="99"/>
  <c r="EI571" i="99"/>
  <c r="EI568" i="99"/>
  <c r="EI564" i="99"/>
  <c r="EI560" i="99"/>
  <c r="EI556" i="99"/>
  <c r="EI550" i="99"/>
  <c r="EI546" i="99"/>
  <c r="EI542" i="99"/>
  <c r="EI538" i="99"/>
  <c r="EI534" i="99"/>
  <c r="EI553" i="99"/>
  <c r="EI549" i="99"/>
  <c r="EI545" i="99"/>
  <c r="EI541" i="99"/>
  <c r="EI537" i="99"/>
  <c r="EI533" i="99"/>
  <c r="EI552" i="99"/>
  <c r="EI548" i="99"/>
  <c r="EI544" i="99"/>
  <c r="EI540" i="99"/>
  <c r="EI536" i="99"/>
  <c r="EI411" i="99"/>
  <c r="EI407" i="99"/>
  <c r="EI403" i="99"/>
  <c r="EI399" i="99"/>
  <c r="EI395" i="99"/>
  <c r="EI410" i="99"/>
  <c r="EI406" i="99"/>
  <c r="EI402" i="99"/>
  <c r="EI398" i="99"/>
  <c r="EI409" i="99"/>
  <c r="EI405" i="99"/>
  <c r="EI401" i="99"/>
  <c r="EI397" i="99"/>
  <c r="EI355" i="99"/>
  <c r="EI343" i="99"/>
  <c r="EI349" i="99"/>
  <c r="EI356" i="99"/>
  <c r="EI352" i="99"/>
  <c r="EI341" i="99"/>
  <c r="EI358" i="99"/>
  <c r="EI342" i="99"/>
  <c r="EI357" i="99"/>
  <c r="EI348" i="99"/>
  <c r="EI351" i="99"/>
  <c r="EI345" i="99"/>
  <c r="EI354" i="99"/>
  <c r="EI347" i="99"/>
  <c r="EI350" i="99"/>
  <c r="EI271" i="99"/>
  <c r="EI272" i="99"/>
  <c r="EI273" i="99"/>
  <c r="EI275" i="99"/>
  <c r="EI279" i="99"/>
  <c r="EI277" i="99"/>
  <c r="EI285" i="99"/>
  <c r="EI270" i="99"/>
  <c r="EI274" i="99"/>
  <c r="EI284" i="99"/>
  <c r="EI278" i="99"/>
  <c r="EI281" i="99"/>
  <c r="EI283" i="99"/>
  <c r="EI286" i="99"/>
  <c r="EI741" i="99"/>
  <c r="EI737" i="99"/>
  <c r="EI733" i="99"/>
  <c r="EI729" i="99"/>
  <c r="EI725" i="99"/>
  <c r="EI740" i="99"/>
  <c r="EI736" i="99"/>
  <c r="EI732" i="99"/>
  <c r="EI728" i="99"/>
  <c r="EI724" i="99"/>
  <c r="EI739" i="99"/>
  <c r="EI735" i="99"/>
  <c r="EI731" i="99"/>
  <c r="EI727" i="99"/>
  <c r="EI723" i="99"/>
  <c r="EI751" i="99"/>
  <c r="EI763" i="99"/>
  <c r="EI775" i="99"/>
  <c r="EI435" i="99"/>
  <c r="EI447" i="99"/>
  <c r="EI459" i="99"/>
  <c r="EI471" i="99"/>
  <c r="EI483" i="99"/>
  <c r="EI496" i="99"/>
  <c r="EI539" i="99"/>
  <c r="EI586" i="99"/>
  <c r="EI634" i="99"/>
  <c r="EI682" i="99"/>
  <c r="EI730" i="99"/>
  <c r="EI424" i="99"/>
  <c r="EI77" i="99"/>
  <c r="EI141" i="99"/>
  <c r="EI205" i="99"/>
  <c r="EI269" i="99"/>
  <c r="EI127" i="99"/>
  <c r="EI330" i="99"/>
  <c r="EI38" i="99"/>
  <c r="EI102" i="99"/>
  <c r="EI166" i="99"/>
  <c r="EI230" i="99"/>
  <c r="EI291" i="99"/>
  <c r="EI360" i="99"/>
  <c r="EI132" i="99"/>
  <c r="EI196" i="99"/>
  <c r="EI260" i="99"/>
  <c r="EI752" i="99"/>
  <c r="EI756" i="99"/>
  <c r="EI760" i="99"/>
  <c r="EI764" i="99"/>
  <c r="EI768" i="99"/>
  <c r="EI772" i="99"/>
  <c r="EI776" i="99"/>
  <c r="EI780" i="99"/>
  <c r="EI784" i="99"/>
  <c r="EI436" i="99"/>
  <c r="EI440" i="99"/>
  <c r="EI444" i="99"/>
  <c r="EI448" i="99"/>
  <c r="EI452" i="99"/>
  <c r="EI456" i="99"/>
  <c r="EI460" i="99"/>
  <c r="EI464" i="99"/>
  <c r="EI468" i="99"/>
  <c r="EI472" i="99"/>
  <c r="EI476" i="99"/>
  <c r="EI480" i="99"/>
  <c r="EI484" i="99"/>
  <c r="EI488" i="99"/>
  <c r="EI492" i="99"/>
  <c r="EI497" i="99"/>
  <c r="EI511" i="99"/>
  <c r="EI527" i="99"/>
  <c r="EI543" i="99"/>
  <c r="EI559" i="99"/>
  <c r="EI574" i="99"/>
  <c r="EI590" i="99"/>
  <c r="EI622" i="99"/>
  <c r="EI638" i="99"/>
  <c r="EI654" i="99"/>
  <c r="EI686" i="99"/>
  <c r="EI702" i="99"/>
  <c r="EI718" i="99"/>
  <c r="EI734" i="99"/>
  <c r="EI750" i="99"/>
  <c r="EI396" i="99"/>
  <c r="EI412" i="99"/>
  <c r="EI428" i="99"/>
  <c r="EI321" i="99"/>
  <c r="EI29" i="99"/>
  <c r="EI93" i="99"/>
  <c r="EI157" i="99"/>
  <c r="EI221" i="99"/>
  <c r="EI322" i="99"/>
  <c r="EI282" i="99"/>
  <c r="EI346" i="99"/>
  <c r="EI54" i="99"/>
  <c r="EI246" i="99"/>
  <c r="EI129" i="99"/>
  <c r="EI312" i="99"/>
  <c r="EI376" i="99"/>
  <c r="EI84" i="99"/>
  <c r="EI212" i="99"/>
  <c r="EI276" i="99"/>
  <c r="EI128" i="99"/>
  <c r="EI223" i="99"/>
  <c r="EI227" i="99"/>
  <c r="EI217" i="99"/>
  <c r="EI220" i="99"/>
  <c r="EI226" i="99"/>
  <c r="EI232" i="99"/>
  <c r="EI216" i="99"/>
  <c r="EI219" i="99"/>
  <c r="EI222" i="99"/>
  <c r="EI229" i="99"/>
  <c r="EI231" i="99"/>
  <c r="EI215" i="99"/>
  <c r="EI218" i="99"/>
  <c r="EI195" i="99"/>
  <c r="EI179" i="99"/>
  <c r="EI185" i="99"/>
  <c r="EI188" i="99"/>
  <c r="EI194" i="99"/>
  <c r="EI184" i="99"/>
  <c r="EI187" i="99"/>
  <c r="EI193" i="99"/>
  <c r="EI192" i="99"/>
  <c r="EI181" i="99"/>
  <c r="EI183" i="99"/>
  <c r="EI186" i="99"/>
  <c r="EI147" i="99"/>
  <c r="EI158" i="99"/>
  <c r="EI153" i="99"/>
  <c r="EI156" i="99"/>
  <c r="EI160" i="99"/>
  <c r="EI146" i="99"/>
  <c r="EI145" i="99"/>
  <c r="EI152" i="99"/>
  <c r="EI159" i="99"/>
  <c r="EI155" i="99"/>
  <c r="EI144" i="99"/>
  <c r="EI149" i="99"/>
  <c r="EI151" i="99"/>
  <c r="EI143" i="99"/>
  <c r="EI154" i="99"/>
  <c r="EI99" i="99"/>
  <c r="EI105" i="99"/>
  <c r="EI108" i="99"/>
  <c r="EI96" i="99"/>
  <c r="EI98" i="99"/>
  <c r="EI104" i="99"/>
  <c r="EI97" i="99"/>
  <c r="EI107" i="99"/>
  <c r="EI101" i="99"/>
  <c r="EI103" i="99"/>
  <c r="EI106" i="99"/>
  <c r="EI67" i="99"/>
  <c r="EI73" i="99"/>
  <c r="EI76" i="99"/>
  <c r="EI66" i="99"/>
  <c r="EI78" i="99"/>
  <c r="EI72" i="99"/>
  <c r="EI75" i="99"/>
  <c r="EI79" i="99"/>
  <c r="EI69" i="99"/>
  <c r="EI65" i="99"/>
  <c r="EI71" i="99"/>
  <c r="EI74" i="99"/>
  <c r="EI21" i="99"/>
  <c r="EI25" i="99"/>
  <c r="EI28" i="99"/>
  <c r="EI31" i="99"/>
  <c r="EI34" i="99"/>
  <c r="EI23" i="99"/>
  <c r="EI27" i="99"/>
  <c r="EI24" i="99"/>
  <c r="EI33" i="99"/>
  <c r="EI20" i="99"/>
  <c r="EI32" i="99"/>
  <c r="EI26" i="99"/>
  <c r="EI677" i="99"/>
  <c r="EI673" i="99"/>
  <c r="EI669" i="99"/>
  <c r="EI665" i="99"/>
  <c r="EI661" i="99"/>
  <c r="EI676" i="99"/>
  <c r="EI672" i="99"/>
  <c r="EI668" i="99"/>
  <c r="EI664" i="99"/>
  <c r="EI660" i="99"/>
  <c r="EI679" i="99"/>
  <c r="EI675" i="99"/>
  <c r="EI671" i="99"/>
  <c r="EI667" i="99"/>
  <c r="EI663" i="99"/>
  <c r="EI659" i="99"/>
  <c r="EI613" i="99"/>
  <c r="EI609" i="99"/>
  <c r="EI605" i="99"/>
  <c r="EI601" i="99"/>
  <c r="EI597" i="99"/>
  <c r="EI616" i="99"/>
  <c r="EI612" i="99"/>
  <c r="EI608" i="99"/>
  <c r="EI604" i="99"/>
  <c r="EI600" i="99"/>
  <c r="EI596" i="99"/>
  <c r="EI615" i="99"/>
  <c r="EI611" i="99"/>
  <c r="EI607" i="99"/>
  <c r="EI603" i="99"/>
  <c r="EI599" i="99"/>
  <c r="EI391" i="99"/>
  <c r="EI387" i="99"/>
  <c r="EI383" i="99"/>
  <c r="EI380" i="99"/>
  <c r="EI394" i="99"/>
  <c r="EI390" i="99"/>
  <c r="EI386" i="99"/>
  <c r="EI382" i="99"/>
  <c r="EI377" i="99"/>
  <c r="EI379" i="99"/>
  <c r="EI393" i="99"/>
  <c r="EI389" i="99"/>
  <c r="EI385" i="99"/>
  <c r="EI381" i="99"/>
  <c r="EI327" i="99"/>
  <c r="EI323" i="99"/>
  <c r="EI333" i="99"/>
  <c r="EI336" i="99"/>
  <c r="EI326" i="99"/>
  <c r="EI332" i="99"/>
  <c r="EI339" i="99"/>
  <c r="EI335" i="99"/>
  <c r="EI338" i="99"/>
  <c r="EI329" i="99"/>
  <c r="EI331" i="99"/>
  <c r="EI325" i="99"/>
  <c r="EI334" i="99"/>
  <c r="EI295" i="99"/>
  <c r="EI301" i="99"/>
  <c r="EI304" i="99"/>
  <c r="EI288" i="99"/>
  <c r="EI292" i="99"/>
  <c r="EI294" i="99"/>
  <c r="EI300" i="99"/>
  <c r="EI303" i="99"/>
  <c r="EI287" i="99"/>
  <c r="EI297" i="99"/>
  <c r="EI293" i="99"/>
  <c r="EI299" i="99"/>
  <c r="EI290" i="99"/>
  <c r="EI302" i="99"/>
  <c r="EI755" i="99"/>
  <c r="EI767" i="99"/>
  <c r="EI779" i="99"/>
  <c r="EI439" i="99"/>
  <c r="EI455" i="99"/>
  <c r="EI467" i="99"/>
  <c r="EI479" i="99"/>
  <c r="EI491" i="99"/>
  <c r="EI523" i="99"/>
  <c r="EI570" i="99"/>
  <c r="EI602" i="99"/>
  <c r="EI650" i="99"/>
  <c r="EI698" i="99"/>
  <c r="EI746" i="99"/>
  <c r="EI16" i="99"/>
  <c r="EI12" i="99"/>
  <c r="EI8" i="99"/>
  <c r="EI19" i="99"/>
  <c r="EI15" i="99"/>
  <c r="EI11" i="99"/>
  <c r="EI7" i="99"/>
  <c r="EI18" i="99"/>
  <c r="EI14" i="99"/>
  <c r="EI10" i="99"/>
  <c r="EI6" i="99"/>
  <c r="EI753" i="99"/>
  <c r="EI757" i="99"/>
  <c r="EI765" i="99"/>
  <c r="EI769" i="99"/>
  <c r="EI773" i="99"/>
  <c r="EI777" i="99"/>
  <c r="EI781" i="99"/>
  <c r="EI433" i="99"/>
  <c r="EI437" i="99"/>
  <c r="EI441" i="99"/>
  <c r="EI445" i="99"/>
  <c r="EI449" i="99"/>
  <c r="EI453" i="99"/>
  <c r="EI457" i="99"/>
  <c r="EI461" i="99"/>
  <c r="EI465" i="99"/>
  <c r="EI469" i="99"/>
  <c r="EI473" i="99"/>
  <c r="EI477" i="99"/>
  <c r="EI481" i="99"/>
  <c r="EI485" i="99"/>
  <c r="EI489" i="99"/>
  <c r="EI493" i="99"/>
  <c r="EI515" i="99"/>
  <c r="EI547" i="99"/>
  <c r="EI563" i="99"/>
  <c r="EI578" i="99"/>
  <c r="EI610" i="99"/>
  <c r="EI626" i="99"/>
  <c r="EI642" i="99"/>
  <c r="EI674" i="99"/>
  <c r="EI690" i="99"/>
  <c r="EI722" i="99"/>
  <c r="EI738" i="99"/>
  <c r="EI384" i="99"/>
  <c r="EI400" i="99"/>
  <c r="EI432" i="99"/>
  <c r="EI337" i="99"/>
  <c r="EI45" i="99"/>
  <c r="EI109" i="99"/>
  <c r="EI173" i="99"/>
  <c r="EI371" i="99"/>
  <c r="EI298" i="99"/>
  <c r="EI70" i="99"/>
  <c r="EI134" i="99"/>
  <c r="EI198" i="99"/>
  <c r="EI262" i="99"/>
  <c r="EI30" i="99"/>
  <c r="EI161" i="99"/>
  <c r="EI328" i="99"/>
  <c r="EI36" i="99"/>
  <c r="EI100" i="99"/>
  <c r="EI228" i="99"/>
  <c r="EI9" i="99"/>
  <c r="EI324" i="99"/>
  <c r="EI208" i="99"/>
  <c r="EI191" i="99"/>
  <c r="EI241" i="99"/>
  <c r="EI243" i="99"/>
  <c r="EI249" i="99"/>
  <c r="EI233" i="99"/>
  <c r="EI236" i="99"/>
  <c r="EI238" i="99"/>
  <c r="EI242" i="99"/>
  <c r="EI248" i="99"/>
  <c r="EI235" i="99"/>
  <c r="EI239" i="99"/>
  <c r="EI240" i="99"/>
  <c r="EI245" i="99"/>
  <c r="EI247" i="99"/>
  <c r="EI250" i="99"/>
  <c r="EI234" i="99"/>
  <c r="EI175" i="99"/>
  <c r="EI163" i="99"/>
  <c r="EI169" i="99"/>
  <c r="EI176" i="99"/>
  <c r="EI172" i="99"/>
  <c r="EI178" i="99"/>
  <c r="EI162" i="99"/>
  <c r="EI177" i="99"/>
  <c r="EI168" i="99"/>
  <c r="EI171" i="99"/>
  <c r="EI165" i="99"/>
  <c r="EI174" i="99"/>
  <c r="EI167" i="99"/>
  <c r="EI170" i="99"/>
  <c r="EI111" i="99"/>
  <c r="EI115" i="99"/>
  <c r="EI121" i="99"/>
  <c r="EI112" i="99"/>
  <c r="EI124" i="99"/>
  <c r="EI114" i="99"/>
  <c r="EI113" i="99"/>
  <c r="EI120" i="99"/>
  <c r="EI123" i="99"/>
  <c r="EI117" i="99"/>
  <c r="EI110" i="99"/>
  <c r="EI119" i="99"/>
  <c r="EI122" i="99"/>
  <c r="EI51" i="99"/>
  <c r="EI57" i="99"/>
  <c r="EI64" i="99"/>
  <c r="EI60" i="99"/>
  <c r="EI50" i="99"/>
  <c r="EI56" i="99"/>
  <c r="EI59" i="99"/>
  <c r="EI53" i="99"/>
  <c r="EI55" i="99"/>
  <c r="EI58" i="99"/>
  <c r="EI721" i="99"/>
  <c r="EI717" i="99"/>
  <c r="EI713" i="99"/>
  <c r="EI709" i="99"/>
  <c r="EI705" i="99"/>
  <c r="EI701" i="99"/>
  <c r="EI720" i="99"/>
  <c r="EI716" i="99"/>
  <c r="EI712" i="99"/>
  <c r="EI708" i="99"/>
  <c r="EI704" i="99"/>
  <c r="EI719" i="99"/>
  <c r="EI715" i="99"/>
  <c r="EI711" i="99"/>
  <c r="EI707" i="99"/>
  <c r="EI703" i="99"/>
  <c r="EI657" i="99"/>
  <c r="EI653" i="99"/>
  <c r="EI649" i="99"/>
  <c r="EI645" i="99"/>
  <c r="EI641" i="99"/>
  <c r="EI656" i="99"/>
  <c r="EI652" i="99"/>
  <c r="EI648" i="99"/>
  <c r="EI644" i="99"/>
  <c r="EI640" i="99"/>
  <c r="EI655" i="99"/>
  <c r="EI651" i="99"/>
  <c r="EI647" i="99"/>
  <c r="EI643" i="99"/>
  <c r="EI639" i="99"/>
  <c r="EI593" i="99"/>
  <c r="EI589" i="99"/>
  <c r="EI585" i="99"/>
  <c r="EI581" i="99"/>
  <c r="EI577" i="99"/>
  <c r="EI592" i="99"/>
  <c r="EI588" i="99"/>
  <c r="EI584" i="99"/>
  <c r="EI580" i="99"/>
  <c r="EI576" i="99"/>
  <c r="EI595" i="99"/>
  <c r="EI591" i="99"/>
  <c r="EI587" i="99"/>
  <c r="EI583" i="99"/>
  <c r="EI579" i="99"/>
  <c r="EI575" i="99"/>
  <c r="EI530" i="99"/>
  <c r="EI526" i="99"/>
  <c r="EI522" i="99"/>
  <c r="EI518" i="99"/>
  <c r="EI514" i="99"/>
  <c r="EI529" i="99"/>
  <c r="EI525" i="99"/>
  <c r="EI521" i="99"/>
  <c r="EI517" i="99"/>
  <c r="EI513" i="99"/>
  <c r="EI532" i="99"/>
  <c r="EI528" i="99"/>
  <c r="EI524" i="99"/>
  <c r="EI520" i="99"/>
  <c r="EI516" i="99"/>
  <c r="EI512" i="99"/>
  <c r="EI510" i="99"/>
  <c r="EI506" i="99"/>
  <c r="EI502" i="99"/>
  <c r="EI498" i="99"/>
  <c r="EI494" i="99"/>
  <c r="EI509" i="99"/>
  <c r="EI505" i="99"/>
  <c r="EI501" i="99"/>
  <c r="EI508" i="99"/>
  <c r="EI504" i="99"/>
  <c r="EI500" i="99"/>
  <c r="EI427" i="99"/>
  <c r="EI423" i="99"/>
  <c r="EI419" i="99"/>
  <c r="EI415" i="99"/>
  <c r="EI430" i="99"/>
  <c r="EI426" i="99"/>
  <c r="EI422" i="99"/>
  <c r="EI418" i="99"/>
  <c r="EI414" i="99"/>
  <c r="EI429" i="99"/>
  <c r="EI425" i="99"/>
  <c r="EI421" i="99"/>
  <c r="EI417" i="99"/>
  <c r="EI413" i="99"/>
  <c r="EI375" i="99"/>
  <c r="EI359" i="99"/>
  <c r="EI372" i="99"/>
  <c r="EI365" i="99"/>
  <c r="EI368" i="99"/>
  <c r="EI374" i="99"/>
  <c r="EI364" i="99"/>
  <c r="EI367" i="99"/>
  <c r="EI373" i="99"/>
  <c r="EI361" i="99"/>
  <c r="EI363" i="99"/>
  <c r="EI366" i="99"/>
  <c r="EI308" i="99"/>
  <c r="EI311" i="99"/>
  <c r="EI317" i="99"/>
  <c r="EI309" i="99"/>
  <c r="EI320" i="99"/>
  <c r="EI310" i="99"/>
  <c r="EI307" i="99"/>
  <c r="EI316" i="99"/>
  <c r="EI306" i="99"/>
  <c r="EI319" i="99"/>
  <c r="EI313" i="99"/>
  <c r="EI315" i="99"/>
  <c r="EI318" i="99"/>
  <c r="EI749" i="99"/>
  <c r="EI745" i="99"/>
  <c r="EI748" i="99"/>
  <c r="EI744" i="99"/>
  <c r="EI747" i="99"/>
  <c r="EI743" i="99"/>
  <c r="EI759" i="99"/>
  <c r="EI771" i="99"/>
  <c r="EI783" i="99"/>
  <c r="EI443" i="99"/>
  <c r="EI451" i="99"/>
  <c r="EI463" i="99"/>
  <c r="EI475" i="99"/>
  <c r="EI487" i="99"/>
  <c r="EI507" i="99"/>
  <c r="EI555" i="99"/>
  <c r="EI618" i="99"/>
  <c r="EI666" i="99"/>
  <c r="EI714" i="99"/>
  <c r="EI408" i="99"/>
  <c r="EI369" i="99"/>
  <c r="EI190" i="99"/>
  <c r="EI754" i="99"/>
  <c r="EI758" i="99"/>
  <c r="EI762" i="99"/>
  <c r="EI766" i="99"/>
  <c r="EI770" i="99"/>
  <c r="EI774" i="99"/>
  <c r="EI778" i="99"/>
  <c r="EI434" i="99"/>
  <c r="EI438" i="99"/>
  <c r="EI442" i="99"/>
  <c r="EI446" i="99"/>
  <c r="EI450" i="99"/>
  <c r="EI454" i="99"/>
  <c r="EI458" i="99"/>
  <c r="EI462" i="99"/>
  <c r="EI470" i="99"/>
  <c r="EI474" i="99"/>
  <c r="EI478" i="99"/>
  <c r="EI482" i="99"/>
  <c r="EI486" i="99"/>
  <c r="EI495" i="99"/>
  <c r="EI503" i="99"/>
  <c r="EI519" i="99"/>
  <c r="EI535" i="99"/>
  <c r="EI551" i="99"/>
  <c r="EI567" i="99"/>
  <c r="EI582" i="99"/>
  <c r="EI598" i="99"/>
  <c r="EI614" i="99"/>
  <c r="EI630" i="99"/>
  <c r="EI646" i="99"/>
  <c r="EI662" i="99"/>
  <c r="EI678" i="99"/>
  <c r="EI694" i="99"/>
  <c r="EI710" i="99"/>
  <c r="EI726" i="99"/>
  <c r="EI742" i="99"/>
  <c r="EI388" i="99"/>
  <c r="EI404" i="99"/>
  <c r="EI420" i="99"/>
  <c r="EI289" i="99"/>
  <c r="EI353" i="99"/>
  <c r="EI61" i="99"/>
  <c r="EI125" i="99"/>
  <c r="EI189" i="99"/>
  <c r="EI253" i="99"/>
  <c r="EI80" i="99"/>
  <c r="EI314" i="99"/>
  <c r="EI378" i="99"/>
  <c r="EI86" i="99"/>
  <c r="EI150" i="99"/>
  <c r="EI214" i="99"/>
  <c r="EI5" i="99"/>
  <c r="EI62" i="99"/>
  <c r="EI280" i="99"/>
  <c r="EI344" i="99"/>
  <c r="EI52" i="99"/>
  <c r="EI116" i="99"/>
  <c r="EI180" i="99"/>
  <c r="EI244" i="99"/>
  <c r="EI13" i="99"/>
  <c r="EI370" i="99"/>
  <c r="EI254" i="99"/>
  <c r="EI224" i="99"/>
  <c r="EP26" i="100" l="1"/>
  <c r="ER26" i="100" s="1"/>
  <c r="EI27" i="100"/>
  <c r="EK27" i="100" s="1"/>
  <c r="EI25" i="100"/>
  <c r="EK25" i="100" s="1"/>
  <c r="EC26" i="100"/>
  <c r="DV27" i="100"/>
  <c r="DV25" i="100"/>
  <c r="DV23" i="100"/>
  <c r="EQ27" i="100"/>
  <c r="EQ25" i="100"/>
  <c r="EJ26" i="100"/>
  <c r="EB26" i="100"/>
  <c r="ED26" i="100" s="1"/>
  <c r="DU27" i="100"/>
  <c r="DW27" i="100" s="1"/>
  <c r="DU25" i="100"/>
  <c r="DW25" i="100" s="1"/>
  <c r="DU23" i="100"/>
  <c r="DW23" i="100" s="1"/>
  <c r="EQ26" i="100"/>
  <c r="EJ27" i="100"/>
  <c r="EJ25" i="100"/>
  <c r="EB27" i="100"/>
  <c r="ED27" i="100" s="1"/>
  <c r="EB25" i="100"/>
  <c r="ED25" i="100" s="1"/>
  <c r="DU26" i="100"/>
  <c r="DW26" i="100" s="1"/>
  <c r="DU24" i="100"/>
  <c r="DW24" i="100" s="1"/>
  <c r="DU22" i="100"/>
  <c r="DW22" i="100" s="1"/>
  <c r="EP27" i="100"/>
  <c r="ER27" i="100" s="1"/>
  <c r="DV26" i="100"/>
  <c r="EP25" i="100"/>
  <c r="ER25" i="100" s="1"/>
  <c r="EC27" i="100"/>
  <c r="DV24" i="100"/>
  <c r="EC25" i="100"/>
  <c r="DV22" i="100"/>
  <c r="EI26" i="100"/>
  <c r="EK26" i="100" s="1"/>
  <c r="EK764" i="99"/>
  <c r="EQ764" i="99" s="1"/>
  <c r="EK766" i="99"/>
  <c r="EQ766" i="99" s="1"/>
  <c r="EK768" i="99"/>
  <c r="EQ768" i="99" s="1"/>
  <c r="EK769" i="99"/>
  <c r="EQ769" i="99" s="1"/>
  <c r="EK770" i="99"/>
  <c r="EQ770" i="99" s="1"/>
  <c r="EK771" i="99"/>
  <c r="EQ771" i="99" s="1"/>
  <c r="EK778" i="99"/>
  <c r="EQ778" i="99" s="1"/>
  <c r="EK780" i="99"/>
  <c r="EQ780" i="99" s="1"/>
  <c r="EK782" i="99"/>
  <c r="EQ782" i="99" s="1"/>
  <c r="EK784" i="99" l="1"/>
  <c r="EQ784" i="99" s="1"/>
  <c r="EK781" i="99"/>
  <c r="EQ781" i="99" s="1"/>
  <c r="EK775" i="99"/>
  <c r="EQ775" i="99" s="1"/>
  <c r="EK772" i="99"/>
  <c r="EQ772" i="99" s="1"/>
  <c r="EK767" i="99"/>
  <c r="EQ767" i="99" s="1"/>
  <c r="EK765" i="99"/>
  <c r="EQ765" i="99" s="1"/>
  <c r="EK783" i="99"/>
  <c r="EQ783" i="99" s="1"/>
  <c r="EK773" i="99"/>
  <c r="EQ773" i="99" s="1"/>
  <c r="EK776" i="99"/>
  <c r="EQ776" i="99" s="1"/>
  <c r="EK774" i="99"/>
  <c r="EQ774" i="99" s="1"/>
  <c r="EK779" i="99" l="1"/>
  <c r="EQ779" i="99" s="1"/>
  <c r="EK777" i="99"/>
  <c r="EQ777" i="99" s="1"/>
  <c r="EK300" i="99"/>
  <c r="EQ300" i="99" s="1"/>
  <c r="EK304" i="99"/>
  <c r="EQ304" i="99" s="1"/>
  <c r="EK308" i="99"/>
  <c r="EQ308" i="99" s="1"/>
  <c r="EK310" i="99"/>
  <c r="EQ310" i="99" s="1"/>
  <c r="EK312" i="99"/>
  <c r="EQ312" i="99" s="1"/>
  <c r="EK314" i="99"/>
  <c r="EQ314" i="99" s="1"/>
  <c r="EK316" i="99"/>
  <c r="EQ316" i="99" s="1"/>
  <c r="EK320" i="99"/>
  <c r="EQ320" i="99" s="1"/>
  <c r="EK324" i="99"/>
  <c r="EQ324" i="99" s="1"/>
  <c r="EK326" i="99"/>
  <c r="EQ326" i="99" s="1"/>
  <c r="EK328" i="99"/>
  <c r="EQ328" i="99" s="1"/>
  <c r="EK330" i="99"/>
  <c r="EQ330" i="99" s="1"/>
  <c r="EK332" i="99"/>
  <c r="EQ332" i="99" s="1"/>
  <c r="EK336" i="99"/>
  <c r="EQ336" i="99" s="1"/>
  <c r="EK340" i="99"/>
  <c r="EQ340" i="99" s="1"/>
  <c r="EK342" i="99"/>
  <c r="EQ342" i="99" s="1"/>
  <c r="EK344" i="99"/>
  <c r="EQ344" i="99" s="1"/>
  <c r="EK346" i="99"/>
  <c r="EQ346" i="99" s="1"/>
  <c r="EK348" i="99"/>
  <c r="EQ348" i="99" s="1"/>
  <c r="EK352" i="99"/>
  <c r="EQ352" i="99" s="1"/>
  <c r="EK356" i="99"/>
  <c r="EQ356" i="99" s="1"/>
  <c r="EK358" i="99"/>
  <c r="EQ358" i="99" s="1"/>
  <c r="EK360" i="99"/>
  <c r="EQ360" i="99" s="1"/>
  <c r="EK362" i="99"/>
  <c r="EQ362" i="99" s="1"/>
  <c r="EK364" i="99"/>
  <c r="EQ364" i="99" s="1"/>
  <c r="EK368" i="99"/>
  <c r="EQ368" i="99" s="1"/>
  <c r="EK372" i="99"/>
  <c r="EQ372" i="99" s="1"/>
  <c r="EK374" i="99"/>
  <c r="EQ374" i="99" s="1"/>
  <c r="EK376" i="99"/>
  <c r="EQ376" i="99" s="1"/>
  <c r="EK378" i="99"/>
  <c r="EQ378" i="99" s="1"/>
  <c r="EK380" i="99"/>
  <c r="EQ380" i="99" s="1"/>
  <c r="EK384" i="99"/>
  <c r="EQ384" i="99" s="1"/>
  <c r="EK388" i="99"/>
  <c r="EQ388" i="99" s="1"/>
  <c r="EK390" i="99"/>
  <c r="EQ390" i="99" s="1"/>
  <c r="EK391" i="99"/>
  <c r="EQ391" i="99" s="1"/>
  <c r="EK394" i="99"/>
  <c r="EQ394" i="99" s="1"/>
  <c r="EK399" i="99"/>
  <c r="EQ399" i="99" s="1"/>
  <c r="EK406" i="99"/>
  <c r="EQ406" i="99" s="1"/>
  <c r="EK407" i="99"/>
  <c r="EQ407" i="99" s="1"/>
  <c r="EK410" i="99"/>
  <c r="EQ410" i="99" s="1"/>
  <c r="EK415" i="99"/>
  <c r="EQ415" i="99" s="1"/>
  <c r="EK419" i="99"/>
  <c r="EQ419" i="99" s="1"/>
  <c r="EK422" i="99"/>
  <c r="EQ422" i="99" s="1"/>
  <c r="EK423" i="99"/>
  <c r="EQ423" i="99" s="1"/>
  <c r="EK426" i="99"/>
  <c r="EQ426" i="99" s="1"/>
  <c r="EK435" i="99"/>
  <c r="EQ435" i="99" s="1"/>
  <c r="EK438" i="99"/>
  <c r="EQ438" i="99" s="1"/>
  <c r="EK439" i="99"/>
  <c r="EQ439" i="99" s="1"/>
  <c r="EK442" i="99"/>
  <c r="EQ442" i="99" s="1"/>
  <c r="EK447" i="99"/>
  <c r="EQ447" i="99" s="1"/>
  <c r="EK450" i="99"/>
  <c r="EQ450" i="99" s="1"/>
  <c r="EK451" i="99"/>
  <c r="EQ451" i="99" s="1"/>
  <c r="EK455" i="99"/>
  <c r="EQ455" i="99" s="1"/>
  <c r="EK458" i="99"/>
  <c r="EQ458" i="99" s="1"/>
  <c r="EK463" i="99"/>
  <c r="EQ463" i="99" s="1"/>
  <c r="EK466" i="99"/>
  <c r="EQ466" i="99" s="1"/>
  <c r="EK467" i="99"/>
  <c r="EQ467" i="99" s="1"/>
  <c r="EK470" i="99"/>
  <c r="EQ470" i="99" s="1"/>
  <c r="EK471" i="99"/>
  <c r="EQ471" i="99" s="1"/>
  <c r="EK479" i="99"/>
  <c r="EQ479" i="99" s="1"/>
  <c r="EK482" i="99"/>
  <c r="EQ482" i="99" s="1"/>
  <c r="EK483" i="99"/>
  <c r="EQ483" i="99" s="1"/>
  <c r="EK486" i="99"/>
  <c r="EQ486" i="99" s="1"/>
  <c r="EK487" i="99"/>
  <c r="EQ487" i="99" s="1"/>
  <c r="EK490" i="99"/>
  <c r="EQ490" i="99" s="1"/>
  <c r="EK495" i="99"/>
  <c r="EQ495" i="99" s="1"/>
  <c r="EK498" i="99"/>
  <c r="EQ498" i="99" s="1"/>
  <c r="EK499" i="99"/>
  <c r="EQ499" i="99" s="1"/>
  <c r="EK502" i="99"/>
  <c r="EQ502" i="99" s="1"/>
  <c r="EK503" i="99"/>
  <c r="EQ503" i="99" s="1"/>
  <c r="EK511" i="99"/>
  <c r="EQ511" i="99" s="1"/>
  <c r="EK514" i="99"/>
  <c r="EQ514" i="99" s="1"/>
  <c r="EK515" i="99"/>
  <c r="EQ515" i="99" s="1"/>
  <c r="EK518" i="99"/>
  <c r="EQ518" i="99" s="1"/>
  <c r="EK519" i="99"/>
  <c r="EQ519" i="99" s="1"/>
  <c r="EK527" i="99"/>
  <c r="EQ527" i="99" s="1"/>
  <c r="EK530" i="99"/>
  <c r="EQ530" i="99" s="1"/>
  <c r="EK531" i="99"/>
  <c r="EQ531" i="99" s="1"/>
  <c r="EK534" i="99"/>
  <c r="EQ534" i="99" s="1"/>
  <c r="EK535" i="99"/>
  <c r="EQ535" i="99" s="1"/>
  <c r="EK538" i="99"/>
  <c r="EQ538" i="99" s="1"/>
  <c r="EK543" i="99"/>
  <c r="EQ543" i="99" s="1"/>
  <c r="EK546" i="99"/>
  <c r="EQ546" i="99" s="1"/>
  <c r="EK547" i="99"/>
  <c r="EQ547" i="99" s="1"/>
  <c r="EK550" i="99"/>
  <c r="EQ550" i="99" s="1"/>
  <c r="EK551" i="99"/>
  <c r="EQ551" i="99" s="1"/>
  <c r="EK559" i="99"/>
  <c r="EQ559" i="99" s="1"/>
  <c r="EK562" i="99"/>
  <c r="EQ562" i="99" s="1"/>
  <c r="EK563" i="99"/>
  <c r="EQ563" i="99" s="1"/>
  <c r="EK566" i="99"/>
  <c r="EQ566" i="99" s="1"/>
  <c r="EK567" i="99"/>
  <c r="EQ567" i="99" s="1"/>
  <c r="EK570" i="99"/>
  <c r="EQ570" i="99" s="1"/>
  <c r="EK575" i="99"/>
  <c r="EQ575" i="99" s="1"/>
  <c r="EK577" i="99"/>
  <c r="EQ577" i="99" s="1"/>
  <c r="EK582" i="99"/>
  <c r="EQ582" i="99" s="1"/>
  <c r="EK583" i="99"/>
  <c r="EQ583" i="99" s="1"/>
  <c r="EK587" i="99"/>
  <c r="EQ587" i="99" s="1"/>
  <c r="EK590" i="99"/>
  <c r="EQ590" i="99" s="1"/>
  <c r="EK591" i="99"/>
  <c r="EQ591" i="99" s="1"/>
  <c r="EK593" i="99"/>
  <c r="EQ593" i="99" s="1"/>
  <c r="EK597" i="99"/>
  <c r="EQ597" i="99" s="1"/>
  <c r="EK602" i="99"/>
  <c r="EQ602" i="99" s="1"/>
  <c r="EK603" i="99"/>
  <c r="EQ603" i="99" s="1"/>
  <c r="EK606" i="99"/>
  <c r="EQ606" i="99" s="1"/>
  <c r="EK607" i="99"/>
  <c r="EQ607" i="99" s="1"/>
  <c r="EK609" i="99"/>
  <c r="EQ609" i="99" s="1"/>
  <c r="EK611" i="99"/>
  <c r="EQ611" i="99" s="1"/>
  <c r="EK613" i="99"/>
  <c r="EQ613" i="99" s="1"/>
  <c r="EK618" i="99"/>
  <c r="EQ618" i="99" s="1"/>
  <c r="EK625" i="99"/>
  <c r="EQ625" i="99" s="1"/>
  <c r="EK626" i="99"/>
  <c r="EQ626" i="99" s="1"/>
  <c r="EK627" i="99"/>
  <c r="EQ627" i="99" s="1"/>
  <c r="EK629" i="99"/>
  <c r="EQ629" i="99" s="1"/>
  <c r="EK630" i="99"/>
  <c r="EQ630" i="99" s="1"/>
  <c r="EK631" i="99"/>
  <c r="EQ631" i="99" s="1"/>
  <c r="EK633" i="99"/>
  <c r="EQ633" i="99" s="1"/>
  <c r="EK641" i="99"/>
  <c r="EQ641" i="99" s="1"/>
  <c r="EK642" i="99"/>
  <c r="EQ642" i="99" s="1"/>
  <c r="EK645" i="99"/>
  <c r="EQ645" i="99" s="1"/>
  <c r="EK646" i="99"/>
  <c r="EQ646" i="99" s="1"/>
  <c r="EK647" i="99"/>
  <c r="EQ647" i="99" s="1"/>
  <c r="EK649" i="99"/>
  <c r="EQ649" i="99" s="1"/>
  <c r="EK650" i="99"/>
  <c r="EQ650" i="99" s="1"/>
  <c r="EK651" i="99"/>
  <c r="EQ651" i="99" s="1"/>
  <c r="EK654" i="99"/>
  <c r="EQ654" i="99" s="1"/>
  <c r="EK655" i="99"/>
  <c r="EQ655" i="99" s="1"/>
  <c r="EK657" i="99"/>
  <c r="EQ657" i="99" s="1"/>
  <c r="EK659" i="99"/>
  <c r="EQ659" i="99" s="1"/>
  <c r="EK661" i="99"/>
  <c r="EQ661" i="99" s="1"/>
  <c r="EK666" i="99"/>
  <c r="EQ666" i="99" s="1"/>
  <c r="EK667" i="99"/>
  <c r="EQ667" i="99" s="1"/>
  <c r="EK670" i="99"/>
  <c r="EQ670" i="99" s="1"/>
  <c r="EK671" i="99"/>
  <c r="EQ671" i="99" s="1"/>
  <c r="EK673" i="99"/>
  <c r="EQ673" i="99" s="1"/>
  <c r="EK674" i="99"/>
  <c r="EQ674" i="99" s="1"/>
  <c r="EK675" i="99"/>
  <c r="EQ675" i="99" s="1"/>
  <c r="EK677" i="99"/>
  <c r="EQ677" i="99" s="1"/>
  <c r="EK679" i="99"/>
  <c r="EQ679" i="99" s="1"/>
  <c r="EK681" i="99"/>
  <c r="EQ681" i="99" s="1"/>
  <c r="EK683" i="99"/>
  <c r="EQ683" i="99" s="1"/>
  <c r="EK689" i="99"/>
  <c r="EQ689" i="99" s="1"/>
  <c r="EK690" i="99"/>
  <c r="EQ690" i="99" s="1"/>
  <c r="EK691" i="99"/>
  <c r="EQ691" i="99" s="1"/>
  <c r="EK695" i="99"/>
  <c r="EQ695" i="99" s="1"/>
  <c r="EK699" i="99"/>
  <c r="EQ699" i="99" s="1"/>
  <c r="EK703" i="99"/>
  <c r="EQ703" i="99" s="1"/>
  <c r="EK707" i="99"/>
  <c r="EQ707" i="99" s="1"/>
  <c r="EK711" i="99"/>
  <c r="EQ711" i="99" s="1"/>
  <c r="EK715" i="99"/>
  <c r="EQ715" i="99" s="1"/>
  <c r="EK719" i="99"/>
  <c r="EQ719" i="99" s="1"/>
  <c r="EK723" i="99"/>
  <c r="EQ723" i="99" s="1"/>
  <c r="EK727" i="99"/>
  <c r="EQ727" i="99" s="1"/>
  <c r="EK731" i="99"/>
  <c r="EQ731" i="99" s="1"/>
  <c r="EK735" i="99"/>
  <c r="EQ735" i="99" s="1"/>
  <c r="EK739" i="99"/>
  <c r="EQ739" i="99" s="1"/>
  <c r="EK743" i="99"/>
  <c r="EQ743" i="99" s="1"/>
  <c r="EK747" i="99"/>
  <c r="EQ747" i="99" s="1"/>
  <c r="EK751" i="99"/>
  <c r="EQ751" i="99" s="1"/>
  <c r="EK755" i="99"/>
  <c r="EQ755" i="99" s="1"/>
  <c r="EK759" i="99"/>
  <c r="EQ759" i="99" s="1"/>
  <c r="EK763" i="99"/>
  <c r="EQ763" i="99" s="1"/>
  <c r="EK8" i="99"/>
  <c r="EK20" i="99"/>
  <c r="EQ20" i="99" s="1"/>
  <c r="EK24" i="99"/>
  <c r="EQ24" i="99" s="1"/>
  <c r="EK28" i="99"/>
  <c r="EQ28" i="99" s="1"/>
  <c r="EK36" i="99"/>
  <c r="EQ36" i="99" s="1"/>
  <c r="EK40" i="99"/>
  <c r="EQ40" i="99" s="1"/>
  <c r="EK44" i="99"/>
  <c r="EQ44" i="99" s="1"/>
  <c r="EK52" i="99"/>
  <c r="EQ52" i="99" s="1"/>
  <c r="EK56" i="99"/>
  <c r="EQ56" i="99" s="1"/>
  <c r="EK60" i="99"/>
  <c r="EQ60" i="99" s="1"/>
  <c r="EK68" i="99"/>
  <c r="EQ68" i="99" s="1"/>
  <c r="EK72" i="99"/>
  <c r="EQ72" i="99" s="1"/>
  <c r="EK76" i="99"/>
  <c r="EQ76" i="99" s="1"/>
  <c r="EK84" i="99"/>
  <c r="EQ84" i="99" s="1"/>
  <c r="EK88" i="99"/>
  <c r="EQ88" i="99" s="1"/>
  <c r="EK106" i="99"/>
  <c r="EQ106" i="99" s="1"/>
  <c r="EK108" i="99"/>
  <c r="EQ108" i="99" s="1"/>
  <c r="EK110" i="99"/>
  <c r="EQ110" i="99" s="1"/>
  <c r="EK112" i="99"/>
  <c r="EQ112" i="99" s="1"/>
  <c r="EK114" i="99"/>
  <c r="EQ114" i="99" s="1"/>
  <c r="EK116" i="99"/>
  <c r="EQ116" i="99" s="1"/>
  <c r="EK118" i="99"/>
  <c r="EQ118" i="99" s="1"/>
  <c r="EK120" i="99"/>
  <c r="EQ120" i="99" s="1"/>
  <c r="EK122" i="99"/>
  <c r="EQ122" i="99" s="1"/>
  <c r="EK124" i="99"/>
  <c r="EQ124" i="99" s="1"/>
  <c r="EK126" i="99"/>
  <c r="EQ126" i="99" s="1"/>
  <c r="EK128" i="99"/>
  <c r="EQ128" i="99" s="1"/>
  <c r="EK132" i="99"/>
  <c r="EQ132" i="99" s="1"/>
  <c r="EK136" i="99"/>
  <c r="EQ136" i="99" s="1"/>
  <c r="EK137" i="99"/>
  <c r="EQ137" i="99" s="1"/>
  <c r="EK139" i="99"/>
  <c r="EQ139" i="99" s="1"/>
  <c r="EK141" i="99"/>
  <c r="EQ141" i="99" s="1"/>
  <c r="EK143" i="99"/>
  <c r="EQ143" i="99" s="1"/>
  <c r="EK145" i="99"/>
  <c r="EQ145" i="99" s="1"/>
  <c r="EK147" i="99"/>
  <c r="EQ147" i="99" s="1"/>
  <c r="EK148" i="99"/>
  <c r="EQ148" i="99" s="1"/>
  <c r="EK152" i="99"/>
  <c r="EQ152" i="99" s="1"/>
  <c r="EK153" i="99"/>
  <c r="EQ153" i="99" s="1"/>
  <c r="EK155" i="99"/>
  <c r="EQ155" i="99" s="1"/>
  <c r="EK156" i="99"/>
  <c r="EQ156" i="99" s="1"/>
  <c r="EK157" i="99"/>
  <c r="EQ157" i="99" s="1"/>
  <c r="EK159" i="99"/>
  <c r="EQ159" i="99" s="1"/>
  <c r="EK161" i="99"/>
  <c r="EQ161" i="99" s="1"/>
  <c r="EK163" i="99"/>
  <c r="EQ163" i="99" s="1"/>
  <c r="EK164" i="99"/>
  <c r="EQ164" i="99" s="1"/>
  <c r="EK168" i="99"/>
  <c r="EQ168" i="99" s="1"/>
  <c r="EK169" i="99"/>
  <c r="EQ169" i="99" s="1"/>
  <c r="EK171" i="99"/>
  <c r="EQ171" i="99" s="1"/>
  <c r="EK172" i="99"/>
  <c r="EQ172" i="99" s="1"/>
  <c r="EK173" i="99"/>
  <c r="EQ173" i="99" s="1"/>
  <c r="EK175" i="99"/>
  <c r="EQ175" i="99" s="1"/>
  <c r="EK179" i="99"/>
  <c r="EQ179" i="99" s="1"/>
  <c r="EK180" i="99"/>
  <c r="EQ180" i="99" s="1"/>
  <c r="EK184" i="99"/>
  <c r="EQ184" i="99" s="1"/>
  <c r="EK185" i="99"/>
  <c r="EQ185" i="99" s="1"/>
  <c r="EK187" i="99"/>
  <c r="EQ187" i="99" s="1"/>
  <c r="EK188" i="99"/>
  <c r="EQ188" i="99" s="1"/>
  <c r="EK189" i="99"/>
  <c r="EQ189" i="99" s="1"/>
  <c r="EK191" i="99"/>
  <c r="EQ191" i="99" s="1"/>
  <c r="EK195" i="99"/>
  <c r="EQ195" i="99" s="1"/>
  <c r="EK196" i="99"/>
  <c r="EQ196" i="99" s="1"/>
  <c r="EK201" i="99"/>
  <c r="EQ201" i="99" s="1"/>
  <c r="EK203" i="99"/>
  <c r="EQ203" i="99" s="1"/>
  <c r="EK204" i="99"/>
  <c r="EQ204" i="99" s="1"/>
  <c r="EK205" i="99"/>
  <c r="EQ205" i="99" s="1"/>
  <c r="EK207" i="99"/>
  <c r="EQ207" i="99" s="1"/>
  <c r="EK209" i="99"/>
  <c r="EQ209" i="99" s="1"/>
  <c r="EK211" i="99"/>
  <c r="EQ211" i="99" s="1"/>
  <c r="EK212" i="99"/>
  <c r="EQ212" i="99" s="1"/>
  <c r="EK614" i="99" l="1"/>
  <c r="EQ614" i="99" s="1"/>
  <c r="EK494" i="99"/>
  <c r="EQ494" i="99" s="1"/>
  <c r="EK462" i="99"/>
  <c r="EQ462" i="99" s="1"/>
  <c r="EK434" i="99"/>
  <c r="EQ434" i="99" s="1"/>
  <c r="EK306" i="99"/>
  <c r="EQ306" i="99" s="1"/>
  <c r="EK665" i="99"/>
  <c r="EQ665" i="99" s="1"/>
  <c r="EK634" i="99"/>
  <c r="EQ634" i="99" s="1"/>
  <c r="EK599" i="99"/>
  <c r="EQ599" i="99" s="1"/>
  <c r="EK594" i="99"/>
  <c r="EQ594" i="99" s="1"/>
  <c r="EK571" i="99"/>
  <c r="EQ571" i="99" s="1"/>
  <c r="EK539" i="99"/>
  <c r="EQ539" i="99" s="1"/>
  <c r="EK507" i="99"/>
  <c r="EQ507" i="99" s="1"/>
  <c r="EK475" i="99"/>
  <c r="EQ475" i="99" s="1"/>
  <c r="EK443" i="99"/>
  <c r="EQ443" i="99" s="1"/>
  <c r="EK643" i="99"/>
  <c r="EQ643" i="99" s="1"/>
  <c r="EK638" i="99"/>
  <c r="EQ638" i="99" s="1"/>
  <c r="EK619" i="99"/>
  <c r="EQ619" i="99" s="1"/>
  <c r="EK558" i="99"/>
  <c r="EQ558" i="99" s="1"/>
  <c r="EK526" i="99"/>
  <c r="EQ526" i="99" s="1"/>
  <c r="EK395" i="99"/>
  <c r="EQ395" i="99" s="1"/>
  <c r="EK370" i="99"/>
  <c r="EQ370" i="99" s="1"/>
  <c r="EK361" i="99"/>
  <c r="EQ361" i="99" s="1"/>
  <c r="EK193" i="99"/>
  <c r="EQ193" i="99" s="1"/>
  <c r="EK140" i="99"/>
  <c r="EQ140" i="99" s="1"/>
  <c r="EK686" i="99"/>
  <c r="EQ686" i="99" s="1"/>
  <c r="EK678" i="99"/>
  <c r="EQ678" i="99" s="1"/>
  <c r="EK639" i="99"/>
  <c r="EQ639" i="99" s="1"/>
  <c r="EK615" i="99"/>
  <c r="EQ615" i="99" s="1"/>
  <c r="EK579" i="99"/>
  <c r="EQ579" i="99" s="1"/>
  <c r="EK574" i="99"/>
  <c r="EQ574" i="99" s="1"/>
  <c r="EK542" i="99"/>
  <c r="EQ542" i="99" s="1"/>
  <c r="EK510" i="99"/>
  <c r="EQ510" i="99" s="1"/>
  <c r="EK478" i="99"/>
  <c r="EQ478" i="99" s="1"/>
  <c r="EK446" i="99"/>
  <c r="EQ446" i="99" s="1"/>
  <c r="EK581" i="99"/>
  <c r="EQ581" i="99" s="1"/>
  <c r="EK427" i="99"/>
  <c r="EQ427" i="99" s="1"/>
  <c r="EK338" i="99"/>
  <c r="EQ338" i="99" s="1"/>
  <c r="EK200" i="99"/>
  <c r="EQ200" i="99" s="1"/>
  <c r="EK177" i="99"/>
  <c r="EQ177" i="99" s="1"/>
  <c r="EK130" i="99"/>
  <c r="EQ130" i="99" s="1"/>
  <c r="EK687" i="99"/>
  <c r="EQ687" i="99" s="1"/>
  <c r="EK663" i="99"/>
  <c r="EQ663" i="99" s="1"/>
  <c r="EK658" i="99"/>
  <c r="EQ658" i="99" s="1"/>
  <c r="EK635" i="99"/>
  <c r="EQ635" i="99" s="1"/>
  <c r="EK623" i="99"/>
  <c r="EQ623" i="99" s="1"/>
  <c r="EK617" i="99"/>
  <c r="EQ617" i="99" s="1"/>
  <c r="EK610" i="99"/>
  <c r="EQ610" i="99" s="1"/>
  <c r="EK601" i="99"/>
  <c r="EQ601" i="99" s="1"/>
  <c r="EK595" i="99"/>
  <c r="EQ595" i="99" s="1"/>
  <c r="EK586" i="99"/>
  <c r="EQ586" i="99" s="1"/>
  <c r="EK555" i="99"/>
  <c r="EQ555" i="99" s="1"/>
  <c r="EK523" i="99"/>
  <c r="EQ523" i="99" s="1"/>
  <c r="EK491" i="99"/>
  <c r="EQ491" i="99" s="1"/>
  <c r="EK454" i="99"/>
  <c r="EQ454" i="99" s="1"/>
  <c r="EK431" i="99"/>
  <c r="EQ431" i="99" s="1"/>
  <c r="EK418" i="99"/>
  <c r="EQ418" i="99" s="1"/>
  <c r="EK402" i="99"/>
  <c r="EQ402" i="99" s="1"/>
  <c r="EK382" i="99"/>
  <c r="EQ382" i="99" s="1"/>
  <c r="EK350" i="99"/>
  <c r="EQ350" i="99" s="1"/>
  <c r="EK318" i="99"/>
  <c r="EQ318" i="99" s="1"/>
  <c r="EK682" i="99"/>
  <c r="EQ682" i="99" s="1"/>
  <c r="EK662" i="99"/>
  <c r="EQ662" i="99" s="1"/>
  <c r="EK622" i="99"/>
  <c r="EQ622" i="99" s="1"/>
  <c r="EK598" i="99"/>
  <c r="EQ598" i="99" s="1"/>
  <c r="EK585" i="99"/>
  <c r="EQ585" i="99" s="1"/>
  <c r="EK578" i="99"/>
  <c r="EQ578" i="99" s="1"/>
  <c r="EK554" i="99"/>
  <c r="EQ554" i="99" s="1"/>
  <c r="EK522" i="99"/>
  <c r="EQ522" i="99" s="1"/>
  <c r="EK506" i="99"/>
  <c r="EQ506" i="99" s="1"/>
  <c r="EK474" i="99"/>
  <c r="EQ474" i="99" s="1"/>
  <c r="EK430" i="99"/>
  <c r="EQ430" i="99" s="1"/>
  <c r="EK414" i="99"/>
  <c r="EQ414" i="99" s="1"/>
  <c r="EK398" i="99"/>
  <c r="EQ398" i="99" s="1"/>
  <c r="EK366" i="99"/>
  <c r="EQ366" i="99" s="1"/>
  <c r="EK334" i="99"/>
  <c r="EQ334" i="99" s="1"/>
  <c r="EK302" i="99"/>
  <c r="EQ302" i="99" s="1"/>
  <c r="EK459" i="99"/>
  <c r="EQ459" i="99" s="1"/>
  <c r="EK386" i="99"/>
  <c r="EQ386" i="99" s="1"/>
  <c r="EK354" i="99"/>
  <c r="EQ354" i="99" s="1"/>
  <c r="EK322" i="99"/>
  <c r="EQ322" i="99" s="1"/>
  <c r="EK688" i="99"/>
  <c r="EQ688" i="99" s="1"/>
  <c r="EK672" i="99"/>
  <c r="EQ672" i="99" s="1"/>
  <c r="EK656" i="99"/>
  <c r="EQ656" i="99" s="1"/>
  <c r="EK640" i="99"/>
  <c r="EQ640" i="99" s="1"/>
  <c r="EK624" i="99"/>
  <c r="EQ624" i="99" s="1"/>
  <c r="EK608" i="99"/>
  <c r="EQ608" i="99" s="1"/>
  <c r="EK592" i="99"/>
  <c r="EQ592" i="99" s="1"/>
  <c r="EK576" i="99"/>
  <c r="EQ576" i="99" s="1"/>
  <c r="EK760" i="99"/>
  <c r="EQ760" i="99" s="1"/>
  <c r="EK752" i="99"/>
  <c r="EQ752" i="99" s="1"/>
  <c r="EK744" i="99"/>
  <c r="EQ744" i="99" s="1"/>
  <c r="EK736" i="99"/>
  <c r="EQ736" i="99" s="1"/>
  <c r="EK728" i="99"/>
  <c r="EQ728" i="99" s="1"/>
  <c r="EK720" i="99"/>
  <c r="EQ720" i="99" s="1"/>
  <c r="EK712" i="99"/>
  <c r="EQ712" i="99" s="1"/>
  <c r="EK704" i="99"/>
  <c r="EQ704" i="99" s="1"/>
  <c r="EK696" i="99"/>
  <c r="EQ696" i="99" s="1"/>
  <c r="EK684" i="99"/>
  <c r="EQ684" i="99" s="1"/>
  <c r="EK668" i="99"/>
  <c r="EQ668" i="99" s="1"/>
  <c r="EK652" i="99"/>
  <c r="EQ652" i="99" s="1"/>
  <c r="EK636" i="99"/>
  <c r="EQ636" i="99" s="1"/>
  <c r="EK620" i="99"/>
  <c r="EQ620" i="99" s="1"/>
  <c r="EK604" i="99"/>
  <c r="EQ604" i="99" s="1"/>
  <c r="EK588" i="99"/>
  <c r="EQ588" i="99" s="1"/>
  <c r="EK572" i="99"/>
  <c r="EQ572" i="99" s="1"/>
  <c r="EK568" i="99"/>
  <c r="EQ568" i="99" s="1"/>
  <c r="EK564" i="99"/>
  <c r="EQ564" i="99" s="1"/>
  <c r="EK560" i="99"/>
  <c r="EQ560" i="99" s="1"/>
  <c r="EK556" i="99"/>
  <c r="EQ556" i="99" s="1"/>
  <c r="EK552" i="99"/>
  <c r="EQ552" i="99" s="1"/>
  <c r="EK548" i="99"/>
  <c r="EQ548" i="99" s="1"/>
  <c r="EK544" i="99"/>
  <c r="EQ544" i="99" s="1"/>
  <c r="EK540" i="99"/>
  <c r="EQ540" i="99" s="1"/>
  <c r="EK536" i="99"/>
  <c r="EQ536" i="99" s="1"/>
  <c r="EK532" i="99"/>
  <c r="EQ532" i="99" s="1"/>
  <c r="EK528" i="99"/>
  <c r="EQ528" i="99" s="1"/>
  <c r="EK524" i="99"/>
  <c r="EQ524" i="99" s="1"/>
  <c r="EK520" i="99"/>
  <c r="EQ520" i="99" s="1"/>
  <c r="EK516" i="99"/>
  <c r="EQ516" i="99" s="1"/>
  <c r="EK512" i="99"/>
  <c r="EQ512" i="99" s="1"/>
  <c r="EK508" i="99"/>
  <c r="EQ508" i="99" s="1"/>
  <c r="EK504" i="99"/>
  <c r="EQ504" i="99" s="1"/>
  <c r="EK500" i="99"/>
  <c r="EQ500" i="99" s="1"/>
  <c r="EK496" i="99"/>
  <c r="EQ496" i="99" s="1"/>
  <c r="EK492" i="99"/>
  <c r="EQ492" i="99" s="1"/>
  <c r="EK488" i="99"/>
  <c r="EQ488" i="99" s="1"/>
  <c r="EK484" i="99"/>
  <c r="EQ484" i="99" s="1"/>
  <c r="EK480" i="99"/>
  <c r="EQ480" i="99" s="1"/>
  <c r="EK476" i="99"/>
  <c r="EQ476" i="99" s="1"/>
  <c r="EK472" i="99"/>
  <c r="EQ472" i="99" s="1"/>
  <c r="EK468" i="99"/>
  <c r="EQ468" i="99" s="1"/>
  <c r="EK464" i="99"/>
  <c r="EQ464" i="99" s="1"/>
  <c r="EK460" i="99"/>
  <c r="EQ460" i="99" s="1"/>
  <c r="EK456" i="99"/>
  <c r="EQ456" i="99" s="1"/>
  <c r="EK452" i="99"/>
  <c r="EQ452" i="99" s="1"/>
  <c r="EK448" i="99"/>
  <c r="EQ448" i="99" s="1"/>
  <c r="EK444" i="99"/>
  <c r="EQ444" i="99" s="1"/>
  <c r="EK440" i="99"/>
  <c r="EQ440" i="99" s="1"/>
  <c r="EK436" i="99"/>
  <c r="EQ436" i="99" s="1"/>
  <c r="EK432" i="99"/>
  <c r="EQ432" i="99" s="1"/>
  <c r="EK428" i="99"/>
  <c r="EQ428" i="99" s="1"/>
  <c r="EK424" i="99"/>
  <c r="EQ424" i="99" s="1"/>
  <c r="EK420" i="99"/>
  <c r="EQ420" i="99" s="1"/>
  <c r="EK416" i="99"/>
  <c r="EQ416" i="99" s="1"/>
  <c r="EK412" i="99"/>
  <c r="EQ412" i="99" s="1"/>
  <c r="EK408" i="99"/>
  <c r="EQ408" i="99" s="1"/>
  <c r="EK404" i="99"/>
  <c r="EQ404" i="99" s="1"/>
  <c r="EK400" i="99"/>
  <c r="EQ400" i="99" s="1"/>
  <c r="EK396" i="99"/>
  <c r="EQ396" i="99" s="1"/>
  <c r="EK392" i="99"/>
  <c r="EQ392" i="99" s="1"/>
  <c r="EK680" i="99"/>
  <c r="EQ680" i="99" s="1"/>
  <c r="EK664" i="99"/>
  <c r="EQ664" i="99" s="1"/>
  <c r="EK648" i="99"/>
  <c r="EQ648" i="99" s="1"/>
  <c r="EK632" i="99"/>
  <c r="EQ632" i="99" s="1"/>
  <c r="EK616" i="99"/>
  <c r="EQ616" i="99" s="1"/>
  <c r="EK600" i="99"/>
  <c r="EQ600" i="99" s="1"/>
  <c r="EK584" i="99"/>
  <c r="EQ584" i="99" s="1"/>
  <c r="EK213" i="99"/>
  <c r="EQ213" i="99" s="1"/>
  <c r="EK208" i="99"/>
  <c r="EQ208" i="99" s="1"/>
  <c r="EK199" i="99"/>
  <c r="EQ199" i="99" s="1"/>
  <c r="EK197" i="99"/>
  <c r="EQ197" i="99" s="1"/>
  <c r="EK192" i="99"/>
  <c r="EQ192" i="99" s="1"/>
  <c r="EK183" i="99"/>
  <c r="EQ183" i="99" s="1"/>
  <c r="EK181" i="99"/>
  <c r="EQ181" i="99" s="1"/>
  <c r="EK176" i="99"/>
  <c r="EQ176" i="99" s="1"/>
  <c r="EK167" i="99"/>
  <c r="EQ167" i="99" s="1"/>
  <c r="EK165" i="99"/>
  <c r="EQ165" i="99" s="1"/>
  <c r="EK160" i="99"/>
  <c r="EQ160" i="99" s="1"/>
  <c r="EK151" i="99"/>
  <c r="EQ151" i="99" s="1"/>
  <c r="EK149" i="99"/>
  <c r="EQ149" i="99" s="1"/>
  <c r="EK144" i="99"/>
  <c r="EQ144" i="99" s="1"/>
  <c r="EK135" i="99"/>
  <c r="EQ135" i="99" s="1"/>
  <c r="EK133" i="99"/>
  <c r="EQ133" i="99" s="1"/>
  <c r="EK131" i="99"/>
  <c r="EQ131" i="99" s="1"/>
  <c r="EK129" i="99"/>
  <c r="EQ129" i="99" s="1"/>
  <c r="EK127" i="99"/>
  <c r="EQ127" i="99" s="1"/>
  <c r="EK125" i="99"/>
  <c r="EQ125" i="99" s="1"/>
  <c r="EK123" i="99"/>
  <c r="EQ123" i="99" s="1"/>
  <c r="EK121" i="99"/>
  <c r="EQ121" i="99" s="1"/>
  <c r="EK119" i="99"/>
  <c r="EQ119" i="99" s="1"/>
  <c r="EK117" i="99"/>
  <c r="EQ117" i="99" s="1"/>
  <c r="EK115" i="99"/>
  <c r="EQ115" i="99" s="1"/>
  <c r="EK113" i="99"/>
  <c r="EQ113" i="99" s="1"/>
  <c r="EK111" i="99"/>
  <c r="EQ111" i="99" s="1"/>
  <c r="EK109" i="99"/>
  <c r="EQ109" i="99" s="1"/>
  <c r="EK107" i="99"/>
  <c r="EQ107" i="99" s="1"/>
  <c r="EK105" i="99"/>
  <c r="EQ105" i="99" s="1"/>
  <c r="EK80" i="99"/>
  <c r="EQ80" i="99" s="1"/>
  <c r="EK64" i="99"/>
  <c r="EQ64" i="99" s="1"/>
  <c r="EK48" i="99"/>
  <c r="EQ48" i="99" s="1"/>
  <c r="EK32" i="99"/>
  <c r="EQ32" i="99" s="1"/>
  <c r="EK16" i="99"/>
  <c r="EK12" i="99"/>
  <c r="EK756" i="99"/>
  <c r="EQ756" i="99" s="1"/>
  <c r="EK748" i="99"/>
  <c r="EQ748" i="99" s="1"/>
  <c r="EK740" i="99"/>
  <c r="EQ740" i="99" s="1"/>
  <c r="EK732" i="99"/>
  <c r="EQ732" i="99" s="1"/>
  <c r="EK724" i="99"/>
  <c r="EQ724" i="99" s="1"/>
  <c r="EK716" i="99"/>
  <c r="EQ716" i="99" s="1"/>
  <c r="EK708" i="99"/>
  <c r="EQ708" i="99" s="1"/>
  <c r="EK700" i="99"/>
  <c r="EQ700" i="99" s="1"/>
  <c r="EK692" i="99"/>
  <c r="EQ692" i="99" s="1"/>
  <c r="EK685" i="99"/>
  <c r="EQ685" i="99" s="1"/>
  <c r="EK676" i="99"/>
  <c r="EQ676" i="99" s="1"/>
  <c r="EK669" i="99"/>
  <c r="EQ669" i="99" s="1"/>
  <c r="EK660" i="99"/>
  <c r="EQ660" i="99" s="1"/>
  <c r="EK653" i="99"/>
  <c r="EQ653" i="99" s="1"/>
  <c r="EK644" i="99"/>
  <c r="EQ644" i="99" s="1"/>
  <c r="EK637" i="99"/>
  <c r="EQ637" i="99" s="1"/>
  <c r="EK628" i="99"/>
  <c r="EQ628" i="99" s="1"/>
  <c r="EK621" i="99"/>
  <c r="EQ621" i="99" s="1"/>
  <c r="EK612" i="99"/>
  <c r="EQ612" i="99" s="1"/>
  <c r="EK605" i="99"/>
  <c r="EQ605" i="99" s="1"/>
  <c r="EK596" i="99"/>
  <c r="EQ596" i="99" s="1"/>
  <c r="EK589" i="99"/>
  <c r="EQ589" i="99" s="1"/>
  <c r="EK580" i="99"/>
  <c r="EQ580" i="99" s="1"/>
  <c r="EK573" i="99"/>
  <c r="EQ573" i="99" s="1"/>
  <c r="EK569" i="99"/>
  <c r="EQ569" i="99" s="1"/>
  <c r="EK565" i="99"/>
  <c r="EQ565" i="99" s="1"/>
  <c r="EK561" i="99"/>
  <c r="EQ561" i="99" s="1"/>
  <c r="EK557" i="99"/>
  <c r="EQ557" i="99" s="1"/>
  <c r="EK553" i="99"/>
  <c r="EQ553" i="99" s="1"/>
  <c r="EK549" i="99"/>
  <c r="EQ549" i="99" s="1"/>
  <c r="EK545" i="99"/>
  <c r="EQ545" i="99" s="1"/>
  <c r="EK541" i="99"/>
  <c r="EQ541" i="99" s="1"/>
  <c r="EK537" i="99"/>
  <c r="EQ537" i="99" s="1"/>
  <c r="EK533" i="99"/>
  <c r="EQ533" i="99" s="1"/>
  <c r="EK529" i="99"/>
  <c r="EQ529" i="99" s="1"/>
  <c r="EK525" i="99"/>
  <c r="EQ525" i="99" s="1"/>
  <c r="EK521" i="99"/>
  <c r="EQ521" i="99" s="1"/>
  <c r="EK517" i="99"/>
  <c r="EQ517" i="99" s="1"/>
  <c r="EK513" i="99"/>
  <c r="EQ513" i="99" s="1"/>
  <c r="EK509" i="99"/>
  <c r="EQ509" i="99" s="1"/>
  <c r="EK505" i="99"/>
  <c r="EQ505" i="99" s="1"/>
  <c r="EK501" i="99"/>
  <c r="EQ501" i="99" s="1"/>
  <c r="EK497" i="99"/>
  <c r="EQ497" i="99" s="1"/>
  <c r="EK493" i="99"/>
  <c r="EQ493" i="99" s="1"/>
  <c r="EK489" i="99"/>
  <c r="EQ489" i="99" s="1"/>
  <c r="EK485" i="99"/>
  <c r="EQ485" i="99" s="1"/>
  <c r="EK481" i="99"/>
  <c r="EQ481" i="99" s="1"/>
  <c r="EK477" i="99"/>
  <c r="EQ477" i="99" s="1"/>
  <c r="EK473" i="99"/>
  <c r="EQ473" i="99" s="1"/>
  <c r="EK469" i="99"/>
  <c r="EQ469" i="99" s="1"/>
  <c r="EK465" i="99"/>
  <c r="EQ465" i="99" s="1"/>
  <c r="EK461" i="99"/>
  <c r="EQ461" i="99" s="1"/>
  <c r="EK457" i="99"/>
  <c r="EQ457" i="99" s="1"/>
  <c r="EK453" i="99"/>
  <c r="EQ453" i="99" s="1"/>
  <c r="EK449" i="99"/>
  <c r="EQ449" i="99" s="1"/>
  <c r="EK445" i="99"/>
  <c r="EQ445" i="99" s="1"/>
  <c r="EK441" i="99"/>
  <c r="EQ441" i="99" s="1"/>
  <c r="EK437" i="99"/>
  <c r="EQ437" i="99" s="1"/>
  <c r="EK433" i="99"/>
  <c r="EQ433" i="99" s="1"/>
  <c r="EK429" i="99"/>
  <c r="EQ429" i="99" s="1"/>
  <c r="EK425" i="99"/>
  <c r="EQ425" i="99" s="1"/>
  <c r="EK421" i="99"/>
  <c r="EQ421" i="99" s="1"/>
  <c r="EK417" i="99"/>
  <c r="EQ417" i="99" s="1"/>
  <c r="EK413" i="99"/>
  <c r="EQ413" i="99" s="1"/>
  <c r="EK409" i="99"/>
  <c r="EQ409" i="99" s="1"/>
  <c r="EK405" i="99"/>
  <c r="EQ405" i="99" s="1"/>
  <c r="EK401" i="99"/>
  <c r="EQ401" i="99" s="1"/>
  <c r="EK397" i="99"/>
  <c r="EQ397" i="99" s="1"/>
  <c r="EK393" i="99"/>
  <c r="EQ393" i="99" s="1"/>
  <c r="EK389" i="99"/>
  <c r="EQ389" i="99" s="1"/>
  <c r="EK387" i="99"/>
  <c r="EQ387" i="99" s="1"/>
  <c r="EK381" i="99"/>
  <c r="EQ381" i="99" s="1"/>
  <c r="EK379" i="99"/>
  <c r="EQ379" i="99" s="1"/>
  <c r="EK373" i="99"/>
  <c r="EQ373" i="99" s="1"/>
  <c r="EK371" i="99"/>
  <c r="EQ371" i="99" s="1"/>
  <c r="EK365" i="99"/>
  <c r="EQ365" i="99" s="1"/>
  <c r="EK363" i="99"/>
  <c r="EQ363" i="99" s="1"/>
  <c r="EK357" i="99"/>
  <c r="EQ357" i="99" s="1"/>
  <c r="EK355" i="99"/>
  <c r="EQ355" i="99" s="1"/>
  <c r="EK349" i="99"/>
  <c r="EQ349" i="99" s="1"/>
  <c r="EK347" i="99"/>
  <c r="EQ347" i="99" s="1"/>
  <c r="EK341" i="99"/>
  <c r="EQ341" i="99" s="1"/>
  <c r="EK339" i="99"/>
  <c r="EQ339" i="99" s="1"/>
  <c r="EK333" i="99"/>
  <c r="EQ333" i="99" s="1"/>
  <c r="EK331" i="99"/>
  <c r="EQ331" i="99" s="1"/>
  <c r="EK325" i="99"/>
  <c r="EQ325" i="99" s="1"/>
  <c r="EK323" i="99"/>
  <c r="EQ323" i="99" s="1"/>
  <c r="EK317" i="99"/>
  <c r="EQ317" i="99" s="1"/>
  <c r="EK315" i="99"/>
  <c r="EQ315" i="99" s="1"/>
  <c r="EK309" i="99"/>
  <c r="EQ309" i="99" s="1"/>
  <c r="EK307" i="99"/>
  <c r="EQ307" i="99" s="1"/>
  <c r="EK301" i="99"/>
  <c r="EQ301" i="99" s="1"/>
  <c r="EK299" i="99"/>
  <c r="EQ299" i="99" s="1"/>
  <c r="EK411" i="99"/>
  <c r="EQ411" i="99" s="1"/>
  <c r="EK403" i="99"/>
  <c r="EQ403" i="99" s="1"/>
  <c r="EK385" i="99"/>
  <c r="EQ385" i="99" s="1"/>
  <c r="EK377" i="99"/>
  <c r="EQ377" i="99" s="1"/>
  <c r="EK369" i="99"/>
  <c r="EQ369" i="99" s="1"/>
  <c r="EK353" i="99"/>
  <c r="EQ353" i="99" s="1"/>
  <c r="EK345" i="99"/>
  <c r="EQ345" i="99" s="1"/>
  <c r="EK337" i="99"/>
  <c r="EQ337" i="99" s="1"/>
  <c r="EK329" i="99"/>
  <c r="EQ329" i="99" s="1"/>
  <c r="EK321" i="99"/>
  <c r="EQ321" i="99" s="1"/>
  <c r="EK313" i="99"/>
  <c r="EQ313" i="99" s="1"/>
  <c r="EK305" i="99"/>
  <c r="EQ305" i="99" s="1"/>
  <c r="EK214" i="99"/>
  <c r="EQ214" i="99" s="1"/>
  <c r="EK383" i="99"/>
  <c r="EQ383" i="99" s="1"/>
  <c r="EK375" i="99"/>
  <c r="EQ375" i="99" s="1"/>
  <c r="EK367" i="99"/>
  <c r="EQ367" i="99" s="1"/>
  <c r="EK359" i="99"/>
  <c r="EQ359" i="99" s="1"/>
  <c r="EK351" i="99"/>
  <c r="EQ351" i="99" s="1"/>
  <c r="EK343" i="99"/>
  <c r="EQ343" i="99" s="1"/>
  <c r="EK335" i="99"/>
  <c r="EQ335" i="99" s="1"/>
  <c r="EK327" i="99"/>
  <c r="EQ327" i="99" s="1"/>
  <c r="EK319" i="99"/>
  <c r="EQ319" i="99" s="1"/>
  <c r="EK311" i="99"/>
  <c r="EQ311" i="99" s="1"/>
  <c r="EK303" i="99"/>
  <c r="EQ303" i="99" s="1"/>
  <c r="EK761" i="99"/>
  <c r="EQ761" i="99" s="1"/>
  <c r="EK757" i="99"/>
  <c r="EQ757" i="99" s="1"/>
  <c r="EK753" i="99"/>
  <c r="EQ753" i="99" s="1"/>
  <c r="EK749" i="99"/>
  <c r="EQ749" i="99" s="1"/>
  <c r="EK745" i="99"/>
  <c r="EQ745" i="99" s="1"/>
  <c r="EK741" i="99"/>
  <c r="EQ741" i="99" s="1"/>
  <c r="EK737" i="99"/>
  <c r="EQ737" i="99" s="1"/>
  <c r="EK733" i="99"/>
  <c r="EQ733" i="99" s="1"/>
  <c r="EK729" i="99"/>
  <c r="EQ729" i="99" s="1"/>
  <c r="EK725" i="99"/>
  <c r="EQ725" i="99" s="1"/>
  <c r="EK721" i="99"/>
  <c r="EQ721" i="99" s="1"/>
  <c r="EK717" i="99"/>
  <c r="EQ717" i="99" s="1"/>
  <c r="EK713" i="99"/>
  <c r="EQ713" i="99" s="1"/>
  <c r="EK709" i="99"/>
  <c r="EQ709" i="99" s="1"/>
  <c r="EK705" i="99"/>
  <c r="EQ705" i="99" s="1"/>
  <c r="EK701" i="99"/>
  <c r="EQ701" i="99" s="1"/>
  <c r="EK697" i="99"/>
  <c r="EQ697" i="99" s="1"/>
  <c r="EK693" i="99"/>
  <c r="EQ693" i="99" s="1"/>
  <c r="EK762" i="99"/>
  <c r="EQ762" i="99" s="1"/>
  <c r="EK758" i="99"/>
  <c r="EQ758" i="99" s="1"/>
  <c r="EK754" i="99"/>
  <c r="EQ754" i="99" s="1"/>
  <c r="EK750" i="99"/>
  <c r="EQ750" i="99" s="1"/>
  <c r="EK746" i="99"/>
  <c r="EQ746" i="99" s="1"/>
  <c r="EK742" i="99"/>
  <c r="EQ742" i="99" s="1"/>
  <c r="EK738" i="99"/>
  <c r="EQ738" i="99" s="1"/>
  <c r="EK734" i="99"/>
  <c r="EQ734" i="99" s="1"/>
  <c r="EK730" i="99"/>
  <c r="EQ730" i="99" s="1"/>
  <c r="EK726" i="99"/>
  <c r="EQ726" i="99" s="1"/>
  <c r="EK722" i="99"/>
  <c r="EQ722" i="99" s="1"/>
  <c r="EK718" i="99"/>
  <c r="EQ718" i="99" s="1"/>
  <c r="EK714" i="99"/>
  <c r="EQ714" i="99" s="1"/>
  <c r="EK710" i="99"/>
  <c r="EQ710" i="99" s="1"/>
  <c r="EK706" i="99"/>
  <c r="EQ706" i="99" s="1"/>
  <c r="EK702" i="99"/>
  <c r="EQ702" i="99" s="1"/>
  <c r="EK698" i="99"/>
  <c r="EQ698" i="99" s="1"/>
  <c r="EK694" i="99"/>
  <c r="EQ694" i="99" s="1"/>
  <c r="EK297" i="99"/>
  <c r="EQ297" i="99" s="1"/>
  <c r="EK295" i="99"/>
  <c r="EQ295" i="99" s="1"/>
  <c r="EK293" i="99"/>
  <c r="EQ293" i="99" s="1"/>
  <c r="EK291" i="99"/>
  <c r="EQ291" i="99" s="1"/>
  <c r="EK289" i="99"/>
  <c r="EQ289" i="99" s="1"/>
  <c r="EK287" i="99"/>
  <c r="EQ287" i="99" s="1"/>
  <c r="EK285" i="99"/>
  <c r="EQ285" i="99" s="1"/>
  <c r="EK283" i="99"/>
  <c r="EQ283" i="99" s="1"/>
  <c r="EK281" i="99"/>
  <c r="EQ281" i="99" s="1"/>
  <c r="EK279" i="99"/>
  <c r="EQ279" i="99" s="1"/>
  <c r="EK277" i="99"/>
  <c r="EQ277" i="99" s="1"/>
  <c r="EK275" i="99"/>
  <c r="EQ275" i="99" s="1"/>
  <c r="EK273" i="99"/>
  <c r="EQ273" i="99" s="1"/>
  <c r="EK271" i="99"/>
  <c r="EQ271" i="99" s="1"/>
  <c r="EK269" i="99"/>
  <c r="EQ269" i="99" s="1"/>
  <c r="EK267" i="99"/>
  <c r="EQ267" i="99" s="1"/>
  <c r="EK265" i="99"/>
  <c r="EQ265" i="99" s="1"/>
  <c r="EK263" i="99"/>
  <c r="EQ263" i="99" s="1"/>
  <c r="EK261" i="99"/>
  <c r="EQ261" i="99" s="1"/>
  <c r="EK259" i="99"/>
  <c r="EQ259" i="99" s="1"/>
  <c r="EK257" i="99"/>
  <c r="EQ257" i="99" s="1"/>
  <c r="EK255" i="99"/>
  <c r="EQ255" i="99" s="1"/>
  <c r="EK253" i="99"/>
  <c r="EQ253" i="99" s="1"/>
  <c r="EK251" i="99"/>
  <c r="EQ251" i="99" s="1"/>
  <c r="EK249" i="99"/>
  <c r="EQ249" i="99" s="1"/>
  <c r="EK247" i="99"/>
  <c r="EQ247" i="99" s="1"/>
  <c r="EK245" i="99"/>
  <c r="EQ245" i="99" s="1"/>
  <c r="EK243" i="99"/>
  <c r="EQ243" i="99" s="1"/>
  <c r="EK241" i="99"/>
  <c r="EQ241" i="99" s="1"/>
  <c r="EK239" i="99"/>
  <c r="EQ239" i="99" s="1"/>
  <c r="EK237" i="99"/>
  <c r="EQ237" i="99" s="1"/>
  <c r="EK235" i="99"/>
  <c r="EQ235" i="99" s="1"/>
  <c r="EK233" i="99"/>
  <c r="EQ233" i="99" s="1"/>
  <c r="EK231" i="99"/>
  <c r="EQ231" i="99" s="1"/>
  <c r="EK229" i="99"/>
  <c r="EQ229" i="99" s="1"/>
  <c r="EK227" i="99"/>
  <c r="EQ227" i="99" s="1"/>
  <c r="EK225" i="99"/>
  <c r="EQ225" i="99" s="1"/>
  <c r="EK223" i="99"/>
  <c r="EQ223" i="99" s="1"/>
  <c r="EK221" i="99"/>
  <c r="EQ221" i="99" s="1"/>
  <c r="EK219" i="99"/>
  <c r="EQ219" i="99" s="1"/>
  <c r="EK217" i="99"/>
  <c r="EQ217" i="99" s="1"/>
  <c r="EK215" i="99"/>
  <c r="EQ215" i="99" s="1"/>
  <c r="EK298" i="99"/>
  <c r="EQ298" i="99" s="1"/>
  <c r="EK296" i="99"/>
  <c r="EQ296" i="99" s="1"/>
  <c r="EK294" i="99"/>
  <c r="EQ294" i="99" s="1"/>
  <c r="EK292" i="99"/>
  <c r="EQ292" i="99" s="1"/>
  <c r="EK290" i="99"/>
  <c r="EQ290" i="99" s="1"/>
  <c r="EK288" i="99"/>
  <c r="EQ288" i="99" s="1"/>
  <c r="EK286" i="99"/>
  <c r="EQ286" i="99" s="1"/>
  <c r="EK284" i="99"/>
  <c r="EQ284" i="99" s="1"/>
  <c r="EK282" i="99"/>
  <c r="EQ282" i="99" s="1"/>
  <c r="EK280" i="99"/>
  <c r="EQ280" i="99" s="1"/>
  <c r="EK278" i="99"/>
  <c r="EQ278" i="99" s="1"/>
  <c r="EK276" i="99"/>
  <c r="EQ276" i="99" s="1"/>
  <c r="EK274" i="99"/>
  <c r="EQ274" i="99" s="1"/>
  <c r="EK272" i="99"/>
  <c r="EQ272" i="99" s="1"/>
  <c r="EK270" i="99"/>
  <c r="EQ270" i="99" s="1"/>
  <c r="EK268" i="99"/>
  <c r="EQ268" i="99" s="1"/>
  <c r="EK266" i="99"/>
  <c r="EQ266" i="99" s="1"/>
  <c r="EK264" i="99"/>
  <c r="EQ264" i="99" s="1"/>
  <c r="EK262" i="99"/>
  <c r="EQ262" i="99" s="1"/>
  <c r="EK260" i="99"/>
  <c r="EQ260" i="99" s="1"/>
  <c r="EK258" i="99"/>
  <c r="EQ258" i="99" s="1"/>
  <c r="EK256" i="99"/>
  <c r="EQ256" i="99" s="1"/>
  <c r="EK254" i="99"/>
  <c r="EQ254" i="99" s="1"/>
  <c r="EK252" i="99"/>
  <c r="EQ252" i="99" s="1"/>
  <c r="EK250" i="99"/>
  <c r="EQ250" i="99" s="1"/>
  <c r="EK248" i="99"/>
  <c r="EQ248" i="99" s="1"/>
  <c r="EK246" i="99"/>
  <c r="EQ246" i="99" s="1"/>
  <c r="EK244" i="99"/>
  <c r="EQ244" i="99" s="1"/>
  <c r="EK242" i="99"/>
  <c r="EQ242" i="99" s="1"/>
  <c r="EK240" i="99"/>
  <c r="EQ240" i="99" s="1"/>
  <c r="EK238" i="99"/>
  <c r="EQ238" i="99" s="1"/>
  <c r="EK236" i="99"/>
  <c r="EQ236" i="99" s="1"/>
  <c r="EK234" i="99"/>
  <c r="EQ234" i="99" s="1"/>
  <c r="EK232" i="99"/>
  <c r="EQ232" i="99" s="1"/>
  <c r="EK230" i="99"/>
  <c r="EQ230" i="99" s="1"/>
  <c r="EK228" i="99"/>
  <c r="EQ228" i="99" s="1"/>
  <c r="EK226" i="99"/>
  <c r="EQ226" i="99" s="1"/>
  <c r="EK224" i="99"/>
  <c r="EQ224" i="99" s="1"/>
  <c r="EK222" i="99"/>
  <c r="EQ222" i="99" s="1"/>
  <c r="EK220" i="99"/>
  <c r="EQ220" i="99" s="1"/>
  <c r="EK218" i="99"/>
  <c r="EQ218" i="99" s="1"/>
  <c r="EK216" i="99"/>
  <c r="EQ216" i="99" s="1"/>
  <c r="EK102" i="99"/>
  <c r="EQ102" i="99" s="1"/>
  <c r="EK98" i="99"/>
  <c r="EQ98" i="99" s="1"/>
  <c r="EK94" i="99"/>
  <c r="EQ94" i="99" s="1"/>
  <c r="EK79" i="99"/>
  <c r="EQ79" i="99" s="1"/>
  <c r="EK63" i="99"/>
  <c r="EQ63" i="99" s="1"/>
  <c r="EK47" i="99"/>
  <c r="EQ47" i="99" s="1"/>
  <c r="EK31" i="99"/>
  <c r="EQ31" i="99" s="1"/>
  <c r="EK210" i="99"/>
  <c r="EQ210" i="99" s="1"/>
  <c r="EK206" i="99"/>
  <c r="EQ206" i="99" s="1"/>
  <c r="EK202" i="99"/>
  <c r="EQ202" i="99" s="1"/>
  <c r="EK198" i="99"/>
  <c r="EQ198" i="99" s="1"/>
  <c r="EK194" i="99"/>
  <c r="EQ194" i="99" s="1"/>
  <c r="EK190" i="99"/>
  <c r="EQ190" i="99" s="1"/>
  <c r="EK186" i="99"/>
  <c r="EQ186" i="99" s="1"/>
  <c r="EK182" i="99"/>
  <c r="EQ182" i="99" s="1"/>
  <c r="EK178" i="99"/>
  <c r="EQ178" i="99" s="1"/>
  <c r="EK174" i="99"/>
  <c r="EQ174" i="99" s="1"/>
  <c r="EK170" i="99"/>
  <c r="EQ170" i="99" s="1"/>
  <c r="EK166" i="99"/>
  <c r="EQ166" i="99" s="1"/>
  <c r="EK162" i="99"/>
  <c r="EQ162" i="99" s="1"/>
  <c r="EK158" i="99"/>
  <c r="EQ158" i="99" s="1"/>
  <c r="EK154" i="99"/>
  <c r="EQ154" i="99" s="1"/>
  <c r="EK150" i="99"/>
  <c r="EQ150" i="99" s="1"/>
  <c r="EK146" i="99"/>
  <c r="EQ146" i="99" s="1"/>
  <c r="EK142" i="99"/>
  <c r="EQ142" i="99" s="1"/>
  <c r="EK138" i="99"/>
  <c r="EQ138" i="99" s="1"/>
  <c r="EK134" i="99"/>
  <c r="EQ134" i="99" s="1"/>
  <c r="EK101" i="99"/>
  <c r="EQ101" i="99" s="1"/>
  <c r="EK97" i="99"/>
  <c r="EQ97" i="99" s="1"/>
  <c r="EK93" i="99"/>
  <c r="EQ93" i="99" s="1"/>
  <c r="EK83" i="99"/>
  <c r="EQ83" i="99" s="1"/>
  <c r="EK67" i="99"/>
  <c r="EQ67" i="99" s="1"/>
  <c r="EK51" i="99"/>
  <c r="EQ51" i="99" s="1"/>
  <c r="EK35" i="99"/>
  <c r="EQ35" i="99" s="1"/>
  <c r="EK19" i="99"/>
  <c r="EK104" i="99"/>
  <c r="EQ104" i="99" s="1"/>
  <c r="EK100" i="99"/>
  <c r="EQ100" i="99" s="1"/>
  <c r="EK96" i="99"/>
  <c r="EQ96" i="99" s="1"/>
  <c r="EK92" i="99"/>
  <c r="EQ92" i="99" s="1"/>
  <c r="EK87" i="99"/>
  <c r="EQ87" i="99" s="1"/>
  <c r="EK71" i="99"/>
  <c r="EQ71" i="99" s="1"/>
  <c r="EK55" i="99"/>
  <c r="EQ55" i="99" s="1"/>
  <c r="EK39" i="99"/>
  <c r="EQ39" i="99" s="1"/>
  <c r="EK23" i="99"/>
  <c r="EQ23" i="99" s="1"/>
  <c r="EK103" i="99"/>
  <c r="EQ103" i="99" s="1"/>
  <c r="EK99" i="99"/>
  <c r="EQ99" i="99" s="1"/>
  <c r="EK95" i="99"/>
  <c r="EQ95" i="99" s="1"/>
  <c r="EK91" i="99"/>
  <c r="EQ91" i="99" s="1"/>
  <c r="EK75" i="99"/>
  <c r="EQ75" i="99" s="1"/>
  <c r="EK59" i="99"/>
  <c r="EQ59" i="99" s="1"/>
  <c r="EK43" i="99"/>
  <c r="EQ43" i="99" s="1"/>
  <c r="EK27" i="99"/>
  <c r="EQ27" i="99" s="1"/>
  <c r="EK89" i="99"/>
  <c r="EQ89" i="99" s="1"/>
  <c r="EK85" i="99"/>
  <c r="EQ85" i="99" s="1"/>
  <c r="EK81" i="99"/>
  <c r="EQ81" i="99" s="1"/>
  <c r="EK77" i="99"/>
  <c r="EQ77" i="99" s="1"/>
  <c r="EK73" i="99"/>
  <c r="EQ73" i="99" s="1"/>
  <c r="EK69" i="99"/>
  <c r="EQ69" i="99" s="1"/>
  <c r="EK65" i="99"/>
  <c r="EQ65" i="99" s="1"/>
  <c r="EK61" i="99"/>
  <c r="EQ61" i="99" s="1"/>
  <c r="EK57" i="99"/>
  <c r="EQ57" i="99" s="1"/>
  <c r="EK53" i="99"/>
  <c r="EQ53" i="99" s="1"/>
  <c r="EK49" i="99"/>
  <c r="EQ49" i="99" s="1"/>
  <c r="EK45" i="99"/>
  <c r="EQ45" i="99" s="1"/>
  <c r="EK41" i="99"/>
  <c r="EQ41" i="99" s="1"/>
  <c r="EK37" i="99"/>
  <c r="EQ37" i="99" s="1"/>
  <c r="EK33" i="99"/>
  <c r="EQ33" i="99" s="1"/>
  <c r="EK29" i="99"/>
  <c r="EQ29" i="99" s="1"/>
  <c r="EK25" i="99"/>
  <c r="EQ25" i="99" s="1"/>
  <c r="EK21" i="99"/>
  <c r="EQ21" i="99" s="1"/>
  <c r="EK17" i="99"/>
  <c r="EK13" i="99"/>
  <c r="EK9" i="99"/>
  <c r="EK90" i="99"/>
  <c r="EQ90" i="99" s="1"/>
  <c r="EK86" i="99"/>
  <c r="EQ86" i="99" s="1"/>
  <c r="EK82" i="99"/>
  <c r="EQ82" i="99" s="1"/>
  <c r="EK78" i="99"/>
  <c r="EQ78" i="99" s="1"/>
  <c r="EK74" i="99"/>
  <c r="EQ74" i="99" s="1"/>
  <c r="EK70" i="99"/>
  <c r="EQ70" i="99" s="1"/>
  <c r="EK66" i="99"/>
  <c r="EQ66" i="99" s="1"/>
  <c r="EK62" i="99"/>
  <c r="EQ62" i="99" s="1"/>
  <c r="EK58" i="99"/>
  <c r="EQ58" i="99" s="1"/>
  <c r="EK54" i="99"/>
  <c r="EQ54" i="99" s="1"/>
  <c r="EK50" i="99"/>
  <c r="EQ50" i="99" s="1"/>
  <c r="EK46" i="99"/>
  <c r="EQ46" i="99" s="1"/>
  <c r="EK42" i="99"/>
  <c r="EQ42" i="99" s="1"/>
  <c r="EK38" i="99"/>
  <c r="EQ38" i="99" s="1"/>
  <c r="EK34" i="99"/>
  <c r="EQ34" i="99" s="1"/>
  <c r="EK30" i="99"/>
  <c r="EQ30" i="99" s="1"/>
  <c r="EK26" i="99"/>
  <c r="EQ26" i="99" s="1"/>
  <c r="EK22" i="99"/>
  <c r="EQ22" i="99" s="1"/>
  <c r="EK18" i="99"/>
  <c r="EK14" i="99"/>
  <c r="EK10" i="99"/>
  <c r="EK6" i="99"/>
  <c r="EK15" i="99"/>
  <c r="EK11" i="99"/>
  <c r="EK7" i="99"/>
  <c r="BF8" i="100" l="1"/>
  <c r="CS8" i="100" s="1"/>
  <c r="BF7" i="100"/>
  <c r="CS7" i="100" s="1"/>
  <c r="BE8" i="100"/>
  <c r="CL8" i="100" s="1"/>
  <c r="BE7" i="100"/>
  <c r="CL7" i="100" s="1"/>
  <c r="AZ8" i="100"/>
  <c r="BA8" i="100"/>
  <c r="BB8" i="100"/>
  <c r="BA7" i="100"/>
  <c r="BB7" i="100"/>
  <c r="AZ7" i="100"/>
  <c r="AW8" i="100"/>
  <c r="AX8" i="100"/>
  <c r="AY8" i="100"/>
  <c r="AX7" i="100"/>
  <c r="AY7" i="100"/>
  <c r="AW7" i="100"/>
  <c r="AT8" i="100"/>
  <c r="AU8" i="100" s="1"/>
  <c r="BI8" i="100" s="1"/>
  <c r="AT9" i="100"/>
  <c r="AU9" i="100" s="1"/>
  <c r="AT10" i="100"/>
  <c r="AU10" i="100" s="1"/>
  <c r="AT11" i="100"/>
  <c r="AU11" i="100" s="1"/>
  <c r="AT12" i="100"/>
  <c r="AU12" i="100" s="1"/>
  <c r="AT13" i="100"/>
  <c r="AU13" i="100" s="1"/>
  <c r="AT14" i="100"/>
  <c r="AU14" i="100" s="1"/>
  <c r="AT15" i="100"/>
  <c r="AU15" i="100" s="1"/>
  <c r="AT16" i="100"/>
  <c r="AU16" i="100" s="1"/>
  <c r="AT17" i="100"/>
  <c r="AU17" i="100" s="1"/>
  <c r="AT18" i="100"/>
  <c r="AU18" i="100" s="1"/>
  <c r="AT19" i="100"/>
  <c r="AU19" i="100" s="1"/>
  <c r="AT20" i="100"/>
  <c r="AU20" i="100" s="1"/>
  <c r="AT21" i="100"/>
  <c r="AU21" i="100" s="1"/>
  <c r="AT22" i="100"/>
  <c r="AU22" i="100" s="1"/>
  <c r="AT23" i="100"/>
  <c r="AU23" i="100" s="1"/>
  <c r="AT24" i="100"/>
  <c r="AU24" i="100" s="1"/>
  <c r="AT25" i="100"/>
  <c r="AU25" i="100" s="1"/>
  <c r="AT26" i="100"/>
  <c r="AU26" i="100" s="1"/>
  <c r="AT27" i="100"/>
  <c r="AU27" i="100" s="1"/>
  <c r="AT28" i="100"/>
  <c r="AU28" i="100" s="1"/>
  <c r="AT29" i="100"/>
  <c r="AU29" i="100" s="1"/>
  <c r="AT30" i="100"/>
  <c r="AU30" i="100" s="1"/>
  <c r="AT31" i="100"/>
  <c r="AU31" i="100" s="1"/>
  <c r="AT32" i="100"/>
  <c r="AU32" i="100" s="1"/>
  <c r="AT33" i="100"/>
  <c r="AU33" i="100" s="1"/>
  <c r="AT34" i="100"/>
  <c r="AU34" i="100" s="1"/>
  <c r="AT7" i="100"/>
  <c r="AU7" i="100" s="1"/>
  <c r="BI7" i="100" s="1"/>
  <c r="CX50" i="99"/>
  <c r="CY50" i="99" s="1"/>
  <c r="CX51" i="99"/>
  <c r="CY51" i="99" s="1"/>
  <c r="CX52" i="99"/>
  <c r="CY52" i="99" s="1"/>
  <c r="CX53" i="99"/>
  <c r="CY53" i="99" s="1"/>
  <c r="CX54" i="99"/>
  <c r="CY54" i="99" s="1"/>
  <c r="CX55" i="99"/>
  <c r="CY55" i="99" s="1"/>
  <c r="CX56" i="99"/>
  <c r="CY56" i="99" s="1"/>
  <c r="CX57" i="99"/>
  <c r="CY57" i="99" s="1"/>
  <c r="CX58" i="99"/>
  <c r="CY58" i="99" s="1"/>
  <c r="CX59" i="99"/>
  <c r="CY59" i="99" s="1"/>
  <c r="CX49" i="99"/>
  <c r="CY49" i="99" s="1"/>
  <c r="E9" i="99"/>
  <c r="E6" i="99"/>
  <c r="E7" i="99"/>
  <c r="E8" i="99"/>
  <c r="E5" i="99"/>
  <c r="F2" i="100" s="1"/>
  <c r="CX39" i="99"/>
  <c r="CY39" i="99" s="1"/>
  <c r="CX40" i="99"/>
  <c r="CY40" i="99" s="1"/>
  <c r="CX41" i="99"/>
  <c r="CY41" i="99" s="1"/>
  <c r="CX42" i="99"/>
  <c r="CY42" i="99" s="1"/>
  <c r="CX43" i="99"/>
  <c r="CY43" i="99" s="1"/>
  <c r="CX44" i="99"/>
  <c r="CY44" i="99" s="1"/>
  <c r="CX45" i="99"/>
  <c r="CY45" i="99" s="1"/>
  <c r="CX46" i="99"/>
  <c r="CY46" i="99" s="1"/>
  <c r="CX47" i="99"/>
  <c r="CY47" i="99" s="1"/>
  <c r="CX48" i="99"/>
  <c r="CY48" i="99" s="1"/>
  <c r="CX38" i="99"/>
  <c r="CY38" i="99" s="1"/>
  <c r="CX28" i="99"/>
  <c r="CY28" i="99" s="1"/>
  <c r="CX29" i="99"/>
  <c r="CY29" i="99" s="1"/>
  <c r="CX30" i="99"/>
  <c r="CY30" i="99" s="1"/>
  <c r="CX31" i="99"/>
  <c r="CY31" i="99" s="1"/>
  <c r="CX32" i="99"/>
  <c r="CY32" i="99" s="1"/>
  <c r="CX33" i="99"/>
  <c r="CY33" i="99" s="1"/>
  <c r="CX34" i="99"/>
  <c r="CY34" i="99" s="1"/>
  <c r="CX35" i="99"/>
  <c r="CY35" i="99" s="1"/>
  <c r="CX36" i="99"/>
  <c r="CY36" i="99" s="1"/>
  <c r="CX37" i="99"/>
  <c r="CY37" i="99" s="1"/>
  <c r="CX27" i="99"/>
  <c r="CY27" i="99" s="1"/>
  <c r="CX17" i="99"/>
  <c r="CY17" i="99" s="1"/>
  <c r="CX18" i="99"/>
  <c r="CY18" i="99" s="1"/>
  <c r="CX19" i="99"/>
  <c r="CY19" i="99" s="1"/>
  <c r="CX20" i="99"/>
  <c r="CY20" i="99" s="1"/>
  <c r="CX21" i="99"/>
  <c r="CY21" i="99" s="1"/>
  <c r="CX22" i="99"/>
  <c r="CY22" i="99" s="1"/>
  <c r="CX23" i="99"/>
  <c r="CY23" i="99" s="1"/>
  <c r="CX24" i="99"/>
  <c r="CY24" i="99" s="1"/>
  <c r="CX25" i="99"/>
  <c r="CY25" i="99" s="1"/>
  <c r="CX26" i="99"/>
  <c r="CY26" i="99" s="1"/>
  <c r="CX16" i="99"/>
  <c r="CY16" i="99" s="1"/>
  <c r="CX6" i="99"/>
  <c r="CY6" i="99" s="1"/>
  <c r="CX7" i="99"/>
  <c r="CY7" i="99" s="1"/>
  <c r="CX8" i="99"/>
  <c r="CY8" i="99" s="1"/>
  <c r="CX9" i="99"/>
  <c r="CY9" i="99" s="1"/>
  <c r="CX10" i="99"/>
  <c r="CY10" i="99" s="1"/>
  <c r="CX11" i="99"/>
  <c r="CY11" i="99" s="1"/>
  <c r="CX12" i="99"/>
  <c r="CY12" i="99" s="1"/>
  <c r="CX13" i="99"/>
  <c r="CY13" i="99" s="1"/>
  <c r="CX14" i="99"/>
  <c r="CY14" i="99" s="1"/>
  <c r="CX15" i="99"/>
  <c r="CY15" i="99" s="1"/>
  <c r="CX5" i="99"/>
  <c r="CY5" i="99" s="1"/>
  <c r="CN6" i="99"/>
  <c r="CN7" i="99"/>
  <c r="CN8" i="99"/>
  <c r="CN9" i="99"/>
  <c r="CN10" i="99"/>
  <c r="CN11" i="99"/>
  <c r="CN12" i="99"/>
  <c r="CN13" i="99"/>
  <c r="CN14" i="99"/>
  <c r="CN15" i="99"/>
  <c r="CN16" i="99"/>
  <c r="CN17" i="99"/>
  <c r="CN18" i="99"/>
  <c r="CN19" i="99"/>
  <c r="CN20" i="99"/>
  <c r="CN21" i="99"/>
  <c r="CN22" i="99"/>
  <c r="CN23" i="99"/>
  <c r="CN24" i="99"/>
  <c r="CN5" i="99"/>
  <c r="DA6" i="100" l="1"/>
  <c r="BC8" i="100"/>
  <c r="DA8" i="100" s="1"/>
  <c r="BG8" i="100"/>
  <c r="BH7" i="100"/>
  <c r="BH8" i="100"/>
  <c r="BC7" i="100"/>
  <c r="DA7" i="100" s="1"/>
  <c r="BG7" i="100"/>
  <c r="AV32" i="100"/>
  <c r="BD32" i="100" s="1"/>
  <c r="AV20" i="100"/>
  <c r="BD20" i="100" s="1"/>
  <c r="AV33" i="100"/>
  <c r="AV29" i="100"/>
  <c r="AV25" i="100"/>
  <c r="AV21" i="100"/>
  <c r="AV17" i="100"/>
  <c r="AV13" i="100"/>
  <c r="AV24" i="100"/>
  <c r="BD24" i="100" s="1"/>
  <c r="AV12" i="100"/>
  <c r="BD12" i="100" s="1"/>
  <c r="AV9" i="100"/>
  <c r="BD9" i="100" s="1"/>
  <c r="AV31" i="100"/>
  <c r="AV27" i="100"/>
  <c r="AV23" i="100"/>
  <c r="AV19" i="100"/>
  <c r="AV15" i="100"/>
  <c r="AV11" i="100"/>
  <c r="AV28" i="100"/>
  <c r="BD28" i="100" s="1"/>
  <c r="AV16" i="100"/>
  <c r="BD16" i="100" s="1"/>
  <c r="AV34" i="100"/>
  <c r="BD34" i="100" s="1"/>
  <c r="AV30" i="100"/>
  <c r="BD30" i="100" s="1"/>
  <c r="AV26" i="100"/>
  <c r="BD26" i="100" s="1"/>
  <c r="AV22" i="100"/>
  <c r="BD22" i="100" s="1"/>
  <c r="AV18" i="100"/>
  <c r="AV14" i="100"/>
  <c r="AV10" i="100"/>
  <c r="C2" i="100"/>
  <c r="CK6" i="100" l="1"/>
  <c r="CR6" i="100"/>
  <c r="CT6" i="100"/>
  <c r="DB6" i="100"/>
  <c r="BF19" i="100"/>
  <c r="CS19" i="100" s="1"/>
  <c r="BD19" i="100"/>
  <c r="BE19" i="100" s="1"/>
  <c r="CL19" i="100" s="1"/>
  <c r="BF17" i="100"/>
  <c r="CS17" i="100" s="1"/>
  <c r="BD17" i="100"/>
  <c r="BE17" i="100" s="1"/>
  <c r="CL17" i="100" s="1"/>
  <c r="BF33" i="100"/>
  <c r="CS33" i="100" s="1"/>
  <c r="BD33" i="100"/>
  <c r="BE33" i="100" s="1"/>
  <c r="CL33" i="100" s="1"/>
  <c r="BF18" i="100"/>
  <c r="CS18" i="100" s="1"/>
  <c r="BD18" i="100"/>
  <c r="BE18" i="100" s="1"/>
  <c r="CL18" i="100" s="1"/>
  <c r="BF15" i="100"/>
  <c r="CS15" i="100" s="1"/>
  <c r="BD15" i="100"/>
  <c r="BE15" i="100" s="1"/>
  <c r="CL15" i="100" s="1"/>
  <c r="BF13" i="100"/>
  <c r="CS13" i="100" s="1"/>
  <c r="BD13" i="100"/>
  <c r="BE13" i="100" s="1"/>
  <c r="CL13" i="100" s="1"/>
  <c r="BF29" i="100"/>
  <c r="CS29" i="100" s="1"/>
  <c r="BD29" i="100"/>
  <c r="BE29" i="100" s="1"/>
  <c r="CL29" i="100" s="1"/>
  <c r="BF10" i="100"/>
  <c r="CS10" i="100" s="1"/>
  <c r="BD10" i="100"/>
  <c r="BE10" i="100" s="1"/>
  <c r="CL10" i="100" s="1"/>
  <c r="BF31" i="100"/>
  <c r="CS31" i="100" s="1"/>
  <c r="BD31" i="100"/>
  <c r="BE31" i="100" s="1"/>
  <c r="CL31" i="100" s="1"/>
  <c r="BF23" i="100"/>
  <c r="CS23" i="100" s="1"/>
  <c r="BD23" i="100"/>
  <c r="BE23" i="100" s="1"/>
  <c r="CL23" i="100" s="1"/>
  <c r="BF21" i="100"/>
  <c r="CS21" i="100" s="1"/>
  <c r="BD21" i="100"/>
  <c r="BE21" i="100" s="1"/>
  <c r="CL21" i="100" s="1"/>
  <c r="BF14" i="100"/>
  <c r="CS14" i="100" s="1"/>
  <c r="BD14" i="100"/>
  <c r="BE14" i="100" s="1"/>
  <c r="CL14" i="100" s="1"/>
  <c r="BF11" i="100"/>
  <c r="CS11" i="100" s="1"/>
  <c r="BD11" i="100"/>
  <c r="BE11" i="100" s="1"/>
  <c r="CL11" i="100" s="1"/>
  <c r="BF27" i="100"/>
  <c r="CS27" i="100" s="1"/>
  <c r="BD27" i="100"/>
  <c r="BE27" i="100" s="1"/>
  <c r="CL27" i="100" s="1"/>
  <c r="BF25" i="100"/>
  <c r="CS25" i="100" s="1"/>
  <c r="BD25" i="100"/>
  <c r="BE25" i="100" s="1"/>
  <c r="CL25" i="100" s="1"/>
  <c r="BA17" i="100"/>
  <c r="AX17" i="100"/>
  <c r="BB17" i="100"/>
  <c r="AY17" i="100"/>
  <c r="AZ17" i="100"/>
  <c r="AW17" i="100"/>
  <c r="BB18" i="100"/>
  <c r="AY18" i="100"/>
  <c r="AZ18" i="100"/>
  <c r="BA18" i="100"/>
  <c r="AX18" i="100"/>
  <c r="AW18" i="100"/>
  <c r="BE34" i="100"/>
  <c r="CL34" i="100" s="1"/>
  <c r="AX15" i="100"/>
  <c r="AZ15" i="100"/>
  <c r="AW15" i="100"/>
  <c r="BB15" i="100"/>
  <c r="AY15" i="100"/>
  <c r="BA15" i="100"/>
  <c r="AZ31" i="100"/>
  <c r="AW31" i="100"/>
  <c r="BA31" i="100"/>
  <c r="BB31" i="100"/>
  <c r="AY31" i="100"/>
  <c r="AX31" i="100"/>
  <c r="BA13" i="100"/>
  <c r="AX13" i="100"/>
  <c r="BB13" i="100"/>
  <c r="AY13" i="100"/>
  <c r="AZ13" i="100"/>
  <c r="AW13" i="100"/>
  <c r="BA29" i="100"/>
  <c r="AX29" i="100"/>
  <c r="BB29" i="100"/>
  <c r="AY29" i="100"/>
  <c r="AZ29" i="100"/>
  <c r="AW29" i="100"/>
  <c r="BE22" i="100"/>
  <c r="CL22" i="100" s="1"/>
  <c r="BE16" i="100"/>
  <c r="CL16" i="100" s="1"/>
  <c r="AX19" i="100"/>
  <c r="AZ19" i="100"/>
  <c r="AW19" i="100"/>
  <c r="BB19" i="100"/>
  <c r="AY19" i="100"/>
  <c r="BA19" i="100"/>
  <c r="BE9" i="100"/>
  <c r="CL9" i="100" s="1"/>
  <c r="BA33" i="100"/>
  <c r="AX33" i="100"/>
  <c r="BB33" i="100"/>
  <c r="AY33" i="100"/>
  <c r="AZ33" i="100"/>
  <c r="AW33" i="100"/>
  <c r="BB10" i="100"/>
  <c r="AY10" i="100"/>
  <c r="AZ10" i="100"/>
  <c r="AW10" i="100"/>
  <c r="BA10" i="100"/>
  <c r="AX10" i="100"/>
  <c r="BE26" i="100"/>
  <c r="CL26" i="100" s="1"/>
  <c r="BE28" i="100"/>
  <c r="CL28" i="100" s="1"/>
  <c r="AZ23" i="100"/>
  <c r="AW23" i="100"/>
  <c r="BA23" i="100"/>
  <c r="AX23" i="100"/>
  <c r="BB23" i="100"/>
  <c r="AY23" i="100"/>
  <c r="BE12" i="100"/>
  <c r="CL12" i="100" s="1"/>
  <c r="BA21" i="100"/>
  <c r="AX21" i="100"/>
  <c r="BB21" i="100"/>
  <c r="AY21" i="100"/>
  <c r="AZ21" i="100"/>
  <c r="AW21" i="100"/>
  <c r="BE20" i="100"/>
  <c r="CL20" i="100" s="1"/>
  <c r="BB14" i="100"/>
  <c r="AY14" i="100"/>
  <c r="AZ14" i="100"/>
  <c r="BA14" i="100"/>
  <c r="AX14" i="100"/>
  <c r="AW14" i="100"/>
  <c r="BE30" i="100"/>
  <c r="CL30" i="100" s="1"/>
  <c r="AX11" i="100"/>
  <c r="AZ11" i="100"/>
  <c r="AW11" i="100"/>
  <c r="BA11" i="100"/>
  <c r="BB11" i="100"/>
  <c r="AY11" i="100"/>
  <c r="AZ27" i="100"/>
  <c r="AW27" i="100"/>
  <c r="BA27" i="100"/>
  <c r="BB27" i="100"/>
  <c r="AY27" i="100"/>
  <c r="AX27" i="100"/>
  <c r="BE24" i="100"/>
  <c r="CL24" i="100" s="1"/>
  <c r="BA25" i="100"/>
  <c r="AX25" i="100"/>
  <c r="BB25" i="100"/>
  <c r="AY25" i="100"/>
  <c r="AZ25" i="100"/>
  <c r="AW25" i="100"/>
  <c r="BE32" i="100"/>
  <c r="CL32" i="100" s="1"/>
  <c r="DL6" i="99"/>
  <c r="DT6" i="99" s="1"/>
  <c r="DM6" i="99"/>
  <c r="DT156" i="99" s="1"/>
  <c r="DN6" i="99"/>
  <c r="DT306" i="99" s="1"/>
  <c r="DO6" i="99"/>
  <c r="DL7" i="99"/>
  <c r="DT7" i="99" s="1"/>
  <c r="DM7" i="99"/>
  <c r="DT157" i="99" s="1"/>
  <c r="DN7" i="99"/>
  <c r="DT307" i="99" s="1"/>
  <c r="DO7" i="99"/>
  <c r="DL8" i="99"/>
  <c r="DT8" i="99" s="1"/>
  <c r="DM8" i="99"/>
  <c r="DT158" i="99" s="1"/>
  <c r="DN8" i="99"/>
  <c r="DT308" i="99" s="1"/>
  <c r="DO8" i="99"/>
  <c r="DL9" i="99"/>
  <c r="DT9" i="99" s="1"/>
  <c r="DM9" i="99"/>
  <c r="DT159" i="99" s="1"/>
  <c r="DN9" i="99"/>
  <c r="DT309" i="99" s="1"/>
  <c r="DO9" i="99"/>
  <c r="DL10" i="99"/>
  <c r="DT10" i="99" s="1"/>
  <c r="DM10" i="99"/>
  <c r="DT160" i="99" s="1"/>
  <c r="DN10" i="99"/>
  <c r="DT310" i="99" s="1"/>
  <c r="DO10" i="99"/>
  <c r="DL11" i="99"/>
  <c r="DT11" i="99" s="1"/>
  <c r="DM11" i="99"/>
  <c r="DT161" i="99" s="1"/>
  <c r="DN11" i="99"/>
  <c r="DT311" i="99" s="1"/>
  <c r="DO11" i="99"/>
  <c r="DL12" i="99"/>
  <c r="DT12" i="99" s="1"/>
  <c r="DM12" i="99"/>
  <c r="DT162" i="99" s="1"/>
  <c r="DN12" i="99"/>
  <c r="DT312" i="99" s="1"/>
  <c r="DO12" i="99"/>
  <c r="DL13" i="99"/>
  <c r="DT13" i="99" s="1"/>
  <c r="DM13" i="99"/>
  <c r="DT163" i="99" s="1"/>
  <c r="DN13" i="99"/>
  <c r="DT313" i="99" s="1"/>
  <c r="DO13" i="99"/>
  <c r="DL14" i="99"/>
  <c r="DT14" i="99" s="1"/>
  <c r="DM14" i="99"/>
  <c r="DT164" i="99" s="1"/>
  <c r="DN14" i="99"/>
  <c r="DT314" i="99" s="1"/>
  <c r="DO14" i="99"/>
  <c r="DL15" i="99"/>
  <c r="DT15" i="99" s="1"/>
  <c r="DM15" i="99"/>
  <c r="DT165" i="99" s="1"/>
  <c r="DN15" i="99"/>
  <c r="DT315" i="99" s="1"/>
  <c r="DO15" i="99"/>
  <c r="DL16" i="99"/>
  <c r="DT16" i="99" s="1"/>
  <c r="DM16" i="99"/>
  <c r="DT166" i="99" s="1"/>
  <c r="DN16" i="99"/>
  <c r="DT316" i="99" s="1"/>
  <c r="DO16" i="99"/>
  <c r="DL17" i="99"/>
  <c r="DT17" i="99" s="1"/>
  <c r="DM17" i="99"/>
  <c r="DT167" i="99" s="1"/>
  <c r="DN17" i="99"/>
  <c r="DT317" i="99" s="1"/>
  <c r="DO17" i="99"/>
  <c r="DL18" i="99"/>
  <c r="DT18" i="99" s="1"/>
  <c r="DM18" i="99"/>
  <c r="DT168" i="99" s="1"/>
  <c r="DN18" i="99"/>
  <c r="DT318" i="99" s="1"/>
  <c r="DO18" i="99"/>
  <c r="DL19" i="99"/>
  <c r="DT19" i="99" s="1"/>
  <c r="DM19" i="99"/>
  <c r="DT169" i="99" s="1"/>
  <c r="DN19" i="99"/>
  <c r="DT319" i="99" s="1"/>
  <c r="DO19" i="99"/>
  <c r="DL20" i="99"/>
  <c r="DT20" i="99" s="1"/>
  <c r="DM20" i="99"/>
  <c r="DT170" i="99" s="1"/>
  <c r="DN20" i="99"/>
  <c r="DT320" i="99" s="1"/>
  <c r="DO20" i="99"/>
  <c r="DL21" i="99"/>
  <c r="DT21" i="99" s="1"/>
  <c r="DM21" i="99"/>
  <c r="DT171" i="99" s="1"/>
  <c r="DN21" i="99"/>
  <c r="DT321" i="99" s="1"/>
  <c r="DO21" i="99"/>
  <c r="DL22" i="99"/>
  <c r="DT22" i="99" s="1"/>
  <c r="DM22" i="99"/>
  <c r="DT172" i="99" s="1"/>
  <c r="DN22" i="99"/>
  <c r="DT322" i="99" s="1"/>
  <c r="DO22" i="99"/>
  <c r="DL23" i="99"/>
  <c r="DT23" i="99" s="1"/>
  <c r="DM23" i="99"/>
  <c r="DT173" i="99" s="1"/>
  <c r="DN23" i="99"/>
  <c r="DT323" i="99" s="1"/>
  <c r="DO23" i="99"/>
  <c r="DL24" i="99"/>
  <c r="DT24" i="99" s="1"/>
  <c r="DM24" i="99"/>
  <c r="DT174" i="99" s="1"/>
  <c r="DN24" i="99"/>
  <c r="DT324" i="99" s="1"/>
  <c r="DO24" i="99"/>
  <c r="DL25" i="99"/>
  <c r="DT25" i="99" s="1"/>
  <c r="DM25" i="99"/>
  <c r="DT175" i="99" s="1"/>
  <c r="DN25" i="99"/>
  <c r="DT325" i="99" s="1"/>
  <c r="DO25" i="99"/>
  <c r="DL26" i="99"/>
  <c r="DT26" i="99" s="1"/>
  <c r="DM26" i="99"/>
  <c r="DT176" i="99" s="1"/>
  <c r="DN26" i="99"/>
  <c r="DT326" i="99" s="1"/>
  <c r="DO26" i="99"/>
  <c r="DL27" i="99"/>
  <c r="DT27" i="99" s="1"/>
  <c r="DM27" i="99"/>
  <c r="DT177" i="99" s="1"/>
  <c r="DN27" i="99"/>
  <c r="DT327" i="99" s="1"/>
  <c r="DO27" i="99"/>
  <c r="DL28" i="99"/>
  <c r="DT28" i="99" s="1"/>
  <c r="DM28" i="99"/>
  <c r="DT178" i="99" s="1"/>
  <c r="DN28" i="99"/>
  <c r="DT328" i="99" s="1"/>
  <c r="DO28" i="99"/>
  <c r="DL29" i="99"/>
  <c r="DT29" i="99" s="1"/>
  <c r="DM29" i="99"/>
  <c r="DT179" i="99" s="1"/>
  <c r="DN29" i="99"/>
  <c r="DT329" i="99" s="1"/>
  <c r="DO29" i="99"/>
  <c r="DL30" i="99"/>
  <c r="DT30" i="99" s="1"/>
  <c r="DM30" i="99"/>
  <c r="DT180" i="99" s="1"/>
  <c r="DN30" i="99"/>
  <c r="DT330" i="99" s="1"/>
  <c r="DO30" i="99"/>
  <c r="DL31" i="99"/>
  <c r="DT31" i="99" s="1"/>
  <c r="DM31" i="99"/>
  <c r="DT181" i="99" s="1"/>
  <c r="DN31" i="99"/>
  <c r="DT331" i="99" s="1"/>
  <c r="DO31" i="99"/>
  <c r="DL32" i="99"/>
  <c r="DT32" i="99" s="1"/>
  <c r="DM32" i="99"/>
  <c r="DT182" i="99" s="1"/>
  <c r="DN32" i="99"/>
  <c r="DT332" i="99" s="1"/>
  <c r="DO32" i="99"/>
  <c r="DL33" i="99"/>
  <c r="DT33" i="99" s="1"/>
  <c r="DM33" i="99"/>
  <c r="DT183" i="99" s="1"/>
  <c r="DN33" i="99"/>
  <c r="DT333" i="99" s="1"/>
  <c r="DO33" i="99"/>
  <c r="DL34" i="99"/>
  <c r="DT34" i="99" s="1"/>
  <c r="DM34" i="99"/>
  <c r="DT184" i="99" s="1"/>
  <c r="DN34" i="99"/>
  <c r="DT334" i="99" s="1"/>
  <c r="DO34" i="99"/>
  <c r="DL35" i="99"/>
  <c r="DT35" i="99" s="1"/>
  <c r="DM35" i="99"/>
  <c r="DT185" i="99" s="1"/>
  <c r="DN35" i="99"/>
  <c r="DT335" i="99" s="1"/>
  <c r="DO35" i="99"/>
  <c r="DL36" i="99"/>
  <c r="DT36" i="99" s="1"/>
  <c r="DM36" i="99"/>
  <c r="DT186" i="99" s="1"/>
  <c r="DN36" i="99"/>
  <c r="DT336" i="99" s="1"/>
  <c r="DO36" i="99"/>
  <c r="DL37" i="99"/>
  <c r="DT37" i="99" s="1"/>
  <c r="DM37" i="99"/>
  <c r="DT187" i="99" s="1"/>
  <c r="DN37" i="99"/>
  <c r="DT337" i="99" s="1"/>
  <c r="DO37" i="99"/>
  <c r="DL38" i="99"/>
  <c r="DT38" i="99" s="1"/>
  <c r="DM38" i="99"/>
  <c r="DT188" i="99" s="1"/>
  <c r="DN38" i="99"/>
  <c r="DT338" i="99" s="1"/>
  <c r="DO38" i="99"/>
  <c r="DL39" i="99"/>
  <c r="DT39" i="99" s="1"/>
  <c r="DM39" i="99"/>
  <c r="DT189" i="99" s="1"/>
  <c r="DN39" i="99"/>
  <c r="DT339" i="99" s="1"/>
  <c r="DO39" i="99"/>
  <c r="DL40" i="99"/>
  <c r="DT40" i="99" s="1"/>
  <c r="DM40" i="99"/>
  <c r="DT190" i="99" s="1"/>
  <c r="DN40" i="99"/>
  <c r="DT340" i="99" s="1"/>
  <c r="DO40" i="99"/>
  <c r="DL41" i="99"/>
  <c r="DT41" i="99" s="1"/>
  <c r="DM41" i="99"/>
  <c r="DT191" i="99" s="1"/>
  <c r="DN41" i="99"/>
  <c r="DT341" i="99" s="1"/>
  <c r="DO41" i="99"/>
  <c r="DL42" i="99"/>
  <c r="DT42" i="99" s="1"/>
  <c r="DM42" i="99"/>
  <c r="DT192" i="99" s="1"/>
  <c r="DN42" i="99"/>
  <c r="DT342" i="99" s="1"/>
  <c r="DO42" i="99"/>
  <c r="DL43" i="99"/>
  <c r="DT43" i="99" s="1"/>
  <c r="DM43" i="99"/>
  <c r="DT193" i="99" s="1"/>
  <c r="DN43" i="99"/>
  <c r="DT343" i="99" s="1"/>
  <c r="DO43" i="99"/>
  <c r="DL44" i="99"/>
  <c r="DT44" i="99" s="1"/>
  <c r="DM44" i="99"/>
  <c r="DT194" i="99" s="1"/>
  <c r="DN44" i="99"/>
  <c r="DT344" i="99" s="1"/>
  <c r="DO44" i="99"/>
  <c r="DL45" i="99"/>
  <c r="DT45" i="99" s="1"/>
  <c r="DM45" i="99"/>
  <c r="DT195" i="99" s="1"/>
  <c r="DN45" i="99"/>
  <c r="DT345" i="99" s="1"/>
  <c r="DO45" i="99"/>
  <c r="DL46" i="99"/>
  <c r="DT46" i="99" s="1"/>
  <c r="DM46" i="99"/>
  <c r="DT196" i="99" s="1"/>
  <c r="DN46" i="99"/>
  <c r="DT346" i="99" s="1"/>
  <c r="DO46" i="99"/>
  <c r="DL47" i="99"/>
  <c r="DT47" i="99" s="1"/>
  <c r="DM47" i="99"/>
  <c r="DT197" i="99" s="1"/>
  <c r="DN47" i="99"/>
  <c r="DT347" i="99" s="1"/>
  <c r="DO47" i="99"/>
  <c r="DL48" i="99"/>
  <c r="DT48" i="99" s="1"/>
  <c r="DM48" i="99"/>
  <c r="DT198" i="99" s="1"/>
  <c r="DN48" i="99"/>
  <c r="DT348" i="99" s="1"/>
  <c r="DO48" i="99"/>
  <c r="DL49" i="99"/>
  <c r="DT49" i="99" s="1"/>
  <c r="DM49" i="99"/>
  <c r="DT199" i="99" s="1"/>
  <c r="DN49" i="99"/>
  <c r="DT349" i="99" s="1"/>
  <c r="DO49" i="99"/>
  <c r="DL50" i="99"/>
  <c r="DT50" i="99" s="1"/>
  <c r="DM50" i="99"/>
  <c r="DT200" i="99" s="1"/>
  <c r="DN50" i="99"/>
  <c r="DT350" i="99" s="1"/>
  <c r="DO50" i="99"/>
  <c r="DL51" i="99"/>
  <c r="DT51" i="99" s="1"/>
  <c r="DM51" i="99"/>
  <c r="DT201" i="99" s="1"/>
  <c r="DN51" i="99"/>
  <c r="DT351" i="99" s="1"/>
  <c r="DO51" i="99"/>
  <c r="DL52" i="99"/>
  <c r="DT52" i="99" s="1"/>
  <c r="DM52" i="99"/>
  <c r="DT202" i="99" s="1"/>
  <c r="DN52" i="99"/>
  <c r="DT352" i="99" s="1"/>
  <c r="DO52" i="99"/>
  <c r="DL53" i="99"/>
  <c r="DT53" i="99" s="1"/>
  <c r="DM53" i="99"/>
  <c r="DT203" i="99" s="1"/>
  <c r="DN53" i="99"/>
  <c r="DT353" i="99" s="1"/>
  <c r="DO53" i="99"/>
  <c r="DL54" i="99"/>
  <c r="DT54" i="99" s="1"/>
  <c r="DM54" i="99"/>
  <c r="DT204" i="99" s="1"/>
  <c r="DN54" i="99"/>
  <c r="DT354" i="99" s="1"/>
  <c r="DO54" i="99"/>
  <c r="DL55" i="99"/>
  <c r="DT55" i="99" s="1"/>
  <c r="DM55" i="99"/>
  <c r="DT205" i="99" s="1"/>
  <c r="DN55" i="99"/>
  <c r="DT355" i="99" s="1"/>
  <c r="DO55" i="99"/>
  <c r="DL56" i="99"/>
  <c r="DT56" i="99" s="1"/>
  <c r="DM56" i="99"/>
  <c r="DT206" i="99" s="1"/>
  <c r="DN56" i="99"/>
  <c r="DT356" i="99" s="1"/>
  <c r="DO56" i="99"/>
  <c r="DL57" i="99"/>
  <c r="DT57" i="99" s="1"/>
  <c r="DM57" i="99"/>
  <c r="DT207" i="99" s="1"/>
  <c r="DN57" i="99"/>
  <c r="DT357" i="99" s="1"/>
  <c r="DO57" i="99"/>
  <c r="DL58" i="99"/>
  <c r="DT58" i="99" s="1"/>
  <c r="DM58" i="99"/>
  <c r="DT208" i="99" s="1"/>
  <c r="DN58" i="99"/>
  <c r="DT358" i="99" s="1"/>
  <c r="DO58" i="99"/>
  <c r="DL59" i="99"/>
  <c r="DT59" i="99" s="1"/>
  <c r="DM59" i="99"/>
  <c r="DT209" i="99" s="1"/>
  <c r="DN59" i="99"/>
  <c r="DT359" i="99" s="1"/>
  <c r="DO59" i="99"/>
  <c r="DL60" i="99"/>
  <c r="DT60" i="99" s="1"/>
  <c r="DM60" i="99"/>
  <c r="DT210" i="99" s="1"/>
  <c r="DN60" i="99"/>
  <c r="DT360" i="99" s="1"/>
  <c r="DO60" i="99"/>
  <c r="DL61" i="99"/>
  <c r="DT61" i="99" s="1"/>
  <c r="DM61" i="99"/>
  <c r="DT211" i="99" s="1"/>
  <c r="DN61" i="99"/>
  <c r="DT361" i="99" s="1"/>
  <c r="DO61" i="99"/>
  <c r="DL62" i="99"/>
  <c r="DT62" i="99" s="1"/>
  <c r="DM62" i="99"/>
  <c r="DT212" i="99" s="1"/>
  <c r="DN62" i="99"/>
  <c r="DT362" i="99" s="1"/>
  <c r="DO62" i="99"/>
  <c r="DL63" i="99"/>
  <c r="DT63" i="99" s="1"/>
  <c r="DM63" i="99"/>
  <c r="DT213" i="99" s="1"/>
  <c r="DN63" i="99"/>
  <c r="DT363" i="99" s="1"/>
  <c r="DO63" i="99"/>
  <c r="DL64" i="99"/>
  <c r="DT64" i="99" s="1"/>
  <c r="DM64" i="99"/>
  <c r="DT214" i="99" s="1"/>
  <c r="DN64" i="99"/>
  <c r="DT364" i="99" s="1"/>
  <c r="DO64" i="99"/>
  <c r="DL65" i="99"/>
  <c r="DT65" i="99" s="1"/>
  <c r="DM65" i="99"/>
  <c r="DT215" i="99" s="1"/>
  <c r="DN65" i="99"/>
  <c r="DT365" i="99" s="1"/>
  <c r="DO65" i="99"/>
  <c r="DL66" i="99"/>
  <c r="DT66" i="99" s="1"/>
  <c r="DM66" i="99"/>
  <c r="DT216" i="99" s="1"/>
  <c r="DN66" i="99"/>
  <c r="DT366" i="99" s="1"/>
  <c r="DO66" i="99"/>
  <c r="DL67" i="99"/>
  <c r="DT67" i="99" s="1"/>
  <c r="DM67" i="99"/>
  <c r="DT217" i="99" s="1"/>
  <c r="DN67" i="99"/>
  <c r="DT367" i="99" s="1"/>
  <c r="DO67" i="99"/>
  <c r="DL68" i="99"/>
  <c r="DT68" i="99" s="1"/>
  <c r="DM68" i="99"/>
  <c r="DT218" i="99" s="1"/>
  <c r="DN68" i="99"/>
  <c r="DT368" i="99" s="1"/>
  <c r="DO68" i="99"/>
  <c r="DL69" i="99"/>
  <c r="DT69" i="99" s="1"/>
  <c r="DM69" i="99"/>
  <c r="DT219" i="99" s="1"/>
  <c r="DN69" i="99"/>
  <c r="DT369" i="99" s="1"/>
  <c r="DO69" i="99"/>
  <c r="DL70" i="99"/>
  <c r="DT70" i="99" s="1"/>
  <c r="DM70" i="99"/>
  <c r="DT220" i="99" s="1"/>
  <c r="DN70" i="99"/>
  <c r="DT370" i="99" s="1"/>
  <c r="DO70" i="99"/>
  <c r="DL71" i="99"/>
  <c r="DT71" i="99" s="1"/>
  <c r="DM71" i="99"/>
  <c r="DT221" i="99" s="1"/>
  <c r="DN71" i="99"/>
  <c r="DT371" i="99" s="1"/>
  <c r="DO71" i="99"/>
  <c r="DL72" i="99"/>
  <c r="DT72" i="99" s="1"/>
  <c r="DM72" i="99"/>
  <c r="DT222" i="99" s="1"/>
  <c r="DN72" i="99"/>
  <c r="DT372" i="99" s="1"/>
  <c r="DO72" i="99"/>
  <c r="DL73" i="99"/>
  <c r="DT73" i="99" s="1"/>
  <c r="DM73" i="99"/>
  <c r="DT223" i="99" s="1"/>
  <c r="DN73" i="99"/>
  <c r="DT373" i="99" s="1"/>
  <c r="DO73" i="99"/>
  <c r="DL74" i="99"/>
  <c r="DT74" i="99" s="1"/>
  <c r="DM74" i="99"/>
  <c r="DT224" i="99" s="1"/>
  <c r="DN74" i="99"/>
  <c r="DT374" i="99" s="1"/>
  <c r="DO74" i="99"/>
  <c r="DL75" i="99"/>
  <c r="DT75" i="99" s="1"/>
  <c r="DM75" i="99"/>
  <c r="DT225" i="99" s="1"/>
  <c r="DN75" i="99"/>
  <c r="DT375" i="99" s="1"/>
  <c r="DO75" i="99"/>
  <c r="DL76" i="99"/>
  <c r="DT76" i="99" s="1"/>
  <c r="DM76" i="99"/>
  <c r="DT226" i="99" s="1"/>
  <c r="DN76" i="99"/>
  <c r="DT376" i="99" s="1"/>
  <c r="DO76" i="99"/>
  <c r="DL77" i="99"/>
  <c r="DT77" i="99" s="1"/>
  <c r="DM77" i="99"/>
  <c r="DT227" i="99" s="1"/>
  <c r="DN77" i="99"/>
  <c r="DT377" i="99" s="1"/>
  <c r="DO77" i="99"/>
  <c r="DL78" i="99"/>
  <c r="DT78" i="99" s="1"/>
  <c r="DM78" i="99"/>
  <c r="DT228" i="99" s="1"/>
  <c r="DN78" i="99"/>
  <c r="DT378" i="99" s="1"/>
  <c r="DO78" i="99"/>
  <c r="DL79" i="99"/>
  <c r="DT79" i="99" s="1"/>
  <c r="DM79" i="99"/>
  <c r="DT229" i="99" s="1"/>
  <c r="DN79" i="99"/>
  <c r="DT379" i="99" s="1"/>
  <c r="DO79" i="99"/>
  <c r="DL80" i="99"/>
  <c r="DT80" i="99" s="1"/>
  <c r="DM80" i="99"/>
  <c r="DT230" i="99" s="1"/>
  <c r="DN80" i="99"/>
  <c r="DT380" i="99" s="1"/>
  <c r="DO80" i="99"/>
  <c r="DL81" i="99"/>
  <c r="DT81" i="99" s="1"/>
  <c r="DM81" i="99"/>
  <c r="DT231" i="99" s="1"/>
  <c r="DN81" i="99"/>
  <c r="DT381" i="99" s="1"/>
  <c r="DO81" i="99"/>
  <c r="DL82" i="99"/>
  <c r="DT82" i="99" s="1"/>
  <c r="DM82" i="99"/>
  <c r="DT232" i="99" s="1"/>
  <c r="DN82" i="99"/>
  <c r="DT382" i="99" s="1"/>
  <c r="DO82" i="99"/>
  <c r="DL83" i="99"/>
  <c r="DT83" i="99" s="1"/>
  <c r="DM83" i="99"/>
  <c r="DT233" i="99" s="1"/>
  <c r="DN83" i="99"/>
  <c r="DT383" i="99" s="1"/>
  <c r="DO83" i="99"/>
  <c r="DL84" i="99"/>
  <c r="DT84" i="99" s="1"/>
  <c r="DM84" i="99"/>
  <c r="DT234" i="99" s="1"/>
  <c r="DN84" i="99"/>
  <c r="DT384" i="99" s="1"/>
  <c r="DO84" i="99"/>
  <c r="DL85" i="99"/>
  <c r="DT85" i="99" s="1"/>
  <c r="DM85" i="99"/>
  <c r="DT235" i="99" s="1"/>
  <c r="DN85" i="99"/>
  <c r="DT385" i="99" s="1"/>
  <c r="DO85" i="99"/>
  <c r="DL86" i="99"/>
  <c r="DT86" i="99" s="1"/>
  <c r="DM86" i="99"/>
  <c r="DT236" i="99" s="1"/>
  <c r="DN86" i="99"/>
  <c r="DT386" i="99" s="1"/>
  <c r="DO86" i="99"/>
  <c r="DL87" i="99"/>
  <c r="DT87" i="99" s="1"/>
  <c r="DM87" i="99"/>
  <c r="DT237" i="99" s="1"/>
  <c r="DN87" i="99"/>
  <c r="DT387" i="99" s="1"/>
  <c r="DO87" i="99"/>
  <c r="DL88" i="99"/>
  <c r="DT88" i="99" s="1"/>
  <c r="DM88" i="99"/>
  <c r="DT238" i="99" s="1"/>
  <c r="DN88" i="99"/>
  <c r="DT388" i="99" s="1"/>
  <c r="DO88" i="99"/>
  <c r="DL89" i="99"/>
  <c r="DT89" i="99" s="1"/>
  <c r="DM89" i="99"/>
  <c r="DT239" i="99" s="1"/>
  <c r="DN89" i="99"/>
  <c r="DT389" i="99" s="1"/>
  <c r="DO89" i="99"/>
  <c r="DL90" i="99"/>
  <c r="DT90" i="99" s="1"/>
  <c r="DM90" i="99"/>
  <c r="DT240" i="99" s="1"/>
  <c r="DN90" i="99"/>
  <c r="DT390" i="99" s="1"/>
  <c r="DO90" i="99"/>
  <c r="DL91" i="99"/>
  <c r="DT91" i="99" s="1"/>
  <c r="DM91" i="99"/>
  <c r="DT241" i="99" s="1"/>
  <c r="DN91" i="99"/>
  <c r="DT391" i="99" s="1"/>
  <c r="DO91" i="99"/>
  <c r="DL92" i="99"/>
  <c r="DT92" i="99" s="1"/>
  <c r="DM92" i="99"/>
  <c r="DT242" i="99" s="1"/>
  <c r="DN92" i="99"/>
  <c r="DT392" i="99" s="1"/>
  <c r="DO92" i="99"/>
  <c r="DL93" i="99"/>
  <c r="DT93" i="99" s="1"/>
  <c r="DM93" i="99"/>
  <c r="DT243" i="99" s="1"/>
  <c r="DN93" i="99"/>
  <c r="DT393" i="99" s="1"/>
  <c r="DO93" i="99"/>
  <c r="DL94" i="99"/>
  <c r="DT94" i="99" s="1"/>
  <c r="DM94" i="99"/>
  <c r="DT244" i="99" s="1"/>
  <c r="DN94" i="99"/>
  <c r="DT394" i="99" s="1"/>
  <c r="DO94" i="99"/>
  <c r="DL95" i="99"/>
  <c r="DT95" i="99" s="1"/>
  <c r="DM95" i="99"/>
  <c r="DT245" i="99" s="1"/>
  <c r="DN95" i="99"/>
  <c r="DT395" i="99" s="1"/>
  <c r="DO95" i="99"/>
  <c r="DL96" i="99"/>
  <c r="DT96" i="99" s="1"/>
  <c r="DM96" i="99"/>
  <c r="DT246" i="99" s="1"/>
  <c r="DN96" i="99"/>
  <c r="DT396" i="99" s="1"/>
  <c r="DO96" i="99"/>
  <c r="DL97" i="99"/>
  <c r="DT97" i="99" s="1"/>
  <c r="DM97" i="99"/>
  <c r="DT247" i="99" s="1"/>
  <c r="DN97" i="99"/>
  <c r="DT397" i="99" s="1"/>
  <c r="DO97" i="99"/>
  <c r="DL98" i="99"/>
  <c r="DT98" i="99" s="1"/>
  <c r="DM98" i="99"/>
  <c r="DT248" i="99" s="1"/>
  <c r="DN98" i="99"/>
  <c r="DT398" i="99" s="1"/>
  <c r="DO98" i="99"/>
  <c r="DL99" i="99"/>
  <c r="DT99" i="99" s="1"/>
  <c r="DM99" i="99"/>
  <c r="DT249" i="99" s="1"/>
  <c r="DN99" i="99"/>
  <c r="DT399" i="99" s="1"/>
  <c r="DO99" i="99"/>
  <c r="DL100" i="99"/>
  <c r="DT100" i="99" s="1"/>
  <c r="DM100" i="99"/>
  <c r="DT250" i="99" s="1"/>
  <c r="DN100" i="99"/>
  <c r="DT400" i="99" s="1"/>
  <c r="DO100" i="99"/>
  <c r="DL101" i="99"/>
  <c r="DT101" i="99" s="1"/>
  <c r="DM101" i="99"/>
  <c r="DT251" i="99" s="1"/>
  <c r="DN101" i="99"/>
  <c r="DT401" i="99" s="1"/>
  <c r="DO101" i="99"/>
  <c r="DL102" i="99"/>
  <c r="DT102" i="99" s="1"/>
  <c r="DM102" i="99"/>
  <c r="DT252" i="99" s="1"/>
  <c r="DN102" i="99"/>
  <c r="DT402" i="99" s="1"/>
  <c r="DO102" i="99"/>
  <c r="DL103" i="99"/>
  <c r="DT103" i="99" s="1"/>
  <c r="DM103" i="99"/>
  <c r="DT253" i="99" s="1"/>
  <c r="DN103" i="99"/>
  <c r="DT403" i="99" s="1"/>
  <c r="DO103" i="99"/>
  <c r="DL104" i="99"/>
  <c r="DT104" i="99" s="1"/>
  <c r="DM104" i="99"/>
  <c r="DT254" i="99" s="1"/>
  <c r="DN104" i="99"/>
  <c r="DT404" i="99" s="1"/>
  <c r="DO104" i="99"/>
  <c r="DL105" i="99"/>
  <c r="DT105" i="99" s="1"/>
  <c r="DM105" i="99"/>
  <c r="DT255" i="99" s="1"/>
  <c r="DN105" i="99"/>
  <c r="DT405" i="99" s="1"/>
  <c r="DO105" i="99"/>
  <c r="DL106" i="99"/>
  <c r="DT106" i="99" s="1"/>
  <c r="DM106" i="99"/>
  <c r="DT256" i="99" s="1"/>
  <c r="DN106" i="99"/>
  <c r="DT406" i="99" s="1"/>
  <c r="DO106" i="99"/>
  <c r="DL107" i="99"/>
  <c r="DT107" i="99" s="1"/>
  <c r="DM107" i="99"/>
  <c r="DT257" i="99" s="1"/>
  <c r="DN107" i="99"/>
  <c r="DT407" i="99" s="1"/>
  <c r="DO107" i="99"/>
  <c r="DL108" i="99"/>
  <c r="DT108" i="99" s="1"/>
  <c r="DM108" i="99"/>
  <c r="DT258" i="99" s="1"/>
  <c r="DN108" i="99"/>
  <c r="DT408" i="99" s="1"/>
  <c r="DO108" i="99"/>
  <c r="DL109" i="99"/>
  <c r="DT109" i="99" s="1"/>
  <c r="DM109" i="99"/>
  <c r="DT259" i="99" s="1"/>
  <c r="DN109" i="99"/>
  <c r="DT409" i="99" s="1"/>
  <c r="DO109" i="99"/>
  <c r="DL110" i="99"/>
  <c r="DT110" i="99" s="1"/>
  <c r="DM110" i="99"/>
  <c r="DT260" i="99" s="1"/>
  <c r="DN110" i="99"/>
  <c r="DT410" i="99" s="1"/>
  <c r="DO110" i="99"/>
  <c r="DL111" i="99"/>
  <c r="DT111" i="99" s="1"/>
  <c r="DM111" i="99"/>
  <c r="DT261" i="99" s="1"/>
  <c r="DN111" i="99"/>
  <c r="DT411" i="99" s="1"/>
  <c r="DO111" i="99"/>
  <c r="DL112" i="99"/>
  <c r="DT112" i="99" s="1"/>
  <c r="DM112" i="99"/>
  <c r="DT262" i="99" s="1"/>
  <c r="DN112" i="99"/>
  <c r="DT412" i="99" s="1"/>
  <c r="DO112" i="99"/>
  <c r="DL113" i="99"/>
  <c r="DT113" i="99" s="1"/>
  <c r="DM113" i="99"/>
  <c r="DT263" i="99" s="1"/>
  <c r="DN113" i="99"/>
  <c r="DT413" i="99" s="1"/>
  <c r="DO113" i="99"/>
  <c r="DL114" i="99"/>
  <c r="DT114" i="99" s="1"/>
  <c r="DM114" i="99"/>
  <c r="DT264" i="99" s="1"/>
  <c r="DN114" i="99"/>
  <c r="DT414" i="99" s="1"/>
  <c r="DO114" i="99"/>
  <c r="DL115" i="99"/>
  <c r="DT115" i="99" s="1"/>
  <c r="DM115" i="99"/>
  <c r="DT265" i="99" s="1"/>
  <c r="DN115" i="99"/>
  <c r="DT415" i="99" s="1"/>
  <c r="DO115" i="99"/>
  <c r="DL116" i="99"/>
  <c r="DT116" i="99" s="1"/>
  <c r="DM116" i="99"/>
  <c r="DT266" i="99" s="1"/>
  <c r="DN116" i="99"/>
  <c r="DT416" i="99" s="1"/>
  <c r="DO116" i="99"/>
  <c r="DL117" i="99"/>
  <c r="DT117" i="99" s="1"/>
  <c r="DM117" i="99"/>
  <c r="DT267" i="99" s="1"/>
  <c r="DN117" i="99"/>
  <c r="DT417" i="99" s="1"/>
  <c r="DO117" i="99"/>
  <c r="DL118" i="99"/>
  <c r="DT118" i="99" s="1"/>
  <c r="DM118" i="99"/>
  <c r="DT268" i="99" s="1"/>
  <c r="DN118" i="99"/>
  <c r="DT418" i="99" s="1"/>
  <c r="DO118" i="99"/>
  <c r="DL119" i="99"/>
  <c r="DT119" i="99" s="1"/>
  <c r="DM119" i="99"/>
  <c r="DT269" i="99" s="1"/>
  <c r="DN119" i="99"/>
  <c r="DT419" i="99" s="1"/>
  <c r="DO119" i="99"/>
  <c r="DL120" i="99"/>
  <c r="DT120" i="99" s="1"/>
  <c r="DM120" i="99"/>
  <c r="DT270" i="99" s="1"/>
  <c r="DN120" i="99"/>
  <c r="DT420" i="99" s="1"/>
  <c r="DO120" i="99"/>
  <c r="DL121" i="99"/>
  <c r="DT121" i="99" s="1"/>
  <c r="DM121" i="99"/>
  <c r="DT271" i="99" s="1"/>
  <c r="DN121" i="99"/>
  <c r="DT421" i="99" s="1"/>
  <c r="DO121" i="99"/>
  <c r="DL122" i="99"/>
  <c r="DT122" i="99" s="1"/>
  <c r="DM122" i="99"/>
  <c r="DT272" i="99" s="1"/>
  <c r="DN122" i="99"/>
  <c r="DT422" i="99" s="1"/>
  <c r="DO122" i="99"/>
  <c r="DL123" i="99"/>
  <c r="DT123" i="99" s="1"/>
  <c r="DM123" i="99"/>
  <c r="DT273" i="99" s="1"/>
  <c r="DN123" i="99"/>
  <c r="DT423" i="99" s="1"/>
  <c r="DO123" i="99"/>
  <c r="DL124" i="99"/>
  <c r="DT124" i="99" s="1"/>
  <c r="DM124" i="99"/>
  <c r="DT274" i="99" s="1"/>
  <c r="DN124" i="99"/>
  <c r="DT424" i="99" s="1"/>
  <c r="DO124" i="99"/>
  <c r="DL125" i="99"/>
  <c r="DT125" i="99" s="1"/>
  <c r="DM125" i="99"/>
  <c r="DT275" i="99" s="1"/>
  <c r="DN125" i="99"/>
  <c r="DT425" i="99" s="1"/>
  <c r="DO125" i="99"/>
  <c r="DL126" i="99"/>
  <c r="DT126" i="99" s="1"/>
  <c r="DM126" i="99"/>
  <c r="DT276" i="99" s="1"/>
  <c r="DN126" i="99"/>
  <c r="DT426" i="99" s="1"/>
  <c r="DO126" i="99"/>
  <c r="DL127" i="99"/>
  <c r="DT127" i="99" s="1"/>
  <c r="DM127" i="99"/>
  <c r="DT277" i="99" s="1"/>
  <c r="DN127" i="99"/>
  <c r="DT427" i="99" s="1"/>
  <c r="DO127" i="99"/>
  <c r="DL128" i="99"/>
  <c r="DT128" i="99" s="1"/>
  <c r="DM128" i="99"/>
  <c r="DT278" i="99" s="1"/>
  <c r="DN128" i="99"/>
  <c r="DT428" i="99" s="1"/>
  <c r="DO128" i="99"/>
  <c r="DL129" i="99"/>
  <c r="DT129" i="99" s="1"/>
  <c r="DM129" i="99"/>
  <c r="DT279" i="99" s="1"/>
  <c r="DN129" i="99"/>
  <c r="DT429" i="99" s="1"/>
  <c r="DO129" i="99"/>
  <c r="DL130" i="99"/>
  <c r="DT130" i="99" s="1"/>
  <c r="DM130" i="99"/>
  <c r="DT280" i="99" s="1"/>
  <c r="DN130" i="99"/>
  <c r="DT430" i="99" s="1"/>
  <c r="DO130" i="99"/>
  <c r="DL131" i="99"/>
  <c r="DT131" i="99" s="1"/>
  <c r="DM131" i="99"/>
  <c r="DT281" i="99" s="1"/>
  <c r="DN131" i="99"/>
  <c r="DT431" i="99" s="1"/>
  <c r="DO131" i="99"/>
  <c r="DL132" i="99"/>
  <c r="DT132" i="99" s="1"/>
  <c r="DM132" i="99"/>
  <c r="DT282" i="99" s="1"/>
  <c r="DN132" i="99"/>
  <c r="DT432" i="99" s="1"/>
  <c r="DO132" i="99"/>
  <c r="DL133" i="99"/>
  <c r="DT133" i="99" s="1"/>
  <c r="DM133" i="99"/>
  <c r="DT283" i="99" s="1"/>
  <c r="DN133" i="99"/>
  <c r="DT433" i="99" s="1"/>
  <c r="DO133" i="99"/>
  <c r="DL134" i="99"/>
  <c r="DT134" i="99" s="1"/>
  <c r="DM134" i="99"/>
  <c r="DT284" i="99" s="1"/>
  <c r="DN134" i="99"/>
  <c r="DT434" i="99" s="1"/>
  <c r="DO134" i="99"/>
  <c r="DL135" i="99"/>
  <c r="DT135" i="99" s="1"/>
  <c r="DM135" i="99"/>
  <c r="DT285" i="99" s="1"/>
  <c r="DN135" i="99"/>
  <c r="DT435" i="99" s="1"/>
  <c r="DO135" i="99"/>
  <c r="DL136" i="99"/>
  <c r="DT136" i="99" s="1"/>
  <c r="DM136" i="99"/>
  <c r="DT286" i="99" s="1"/>
  <c r="DN136" i="99"/>
  <c r="DT436" i="99" s="1"/>
  <c r="DO136" i="99"/>
  <c r="DL137" i="99"/>
  <c r="DT137" i="99" s="1"/>
  <c r="DM137" i="99"/>
  <c r="DT287" i="99" s="1"/>
  <c r="DN137" i="99"/>
  <c r="DT437" i="99" s="1"/>
  <c r="DO137" i="99"/>
  <c r="DL138" i="99"/>
  <c r="DT138" i="99" s="1"/>
  <c r="DM138" i="99"/>
  <c r="DT288" i="99" s="1"/>
  <c r="DN138" i="99"/>
  <c r="DT438" i="99" s="1"/>
  <c r="DO138" i="99"/>
  <c r="DL139" i="99"/>
  <c r="DT139" i="99" s="1"/>
  <c r="DM139" i="99"/>
  <c r="DT289" i="99" s="1"/>
  <c r="DN139" i="99"/>
  <c r="DT439" i="99" s="1"/>
  <c r="DO139" i="99"/>
  <c r="DL140" i="99"/>
  <c r="DT140" i="99" s="1"/>
  <c r="DM140" i="99"/>
  <c r="DT290" i="99" s="1"/>
  <c r="DN140" i="99"/>
  <c r="DT440" i="99" s="1"/>
  <c r="DO140" i="99"/>
  <c r="DL141" i="99"/>
  <c r="DT141" i="99" s="1"/>
  <c r="DM141" i="99"/>
  <c r="DT291" i="99" s="1"/>
  <c r="DN141" i="99"/>
  <c r="DT441" i="99" s="1"/>
  <c r="DO141" i="99"/>
  <c r="DL142" i="99"/>
  <c r="DT142" i="99" s="1"/>
  <c r="DM142" i="99"/>
  <c r="DT292" i="99" s="1"/>
  <c r="DN142" i="99"/>
  <c r="DT442" i="99" s="1"/>
  <c r="DO142" i="99"/>
  <c r="DL143" i="99"/>
  <c r="DT143" i="99" s="1"/>
  <c r="DM143" i="99"/>
  <c r="DT293" i="99" s="1"/>
  <c r="DN143" i="99"/>
  <c r="DT443" i="99" s="1"/>
  <c r="DO143" i="99"/>
  <c r="DL144" i="99"/>
  <c r="DT144" i="99" s="1"/>
  <c r="DM144" i="99"/>
  <c r="DT294" i="99" s="1"/>
  <c r="DN144" i="99"/>
  <c r="DT444" i="99" s="1"/>
  <c r="DO144" i="99"/>
  <c r="DL145" i="99"/>
  <c r="DT145" i="99" s="1"/>
  <c r="DM145" i="99"/>
  <c r="DT295" i="99" s="1"/>
  <c r="DN145" i="99"/>
  <c r="DT445" i="99" s="1"/>
  <c r="DO145" i="99"/>
  <c r="DL146" i="99"/>
  <c r="DT146" i="99" s="1"/>
  <c r="DM146" i="99"/>
  <c r="DT296" i="99" s="1"/>
  <c r="DN146" i="99"/>
  <c r="DT446" i="99" s="1"/>
  <c r="DO146" i="99"/>
  <c r="DL147" i="99"/>
  <c r="DT147" i="99" s="1"/>
  <c r="DM147" i="99"/>
  <c r="DT297" i="99" s="1"/>
  <c r="DN147" i="99"/>
  <c r="DT447" i="99" s="1"/>
  <c r="DO147" i="99"/>
  <c r="DL148" i="99"/>
  <c r="DT148" i="99" s="1"/>
  <c r="DM148" i="99"/>
  <c r="DT298" i="99" s="1"/>
  <c r="DN148" i="99"/>
  <c r="DT448" i="99" s="1"/>
  <c r="DO148" i="99"/>
  <c r="DL149" i="99"/>
  <c r="DT149" i="99" s="1"/>
  <c r="DM149" i="99"/>
  <c r="DT299" i="99" s="1"/>
  <c r="DN149" i="99"/>
  <c r="DT449" i="99" s="1"/>
  <c r="DO149" i="99"/>
  <c r="DL150" i="99"/>
  <c r="DT150" i="99" s="1"/>
  <c r="DM150" i="99"/>
  <c r="DT300" i="99" s="1"/>
  <c r="DN150" i="99"/>
  <c r="DT450" i="99" s="1"/>
  <c r="DO150" i="99"/>
  <c r="DL151" i="99"/>
  <c r="DT151" i="99" s="1"/>
  <c r="DM151" i="99"/>
  <c r="DT301" i="99" s="1"/>
  <c r="DN151" i="99"/>
  <c r="DT451" i="99" s="1"/>
  <c r="DO151" i="99"/>
  <c r="DL152" i="99"/>
  <c r="DT152" i="99" s="1"/>
  <c r="DM152" i="99"/>
  <c r="DT302" i="99" s="1"/>
  <c r="DN152" i="99"/>
  <c r="DT452" i="99" s="1"/>
  <c r="DO152" i="99"/>
  <c r="DL153" i="99"/>
  <c r="DT153" i="99" s="1"/>
  <c r="DM153" i="99"/>
  <c r="DT303" i="99" s="1"/>
  <c r="DN153" i="99"/>
  <c r="DT453" i="99" s="1"/>
  <c r="DO153" i="99"/>
  <c r="DL154" i="99"/>
  <c r="DT154" i="99" s="1"/>
  <c r="DM154" i="99"/>
  <c r="DT304" i="99" s="1"/>
  <c r="DN154" i="99"/>
  <c r="DT454" i="99" s="1"/>
  <c r="DO154" i="99"/>
  <c r="DM5" i="99"/>
  <c r="DT155" i="99" s="1"/>
  <c r="DN5" i="99"/>
  <c r="DT305" i="99" s="1"/>
  <c r="DO5" i="99"/>
  <c r="CQ7" i="105" s="1"/>
  <c r="DL5" i="99"/>
  <c r="DT5" i="99" s="1"/>
  <c r="CQ19" i="105" l="1"/>
  <c r="CR19" i="105" s="1"/>
  <c r="CQ18" i="105"/>
  <c r="CQ17" i="105"/>
  <c r="CQ16" i="105"/>
  <c r="CQ15" i="105"/>
  <c r="CR15" i="105" s="1"/>
  <c r="CQ14" i="105"/>
  <c r="CQ13" i="105"/>
  <c r="CQ12" i="105"/>
  <c r="CQ11" i="105"/>
  <c r="CR11" i="105" s="1"/>
  <c r="CQ10" i="105"/>
  <c r="CQ9" i="105"/>
  <c r="CQ8" i="105"/>
  <c r="CI6" i="100"/>
  <c r="CX6" i="100"/>
  <c r="CP6" i="100"/>
  <c r="CJ6" i="100"/>
  <c r="CZ6" i="100"/>
  <c r="DT455" i="99"/>
  <c r="DT605" i="99"/>
  <c r="DT604" i="99"/>
  <c r="DT754" i="99"/>
  <c r="DT603" i="99"/>
  <c r="DT753" i="99"/>
  <c r="DT602" i="99"/>
  <c r="DT752" i="99"/>
  <c r="DT601" i="99"/>
  <c r="DT751" i="99"/>
  <c r="DT600" i="99"/>
  <c r="DT750" i="99"/>
  <c r="DT599" i="99"/>
  <c r="DT749" i="99"/>
  <c r="DT598" i="99"/>
  <c r="DT748" i="99"/>
  <c r="DT597" i="99"/>
  <c r="DT747" i="99"/>
  <c r="DT596" i="99"/>
  <c r="DT746" i="99"/>
  <c r="DT595" i="99"/>
  <c r="DT745" i="99"/>
  <c r="DT744" i="99"/>
  <c r="DT594" i="99"/>
  <c r="DT593" i="99"/>
  <c r="DT743" i="99"/>
  <c r="DT592" i="99"/>
  <c r="DT742" i="99"/>
  <c r="DT591" i="99"/>
  <c r="DT741" i="99"/>
  <c r="DT740" i="99"/>
  <c r="DT590" i="99"/>
  <c r="DT589" i="99"/>
  <c r="DT739" i="99"/>
  <c r="DT588" i="99"/>
  <c r="DT738" i="99"/>
  <c r="DT587" i="99"/>
  <c r="DT737" i="99"/>
  <c r="DT586" i="99"/>
  <c r="DT736" i="99"/>
  <c r="DT585" i="99"/>
  <c r="DT735" i="99"/>
  <c r="DT584" i="99"/>
  <c r="DT734" i="99"/>
  <c r="DT583" i="99"/>
  <c r="DT733" i="99"/>
  <c r="DT582" i="99"/>
  <c r="DT732" i="99"/>
  <c r="DT581" i="99"/>
  <c r="DT731" i="99"/>
  <c r="DT580" i="99"/>
  <c r="DT730" i="99"/>
  <c r="DT579" i="99"/>
  <c r="DT729" i="99"/>
  <c r="DT728" i="99"/>
  <c r="DT578" i="99"/>
  <c r="DT577" i="99"/>
  <c r="DT727" i="99"/>
  <c r="DT576" i="99"/>
  <c r="DT726" i="99"/>
  <c r="DT575" i="99"/>
  <c r="DT725" i="99"/>
  <c r="DT724" i="99"/>
  <c r="DT574" i="99"/>
  <c r="DT573" i="99"/>
  <c r="DT723" i="99"/>
  <c r="DT572" i="99"/>
  <c r="DT722" i="99"/>
  <c r="DT571" i="99"/>
  <c r="DT721" i="99"/>
  <c r="DT570" i="99"/>
  <c r="DT720" i="99"/>
  <c r="DT569" i="99"/>
  <c r="DT719" i="99"/>
  <c r="DT568" i="99"/>
  <c r="DT718" i="99"/>
  <c r="DT567" i="99"/>
  <c r="DT717" i="99"/>
  <c r="DT566" i="99"/>
  <c r="DT716" i="99"/>
  <c r="DT565" i="99"/>
  <c r="DT715" i="99"/>
  <c r="DT564" i="99"/>
  <c r="DT714" i="99"/>
  <c r="DT563" i="99"/>
  <c r="DT713" i="99"/>
  <c r="DT712" i="99"/>
  <c r="DT562" i="99"/>
  <c r="DT561" i="99"/>
  <c r="DT711" i="99"/>
  <c r="DT560" i="99"/>
  <c r="DT710" i="99"/>
  <c r="DT559" i="99"/>
  <c r="DT709" i="99"/>
  <c r="DT708" i="99"/>
  <c r="DT558" i="99"/>
  <c r="DT557" i="99"/>
  <c r="DT707" i="99"/>
  <c r="DT556" i="99"/>
  <c r="DT706" i="99"/>
  <c r="DT555" i="99"/>
  <c r="DT705" i="99"/>
  <c r="DT554" i="99"/>
  <c r="DT704" i="99"/>
  <c r="DT553" i="99"/>
  <c r="DT703" i="99"/>
  <c r="DT552" i="99"/>
  <c r="DT702" i="99"/>
  <c r="DT551" i="99"/>
  <c r="DT701" i="99"/>
  <c r="DT550" i="99"/>
  <c r="DT700" i="99"/>
  <c r="DT549" i="99"/>
  <c r="DT699" i="99"/>
  <c r="DT548" i="99"/>
  <c r="DT698" i="99"/>
  <c r="DT547" i="99"/>
  <c r="DT697" i="99"/>
  <c r="DT696" i="99"/>
  <c r="DT546" i="99"/>
  <c r="DT545" i="99"/>
  <c r="DT695" i="99"/>
  <c r="DT544" i="99"/>
  <c r="DT694" i="99"/>
  <c r="DT543" i="99"/>
  <c r="DT693" i="99"/>
  <c r="DT692" i="99"/>
  <c r="DT542" i="99"/>
  <c r="DT541" i="99"/>
  <c r="DT691" i="99"/>
  <c r="DT540" i="99"/>
  <c r="DT690" i="99"/>
  <c r="DT539" i="99"/>
  <c r="DT689" i="99"/>
  <c r="DT538" i="99"/>
  <c r="DT688" i="99"/>
  <c r="DT537" i="99"/>
  <c r="DT687" i="99"/>
  <c r="DT536" i="99"/>
  <c r="DT686" i="99"/>
  <c r="DT535" i="99"/>
  <c r="DT685" i="99"/>
  <c r="DT534" i="99"/>
  <c r="DT684" i="99"/>
  <c r="DT533" i="99"/>
  <c r="DT683" i="99"/>
  <c r="DT532" i="99"/>
  <c r="DT682" i="99"/>
  <c r="DT531" i="99"/>
  <c r="DT681" i="99"/>
  <c r="DT680" i="99"/>
  <c r="DT530" i="99"/>
  <c r="DT529" i="99"/>
  <c r="DT679" i="99"/>
  <c r="DT528" i="99"/>
  <c r="DT678" i="99"/>
  <c r="DT527" i="99"/>
  <c r="DT677" i="99"/>
  <c r="DT676" i="99"/>
  <c r="DT526" i="99"/>
  <c r="DT525" i="99"/>
  <c r="DT675" i="99"/>
  <c r="DT524" i="99"/>
  <c r="DT674" i="99"/>
  <c r="DT523" i="99"/>
  <c r="DT673" i="99"/>
  <c r="DT522" i="99"/>
  <c r="DT672" i="99"/>
  <c r="DT521" i="99"/>
  <c r="DT671" i="99"/>
  <c r="DT520" i="99"/>
  <c r="DT670" i="99"/>
  <c r="DT519" i="99"/>
  <c r="DT669" i="99"/>
  <c r="DT518" i="99"/>
  <c r="DT668" i="99"/>
  <c r="DT517" i="99"/>
  <c r="DT667" i="99"/>
  <c r="DT516" i="99"/>
  <c r="DT666" i="99"/>
  <c r="DT515" i="99"/>
  <c r="DT665" i="99"/>
  <c r="DT664" i="99"/>
  <c r="DT514" i="99"/>
  <c r="DT513" i="99"/>
  <c r="DT663" i="99"/>
  <c r="DT512" i="99"/>
  <c r="DT662" i="99"/>
  <c r="DT511" i="99"/>
  <c r="DT661" i="99"/>
  <c r="DT660" i="99"/>
  <c r="DT510" i="99"/>
  <c r="DT509" i="99"/>
  <c r="DT659" i="99"/>
  <c r="DT508" i="99"/>
  <c r="DT658" i="99"/>
  <c r="DT507" i="99"/>
  <c r="DT657" i="99"/>
  <c r="DT506" i="99"/>
  <c r="DT656" i="99"/>
  <c r="DT505" i="99"/>
  <c r="DT655" i="99"/>
  <c r="DT504" i="99"/>
  <c r="DT654" i="99"/>
  <c r="DT503" i="99"/>
  <c r="DT653" i="99"/>
  <c r="DT502" i="99"/>
  <c r="DT652" i="99"/>
  <c r="DT501" i="99"/>
  <c r="DT651" i="99"/>
  <c r="DT500" i="99"/>
  <c r="DT650" i="99"/>
  <c r="DT499" i="99"/>
  <c r="DT649" i="99"/>
  <c r="DT648" i="99"/>
  <c r="DT498" i="99"/>
  <c r="DT497" i="99"/>
  <c r="DT647" i="99"/>
  <c r="DT496" i="99"/>
  <c r="DT646" i="99"/>
  <c r="DT495" i="99"/>
  <c r="DT645" i="99"/>
  <c r="DT644" i="99"/>
  <c r="DT494" i="99"/>
  <c r="DT493" i="99"/>
  <c r="DT643" i="99"/>
  <c r="DT492" i="99"/>
  <c r="DT642" i="99"/>
  <c r="DT491" i="99"/>
  <c r="DT641" i="99"/>
  <c r="DT490" i="99"/>
  <c r="DT640" i="99"/>
  <c r="DT489" i="99"/>
  <c r="DT639" i="99"/>
  <c r="DT488" i="99"/>
  <c r="DT638" i="99"/>
  <c r="DT487" i="99"/>
  <c r="DT637" i="99"/>
  <c r="DT486" i="99"/>
  <c r="DT636" i="99"/>
  <c r="DT635" i="99"/>
  <c r="DT485" i="99"/>
  <c r="DT484" i="99"/>
  <c r="DT634" i="99"/>
  <c r="DT483" i="99"/>
  <c r="DT633" i="99"/>
  <c r="DT632" i="99"/>
  <c r="DT482" i="99"/>
  <c r="DT631" i="99"/>
  <c r="DT481" i="99"/>
  <c r="DT480" i="99"/>
  <c r="DT630" i="99"/>
  <c r="DT479" i="99"/>
  <c r="DT629" i="99"/>
  <c r="DT628" i="99"/>
  <c r="DT478" i="99"/>
  <c r="DT627" i="99"/>
  <c r="DT477" i="99"/>
  <c r="DT476" i="99"/>
  <c r="DT626" i="99"/>
  <c r="DT475" i="99"/>
  <c r="DT625" i="99"/>
  <c r="DT624" i="99"/>
  <c r="DT474" i="99"/>
  <c r="DT623" i="99"/>
  <c r="DT473" i="99"/>
  <c r="DT472" i="99"/>
  <c r="DT622" i="99"/>
  <c r="DT471" i="99"/>
  <c r="DT621" i="99"/>
  <c r="DT620" i="99"/>
  <c r="DT470" i="99"/>
  <c r="DT619" i="99"/>
  <c r="DT469" i="99"/>
  <c r="DT468" i="99"/>
  <c r="DT618" i="99"/>
  <c r="DT467" i="99"/>
  <c r="DT617" i="99"/>
  <c r="DT616" i="99"/>
  <c r="DT466" i="99"/>
  <c r="DT615" i="99"/>
  <c r="DT465" i="99"/>
  <c r="DT464" i="99"/>
  <c r="DT614" i="99"/>
  <c r="DT463" i="99"/>
  <c r="DT613" i="99"/>
  <c r="DT612" i="99"/>
  <c r="DT462" i="99"/>
  <c r="DT611" i="99"/>
  <c r="DT461" i="99"/>
  <c r="DT460" i="99"/>
  <c r="DT610" i="99"/>
  <c r="DT459" i="99"/>
  <c r="DT609" i="99"/>
  <c r="DT608" i="99"/>
  <c r="DT458" i="99"/>
  <c r="DT607" i="99"/>
  <c r="DT457" i="99"/>
  <c r="DT456" i="99"/>
  <c r="DT606" i="99"/>
  <c r="BC19" i="100"/>
  <c r="DA19" i="100" s="1"/>
  <c r="BC31" i="100"/>
  <c r="DA31" i="100" s="1"/>
  <c r="BC21" i="100"/>
  <c r="DA21" i="100" s="1"/>
  <c r="BC13" i="100"/>
  <c r="DA13" i="100" s="1"/>
  <c r="BC18" i="100"/>
  <c r="DA18" i="100" s="1"/>
  <c r="BC29" i="100"/>
  <c r="DA29" i="100" s="1"/>
  <c r="BC25" i="100"/>
  <c r="DA25" i="100" s="1"/>
  <c r="BC23" i="100"/>
  <c r="DA23" i="100" s="1"/>
  <c r="BC17" i="100"/>
  <c r="DA17" i="100" s="1"/>
  <c r="BC11" i="100"/>
  <c r="DA11" i="100" s="1"/>
  <c r="BC27" i="100"/>
  <c r="DA27" i="100" s="1"/>
  <c r="BC14" i="100"/>
  <c r="DA14" i="100" s="1"/>
  <c r="BC10" i="100"/>
  <c r="DA10" i="100" s="1"/>
  <c r="BC33" i="100"/>
  <c r="DA33" i="100" s="1"/>
  <c r="BC15" i="100"/>
  <c r="DA15" i="100" s="1"/>
  <c r="BZ6" i="99"/>
  <c r="BZ7" i="99"/>
  <c r="BZ8" i="99"/>
  <c r="BZ9" i="99"/>
  <c r="BZ10" i="99"/>
  <c r="BZ11" i="99"/>
  <c r="BZ12" i="99"/>
  <c r="BZ13" i="99"/>
  <c r="BZ14" i="99"/>
  <c r="BZ15" i="99"/>
  <c r="BZ16" i="99"/>
  <c r="BZ17" i="99"/>
  <c r="BZ18" i="99"/>
  <c r="BZ19" i="99"/>
  <c r="BZ20" i="99"/>
  <c r="BZ21" i="99"/>
  <c r="BZ22" i="99"/>
  <c r="BZ23" i="99"/>
  <c r="BZ24" i="99"/>
  <c r="BZ25" i="99"/>
  <c r="BZ26" i="99"/>
  <c r="BZ27" i="99"/>
  <c r="BZ28" i="99"/>
  <c r="BZ29" i="99"/>
  <c r="BZ30" i="99"/>
  <c r="BZ31" i="99"/>
  <c r="BZ32" i="99"/>
  <c r="BZ33" i="99"/>
  <c r="BZ34" i="99"/>
  <c r="BZ5" i="99"/>
  <c r="CK6" i="99"/>
  <c r="CK7" i="99"/>
  <c r="CK8" i="99"/>
  <c r="CK9" i="99"/>
  <c r="CK10" i="99"/>
  <c r="CK11" i="99"/>
  <c r="CK12" i="99"/>
  <c r="CK13" i="99"/>
  <c r="CK14" i="99"/>
  <c r="CK15" i="99"/>
  <c r="CK16" i="99"/>
  <c r="CK17" i="99"/>
  <c r="CK18" i="99"/>
  <c r="CK19" i="99"/>
  <c r="CK20" i="99"/>
  <c r="CK21" i="99"/>
  <c r="CK22" i="99"/>
  <c r="CK23" i="99"/>
  <c r="CK24" i="99"/>
  <c r="CK25" i="99"/>
  <c r="CK26" i="99"/>
  <c r="CK27" i="99"/>
  <c r="CK28" i="99"/>
  <c r="CK29" i="99"/>
  <c r="CK30" i="99"/>
  <c r="CK31" i="99"/>
  <c r="CK32" i="99"/>
  <c r="CK33" i="99"/>
  <c r="CK34" i="99"/>
  <c r="CK35" i="99"/>
  <c r="CK36" i="99"/>
  <c r="CK37" i="99"/>
  <c r="CK38" i="99"/>
  <c r="CK39" i="99"/>
  <c r="CK40" i="99"/>
  <c r="CK41" i="99"/>
  <c r="CK42" i="99"/>
  <c r="CK43" i="99"/>
  <c r="CK44" i="99"/>
  <c r="CK45" i="99"/>
  <c r="CK46" i="99"/>
  <c r="CK47" i="99"/>
  <c r="CK48" i="99"/>
  <c r="CK49" i="99"/>
  <c r="CK50" i="99"/>
  <c r="CK51" i="99"/>
  <c r="CK52" i="99"/>
  <c r="CK53" i="99"/>
  <c r="CK54" i="99"/>
  <c r="CK55" i="99"/>
  <c r="CK56" i="99"/>
  <c r="CK5" i="99"/>
  <c r="CY6" i="100" l="1"/>
  <c r="DD6" i="100" s="1"/>
  <c r="DE6" i="100" s="1"/>
  <c r="CQ6" i="100"/>
  <c r="CF6" i="99"/>
  <c r="CF7" i="99"/>
  <c r="CF8" i="99"/>
  <c r="CF9" i="99"/>
  <c r="CF10" i="99"/>
  <c r="CF11" i="99"/>
  <c r="CF12" i="99"/>
  <c r="CF13" i="99"/>
  <c r="CF14" i="99"/>
  <c r="CF15" i="99"/>
  <c r="CF16" i="99"/>
  <c r="CF17" i="99"/>
  <c r="CF18" i="99"/>
  <c r="CF19" i="99"/>
  <c r="CF20" i="99"/>
  <c r="CF21" i="99"/>
  <c r="CF22" i="99"/>
  <c r="CF23" i="99"/>
  <c r="CF24" i="99"/>
  <c r="CF5" i="99"/>
  <c r="DF6" i="100" l="1"/>
  <c r="DG6" i="100"/>
  <c r="DJ6" i="100"/>
  <c r="DH6" i="100"/>
  <c r="DI6" i="100"/>
  <c r="BW6" i="99"/>
  <c r="B8" i="100" s="1"/>
  <c r="BX6" i="99"/>
  <c r="BY6" i="99"/>
  <c r="BW7" i="99"/>
  <c r="B9" i="100" s="1"/>
  <c r="BX7" i="99"/>
  <c r="BY7" i="99"/>
  <c r="BW8" i="99"/>
  <c r="B10" i="100" s="1"/>
  <c r="BX8" i="99"/>
  <c r="BY8" i="99"/>
  <c r="BW9" i="99"/>
  <c r="B11" i="100" s="1"/>
  <c r="BX9" i="99"/>
  <c r="BY9" i="99"/>
  <c r="BW10" i="99"/>
  <c r="B12" i="100" s="1"/>
  <c r="BX10" i="99"/>
  <c r="BY10" i="99"/>
  <c r="BW11" i="99"/>
  <c r="B13" i="100" s="1"/>
  <c r="BX11" i="99"/>
  <c r="BY11" i="99"/>
  <c r="BW12" i="99"/>
  <c r="B14" i="100" s="1"/>
  <c r="BX12" i="99"/>
  <c r="BY12" i="99"/>
  <c r="BW13" i="99"/>
  <c r="B15" i="100" s="1"/>
  <c r="BX13" i="99"/>
  <c r="BY13" i="99"/>
  <c r="BW14" i="99"/>
  <c r="B16" i="100" s="1"/>
  <c r="BX14" i="99"/>
  <c r="BY14" i="99"/>
  <c r="BW15" i="99"/>
  <c r="B17" i="100" s="1"/>
  <c r="BX15" i="99"/>
  <c r="BY15" i="99"/>
  <c r="BW16" i="99"/>
  <c r="B18" i="100" s="1"/>
  <c r="BX16" i="99"/>
  <c r="BY16" i="99"/>
  <c r="BW17" i="99"/>
  <c r="B19" i="100" s="1"/>
  <c r="BX17" i="99"/>
  <c r="BY17" i="99"/>
  <c r="BW18" i="99"/>
  <c r="B20" i="100" s="1"/>
  <c r="BX18" i="99"/>
  <c r="BY18" i="99"/>
  <c r="BW19" i="99"/>
  <c r="B21" i="100" s="1"/>
  <c r="BX19" i="99"/>
  <c r="BY19" i="99"/>
  <c r="BW20" i="99"/>
  <c r="B22" i="100" s="1"/>
  <c r="BX20" i="99"/>
  <c r="BY20" i="99"/>
  <c r="BW21" i="99"/>
  <c r="B23" i="100" s="1"/>
  <c r="BX21" i="99"/>
  <c r="BY21" i="99"/>
  <c r="BW22" i="99"/>
  <c r="B24" i="100" s="1"/>
  <c r="BX22" i="99"/>
  <c r="BY22" i="99"/>
  <c r="BW23" i="99"/>
  <c r="B25" i="100" s="1"/>
  <c r="BX23" i="99"/>
  <c r="BY23" i="99"/>
  <c r="BW24" i="99"/>
  <c r="B26" i="100" s="1"/>
  <c r="BX24" i="99"/>
  <c r="BY24" i="99"/>
  <c r="BW25" i="99"/>
  <c r="B27" i="100" s="1"/>
  <c r="BX25" i="99"/>
  <c r="BY25" i="99"/>
  <c r="BW26" i="99"/>
  <c r="B28" i="100" s="1"/>
  <c r="BX26" i="99"/>
  <c r="BY26" i="99"/>
  <c r="BW27" i="99"/>
  <c r="B29" i="100" s="1"/>
  <c r="BX27" i="99"/>
  <c r="BY27" i="99"/>
  <c r="BW28" i="99"/>
  <c r="B30" i="100" s="1"/>
  <c r="BX28" i="99"/>
  <c r="BY28" i="99"/>
  <c r="BW29" i="99"/>
  <c r="B31" i="100" s="1"/>
  <c r="BX29" i="99"/>
  <c r="BY29" i="99"/>
  <c r="BW30" i="99"/>
  <c r="B32" i="100" s="1"/>
  <c r="BX30" i="99"/>
  <c r="BY30" i="99"/>
  <c r="BW31" i="99"/>
  <c r="B33" i="100" s="1"/>
  <c r="BX31" i="99"/>
  <c r="BY31" i="99"/>
  <c r="BW32" i="99"/>
  <c r="B34" i="100" s="1"/>
  <c r="BX32" i="99"/>
  <c r="BY32" i="99"/>
  <c r="BW33" i="99"/>
  <c r="BX33" i="99"/>
  <c r="BY33" i="99"/>
  <c r="BW34" i="99"/>
  <c r="BX34" i="99"/>
  <c r="BY34" i="99"/>
  <c r="BX5" i="99"/>
  <c r="C7" i="100" s="1"/>
  <c r="BY5" i="99"/>
  <c r="BW5" i="99"/>
  <c r="B7" i="100" s="1"/>
  <c r="BW7" i="100" l="1"/>
  <c r="CB7" i="100" s="1"/>
  <c r="F7" i="100"/>
  <c r="G7" i="100" s="1"/>
  <c r="C4" i="103"/>
  <c r="BL7" i="100"/>
  <c r="BK7" i="100"/>
  <c r="BJ7" i="100"/>
  <c r="BN7" i="100"/>
  <c r="BO7" i="100" s="1"/>
  <c r="CM7" i="100" s="1"/>
  <c r="C34" i="100"/>
  <c r="CA32" i="99"/>
  <c r="C30" i="100"/>
  <c r="CA28" i="99"/>
  <c r="C22" i="100"/>
  <c r="CA20" i="99"/>
  <c r="CA33" i="99"/>
  <c r="C31" i="100"/>
  <c r="CA29" i="99"/>
  <c r="C23" i="100"/>
  <c r="CA21" i="99"/>
  <c r="C19" i="100"/>
  <c r="CA17" i="99"/>
  <c r="C15" i="100"/>
  <c r="CA13" i="99"/>
  <c r="C11" i="100"/>
  <c r="CA9" i="99"/>
  <c r="CA34" i="99"/>
  <c r="C32" i="100"/>
  <c r="CA30" i="99"/>
  <c r="C28" i="100"/>
  <c r="CA26" i="99"/>
  <c r="C24" i="100"/>
  <c r="CA22" i="99"/>
  <c r="C20" i="100"/>
  <c r="CA18" i="99"/>
  <c r="C16" i="100"/>
  <c r="CA14" i="99"/>
  <c r="C12" i="100"/>
  <c r="CA10" i="99"/>
  <c r="C8" i="100"/>
  <c r="CA6" i="99"/>
  <c r="C26" i="100"/>
  <c r="CA24" i="99"/>
  <c r="C18" i="100"/>
  <c r="CA16" i="99"/>
  <c r="C14" i="100"/>
  <c r="CA12" i="99"/>
  <c r="C10" i="100"/>
  <c r="CA8" i="99"/>
  <c r="C27" i="100"/>
  <c r="CA25" i="99"/>
  <c r="C33" i="100"/>
  <c r="CA31" i="99"/>
  <c r="C29" i="100"/>
  <c r="CA27" i="99"/>
  <c r="C25" i="100"/>
  <c r="CA23" i="99"/>
  <c r="C21" i="100"/>
  <c r="CA19" i="99"/>
  <c r="C17" i="100"/>
  <c r="CA15" i="99"/>
  <c r="C13" i="100"/>
  <c r="CA11" i="99"/>
  <c r="C9" i="100"/>
  <c r="CA7" i="99"/>
  <c r="AG25" i="99"/>
  <c r="AH25" i="99"/>
  <c r="AG45" i="99"/>
  <c r="AH45" i="99"/>
  <c r="AG65" i="99"/>
  <c r="AH65" i="99"/>
  <c r="AI65" i="99"/>
  <c r="AH5" i="99"/>
  <c r="AG5" i="99"/>
  <c r="V6" i="99"/>
  <c r="V7" i="99"/>
  <c r="V8" i="99"/>
  <c r="V9" i="99"/>
  <c r="V10" i="99"/>
  <c r="V11" i="99"/>
  <c r="V12" i="99"/>
  <c r="V13" i="99"/>
  <c r="V14" i="99"/>
  <c r="V15" i="99"/>
  <c r="V16" i="99"/>
  <c r="V17" i="99"/>
  <c r="V18" i="99"/>
  <c r="V19" i="99"/>
  <c r="V20" i="99"/>
  <c r="V21" i="99"/>
  <c r="V22" i="99"/>
  <c r="V23" i="99"/>
  <c r="V24" i="99"/>
  <c r="V25" i="99"/>
  <c r="V26" i="99"/>
  <c r="V27" i="99"/>
  <c r="V28" i="99"/>
  <c r="V29" i="99"/>
  <c r="V30" i="99"/>
  <c r="V31" i="99"/>
  <c r="V32" i="99"/>
  <c r="V33" i="99"/>
  <c r="V34" i="99"/>
  <c r="V35" i="99"/>
  <c r="V36" i="99"/>
  <c r="V37" i="99"/>
  <c r="V38" i="99"/>
  <c r="V39" i="99"/>
  <c r="V40" i="99"/>
  <c r="V41" i="99"/>
  <c r="V42" i="99"/>
  <c r="V43" i="99"/>
  <c r="V44" i="99"/>
  <c r="V45" i="99"/>
  <c r="V46" i="99"/>
  <c r="V47" i="99"/>
  <c r="V48" i="99"/>
  <c r="V49" i="99"/>
  <c r="V50" i="99"/>
  <c r="V51" i="99"/>
  <c r="V52" i="99"/>
  <c r="V53" i="99"/>
  <c r="V54" i="99"/>
  <c r="V55" i="99"/>
  <c r="V56" i="99"/>
  <c r="V57" i="99"/>
  <c r="V58" i="99"/>
  <c r="V59" i="99"/>
  <c r="V60" i="99"/>
  <c r="V61" i="99"/>
  <c r="V62" i="99"/>
  <c r="V63" i="99"/>
  <c r="V64" i="99"/>
  <c r="V65" i="99"/>
  <c r="V66" i="99"/>
  <c r="V67" i="99"/>
  <c r="V68" i="99"/>
  <c r="V69" i="99"/>
  <c r="V70" i="99"/>
  <c r="V71" i="99"/>
  <c r="V72" i="99"/>
  <c r="V73" i="99"/>
  <c r="V74" i="99"/>
  <c r="V75" i="99"/>
  <c r="V76" i="99"/>
  <c r="V77" i="99"/>
  <c r="V78" i="99"/>
  <c r="V79" i="99"/>
  <c r="V80" i="99"/>
  <c r="V81" i="99"/>
  <c r="V82" i="99"/>
  <c r="V83" i="99"/>
  <c r="V84" i="99"/>
  <c r="V5" i="99"/>
  <c r="P6" i="99"/>
  <c r="P7" i="99"/>
  <c r="P8" i="99"/>
  <c r="P9" i="99"/>
  <c r="P10" i="99"/>
  <c r="P11" i="99"/>
  <c r="P12" i="99"/>
  <c r="P13" i="99"/>
  <c r="P14" i="99"/>
  <c r="P15" i="99"/>
  <c r="P16" i="99"/>
  <c r="P17" i="99"/>
  <c r="P18" i="99"/>
  <c r="P19" i="99"/>
  <c r="P20" i="99"/>
  <c r="P21" i="99"/>
  <c r="P22" i="99"/>
  <c r="P23" i="99"/>
  <c r="P24" i="99"/>
  <c r="P25" i="99"/>
  <c r="P26" i="99"/>
  <c r="P27" i="99"/>
  <c r="P28" i="99"/>
  <c r="P29" i="99"/>
  <c r="P30" i="99"/>
  <c r="P31" i="99"/>
  <c r="P32" i="99"/>
  <c r="P33" i="99"/>
  <c r="P34" i="99"/>
  <c r="P35" i="99"/>
  <c r="P36" i="99"/>
  <c r="P37" i="99"/>
  <c r="P38" i="99"/>
  <c r="P39" i="99"/>
  <c r="P40" i="99"/>
  <c r="P41" i="99"/>
  <c r="P42" i="99"/>
  <c r="P43" i="99"/>
  <c r="P44" i="99"/>
  <c r="P45" i="99"/>
  <c r="P46" i="99"/>
  <c r="P47" i="99"/>
  <c r="P48" i="99"/>
  <c r="P49" i="99"/>
  <c r="P50" i="99"/>
  <c r="P51" i="99"/>
  <c r="P52" i="99"/>
  <c r="P53" i="99"/>
  <c r="P54" i="99"/>
  <c r="P55" i="99"/>
  <c r="P56" i="99"/>
  <c r="P57" i="99"/>
  <c r="P58" i="99"/>
  <c r="P59" i="99"/>
  <c r="P60" i="99"/>
  <c r="P61" i="99"/>
  <c r="P62" i="99"/>
  <c r="P63" i="99"/>
  <c r="P64" i="99"/>
  <c r="P65" i="99"/>
  <c r="P66" i="99"/>
  <c r="P67" i="99"/>
  <c r="P68" i="99"/>
  <c r="P69" i="99"/>
  <c r="P70" i="99"/>
  <c r="P71" i="99"/>
  <c r="P72" i="99"/>
  <c r="P73" i="99"/>
  <c r="P74" i="99"/>
  <c r="P75" i="99"/>
  <c r="P76" i="99"/>
  <c r="P77" i="99"/>
  <c r="P78" i="99"/>
  <c r="P79" i="99"/>
  <c r="P80" i="99"/>
  <c r="P81" i="99"/>
  <c r="P82" i="99"/>
  <c r="P83" i="99"/>
  <c r="P84" i="99"/>
  <c r="P5" i="99"/>
  <c r="D4" i="103" l="1"/>
  <c r="H7" i="100"/>
  <c r="I7" i="100" s="1"/>
  <c r="J7" i="100" s="1"/>
  <c r="BW21" i="100"/>
  <c r="CB21" i="100" s="1"/>
  <c r="F21" i="100"/>
  <c r="G21" i="100" s="1"/>
  <c r="H21" i="100" s="1"/>
  <c r="I21" i="100" s="1"/>
  <c r="J21" i="100" s="1"/>
  <c r="BW29" i="100"/>
  <c r="CB29" i="100" s="1"/>
  <c r="F29" i="100"/>
  <c r="G29" i="100" s="1"/>
  <c r="K29" i="100" s="1"/>
  <c r="C11" i="103"/>
  <c r="F14" i="100"/>
  <c r="G14" i="100" s="1"/>
  <c r="H14" i="100" s="1"/>
  <c r="I14" i="100" s="1"/>
  <c r="J14" i="100" s="1"/>
  <c r="BW12" i="100"/>
  <c r="CB12" i="100" s="1"/>
  <c r="F12" i="100"/>
  <c r="G12" i="100" s="1"/>
  <c r="K12" i="100" s="1"/>
  <c r="BW28" i="100"/>
  <c r="CB28" i="100" s="1"/>
  <c r="F28" i="100"/>
  <c r="G28" i="100" s="1"/>
  <c r="H28" i="100" s="1"/>
  <c r="I28" i="100" s="1"/>
  <c r="J28" i="100" s="1"/>
  <c r="C8" i="103"/>
  <c r="F11" i="100"/>
  <c r="G11" i="100" s="1"/>
  <c r="H11" i="100" s="1"/>
  <c r="I11" i="100" s="1"/>
  <c r="J11" i="100" s="1"/>
  <c r="C16" i="103"/>
  <c r="F19" i="100"/>
  <c r="G19" i="100" s="1"/>
  <c r="C28" i="103"/>
  <c r="F31" i="100"/>
  <c r="G31" i="100" s="1"/>
  <c r="K31" i="100" s="1"/>
  <c r="C6" i="103"/>
  <c r="F9" i="100"/>
  <c r="G9" i="100" s="1"/>
  <c r="K9" i="100" s="1"/>
  <c r="C14" i="103"/>
  <c r="F17" i="100"/>
  <c r="G17" i="100" s="1"/>
  <c r="H17" i="100" s="1"/>
  <c r="I17" i="100" s="1"/>
  <c r="J17" i="100" s="1"/>
  <c r="C22" i="103"/>
  <c r="F25" i="100"/>
  <c r="G25" i="100" s="1"/>
  <c r="K25" i="100" s="1"/>
  <c r="C30" i="103"/>
  <c r="F33" i="100"/>
  <c r="G33" i="100" s="1"/>
  <c r="H33" i="100" s="1"/>
  <c r="I33" i="100" s="1"/>
  <c r="J33" i="100" s="1"/>
  <c r="BW10" i="100"/>
  <c r="CB10" i="100" s="1"/>
  <c r="F10" i="100"/>
  <c r="G10" i="100" s="1"/>
  <c r="C15" i="103"/>
  <c r="F18" i="100"/>
  <c r="G18" i="100" s="1"/>
  <c r="H18" i="100" s="1"/>
  <c r="I18" i="100" s="1"/>
  <c r="J18" i="100" s="1"/>
  <c r="C5" i="103"/>
  <c r="F8" i="100"/>
  <c r="G8" i="100" s="1"/>
  <c r="S8" i="100" s="1"/>
  <c r="BW16" i="100"/>
  <c r="CB16" i="100" s="1"/>
  <c r="F16" i="100"/>
  <c r="G16" i="100" s="1"/>
  <c r="H16" i="100" s="1"/>
  <c r="I16" i="100" s="1"/>
  <c r="J16" i="100" s="1"/>
  <c r="C21" i="103"/>
  <c r="F24" i="100"/>
  <c r="G24" i="100" s="1"/>
  <c r="K24" i="100" s="1"/>
  <c r="BW32" i="100"/>
  <c r="CB32" i="100" s="1"/>
  <c r="F32" i="100"/>
  <c r="G32" i="100" s="1"/>
  <c r="H32" i="100" s="1"/>
  <c r="I32" i="100" s="1"/>
  <c r="J32" i="100" s="1"/>
  <c r="C27" i="103"/>
  <c r="F30" i="100"/>
  <c r="G30" i="100" s="1"/>
  <c r="H30" i="100" s="1"/>
  <c r="I30" i="100" s="1"/>
  <c r="J30" i="100" s="1"/>
  <c r="BW13" i="100"/>
  <c r="CB13" i="100" s="1"/>
  <c r="F13" i="100"/>
  <c r="G13" i="100" s="1"/>
  <c r="C24" i="103"/>
  <c r="F27" i="100"/>
  <c r="G27" i="100" s="1"/>
  <c r="H27" i="100" s="1"/>
  <c r="I27" i="100" s="1"/>
  <c r="J27" i="100" s="1"/>
  <c r="BW26" i="100"/>
  <c r="CB26" i="100" s="1"/>
  <c r="F26" i="100"/>
  <c r="G26" i="100" s="1"/>
  <c r="C17" i="103"/>
  <c r="F20" i="100"/>
  <c r="G20" i="100" s="1"/>
  <c r="H20" i="100" s="1"/>
  <c r="I20" i="100" s="1"/>
  <c r="J20" i="100" s="1"/>
  <c r="C19" i="103"/>
  <c r="F22" i="100"/>
  <c r="G22" i="100" s="1"/>
  <c r="H22" i="100" s="1"/>
  <c r="I22" i="100" s="1"/>
  <c r="J22" i="100" s="1"/>
  <c r="C31" i="103"/>
  <c r="F34" i="100"/>
  <c r="BW15" i="100"/>
  <c r="CB15" i="100" s="1"/>
  <c r="F15" i="100"/>
  <c r="G15" i="100" s="1"/>
  <c r="K15" i="100" s="1"/>
  <c r="BW23" i="100"/>
  <c r="CB23" i="100" s="1"/>
  <c r="F23" i="100"/>
  <c r="G23" i="100" s="1"/>
  <c r="H23" i="100" s="1"/>
  <c r="I23" i="100" s="1"/>
  <c r="J23" i="100" s="1"/>
  <c r="C25" i="103"/>
  <c r="C29" i="103"/>
  <c r="C7" i="103"/>
  <c r="C18" i="103"/>
  <c r="C9" i="103"/>
  <c r="C12" i="103"/>
  <c r="C20" i="103"/>
  <c r="C23" i="103"/>
  <c r="C10" i="103"/>
  <c r="C26" i="103"/>
  <c r="C13" i="103"/>
  <c r="K7" i="100"/>
  <c r="BN27" i="100"/>
  <c r="BO27" i="100" s="1"/>
  <c r="CM27" i="100" s="1"/>
  <c r="BW27" i="100"/>
  <c r="CB27" i="100" s="1"/>
  <c r="BN14" i="100"/>
  <c r="BO14" i="100" s="1"/>
  <c r="CM14" i="100" s="1"/>
  <c r="BW14" i="100"/>
  <c r="CB14" i="100" s="1"/>
  <c r="BN20" i="100"/>
  <c r="BO20" i="100" s="1"/>
  <c r="CM20" i="100" s="1"/>
  <c r="BW20" i="100"/>
  <c r="CB20" i="100" s="1"/>
  <c r="BN30" i="100"/>
  <c r="BO30" i="100" s="1"/>
  <c r="CM30" i="100" s="1"/>
  <c r="BW30" i="100"/>
  <c r="CB30" i="100" s="1"/>
  <c r="BN9" i="100"/>
  <c r="BO9" i="100" s="1"/>
  <c r="CM9" i="100" s="1"/>
  <c r="BW9" i="100"/>
  <c r="CB9" i="100" s="1"/>
  <c r="BN17" i="100"/>
  <c r="BO17" i="100" s="1"/>
  <c r="CM17" i="100" s="1"/>
  <c r="BW17" i="100"/>
  <c r="CB17" i="100" s="1"/>
  <c r="BN25" i="100"/>
  <c r="BO25" i="100" s="1"/>
  <c r="CM25" i="100" s="1"/>
  <c r="BW25" i="100"/>
  <c r="CB25" i="100" s="1"/>
  <c r="BN33" i="100"/>
  <c r="BO33" i="100" s="1"/>
  <c r="CM33" i="100" s="1"/>
  <c r="BW33" i="100"/>
  <c r="CB33" i="100" s="1"/>
  <c r="BN18" i="100"/>
  <c r="BO18" i="100" s="1"/>
  <c r="CM18" i="100" s="1"/>
  <c r="BW18" i="100"/>
  <c r="CB18" i="100" s="1"/>
  <c r="BN8" i="100"/>
  <c r="BO8" i="100" s="1"/>
  <c r="CM8" i="100" s="1"/>
  <c r="BW8" i="100"/>
  <c r="CB8" i="100" s="1"/>
  <c r="BN24" i="100"/>
  <c r="BO24" i="100" s="1"/>
  <c r="CM24" i="100" s="1"/>
  <c r="BW24" i="100"/>
  <c r="CB24" i="100" s="1"/>
  <c r="BN11" i="100"/>
  <c r="BO11" i="100" s="1"/>
  <c r="CM11" i="100" s="1"/>
  <c r="BW11" i="100"/>
  <c r="CB11" i="100" s="1"/>
  <c r="BN19" i="100"/>
  <c r="BO19" i="100" s="1"/>
  <c r="CM19" i="100" s="1"/>
  <c r="BW19" i="100"/>
  <c r="CB19" i="100" s="1"/>
  <c r="BN31" i="100"/>
  <c r="BO31" i="100" s="1"/>
  <c r="CM31" i="100" s="1"/>
  <c r="BW31" i="100"/>
  <c r="CB31" i="100" s="1"/>
  <c r="BN22" i="100"/>
  <c r="BO22" i="100" s="1"/>
  <c r="CM22" i="100" s="1"/>
  <c r="BW22" i="100"/>
  <c r="CB22" i="100" s="1"/>
  <c r="BN34" i="100"/>
  <c r="BO34" i="100" s="1"/>
  <c r="CM34" i="100" s="1"/>
  <c r="BW34" i="100"/>
  <c r="CB34" i="100" s="1"/>
  <c r="BM7" i="100"/>
  <c r="BN15" i="100"/>
  <c r="BO15" i="100" s="1"/>
  <c r="CM15" i="100" s="1"/>
  <c r="BN21" i="100"/>
  <c r="BO21" i="100" s="1"/>
  <c r="CM21" i="100" s="1"/>
  <c r="BN12" i="100"/>
  <c r="BO12" i="100" s="1"/>
  <c r="CM12" i="100" s="1"/>
  <c r="BN28" i="100"/>
  <c r="BO28" i="100" s="1"/>
  <c r="CM28" i="100" s="1"/>
  <c r="BL8" i="100"/>
  <c r="BJ8" i="100"/>
  <c r="BK8" i="100"/>
  <c r="BN16" i="100"/>
  <c r="BO16" i="100" s="1"/>
  <c r="CM16" i="100" s="1"/>
  <c r="BN32" i="100"/>
  <c r="BO32" i="100" s="1"/>
  <c r="CM32" i="100" s="1"/>
  <c r="BN23" i="100"/>
  <c r="BO23" i="100" s="1"/>
  <c r="CM23" i="100" s="1"/>
  <c r="BN10" i="100"/>
  <c r="BO10" i="100" s="1"/>
  <c r="CM10" i="100" s="1"/>
  <c r="BN26" i="100"/>
  <c r="BO26" i="100" s="1"/>
  <c r="CM26" i="100" s="1"/>
  <c r="BN13" i="100"/>
  <c r="BO13" i="100" s="1"/>
  <c r="CM13" i="100" s="1"/>
  <c r="BN29" i="100"/>
  <c r="BO29" i="100" s="1"/>
  <c r="CM29" i="100" s="1"/>
  <c r="S18" i="100"/>
  <c r="M25" i="99"/>
  <c r="N25" i="99"/>
  <c r="O25" i="99"/>
  <c r="M45" i="99"/>
  <c r="N45" i="99"/>
  <c r="O45" i="99"/>
  <c r="M65" i="99"/>
  <c r="N65" i="99"/>
  <c r="O65" i="99"/>
  <c r="N5" i="99"/>
  <c r="O5" i="99"/>
  <c r="M5" i="99"/>
  <c r="X33" i="100" l="1"/>
  <c r="AB33" i="100"/>
  <c r="Y33" i="100"/>
  <c r="AC33" i="100"/>
  <c r="Z33" i="100"/>
  <c r="AD33" i="100"/>
  <c r="AA33" i="100"/>
  <c r="K16" i="100"/>
  <c r="K17" i="100"/>
  <c r="K11" i="100"/>
  <c r="K22" i="100"/>
  <c r="K33" i="100"/>
  <c r="T28" i="100"/>
  <c r="U28" i="100"/>
  <c r="V28" i="100"/>
  <c r="V22" i="100"/>
  <c r="U22" i="100"/>
  <c r="T22" i="100"/>
  <c r="T23" i="100"/>
  <c r="U23" i="100"/>
  <c r="V23" i="100"/>
  <c r="U33" i="100"/>
  <c r="T33" i="100"/>
  <c r="V33" i="100"/>
  <c r="U17" i="100"/>
  <c r="T17" i="100"/>
  <c r="V17" i="100"/>
  <c r="V18" i="100"/>
  <c r="T18" i="100"/>
  <c r="U18" i="100"/>
  <c r="T7" i="100"/>
  <c r="U7" i="100"/>
  <c r="V7" i="100"/>
  <c r="U21" i="100"/>
  <c r="V21" i="100"/>
  <c r="T21" i="100"/>
  <c r="K23" i="100"/>
  <c r="S17" i="100"/>
  <c r="K18" i="100"/>
  <c r="S32" i="100"/>
  <c r="K32" i="100"/>
  <c r="S33" i="100"/>
  <c r="D14" i="103"/>
  <c r="D13" i="103"/>
  <c r="S19" i="100"/>
  <c r="S16" i="100"/>
  <c r="D15" i="103"/>
  <c r="D29" i="103"/>
  <c r="D8" i="103"/>
  <c r="D19" i="103"/>
  <c r="S28" i="100"/>
  <c r="D30" i="103"/>
  <c r="K28" i="100"/>
  <c r="K27" i="100"/>
  <c r="D11" i="103"/>
  <c r="S23" i="100"/>
  <c r="S21" i="100"/>
  <c r="S31" i="100"/>
  <c r="BX13" i="100"/>
  <c r="CE13" i="100" s="1"/>
  <c r="CU13" i="100" s="1"/>
  <c r="D24" i="103"/>
  <c r="K30" i="100"/>
  <c r="K20" i="100"/>
  <c r="K21" i="100"/>
  <c r="D27" i="103"/>
  <c r="D17" i="103"/>
  <c r="S24" i="100"/>
  <c r="H24" i="100"/>
  <c r="I24" i="100" s="1"/>
  <c r="J24" i="100" s="1"/>
  <c r="K8" i="100"/>
  <c r="H8" i="100"/>
  <c r="I8" i="100" s="1"/>
  <c r="J8" i="100" s="1"/>
  <c r="H10" i="100"/>
  <c r="I10" i="100" s="1"/>
  <c r="J10" i="100" s="1"/>
  <c r="D22" i="103"/>
  <c r="H25" i="100"/>
  <c r="I25" i="100" s="1"/>
  <c r="J25" i="100" s="1"/>
  <c r="S9" i="100"/>
  <c r="H9" i="100"/>
  <c r="I9" i="100" s="1"/>
  <c r="J9" i="100" s="1"/>
  <c r="H19" i="100"/>
  <c r="I19" i="100" s="1"/>
  <c r="J19" i="100" s="1"/>
  <c r="Y19" i="100" s="1"/>
  <c r="S15" i="100"/>
  <c r="S22" i="100"/>
  <c r="D25" i="103"/>
  <c r="D31" i="103"/>
  <c r="H34" i="100"/>
  <c r="I34" i="100" s="1"/>
  <c r="J34" i="100" s="1"/>
  <c r="D16" i="103"/>
  <c r="H26" i="100"/>
  <c r="I26" i="100" s="1"/>
  <c r="J26" i="100" s="1"/>
  <c r="D10" i="103"/>
  <c r="H13" i="100"/>
  <c r="I13" i="100" s="1"/>
  <c r="J13" i="100" s="1"/>
  <c r="D20" i="103"/>
  <c r="BX29" i="100"/>
  <c r="CC29" i="100" s="1"/>
  <c r="DC29" i="100" s="1"/>
  <c r="D18" i="103"/>
  <c r="D28" i="103"/>
  <c r="H31" i="100"/>
  <c r="I31" i="100" s="1"/>
  <c r="J31" i="100" s="1"/>
  <c r="D9" i="103"/>
  <c r="H12" i="100"/>
  <c r="I12" i="100" s="1"/>
  <c r="J12" i="100" s="1"/>
  <c r="D26" i="103"/>
  <c r="H29" i="100"/>
  <c r="I29" i="100" s="1"/>
  <c r="J29" i="100" s="1"/>
  <c r="K19" i="100"/>
  <c r="K14" i="100"/>
  <c r="S26" i="100"/>
  <c r="D12" i="103"/>
  <c r="H15" i="100"/>
  <c r="I15" i="100" s="1"/>
  <c r="J15" i="100" s="1"/>
  <c r="D23" i="103"/>
  <c r="D21" i="103"/>
  <c r="D6" i="103"/>
  <c r="K10" i="100"/>
  <c r="K26" i="100"/>
  <c r="K13" i="100"/>
  <c r="S14" i="100"/>
  <c r="S13" i="100"/>
  <c r="S10" i="100"/>
  <c r="S11" i="100"/>
  <c r="AS11" i="100" s="1"/>
  <c r="CQ11" i="100" s="1"/>
  <c r="D5" i="103"/>
  <c r="BX16" i="100"/>
  <c r="CE16" i="100" s="1"/>
  <c r="CU16" i="100" s="1"/>
  <c r="D7" i="103"/>
  <c r="S30" i="100"/>
  <c r="S20" i="100"/>
  <c r="S27" i="100"/>
  <c r="S25" i="100"/>
  <c r="K34" i="100"/>
  <c r="S12" i="100"/>
  <c r="S29" i="100"/>
  <c r="AS29" i="100" s="1"/>
  <c r="CQ29" i="100" s="1"/>
  <c r="S34" i="100"/>
  <c r="BX15" i="100"/>
  <c r="BZ15" i="100" s="1"/>
  <c r="BP7" i="100"/>
  <c r="CT7" i="100" s="1"/>
  <c r="DB7" i="100"/>
  <c r="BX28" i="100"/>
  <c r="CE28" i="100" s="1"/>
  <c r="CU28" i="100" s="1"/>
  <c r="BX34" i="100"/>
  <c r="BY34" i="100" s="1"/>
  <c r="BX31" i="100"/>
  <c r="BX11" i="100"/>
  <c r="CE11" i="100" s="1"/>
  <c r="CU11" i="100" s="1"/>
  <c r="BX14" i="100"/>
  <c r="CE14" i="100" s="1"/>
  <c r="CU14" i="100" s="1"/>
  <c r="BX8" i="100"/>
  <c r="CE8" i="100" s="1"/>
  <c r="CU8" i="100" s="1"/>
  <c r="BX33" i="100"/>
  <c r="CE33" i="100" s="1"/>
  <c r="CU33" i="100" s="1"/>
  <c r="BX17" i="100"/>
  <c r="CE17" i="100" s="1"/>
  <c r="CU17" i="100" s="1"/>
  <c r="BX30" i="100"/>
  <c r="CE30" i="100" s="1"/>
  <c r="CU30" i="100" s="1"/>
  <c r="BX22" i="100"/>
  <c r="CE22" i="100" s="1"/>
  <c r="CU22" i="100" s="1"/>
  <c r="BX24" i="100"/>
  <c r="CE24" i="100" s="1"/>
  <c r="CU24" i="100" s="1"/>
  <c r="BX21" i="100"/>
  <c r="BY21" i="100" s="1"/>
  <c r="BX27" i="100"/>
  <c r="CE27" i="100" s="1"/>
  <c r="CU27" i="100" s="1"/>
  <c r="BX18" i="100"/>
  <c r="BX25" i="100"/>
  <c r="CE25" i="100" s="1"/>
  <c r="CU25" i="100" s="1"/>
  <c r="BX9" i="100"/>
  <c r="CE9" i="100" s="1"/>
  <c r="CU9" i="100" s="1"/>
  <c r="BX26" i="100"/>
  <c r="BX20" i="100"/>
  <c r="CE20" i="100" s="1"/>
  <c r="CU20" i="100" s="1"/>
  <c r="BX19" i="100"/>
  <c r="BX32" i="100"/>
  <c r="CE32" i="100" s="1"/>
  <c r="CU32" i="100" s="1"/>
  <c r="BX10" i="100"/>
  <c r="CE10" i="100" s="1"/>
  <c r="CU10" i="100" s="1"/>
  <c r="BX23" i="100"/>
  <c r="CE23" i="100" s="1"/>
  <c r="CU23" i="100" s="1"/>
  <c r="BX12" i="100"/>
  <c r="BM8" i="100"/>
  <c r="I2" i="98"/>
  <c r="J2" i="98" s="1"/>
  <c r="K2" i="98" s="1"/>
  <c r="L2" i="98" s="1"/>
  <c r="M2" i="98" s="1"/>
  <c r="N2" i="98" s="1"/>
  <c r="O2" i="98" s="1"/>
  <c r="D4" i="98"/>
  <c r="R4" i="98"/>
  <c r="S4" i="98"/>
  <c r="D5" i="98"/>
  <c r="R5" i="98"/>
  <c r="D6" i="98"/>
  <c r="R6" i="98"/>
  <c r="D7" i="98"/>
  <c r="R7" i="98"/>
  <c r="D8" i="98"/>
  <c r="C13" i="98"/>
  <c r="V13" i="98"/>
  <c r="W11" i="98" s="1"/>
  <c r="C14" i="98"/>
  <c r="V14" i="98"/>
  <c r="W14" i="98" s="1"/>
  <c r="C15" i="98"/>
  <c r="V15" i="98"/>
  <c r="W15" i="98" s="1"/>
  <c r="C16" i="98"/>
  <c r="V16" i="98"/>
  <c r="W16" i="98" s="1"/>
  <c r="C17" i="98"/>
  <c r="V17" i="98"/>
  <c r="W17" i="98" s="1"/>
  <c r="C18" i="98"/>
  <c r="C19" i="98"/>
  <c r="C20" i="98"/>
  <c r="C21" i="98"/>
  <c r="C22" i="98"/>
  <c r="C23" i="98"/>
  <c r="C24" i="98"/>
  <c r="C25" i="98"/>
  <c r="C26" i="98"/>
  <c r="C27" i="98"/>
  <c r="C28" i="98"/>
  <c r="C29" i="98"/>
  <c r="C30" i="98"/>
  <c r="C31" i="98"/>
  <c r="C32" i="98"/>
  <c r="C33" i="98"/>
  <c r="C97" i="98"/>
  <c r="D97" i="98" s="1"/>
  <c r="C98" i="98"/>
  <c r="D98" i="98"/>
  <c r="C99" i="98"/>
  <c r="D99" i="98"/>
  <c r="C100" i="98"/>
  <c r="D100" i="98" s="1"/>
  <c r="C101" i="98"/>
  <c r="D101" i="98" s="1"/>
  <c r="C102" i="98"/>
  <c r="D102" i="98"/>
  <c r="C103" i="98"/>
  <c r="D103" i="98"/>
  <c r="C104" i="98"/>
  <c r="D104" i="98" s="1"/>
  <c r="C105" i="98"/>
  <c r="D105" i="98" s="1"/>
  <c r="C106" i="98"/>
  <c r="D106" i="98"/>
  <c r="C107" i="98"/>
  <c r="D107" i="98"/>
  <c r="C108" i="98"/>
  <c r="D108" i="98" s="1"/>
  <c r="C109" i="98"/>
  <c r="D109" i="98" s="1"/>
  <c r="C110" i="98"/>
  <c r="D110" i="98"/>
  <c r="C111" i="98"/>
  <c r="D111" i="98"/>
  <c r="C112" i="98"/>
  <c r="D112" i="98" s="1"/>
  <c r="C113" i="98"/>
  <c r="D113" i="98"/>
  <c r="C114" i="98"/>
  <c r="D114" i="98"/>
  <c r="C115" i="98"/>
  <c r="D115" i="98"/>
  <c r="C116" i="98"/>
  <c r="D116" i="98" s="1"/>
  <c r="C117" i="98"/>
  <c r="D117" i="98"/>
  <c r="Z19" i="100" l="1"/>
  <c r="AB19" i="100"/>
  <c r="U29" i="100"/>
  <c r="V31" i="100"/>
  <c r="U8" i="100"/>
  <c r="AC19" i="100"/>
  <c r="X19" i="100"/>
  <c r="T15" i="100"/>
  <c r="U12" i="100"/>
  <c r="U24" i="100"/>
  <c r="X25" i="100"/>
  <c r="AB25" i="100"/>
  <c r="Y25" i="100"/>
  <c r="AC25" i="100"/>
  <c r="AD25" i="100"/>
  <c r="Z25" i="100"/>
  <c r="AA25" i="100"/>
  <c r="AA19" i="100"/>
  <c r="AD19" i="100"/>
  <c r="V34" i="100"/>
  <c r="U13" i="100"/>
  <c r="V13" i="100"/>
  <c r="T13" i="100"/>
  <c r="T20" i="100"/>
  <c r="U20" i="100"/>
  <c r="V20" i="100"/>
  <c r="U25" i="100"/>
  <c r="T25" i="100"/>
  <c r="V25" i="100"/>
  <c r="U34" i="100"/>
  <c r="U15" i="100"/>
  <c r="V27" i="100"/>
  <c r="T27" i="100"/>
  <c r="U27" i="100"/>
  <c r="V10" i="100"/>
  <c r="T10" i="100"/>
  <c r="U10" i="100"/>
  <c r="V11" i="100"/>
  <c r="T11" i="100"/>
  <c r="U11" i="100"/>
  <c r="T34" i="100"/>
  <c r="T12" i="100"/>
  <c r="U19" i="100"/>
  <c r="T24" i="100"/>
  <c r="T16" i="100"/>
  <c r="U16" i="100"/>
  <c r="V16" i="100"/>
  <c r="V30" i="100"/>
  <c r="U30" i="100"/>
  <c r="T30" i="100"/>
  <c r="T32" i="100"/>
  <c r="U32" i="100"/>
  <c r="V32" i="100"/>
  <c r="U9" i="100"/>
  <c r="T9" i="100"/>
  <c r="V9" i="100"/>
  <c r="V8" i="100"/>
  <c r="T8" i="100"/>
  <c r="T19" i="100"/>
  <c r="T29" i="100"/>
  <c r="U31" i="100"/>
  <c r="V14" i="100"/>
  <c r="U14" i="100"/>
  <c r="T14" i="100"/>
  <c r="V26" i="100"/>
  <c r="T26" i="100"/>
  <c r="U26" i="100"/>
  <c r="V15" i="100"/>
  <c r="V12" i="100"/>
  <c r="V19" i="100"/>
  <c r="V24" i="100"/>
  <c r="V29" i="100"/>
  <c r="T31" i="100"/>
  <c r="CC16" i="100"/>
  <c r="DC16" i="100" s="1"/>
  <c r="BZ16" i="100"/>
  <c r="CA16" i="100"/>
  <c r="CD13" i="100"/>
  <c r="CN13" i="100" s="1"/>
  <c r="BZ13" i="100"/>
  <c r="CC13" i="100"/>
  <c r="DC13" i="100" s="1"/>
  <c r="BY16" i="100"/>
  <c r="CA13" i="100"/>
  <c r="BY13" i="100"/>
  <c r="BY29" i="100"/>
  <c r="CD16" i="100"/>
  <c r="CN16" i="100" s="1"/>
  <c r="BZ29" i="100"/>
  <c r="CD29" i="100"/>
  <c r="CN29" i="100" s="1"/>
  <c r="CD15" i="100"/>
  <c r="CN15" i="100" s="1"/>
  <c r="CC15" i="100"/>
  <c r="DC15" i="100" s="1"/>
  <c r="BY15" i="100"/>
  <c r="CA15" i="100" s="1"/>
  <c r="BY14" i="100"/>
  <c r="BP8" i="100"/>
  <c r="CT8" i="100" s="1"/>
  <c r="DB8" i="100"/>
  <c r="BY11" i="100"/>
  <c r="BY25" i="100"/>
  <c r="BY33" i="100"/>
  <c r="BZ28" i="100"/>
  <c r="CA28" i="100"/>
  <c r="BY28" i="100"/>
  <c r="CC28" i="100"/>
  <c r="DC28" i="100" s="1"/>
  <c r="CD28" i="100"/>
  <c r="CN28" i="100" s="1"/>
  <c r="BY27" i="100"/>
  <c r="BY30" i="100"/>
  <c r="BY18" i="100"/>
  <c r="CE18" i="100"/>
  <c r="CU18" i="100" s="1"/>
  <c r="CD23" i="100"/>
  <c r="CN23" i="100" s="1"/>
  <c r="CC23" i="100"/>
  <c r="DC23" i="100" s="1"/>
  <c r="CC20" i="100"/>
  <c r="DC20" i="100" s="1"/>
  <c r="CD20" i="100"/>
  <c r="CN20" i="100" s="1"/>
  <c r="CD26" i="100"/>
  <c r="CN26" i="100" s="1"/>
  <c r="CC26" i="100"/>
  <c r="DC26" i="100" s="1"/>
  <c r="CD10" i="100"/>
  <c r="CN10" i="100" s="1"/>
  <c r="CC10" i="100"/>
  <c r="DC10" i="100" s="1"/>
  <c r="CC25" i="100"/>
  <c r="DC25" i="100" s="1"/>
  <c r="CD25" i="100"/>
  <c r="CN25" i="100" s="1"/>
  <c r="CD27" i="100"/>
  <c r="CN27" i="100" s="1"/>
  <c r="CC27" i="100"/>
  <c r="DC27" i="100" s="1"/>
  <c r="BY24" i="100"/>
  <c r="CC24" i="100"/>
  <c r="DC24" i="100" s="1"/>
  <c r="CD24" i="100"/>
  <c r="CN24" i="100" s="1"/>
  <c r="CD30" i="100"/>
  <c r="CN30" i="100" s="1"/>
  <c r="CC30" i="100"/>
  <c r="DC30" i="100" s="1"/>
  <c r="CC33" i="100"/>
  <c r="DC33" i="100" s="1"/>
  <c r="CD33" i="100"/>
  <c r="CN33" i="100" s="1"/>
  <c r="CD14" i="100"/>
  <c r="CN14" i="100" s="1"/>
  <c r="CC14" i="100"/>
  <c r="DC14" i="100" s="1"/>
  <c r="CD11" i="100"/>
  <c r="CN11" i="100" s="1"/>
  <c r="CC11" i="100"/>
  <c r="DC11" i="100" s="1"/>
  <c r="CD34" i="100"/>
  <c r="CN34" i="100" s="1"/>
  <c r="CC34" i="100"/>
  <c r="DC34" i="100" s="1"/>
  <c r="CC32" i="100"/>
  <c r="DC32" i="100" s="1"/>
  <c r="CD32" i="100"/>
  <c r="CN32" i="100" s="1"/>
  <c r="CC12" i="100"/>
  <c r="DC12" i="100" s="1"/>
  <c r="CD12" i="100"/>
  <c r="CN12" i="100" s="1"/>
  <c r="CD19" i="100"/>
  <c r="CN19" i="100" s="1"/>
  <c r="CC19" i="100"/>
  <c r="DC19" i="100" s="1"/>
  <c r="BY9" i="100"/>
  <c r="CC9" i="100"/>
  <c r="DC9" i="100" s="1"/>
  <c r="CD9" i="100"/>
  <c r="CN9" i="100" s="1"/>
  <c r="CD18" i="100"/>
  <c r="CN18" i="100" s="1"/>
  <c r="CC18" i="100"/>
  <c r="DC18" i="100" s="1"/>
  <c r="CC21" i="100"/>
  <c r="DC21" i="100" s="1"/>
  <c r="CD21" i="100"/>
  <c r="CN21" i="100" s="1"/>
  <c r="CD22" i="100"/>
  <c r="CN22" i="100" s="1"/>
  <c r="CC22" i="100"/>
  <c r="DC22" i="100" s="1"/>
  <c r="BY17" i="100"/>
  <c r="CC17" i="100"/>
  <c r="DC17" i="100" s="1"/>
  <c r="CD17" i="100"/>
  <c r="CN17" i="100" s="1"/>
  <c r="BY8" i="100"/>
  <c r="CC8" i="100"/>
  <c r="DC8" i="100" s="1"/>
  <c r="CD8" i="100"/>
  <c r="CN8" i="100" s="1"/>
  <c r="BY31" i="100"/>
  <c r="CD31" i="100"/>
  <c r="CN31" i="100" s="1"/>
  <c r="CC31" i="100"/>
  <c r="DC31" i="100" s="1"/>
  <c r="BZ12" i="100"/>
  <c r="CA32" i="100"/>
  <c r="BZ32" i="100"/>
  <c r="CA20" i="100"/>
  <c r="BZ20" i="100"/>
  <c r="BZ9" i="100"/>
  <c r="CA9" i="100"/>
  <c r="BZ18" i="100"/>
  <c r="CA18" i="100"/>
  <c r="BZ21" i="100"/>
  <c r="CA21" i="100" s="1"/>
  <c r="BZ22" i="100"/>
  <c r="CA22" i="100"/>
  <c r="BZ17" i="100"/>
  <c r="CA17" i="100"/>
  <c r="CA8" i="100"/>
  <c r="BZ8" i="100"/>
  <c r="BZ31" i="100"/>
  <c r="BZ23" i="100"/>
  <c r="CA23" i="100"/>
  <c r="BZ19" i="100"/>
  <c r="BZ26" i="100"/>
  <c r="BZ10" i="100"/>
  <c r="CA10" i="100"/>
  <c r="BY22" i="100"/>
  <c r="CA25" i="100"/>
  <c r="BZ25" i="100"/>
  <c r="CA27" i="100"/>
  <c r="BZ27" i="100"/>
  <c r="CA24" i="100"/>
  <c r="BZ24" i="100"/>
  <c r="BZ30" i="100"/>
  <c r="CA30" i="100"/>
  <c r="BZ33" i="100"/>
  <c r="CA33" i="100"/>
  <c r="BZ14" i="100"/>
  <c r="CA14" i="100"/>
  <c r="BZ11" i="100"/>
  <c r="CA11" i="100"/>
  <c r="BZ34" i="100"/>
  <c r="CA34" i="100" s="1"/>
  <c r="BY19" i="100"/>
  <c r="BY12" i="100"/>
  <c r="BY20" i="100"/>
  <c r="BY23" i="100"/>
  <c r="BY26" i="100"/>
  <c r="BY10" i="100"/>
  <c r="BY32" i="100"/>
  <c r="E97" i="98"/>
  <c r="D95" i="98"/>
  <c r="E117" i="98" s="1"/>
  <c r="E109" i="98"/>
  <c r="E106" i="98"/>
  <c r="W13" i="98"/>
  <c r="CE29" i="100" l="1"/>
  <c r="CU29" i="100" s="1"/>
  <c r="CA29" i="100"/>
  <c r="CA19" i="100"/>
  <c r="CA12" i="100"/>
  <c r="CE15" i="100"/>
  <c r="CU15" i="100" s="1"/>
  <c r="CA31" i="100"/>
  <c r="CE26" i="100"/>
  <c r="CU26" i="100" s="1"/>
  <c r="CE31" i="100"/>
  <c r="CU31" i="100" s="1"/>
  <c r="CE34" i="100"/>
  <c r="CU34" i="100" s="1"/>
  <c r="CE12" i="100"/>
  <c r="CU12" i="100" s="1"/>
  <c r="CE21" i="100"/>
  <c r="CU21" i="100" s="1"/>
  <c r="CE19" i="100"/>
  <c r="CU19" i="100" s="1"/>
  <c r="CA26" i="100"/>
  <c r="E112" i="98"/>
  <c r="E98" i="98"/>
  <c r="E116" i="98"/>
  <c r="E105" i="98"/>
  <c r="E102" i="98"/>
  <c r="E101" i="98"/>
  <c r="E104" i="98"/>
  <c r="E100" i="98"/>
  <c r="E110" i="98"/>
  <c r="E103" i="98"/>
  <c r="E111" i="98"/>
  <c r="E99" i="98"/>
  <c r="E107" i="98"/>
  <c r="E115" i="98"/>
  <c r="E114" i="98"/>
  <c r="E113" i="98"/>
  <c r="E108" i="98"/>
  <c r="AS27" i="100" l="1"/>
  <c r="CQ27" i="100" s="1"/>
  <c r="AS33" i="100" l="1"/>
  <c r="CQ33" i="100" s="1"/>
  <c r="AS15" i="100" l="1"/>
  <c r="CQ15" i="100" s="1"/>
  <c r="AS19" i="100" l="1"/>
  <c r="CQ19" i="100" s="1"/>
  <c r="EK5" i="99" l="1"/>
  <c r="EM5" i="99" l="1"/>
  <c r="EN5" i="99"/>
  <c r="DO22" i="100" l="1"/>
  <c r="DO26" i="100"/>
  <c r="DN22" i="100"/>
  <c r="DP22" i="100" s="1"/>
  <c r="DO23" i="100"/>
  <c r="DO25" i="100"/>
  <c r="DN27" i="100"/>
  <c r="DP27" i="100" s="1"/>
  <c r="DO24" i="100"/>
  <c r="DN24" i="100"/>
  <c r="DP24" i="100" s="1"/>
  <c r="DN26" i="100"/>
  <c r="DP26" i="100" s="1"/>
  <c r="DO27" i="100"/>
  <c r="DN23" i="100"/>
  <c r="DP23" i="100" s="1"/>
  <c r="DN25" i="100"/>
  <c r="DP25" i="100" s="1"/>
  <c r="EL5" i="99" l="1"/>
  <c r="EB5" i="99" l="1"/>
  <c r="EQ8" i="99" l="1"/>
  <c r="EQ14" i="99"/>
  <c r="EQ9" i="99"/>
  <c r="EQ15" i="99"/>
  <c r="EQ17" i="99"/>
  <c r="EQ18" i="99"/>
  <c r="EQ11" i="99"/>
  <c r="EQ19" i="99"/>
  <c r="EQ12" i="99"/>
  <c r="EQ7" i="99"/>
  <c r="EQ16" i="99"/>
  <c r="EQ13" i="99"/>
  <c r="EQ6" i="99"/>
  <c r="EQ10" i="99"/>
  <c r="EQ5" i="99"/>
  <c r="ER452" i="99" l="1"/>
  <c r="ES452" i="99" s="1"/>
  <c r="ER456" i="99"/>
  <c r="ES456" i="99" s="1"/>
  <c r="ER460" i="99"/>
  <c r="ES460" i="99" s="1"/>
  <c r="ER464" i="99"/>
  <c r="ES464" i="99" s="1"/>
  <c r="ER468" i="99"/>
  <c r="ES468" i="99" s="1"/>
  <c r="ER472" i="99"/>
  <c r="ES472" i="99" s="1"/>
  <c r="ER476" i="99"/>
  <c r="ES476" i="99" s="1"/>
  <c r="ER480" i="99"/>
  <c r="ES480" i="99" s="1"/>
  <c r="ER484" i="99"/>
  <c r="ES484" i="99" s="1"/>
  <c r="ER488" i="99"/>
  <c r="ES488" i="99" s="1"/>
  <c r="ER492" i="99"/>
  <c r="ES492" i="99" s="1"/>
  <c r="ER496" i="99"/>
  <c r="ES496" i="99" s="1"/>
  <c r="ER500" i="99"/>
  <c r="ES500" i="99" s="1"/>
  <c r="ER504" i="99"/>
  <c r="ES504" i="99" s="1"/>
  <c r="ER508" i="99"/>
  <c r="ES508" i="99" s="1"/>
  <c r="ER512" i="99"/>
  <c r="ES512" i="99" s="1"/>
  <c r="ER516" i="99"/>
  <c r="ES516" i="99" s="1"/>
  <c r="ER520" i="99"/>
  <c r="ES520" i="99" s="1"/>
  <c r="ER524" i="99"/>
  <c r="ES524" i="99" s="1"/>
  <c r="ER528" i="99"/>
  <c r="ES528" i="99" s="1"/>
  <c r="ER532" i="99"/>
  <c r="ES532" i="99" s="1"/>
  <c r="ER536" i="99"/>
  <c r="ES536" i="99" s="1"/>
  <c r="ER540" i="99"/>
  <c r="ES540" i="99" s="1"/>
  <c r="ER544" i="99"/>
  <c r="ES544" i="99" s="1"/>
  <c r="ER548" i="99"/>
  <c r="ES548" i="99" s="1"/>
  <c r="ER552" i="99"/>
  <c r="ES552" i="99" s="1"/>
  <c r="ER556" i="99"/>
  <c r="ES556" i="99" s="1"/>
  <c r="ER560" i="99"/>
  <c r="ES560" i="99" s="1"/>
  <c r="ER564" i="99"/>
  <c r="ES564" i="99" s="1"/>
  <c r="ER568" i="99"/>
  <c r="ES568" i="99" s="1"/>
  <c r="ER572" i="99"/>
  <c r="ES572" i="99" s="1"/>
  <c r="ER576" i="99"/>
  <c r="ES576" i="99" s="1"/>
  <c r="ER580" i="99"/>
  <c r="ES580" i="99" s="1"/>
  <c r="ER584" i="99"/>
  <c r="ES584" i="99" s="1"/>
  <c r="ER588" i="99"/>
  <c r="ES588" i="99" s="1"/>
  <c r="ER592" i="99"/>
  <c r="ES592" i="99" s="1"/>
  <c r="ER596" i="99"/>
  <c r="ES596" i="99" s="1"/>
  <c r="ER600" i="99"/>
  <c r="ES600" i="99" s="1"/>
  <c r="ER604" i="99"/>
  <c r="ES604" i="99" s="1"/>
  <c r="ER608" i="99"/>
  <c r="ES608" i="99" s="1"/>
  <c r="ER612" i="99"/>
  <c r="ES612" i="99" s="1"/>
  <c r="ER616" i="99"/>
  <c r="ES616" i="99" s="1"/>
  <c r="ER449" i="99"/>
  <c r="ES449" i="99" s="1"/>
  <c r="ER453" i="99"/>
  <c r="ES453" i="99" s="1"/>
  <c r="ER457" i="99"/>
  <c r="ES457" i="99" s="1"/>
  <c r="ER461" i="99"/>
  <c r="ES461" i="99" s="1"/>
  <c r="ER465" i="99"/>
  <c r="ES465" i="99" s="1"/>
  <c r="ER469" i="99"/>
  <c r="ES469" i="99" s="1"/>
  <c r="ER473" i="99"/>
  <c r="ES473" i="99" s="1"/>
  <c r="ER477" i="99"/>
  <c r="ES477" i="99" s="1"/>
  <c r="ER481" i="99"/>
  <c r="ES481" i="99" s="1"/>
  <c r="ER485" i="99"/>
  <c r="ES485" i="99" s="1"/>
  <c r="ER489" i="99"/>
  <c r="ES489" i="99" s="1"/>
  <c r="ER493" i="99"/>
  <c r="ES493" i="99" s="1"/>
  <c r="ER497" i="99"/>
  <c r="ES497" i="99" s="1"/>
  <c r="ER501" i="99"/>
  <c r="ES501" i="99" s="1"/>
  <c r="ER505" i="99"/>
  <c r="ES505" i="99" s="1"/>
  <c r="ER509" i="99"/>
  <c r="ES509" i="99" s="1"/>
  <c r="ER513" i="99"/>
  <c r="ES513" i="99" s="1"/>
  <c r="ER517" i="99"/>
  <c r="ES517" i="99" s="1"/>
  <c r="ER521" i="99"/>
  <c r="ES521" i="99" s="1"/>
  <c r="ER525" i="99"/>
  <c r="ES525" i="99" s="1"/>
  <c r="ER529" i="99"/>
  <c r="ES529" i="99" s="1"/>
  <c r="ER533" i="99"/>
  <c r="ES533" i="99" s="1"/>
  <c r="ER537" i="99"/>
  <c r="ES537" i="99" s="1"/>
  <c r="ER541" i="99"/>
  <c r="ES541" i="99" s="1"/>
  <c r="ER545" i="99"/>
  <c r="ES545" i="99" s="1"/>
  <c r="ER549" i="99"/>
  <c r="ES549" i="99" s="1"/>
  <c r="ER553" i="99"/>
  <c r="ES553" i="99" s="1"/>
  <c r="ER557" i="99"/>
  <c r="ES557" i="99" s="1"/>
  <c r="ER561" i="99"/>
  <c r="ES561" i="99" s="1"/>
  <c r="ER565" i="99"/>
  <c r="ES565" i="99" s="1"/>
  <c r="ER569" i="99"/>
  <c r="ES569" i="99" s="1"/>
  <c r="ER573" i="99"/>
  <c r="ES573" i="99" s="1"/>
  <c r="ER577" i="99"/>
  <c r="ES577" i="99" s="1"/>
  <c r="ER581" i="99"/>
  <c r="ES581" i="99" s="1"/>
  <c r="ER585" i="99"/>
  <c r="ES585" i="99" s="1"/>
  <c r="ER589" i="99"/>
  <c r="ES589" i="99" s="1"/>
  <c r="ER593" i="99"/>
  <c r="ES593" i="99" s="1"/>
  <c r="ER597" i="99"/>
  <c r="ES597" i="99" s="1"/>
  <c r="ER601" i="99"/>
  <c r="ES601" i="99" s="1"/>
  <c r="ER605" i="99"/>
  <c r="ES605" i="99" s="1"/>
  <c r="ER609" i="99"/>
  <c r="ES609" i="99" s="1"/>
  <c r="ER613" i="99"/>
  <c r="ES613" i="99" s="1"/>
  <c r="ER451" i="99"/>
  <c r="ES451" i="99" s="1"/>
  <c r="ER459" i="99"/>
  <c r="ES459" i="99" s="1"/>
  <c r="ER467" i="99"/>
  <c r="ES467" i="99" s="1"/>
  <c r="ER475" i="99"/>
  <c r="ES475" i="99" s="1"/>
  <c r="ER483" i="99"/>
  <c r="ES483" i="99" s="1"/>
  <c r="ER491" i="99"/>
  <c r="ES491" i="99" s="1"/>
  <c r="ER499" i="99"/>
  <c r="ES499" i="99" s="1"/>
  <c r="ER507" i="99"/>
  <c r="ES507" i="99" s="1"/>
  <c r="ER515" i="99"/>
  <c r="ES515" i="99" s="1"/>
  <c r="ER523" i="99"/>
  <c r="ES523" i="99" s="1"/>
  <c r="ER531" i="99"/>
  <c r="ES531" i="99" s="1"/>
  <c r="ER539" i="99"/>
  <c r="ES539" i="99" s="1"/>
  <c r="ER547" i="99"/>
  <c r="ES547" i="99" s="1"/>
  <c r="ER555" i="99"/>
  <c r="ES555" i="99" s="1"/>
  <c r="ER563" i="99"/>
  <c r="ES563" i="99" s="1"/>
  <c r="ER571" i="99"/>
  <c r="ES571" i="99" s="1"/>
  <c r="ER579" i="99"/>
  <c r="ES579" i="99" s="1"/>
  <c r="ER587" i="99"/>
  <c r="ES587" i="99" s="1"/>
  <c r="ER595" i="99"/>
  <c r="ES595" i="99" s="1"/>
  <c r="ER603" i="99"/>
  <c r="ES603" i="99" s="1"/>
  <c r="ER611" i="99"/>
  <c r="ES611" i="99" s="1"/>
  <c r="ER454" i="99"/>
  <c r="ES454" i="99" s="1"/>
  <c r="ER462" i="99"/>
  <c r="ES462" i="99" s="1"/>
  <c r="ER470" i="99"/>
  <c r="ES470" i="99" s="1"/>
  <c r="ER478" i="99"/>
  <c r="ES478" i="99" s="1"/>
  <c r="ER486" i="99"/>
  <c r="ES486" i="99" s="1"/>
  <c r="ER494" i="99"/>
  <c r="ES494" i="99" s="1"/>
  <c r="ER502" i="99"/>
  <c r="ES502" i="99" s="1"/>
  <c r="ER510" i="99"/>
  <c r="ES510" i="99" s="1"/>
  <c r="ER518" i="99"/>
  <c r="ES518" i="99" s="1"/>
  <c r="ER526" i="99"/>
  <c r="ES526" i="99" s="1"/>
  <c r="ER534" i="99"/>
  <c r="ES534" i="99" s="1"/>
  <c r="ER542" i="99"/>
  <c r="ES542" i="99" s="1"/>
  <c r="ER550" i="99"/>
  <c r="ES550" i="99" s="1"/>
  <c r="ER558" i="99"/>
  <c r="ES558" i="99" s="1"/>
  <c r="ER566" i="99"/>
  <c r="ES566" i="99" s="1"/>
  <c r="ER574" i="99"/>
  <c r="ES574" i="99" s="1"/>
  <c r="ER582" i="99"/>
  <c r="ES582" i="99" s="1"/>
  <c r="ER590" i="99"/>
  <c r="ES590" i="99" s="1"/>
  <c r="ER598" i="99"/>
  <c r="ES598" i="99" s="1"/>
  <c r="ER606" i="99"/>
  <c r="ES606" i="99" s="1"/>
  <c r="ER614" i="99"/>
  <c r="ES614" i="99" s="1"/>
  <c r="ER458" i="99"/>
  <c r="ES458" i="99" s="1"/>
  <c r="ER482" i="99"/>
  <c r="ES482" i="99" s="1"/>
  <c r="ER514" i="99"/>
  <c r="ES514" i="99" s="1"/>
  <c r="ER538" i="99"/>
  <c r="ES538" i="99" s="1"/>
  <c r="ER562" i="99"/>
  <c r="ES562" i="99" s="1"/>
  <c r="ER586" i="99"/>
  <c r="ES586" i="99" s="1"/>
  <c r="ER610" i="99"/>
  <c r="ES610" i="99" s="1"/>
  <c r="ER466" i="99"/>
  <c r="ES466" i="99" s="1"/>
  <c r="ER498" i="99"/>
  <c r="ES498" i="99" s="1"/>
  <c r="ER522" i="99"/>
  <c r="ES522" i="99" s="1"/>
  <c r="ER546" i="99"/>
  <c r="ES546" i="99" s="1"/>
  <c r="ER570" i="99"/>
  <c r="ES570" i="99" s="1"/>
  <c r="ER594" i="99"/>
  <c r="ES594" i="99" s="1"/>
  <c r="ER455" i="99"/>
  <c r="ES455" i="99" s="1"/>
  <c r="ER463" i="99"/>
  <c r="ES463" i="99" s="1"/>
  <c r="ER471" i="99"/>
  <c r="ES471" i="99" s="1"/>
  <c r="ER479" i="99"/>
  <c r="ES479" i="99" s="1"/>
  <c r="ER487" i="99"/>
  <c r="ES487" i="99" s="1"/>
  <c r="ER495" i="99"/>
  <c r="ES495" i="99" s="1"/>
  <c r="ER503" i="99"/>
  <c r="ES503" i="99" s="1"/>
  <c r="ER511" i="99"/>
  <c r="ES511" i="99" s="1"/>
  <c r="ER519" i="99"/>
  <c r="ES519" i="99" s="1"/>
  <c r="ER527" i="99"/>
  <c r="ES527" i="99" s="1"/>
  <c r="ER535" i="99"/>
  <c r="ES535" i="99" s="1"/>
  <c r="ER543" i="99"/>
  <c r="ES543" i="99" s="1"/>
  <c r="ER551" i="99"/>
  <c r="ES551" i="99" s="1"/>
  <c r="ER559" i="99"/>
  <c r="ES559" i="99" s="1"/>
  <c r="ER567" i="99"/>
  <c r="ES567" i="99" s="1"/>
  <c r="ER575" i="99"/>
  <c r="ES575" i="99" s="1"/>
  <c r="ER583" i="99"/>
  <c r="ES583" i="99" s="1"/>
  <c r="ER591" i="99"/>
  <c r="ES591" i="99" s="1"/>
  <c r="ER599" i="99"/>
  <c r="ES599" i="99" s="1"/>
  <c r="ER607" i="99"/>
  <c r="ES607" i="99" s="1"/>
  <c r="ER615" i="99"/>
  <c r="ES615" i="99" s="1"/>
  <c r="ER450" i="99"/>
  <c r="ES450" i="99" s="1"/>
  <c r="ER474" i="99"/>
  <c r="ES474" i="99" s="1"/>
  <c r="ER490" i="99"/>
  <c r="ES490" i="99" s="1"/>
  <c r="ER506" i="99"/>
  <c r="ES506" i="99" s="1"/>
  <c r="ER530" i="99"/>
  <c r="ES530" i="99" s="1"/>
  <c r="ER554" i="99"/>
  <c r="ES554" i="99" s="1"/>
  <c r="ER578" i="99"/>
  <c r="ES578" i="99" s="1"/>
  <c r="ER602" i="99"/>
  <c r="ES602" i="99" s="1"/>
  <c r="ER620" i="99"/>
  <c r="ES620" i="99" s="1"/>
  <c r="ER624" i="99"/>
  <c r="ES624" i="99" s="1"/>
  <c r="ER628" i="99"/>
  <c r="ES628" i="99" s="1"/>
  <c r="ER632" i="99"/>
  <c r="ES632" i="99" s="1"/>
  <c r="ER636" i="99"/>
  <c r="ES636" i="99" s="1"/>
  <c r="ER640" i="99"/>
  <c r="ES640" i="99" s="1"/>
  <c r="ER644" i="99"/>
  <c r="ES644" i="99" s="1"/>
  <c r="ER648" i="99"/>
  <c r="ES648" i="99" s="1"/>
  <c r="ER652" i="99"/>
  <c r="ES652" i="99" s="1"/>
  <c r="ER656" i="99"/>
  <c r="ES656" i="99" s="1"/>
  <c r="ER660" i="99"/>
  <c r="ES660" i="99" s="1"/>
  <c r="ER664" i="99"/>
  <c r="ES664" i="99" s="1"/>
  <c r="ER668" i="99"/>
  <c r="ES668" i="99" s="1"/>
  <c r="ER672" i="99"/>
  <c r="ES672" i="99" s="1"/>
  <c r="ER676" i="99"/>
  <c r="ES676" i="99" s="1"/>
  <c r="ER680" i="99"/>
  <c r="ES680" i="99" s="1"/>
  <c r="ER684" i="99"/>
  <c r="ES684" i="99" s="1"/>
  <c r="ER688" i="99"/>
  <c r="ES688" i="99" s="1"/>
  <c r="ER692" i="99"/>
  <c r="ES692" i="99" s="1"/>
  <c r="ER696" i="99"/>
  <c r="ES696" i="99" s="1"/>
  <c r="ER700" i="99"/>
  <c r="ES700" i="99" s="1"/>
  <c r="ER704" i="99"/>
  <c r="ES704" i="99" s="1"/>
  <c r="ER708" i="99"/>
  <c r="ES708" i="99" s="1"/>
  <c r="ER712" i="99"/>
  <c r="ES712" i="99" s="1"/>
  <c r="ER716" i="99"/>
  <c r="ES716" i="99" s="1"/>
  <c r="ER720" i="99"/>
  <c r="ES720" i="99" s="1"/>
  <c r="ER724" i="99"/>
  <c r="ES724" i="99" s="1"/>
  <c r="ER728" i="99"/>
  <c r="ES728" i="99" s="1"/>
  <c r="ER732" i="99"/>
  <c r="ES732" i="99" s="1"/>
  <c r="ER736" i="99"/>
  <c r="ES736" i="99" s="1"/>
  <c r="ER740" i="99"/>
  <c r="ES740" i="99" s="1"/>
  <c r="ER744" i="99"/>
  <c r="ES744" i="99" s="1"/>
  <c r="ER748" i="99"/>
  <c r="ES748" i="99" s="1"/>
  <c r="ER752" i="99"/>
  <c r="ES752" i="99" s="1"/>
  <c r="ER756" i="99"/>
  <c r="ES756" i="99" s="1"/>
  <c r="ER760" i="99"/>
  <c r="ES760" i="99" s="1"/>
  <c r="ER764" i="99"/>
  <c r="ES764" i="99" s="1"/>
  <c r="ER768" i="99"/>
  <c r="ES768" i="99" s="1"/>
  <c r="ER772" i="99"/>
  <c r="ES772" i="99" s="1"/>
  <c r="ER776" i="99"/>
  <c r="ES776" i="99" s="1"/>
  <c r="ER780" i="99"/>
  <c r="ES780" i="99" s="1"/>
  <c r="ER784" i="99"/>
  <c r="ES784" i="99" s="1"/>
  <c r="ER617" i="99"/>
  <c r="ES617" i="99" s="1"/>
  <c r="FE6" i="100" s="1"/>
  <c r="ER621" i="99"/>
  <c r="ES621" i="99" s="1"/>
  <c r="ER625" i="99"/>
  <c r="ES625" i="99" s="1"/>
  <c r="ER629" i="99"/>
  <c r="ES629" i="99" s="1"/>
  <c r="ER633" i="99"/>
  <c r="ES633" i="99" s="1"/>
  <c r="ER637" i="99"/>
  <c r="ES637" i="99" s="1"/>
  <c r="ER641" i="99"/>
  <c r="ES641" i="99" s="1"/>
  <c r="ER645" i="99"/>
  <c r="ES645" i="99" s="1"/>
  <c r="ER649" i="99"/>
  <c r="ES649" i="99" s="1"/>
  <c r="ER653" i="99"/>
  <c r="ES653" i="99" s="1"/>
  <c r="ER657" i="99"/>
  <c r="ES657" i="99" s="1"/>
  <c r="ER661" i="99"/>
  <c r="ES661" i="99" s="1"/>
  <c r="ER665" i="99"/>
  <c r="ES665" i="99" s="1"/>
  <c r="ER669" i="99"/>
  <c r="ES669" i="99" s="1"/>
  <c r="ER673" i="99"/>
  <c r="ES673" i="99" s="1"/>
  <c r="ER677" i="99"/>
  <c r="ES677" i="99" s="1"/>
  <c r="ER681" i="99"/>
  <c r="ES681" i="99" s="1"/>
  <c r="ER685" i="99"/>
  <c r="ES685" i="99" s="1"/>
  <c r="ER689" i="99"/>
  <c r="ES689" i="99" s="1"/>
  <c r="ER693" i="99"/>
  <c r="ES693" i="99" s="1"/>
  <c r="ER697" i="99"/>
  <c r="ES697" i="99" s="1"/>
  <c r="ER701" i="99"/>
  <c r="ES701" i="99" s="1"/>
  <c r="ER705" i="99"/>
  <c r="ES705" i="99" s="1"/>
  <c r="ER709" i="99"/>
  <c r="ES709" i="99" s="1"/>
  <c r="ER713" i="99"/>
  <c r="ES713" i="99" s="1"/>
  <c r="ER717" i="99"/>
  <c r="ES717" i="99" s="1"/>
  <c r="ER721" i="99"/>
  <c r="ES721" i="99" s="1"/>
  <c r="ER725" i="99"/>
  <c r="ES725" i="99" s="1"/>
  <c r="ER729" i="99"/>
  <c r="ES729" i="99" s="1"/>
  <c r="ER733" i="99"/>
  <c r="ES733" i="99" s="1"/>
  <c r="ER737" i="99"/>
  <c r="ES737" i="99" s="1"/>
  <c r="ER741" i="99"/>
  <c r="ES741" i="99" s="1"/>
  <c r="ER745" i="99"/>
  <c r="ES745" i="99" s="1"/>
  <c r="ER749" i="99"/>
  <c r="ES749" i="99" s="1"/>
  <c r="ER753" i="99"/>
  <c r="ES753" i="99" s="1"/>
  <c r="ER757" i="99"/>
  <c r="ES757" i="99" s="1"/>
  <c r="ER761" i="99"/>
  <c r="ES761" i="99" s="1"/>
  <c r="ER765" i="99"/>
  <c r="ES765" i="99" s="1"/>
  <c r="ER769" i="99"/>
  <c r="ES769" i="99" s="1"/>
  <c r="ER773" i="99"/>
  <c r="ES773" i="99" s="1"/>
  <c r="ER777" i="99"/>
  <c r="ES777" i="99" s="1"/>
  <c r="ER781" i="99"/>
  <c r="ES781" i="99" s="1"/>
  <c r="ER619" i="99"/>
  <c r="ES619" i="99" s="1"/>
  <c r="ER627" i="99"/>
  <c r="ES627" i="99" s="1"/>
  <c r="ER635" i="99"/>
  <c r="ES635" i="99" s="1"/>
  <c r="ER643" i="99"/>
  <c r="ES643" i="99" s="1"/>
  <c r="ER651" i="99"/>
  <c r="ES651" i="99" s="1"/>
  <c r="ER659" i="99"/>
  <c r="ES659" i="99" s="1"/>
  <c r="ER667" i="99"/>
  <c r="ES667" i="99" s="1"/>
  <c r="ER675" i="99"/>
  <c r="ES675" i="99" s="1"/>
  <c r="ER683" i="99"/>
  <c r="ES683" i="99" s="1"/>
  <c r="ER691" i="99"/>
  <c r="ES691" i="99" s="1"/>
  <c r="ER699" i="99"/>
  <c r="ES699" i="99" s="1"/>
  <c r="ER707" i="99"/>
  <c r="ES707" i="99" s="1"/>
  <c r="ER715" i="99"/>
  <c r="ES715" i="99" s="1"/>
  <c r="ER723" i="99"/>
  <c r="ES723" i="99" s="1"/>
  <c r="ER731" i="99"/>
  <c r="ES731" i="99" s="1"/>
  <c r="ER739" i="99"/>
  <c r="ES739" i="99" s="1"/>
  <c r="ER747" i="99"/>
  <c r="ES747" i="99" s="1"/>
  <c r="ER755" i="99"/>
  <c r="ES755" i="99" s="1"/>
  <c r="ER763" i="99"/>
  <c r="ES763" i="99" s="1"/>
  <c r="ER771" i="99"/>
  <c r="ES771" i="99" s="1"/>
  <c r="ER779" i="99"/>
  <c r="ES779" i="99" s="1"/>
  <c r="ER622" i="99"/>
  <c r="ES622" i="99" s="1"/>
  <c r="ER630" i="99"/>
  <c r="ES630" i="99" s="1"/>
  <c r="ER638" i="99"/>
  <c r="ES638" i="99" s="1"/>
  <c r="ER646" i="99"/>
  <c r="ES646" i="99" s="1"/>
  <c r="ER654" i="99"/>
  <c r="ES654" i="99" s="1"/>
  <c r="ER662" i="99"/>
  <c r="ES662" i="99" s="1"/>
  <c r="ER678" i="99"/>
  <c r="ES678" i="99" s="1"/>
  <c r="ER686" i="99"/>
  <c r="ES686" i="99" s="1"/>
  <c r="ER694" i="99"/>
  <c r="ES694" i="99" s="1"/>
  <c r="ER702" i="99"/>
  <c r="ES702" i="99" s="1"/>
  <c r="ER710" i="99"/>
  <c r="ES710" i="99" s="1"/>
  <c r="ER718" i="99"/>
  <c r="ES718" i="99" s="1"/>
  <c r="ER726" i="99"/>
  <c r="ES726" i="99" s="1"/>
  <c r="ER734" i="99"/>
  <c r="ES734" i="99" s="1"/>
  <c r="ER742" i="99"/>
  <c r="ES742" i="99" s="1"/>
  <c r="ER750" i="99"/>
  <c r="ES750" i="99" s="1"/>
  <c r="ER758" i="99"/>
  <c r="ES758" i="99" s="1"/>
  <c r="ER766" i="99"/>
  <c r="ES766" i="99" s="1"/>
  <c r="ER782" i="99"/>
  <c r="ES782" i="99" s="1"/>
  <c r="ER671" i="99"/>
  <c r="ES671" i="99" s="1"/>
  <c r="ER695" i="99"/>
  <c r="ES695" i="99" s="1"/>
  <c r="ER711" i="99"/>
  <c r="ES711" i="99" s="1"/>
  <c r="ER735" i="99"/>
  <c r="ES735" i="99" s="1"/>
  <c r="ER759" i="99"/>
  <c r="ES759" i="99" s="1"/>
  <c r="ER775" i="99"/>
  <c r="ES775" i="99" s="1"/>
  <c r="ER642" i="99"/>
  <c r="ES642" i="99" s="1"/>
  <c r="ER674" i="99"/>
  <c r="ES674" i="99" s="1"/>
  <c r="ER698" i="99"/>
  <c r="ES698" i="99" s="1"/>
  <c r="ER706" i="99"/>
  <c r="ES706" i="99" s="1"/>
  <c r="ER730" i="99"/>
  <c r="ES730" i="99" s="1"/>
  <c r="ER754" i="99"/>
  <c r="ES754" i="99" s="1"/>
  <c r="ER778" i="99"/>
  <c r="ES778" i="99" s="1"/>
  <c r="ER670" i="99"/>
  <c r="ES670" i="99" s="1"/>
  <c r="ER774" i="99"/>
  <c r="ES774" i="99" s="1"/>
  <c r="ER663" i="99"/>
  <c r="ES663" i="99" s="1"/>
  <c r="ER703" i="99"/>
  <c r="ES703" i="99" s="1"/>
  <c r="ER727" i="99"/>
  <c r="ES727" i="99" s="1"/>
  <c r="ER743" i="99"/>
  <c r="ES743" i="99" s="1"/>
  <c r="ER767" i="99"/>
  <c r="ES767" i="99" s="1"/>
  <c r="ER618" i="99"/>
  <c r="ES618" i="99" s="1"/>
  <c r="ER650" i="99"/>
  <c r="ES650" i="99" s="1"/>
  <c r="ER666" i="99"/>
  <c r="ES666" i="99" s="1"/>
  <c r="ER690" i="99"/>
  <c r="ES690" i="99" s="1"/>
  <c r="ER722" i="99"/>
  <c r="ES722" i="99" s="1"/>
  <c r="ER738" i="99"/>
  <c r="ES738" i="99" s="1"/>
  <c r="ER762" i="99"/>
  <c r="ES762" i="99" s="1"/>
  <c r="ER623" i="99"/>
  <c r="ES623" i="99" s="1"/>
  <c r="ER631" i="99"/>
  <c r="ES631" i="99" s="1"/>
  <c r="ER639" i="99"/>
  <c r="ES639" i="99" s="1"/>
  <c r="ER647" i="99"/>
  <c r="ES647" i="99" s="1"/>
  <c r="ER655" i="99"/>
  <c r="ES655" i="99" s="1"/>
  <c r="ER679" i="99"/>
  <c r="ES679" i="99" s="1"/>
  <c r="ER687" i="99"/>
  <c r="ES687" i="99" s="1"/>
  <c r="ER719" i="99"/>
  <c r="ES719" i="99" s="1"/>
  <c r="ER751" i="99"/>
  <c r="ES751" i="99" s="1"/>
  <c r="ER783" i="99"/>
  <c r="ES783" i="99" s="1"/>
  <c r="ER626" i="99"/>
  <c r="ES626" i="99" s="1"/>
  <c r="ER634" i="99"/>
  <c r="ES634" i="99" s="1"/>
  <c r="ER658" i="99"/>
  <c r="ES658" i="99" s="1"/>
  <c r="ER682" i="99"/>
  <c r="ES682" i="99" s="1"/>
  <c r="ER714" i="99"/>
  <c r="ES714" i="99" s="1"/>
  <c r="ER746" i="99"/>
  <c r="ES746" i="99" s="1"/>
  <c r="ER770" i="99"/>
  <c r="ES770" i="99" s="1"/>
  <c r="EX6" i="100" l="1"/>
  <c r="FE8" i="100"/>
  <c r="FE9" i="100"/>
  <c r="FE15" i="100"/>
  <c r="FE26" i="100"/>
  <c r="FE10" i="100"/>
  <c r="EX24" i="100"/>
  <c r="EX12" i="100"/>
  <c r="EX17" i="100"/>
  <c r="EX19" i="100"/>
  <c r="EX14" i="100"/>
  <c r="FE13" i="100"/>
  <c r="FE27" i="100"/>
  <c r="FE11" i="100"/>
  <c r="FE22" i="100"/>
  <c r="EX8" i="100"/>
  <c r="EX21" i="100"/>
  <c r="EX9" i="100"/>
  <c r="EX15" i="100"/>
  <c r="EX26" i="100"/>
  <c r="EX10" i="100"/>
  <c r="FE21" i="100"/>
  <c r="FE24" i="100"/>
  <c r="FE20" i="100"/>
  <c r="FE25" i="100"/>
  <c r="FE23" i="100"/>
  <c r="FE7" i="100"/>
  <c r="FE18" i="100"/>
  <c r="EX13" i="100"/>
  <c r="EX27" i="100"/>
  <c r="EX11" i="100"/>
  <c r="EX22" i="100"/>
  <c r="FE16" i="100"/>
  <c r="FE12" i="100"/>
  <c r="FE17" i="100"/>
  <c r="FE19" i="100"/>
  <c r="FE14" i="100"/>
  <c r="EX16" i="100"/>
  <c r="EX20" i="100"/>
  <c r="EX25" i="100"/>
  <c r="EX23" i="100"/>
  <c r="EX7" i="100"/>
  <c r="EX18" i="100"/>
  <c r="ER342" i="99" l="1"/>
  <c r="ES342" i="99" s="1"/>
  <c r="ER344" i="99"/>
  <c r="ES344" i="99" s="1"/>
  <c r="ER348" i="99"/>
  <c r="ES348" i="99" s="1"/>
  <c r="ER352" i="99"/>
  <c r="ES352" i="99" s="1"/>
  <c r="ER356" i="99"/>
  <c r="ES356" i="99" s="1"/>
  <c r="ER360" i="99"/>
  <c r="ES360" i="99" s="1"/>
  <c r="ER364" i="99"/>
  <c r="ES364" i="99" s="1"/>
  <c r="ER368" i="99"/>
  <c r="ES368" i="99" s="1"/>
  <c r="ER372" i="99"/>
  <c r="ES372" i="99" s="1"/>
  <c r="ER376" i="99"/>
  <c r="ES376" i="99" s="1"/>
  <c r="ER380" i="99"/>
  <c r="ES380" i="99" s="1"/>
  <c r="ER384" i="99"/>
  <c r="ES384" i="99" s="1"/>
  <c r="ER388" i="99"/>
  <c r="ES388" i="99" s="1"/>
  <c r="ER392" i="99"/>
  <c r="ES392" i="99" s="1"/>
  <c r="ER396" i="99"/>
  <c r="ES396" i="99" s="1"/>
  <c r="ER400" i="99"/>
  <c r="ES400" i="99" s="1"/>
  <c r="ER404" i="99"/>
  <c r="ES404" i="99" s="1"/>
  <c r="ER408" i="99"/>
  <c r="ES408" i="99" s="1"/>
  <c r="ER412" i="99"/>
  <c r="ES412" i="99" s="1"/>
  <c r="ER416" i="99"/>
  <c r="ES416" i="99" s="1"/>
  <c r="ER420" i="99"/>
  <c r="ES420" i="99" s="1"/>
  <c r="ER424" i="99"/>
  <c r="ES424" i="99" s="1"/>
  <c r="ER428" i="99"/>
  <c r="ES428" i="99" s="1"/>
  <c r="ER432" i="99"/>
  <c r="ES432" i="99" s="1"/>
  <c r="ER436" i="99"/>
  <c r="ES436" i="99" s="1"/>
  <c r="ER440" i="99"/>
  <c r="ES440" i="99" s="1"/>
  <c r="ER444" i="99"/>
  <c r="ES444" i="99" s="1"/>
  <c r="ER448" i="99"/>
  <c r="ES448" i="99" s="1"/>
  <c r="ER345" i="99"/>
  <c r="ES345" i="99" s="1"/>
  <c r="ER349" i="99"/>
  <c r="ES349" i="99" s="1"/>
  <c r="ER353" i="99"/>
  <c r="ES353" i="99" s="1"/>
  <c r="ER357" i="99"/>
  <c r="ES357" i="99" s="1"/>
  <c r="ER361" i="99"/>
  <c r="ES361" i="99" s="1"/>
  <c r="ER365" i="99"/>
  <c r="ES365" i="99" s="1"/>
  <c r="ER369" i="99"/>
  <c r="ES369" i="99" s="1"/>
  <c r="ER373" i="99"/>
  <c r="ES373" i="99" s="1"/>
  <c r="ER377" i="99"/>
  <c r="ES377" i="99" s="1"/>
  <c r="ER381" i="99"/>
  <c r="ES381" i="99" s="1"/>
  <c r="ER385" i="99"/>
  <c r="ES385" i="99" s="1"/>
  <c r="ER389" i="99"/>
  <c r="ES389" i="99" s="1"/>
  <c r="ER393" i="99"/>
  <c r="ES393" i="99" s="1"/>
  <c r="ER397" i="99"/>
  <c r="ES397" i="99" s="1"/>
  <c r="ER401" i="99"/>
  <c r="ES401" i="99" s="1"/>
  <c r="ER405" i="99"/>
  <c r="ES405" i="99" s="1"/>
  <c r="ER409" i="99"/>
  <c r="ES409" i="99" s="1"/>
  <c r="ER413" i="99"/>
  <c r="ES413" i="99" s="1"/>
  <c r="ER417" i="99"/>
  <c r="ES417" i="99" s="1"/>
  <c r="ER421" i="99"/>
  <c r="ES421" i="99" s="1"/>
  <c r="ER425" i="99"/>
  <c r="ES425" i="99" s="1"/>
  <c r="ER429" i="99"/>
  <c r="ES429" i="99" s="1"/>
  <c r="ER433" i="99"/>
  <c r="ES433" i="99" s="1"/>
  <c r="ER437" i="99"/>
  <c r="ES437" i="99" s="1"/>
  <c r="ER441" i="99"/>
  <c r="ES441" i="99" s="1"/>
  <c r="ER445" i="99"/>
  <c r="ES445" i="99" s="1"/>
  <c r="ER347" i="99"/>
  <c r="ES347" i="99" s="1"/>
  <c r="ER355" i="99"/>
  <c r="ES355" i="99" s="1"/>
  <c r="ER363" i="99"/>
  <c r="ES363" i="99" s="1"/>
  <c r="ER371" i="99"/>
  <c r="ES371" i="99" s="1"/>
  <c r="ER379" i="99"/>
  <c r="ES379" i="99" s="1"/>
  <c r="ER387" i="99"/>
  <c r="ES387" i="99" s="1"/>
  <c r="ER395" i="99"/>
  <c r="ES395" i="99" s="1"/>
  <c r="ER403" i="99"/>
  <c r="ES403" i="99" s="1"/>
  <c r="ER411" i="99"/>
  <c r="ES411" i="99" s="1"/>
  <c r="ER419" i="99"/>
  <c r="ES419" i="99" s="1"/>
  <c r="ER427" i="99"/>
  <c r="ES427" i="99" s="1"/>
  <c r="ER435" i="99"/>
  <c r="ES435" i="99" s="1"/>
  <c r="ER443" i="99"/>
  <c r="ES443" i="99" s="1"/>
  <c r="ER341" i="99"/>
  <c r="ES341" i="99" s="1"/>
  <c r="EQ6" i="100" s="1"/>
  <c r="ER350" i="99"/>
  <c r="ES350" i="99" s="1"/>
  <c r="ER358" i="99"/>
  <c r="ES358" i="99" s="1"/>
  <c r="ER366" i="99"/>
  <c r="ES366" i="99" s="1"/>
  <c r="ER374" i="99"/>
  <c r="ES374" i="99" s="1"/>
  <c r="ER382" i="99"/>
  <c r="ES382" i="99" s="1"/>
  <c r="ER390" i="99"/>
  <c r="ES390" i="99" s="1"/>
  <c r="ER398" i="99"/>
  <c r="ES398" i="99" s="1"/>
  <c r="ER406" i="99"/>
  <c r="ES406" i="99" s="1"/>
  <c r="ER414" i="99"/>
  <c r="ES414" i="99" s="1"/>
  <c r="ER422" i="99"/>
  <c r="ES422" i="99" s="1"/>
  <c r="ER430" i="99"/>
  <c r="ES430" i="99" s="1"/>
  <c r="ER438" i="99"/>
  <c r="ES438" i="99" s="1"/>
  <c r="ER446" i="99"/>
  <c r="ES446" i="99" s="1"/>
  <c r="ER407" i="99"/>
  <c r="ES407" i="99" s="1"/>
  <c r="ER346" i="99"/>
  <c r="ES346" i="99" s="1"/>
  <c r="ER362" i="99"/>
  <c r="ES362" i="99" s="1"/>
  <c r="ER378" i="99"/>
  <c r="ES378" i="99" s="1"/>
  <c r="ER394" i="99"/>
  <c r="ES394" i="99" s="1"/>
  <c r="ER410" i="99"/>
  <c r="ES410" i="99" s="1"/>
  <c r="ER434" i="99"/>
  <c r="ES434" i="99" s="1"/>
  <c r="ER415" i="99"/>
  <c r="ES415" i="99" s="1"/>
  <c r="ER354" i="99"/>
  <c r="ES354" i="99" s="1"/>
  <c r="ER370" i="99"/>
  <c r="ES370" i="99" s="1"/>
  <c r="ER402" i="99"/>
  <c r="ES402" i="99" s="1"/>
  <c r="ER418" i="99"/>
  <c r="ES418" i="99" s="1"/>
  <c r="ER442" i="99"/>
  <c r="ES442" i="99" s="1"/>
  <c r="ER343" i="99"/>
  <c r="ES343" i="99" s="1"/>
  <c r="ER351" i="99"/>
  <c r="ES351" i="99" s="1"/>
  <c r="ER359" i="99"/>
  <c r="ES359" i="99" s="1"/>
  <c r="ER367" i="99"/>
  <c r="ES367" i="99" s="1"/>
  <c r="ER375" i="99"/>
  <c r="ES375" i="99" s="1"/>
  <c r="ER383" i="99"/>
  <c r="ES383" i="99" s="1"/>
  <c r="ER391" i="99"/>
  <c r="ES391" i="99" s="1"/>
  <c r="ER399" i="99"/>
  <c r="ES399" i="99" s="1"/>
  <c r="ER423" i="99"/>
  <c r="ES423" i="99" s="1"/>
  <c r="ER431" i="99"/>
  <c r="ES431" i="99" s="1"/>
  <c r="ER439" i="99"/>
  <c r="ES439" i="99" s="1"/>
  <c r="ER447" i="99"/>
  <c r="ES447" i="99" s="1"/>
  <c r="ER386" i="99"/>
  <c r="ES386" i="99" s="1"/>
  <c r="ER426" i="99"/>
  <c r="ES426" i="99" s="1"/>
  <c r="EQ21" i="100" l="1"/>
  <c r="EQ18" i="100"/>
  <c r="EQ9" i="100"/>
  <c r="EQ12" i="100"/>
  <c r="EQ13" i="100"/>
  <c r="EQ19" i="100"/>
  <c r="EQ14" i="100"/>
  <c r="EQ17" i="100"/>
  <c r="EQ20" i="100"/>
  <c r="EQ24" i="100"/>
  <c r="EQ15" i="100"/>
  <c r="EQ10" i="100"/>
  <c r="EQ7" i="100"/>
  <c r="EQ23" i="100"/>
  <c r="EQ16" i="100"/>
  <c r="EQ11" i="100"/>
  <c r="EQ22" i="100"/>
  <c r="EQ8" i="100"/>
  <c r="ER234" i="99"/>
  <c r="ES234" i="99" s="1"/>
  <c r="ER238" i="99"/>
  <c r="ES238" i="99" s="1"/>
  <c r="ER242" i="99"/>
  <c r="ES242" i="99" s="1"/>
  <c r="ER246" i="99"/>
  <c r="ES246" i="99" s="1"/>
  <c r="ER250" i="99"/>
  <c r="ES250" i="99" s="1"/>
  <c r="ER254" i="99"/>
  <c r="ES254" i="99" s="1"/>
  <c r="ER258" i="99"/>
  <c r="ES258" i="99" s="1"/>
  <c r="ER262" i="99"/>
  <c r="ES262" i="99" s="1"/>
  <c r="ER266" i="99"/>
  <c r="ES266" i="99" s="1"/>
  <c r="ER270" i="99"/>
  <c r="ES270" i="99" s="1"/>
  <c r="ER274" i="99"/>
  <c r="ES274" i="99" s="1"/>
  <c r="ER278" i="99"/>
  <c r="ES278" i="99" s="1"/>
  <c r="ER282" i="99"/>
  <c r="ES282" i="99" s="1"/>
  <c r="ER286" i="99"/>
  <c r="ES286" i="99" s="1"/>
  <c r="ER290" i="99"/>
  <c r="ES290" i="99" s="1"/>
  <c r="ER294" i="99"/>
  <c r="ES294" i="99" s="1"/>
  <c r="ER298" i="99"/>
  <c r="ES298" i="99" s="1"/>
  <c r="ER302" i="99"/>
  <c r="ES302" i="99" s="1"/>
  <c r="ER306" i="99"/>
  <c r="ES306" i="99" s="1"/>
  <c r="ER310" i="99"/>
  <c r="ES310" i="99" s="1"/>
  <c r="ER314" i="99"/>
  <c r="ES314" i="99" s="1"/>
  <c r="ER318" i="99"/>
  <c r="ES318" i="99" s="1"/>
  <c r="ER322" i="99"/>
  <c r="ES322" i="99" s="1"/>
  <c r="ER326" i="99"/>
  <c r="ES326" i="99" s="1"/>
  <c r="ER330" i="99"/>
  <c r="ES330" i="99" s="1"/>
  <c r="ER334" i="99"/>
  <c r="ES334" i="99" s="1"/>
  <c r="ER338" i="99"/>
  <c r="ES338" i="99" s="1"/>
  <c r="ER235" i="99"/>
  <c r="ES235" i="99" s="1"/>
  <c r="ER239" i="99"/>
  <c r="ES239" i="99" s="1"/>
  <c r="ER243" i="99"/>
  <c r="ES243" i="99" s="1"/>
  <c r="ER247" i="99"/>
  <c r="ES247" i="99" s="1"/>
  <c r="ER251" i="99"/>
  <c r="ES251" i="99" s="1"/>
  <c r="ER255" i="99"/>
  <c r="ES255" i="99" s="1"/>
  <c r="ER259" i="99"/>
  <c r="ES259" i="99" s="1"/>
  <c r="ER263" i="99"/>
  <c r="ES263" i="99" s="1"/>
  <c r="ER267" i="99"/>
  <c r="ES267" i="99" s="1"/>
  <c r="ER271" i="99"/>
  <c r="ES271" i="99" s="1"/>
  <c r="ER275" i="99"/>
  <c r="ES275" i="99" s="1"/>
  <c r="ER279" i="99"/>
  <c r="ES279" i="99" s="1"/>
  <c r="ER240" i="99"/>
  <c r="ES240" i="99" s="1"/>
  <c r="ER248" i="99"/>
  <c r="ES248" i="99" s="1"/>
  <c r="ER256" i="99"/>
  <c r="ES256" i="99" s="1"/>
  <c r="ER264" i="99"/>
  <c r="ES264" i="99" s="1"/>
  <c r="ER272" i="99"/>
  <c r="ES272" i="99" s="1"/>
  <c r="ER280" i="99"/>
  <c r="ES280" i="99" s="1"/>
  <c r="ER285" i="99"/>
  <c r="ES285" i="99" s="1"/>
  <c r="ER291" i="99"/>
  <c r="ES291" i="99" s="1"/>
  <c r="ER296" i="99"/>
  <c r="ES296" i="99" s="1"/>
  <c r="ER301" i="99"/>
  <c r="ES301" i="99" s="1"/>
  <c r="ER307" i="99"/>
  <c r="ES307" i="99" s="1"/>
  <c r="ER312" i="99"/>
  <c r="ES312" i="99" s="1"/>
  <c r="ER317" i="99"/>
  <c r="ES317" i="99" s="1"/>
  <c r="ER323" i="99"/>
  <c r="ES323" i="99" s="1"/>
  <c r="ER328" i="99"/>
  <c r="ES328" i="99" s="1"/>
  <c r="ER333" i="99"/>
  <c r="ES333" i="99" s="1"/>
  <c r="ER339" i="99"/>
  <c r="ES339" i="99" s="1"/>
  <c r="ER233" i="99"/>
  <c r="ES233" i="99" s="1"/>
  <c r="ER241" i="99"/>
  <c r="ES241" i="99" s="1"/>
  <c r="ER249" i="99"/>
  <c r="ES249" i="99" s="1"/>
  <c r="ER257" i="99"/>
  <c r="ES257" i="99" s="1"/>
  <c r="ER265" i="99"/>
  <c r="ES265" i="99" s="1"/>
  <c r="ER273" i="99"/>
  <c r="ES273" i="99" s="1"/>
  <c r="ER281" i="99"/>
  <c r="ES281" i="99" s="1"/>
  <c r="ER287" i="99"/>
  <c r="ES287" i="99" s="1"/>
  <c r="ER292" i="99"/>
  <c r="ES292" i="99" s="1"/>
  <c r="ER297" i="99"/>
  <c r="ES297" i="99" s="1"/>
  <c r="ER303" i="99"/>
  <c r="ES303" i="99" s="1"/>
  <c r="ER308" i="99"/>
  <c r="ES308" i="99" s="1"/>
  <c r="ER313" i="99"/>
  <c r="ES313" i="99" s="1"/>
  <c r="ER319" i="99"/>
  <c r="ES319" i="99" s="1"/>
  <c r="ER324" i="99"/>
  <c r="ES324" i="99" s="1"/>
  <c r="ER329" i="99"/>
  <c r="ES329" i="99" s="1"/>
  <c r="ER335" i="99"/>
  <c r="ES335" i="99" s="1"/>
  <c r="ER340" i="99"/>
  <c r="ES340" i="99" s="1"/>
  <c r="ER237" i="99"/>
  <c r="ES237" i="99" s="1"/>
  <c r="ER253" i="99"/>
  <c r="ES253" i="99" s="1"/>
  <c r="ER269" i="99"/>
  <c r="ES269" i="99" s="1"/>
  <c r="ER284" i="99"/>
  <c r="ES284" i="99" s="1"/>
  <c r="ER295" i="99"/>
  <c r="ES295" i="99" s="1"/>
  <c r="ER305" i="99"/>
  <c r="ES305" i="99" s="1"/>
  <c r="ER316" i="99"/>
  <c r="ES316" i="99" s="1"/>
  <c r="ER327" i="99"/>
  <c r="ES327" i="99" s="1"/>
  <c r="ER337" i="99"/>
  <c r="ES337" i="99" s="1"/>
  <c r="ER244" i="99"/>
  <c r="ES244" i="99" s="1"/>
  <c r="ER260" i="99"/>
  <c r="ES260" i="99" s="1"/>
  <c r="ER276" i="99"/>
  <c r="ES276" i="99" s="1"/>
  <c r="ER288" i="99"/>
  <c r="ES288" i="99" s="1"/>
  <c r="ER299" i="99"/>
  <c r="ES299" i="99" s="1"/>
  <c r="ER309" i="99"/>
  <c r="ES309" i="99" s="1"/>
  <c r="ER320" i="99"/>
  <c r="ES320" i="99" s="1"/>
  <c r="ER331" i="99"/>
  <c r="ES331" i="99" s="1"/>
  <c r="ER236" i="99"/>
  <c r="ES236" i="99" s="1"/>
  <c r="ER268" i="99"/>
  <c r="ES268" i="99" s="1"/>
  <c r="ER293" i="99"/>
  <c r="ES293" i="99" s="1"/>
  <c r="ER315" i="99"/>
  <c r="ES315" i="99" s="1"/>
  <c r="ER252" i="99"/>
  <c r="ES252" i="99" s="1"/>
  <c r="ER283" i="99"/>
  <c r="ES283" i="99" s="1"/>
  <c r="ER304" i="99"/>
  <c r="ES304" i="99" s="1"/>
  <c r="ER325" i="99"/>
  <c r="ES325" i="99" s="1"/>
  <c r="ER336" i="99"/>
  <c r="ES336" i="99" s="1"/>
  <c r="ER245" i="99"/>
  <c r="ES245" i="99" s="1"/>
  <c r="ER261" i="99"/>
  <c r="ES261" i="99" s="1"/>
  <c r="ER277" i="99"/>
  <c r="ES277" i="99" s="1"/>
  <c r="ER289" i="99"/>
  <c r="ES289" i="99" s="1"/>
  <c r="ER300" i="99"/>
  <c r="ES300" i="99" s="1"/>
  <c r="ER311" i="99"/>
  <c r="ES311" i="99" s="1"/>
  <c r="ER321" i="99"/>
  <c r="ES321" i="99" s="1"/>
  <c r="ER332" i="99"/>
  <c r="ES332" i="99" s="1"/>
  <c r="EJ6" i="100" l="1"/>
  <c r="EJ11" i="100"/>
  <c r="EJ23" i="100"/>
  <c r="EJ21" i="100"/>
  <c r="EJ16" i="100"/>
  <c r="EJ10" i="100"/>
  <c r="EJ14" i="100"/>
  <c r="EJ15" i="100"/>
  <c r="EJ17" i="100"/>
  <c r="EJ12" i="100"/>
  <c r="EJ18" i="100"/>
  <c r="EJ9" i="100"/>
  <c r="EJ20" i="100"/>
  <c r="EJ19" i="100"/>
  <c r="EJ7" i="100"/>
  <c r="EJ22" i="100"/>
  <c r="EJ13" i="100"/>
  <c r="EJ24" i="100"/>
  <c r="EJ8" i="100"/>
  <c r="ER126" i="99" l="1"/>
  <c r="ES126" i="99" s="1"/>
  <c r="ER130" i="99"/>
  <c r="ES130" i="99" s="1"/>
  <c r="ER134" i="99"/>
  <c r="ES134" i="99" s="1"/>
  <c r="ER138" i="99"/>
  <c r="ES138" i="99" s="1"/>
  <c r="ER142" i="99"/>
  <c r="ES142" i="99" s="1"/>
  <c r="ER146" i="99"/>
  <c r="ES146" i="99" s="1"/>
  <c r="ER150" i="99"/>
  <c r="ES150" i="99" s="1"/>
  <c r="ER154" i="99"/>
  <c r="ES154" i="99" s="1"/>
  <c r="ER158" i="99"/>
  <c r="ES158" i="99" s="1"/>
  <c r="ER162" i="99"/>
  <c r="ES162" i="99" s="1"/>
  <c r="ER166" i="99"/>
  <c r="ES166" i="99" s="1"/>
  <c r="ER170" i="99"/>
  <c r="ES170" i="99" s="1"/>
  <c r="ER174" i="99"/>
  <c r="ES174" i="99" s="1"/>
  <c r="ER178" i="99"/>
  <c r="ES178" i="99" s="1"/>
  <c r="ER182" i="99"/>
  <c r="ES182" i="99" s="1"/>
  <c r="ER186" i="99"/>
  <c r="ES186" i="99" s="1"/>
  <c r="ER190" i="99"/>
  <c r="ES190" i="99" s="1"/>
  <c r="ER194" i="99"/>
  <c r="ES194" i="99" s="1"/>
  <c r="ER198" i="99"/>
  <c r="ES198" i="99" s="1"/>
  <c r="ER202" i="99"/>
  <c r="ES202" i="99" s="1"/>
  <c r="ER206" i="99"/>
  <c r="ES206" i="99" s="1"/>
  <c r="ER210" i="99"/>
  <c r="ES210" i="99" s="1"/>
  <c r="ER214" i="99"/>
  <c r="ES214" i="99" s="1"/>
  <c r="ER218" i="99"/>
  <c r="ES218" i="99" s="1"/>
  <c r="ER222" i="99"/>
  <c r="ES222" i="99" s="1"/>
  <c r="ER226" i="99"/>
  <c r="ES226" i="99" s="1"/>
  <c r="ER230" i="99"/>
  <c r="ES230" i="99" s="1"/>
  <c r="ER127" i="99"/>
  <c r="ES127" i="99" s="1"/>
  <c r="ER131" i="99"/>
  <c r="ES131" i="99" s="1"/>
  <c r="ER135" i="99"/>
  <c r="ES135" i="99" s="1"/>
  <c r="ER139" i="99"/>
  <c r="ES139" i="99" s="1"/>
  <c r="ER143" i="99"/>
  <c r="ES143" i="99" s="1"/>
  <c r="ER147" i="99"/>
  <c r="ES147" i="99" s="1"/>
  <c r="ER151" i="99"/>
  <c r="ES151" i="99" s="1"/>
  <c r="ER155" i="99"/>
  <c r="ES155" i="99" s="1"/>
  <c r="ER159" i="99"/>
  <c r="ES159" i="99" s="1"/>
  <c r="ER163" i="99"/>
  <c r="ES163" i="99" s="1"/>
  <c r="ER167" i="99"/>
  <c r="ES167" i="99" s="1"/>
  <c r="ER171" i="99"/>
  <c r="ES171" i="99" s="1"/>
  <c r="ER175" i="99"/>
  <c r="ES175" i="99" s="1"/>
  <c r="ER179" i="99"/>
  <c r="ES179" i="99" s="1"/>
  <c r="ER183" i="99"/>
  <c r="ES183" i="99" s="1"/>
  <c r="ER187" i="99"/>
  <c r="ES187" i="99" s="1"/>
  <c r="ER191" i="99"/>
  <c r="ES191" i="99" s="1"/>
  <c r="ER195" i="99"/>
  <c r="ES195" i="99" s="1"/>
  <c r="ER199" i="99"/>
  <c r="ES199" i="99" s="1"/>
  <c r="ER203" i="99"/>
  <c r="ES203" i="99" s="1"/>
  <c r="ER207" i="99"/>
  <c r="ES207" i="99" s="1"/>
  <c r="ER211" i="99"/>
  <c r="ES211" i="99" s="1"/>
  <c r="ER215" i="99"/>
  <c r="ES215" i="99" s="1"/>
  <c r="ER219" i="99"/>
  <c r="ES219" i="99" s="1"/>
  <c r="ER223" i="99"/>
  <c r="ES223" i="99" s="1"/>
  <c r="ER227" i="99"/>
  <c r="ES227" i="99" s="1"/>
  <c r="ER231" i="99"/>
  <c r="ES231" i="99" s="1"/>
  <c r="ER128" i="99"/>
  <c r="ES128" i="99" s="1"/>
  <c r="ER136" i="99"/>
  <c r="ES136" i="99" s="1"/>
  <c r="ER144" i="99"/>
  <c r="ES144" i="99" s="1"/>
  <c r="ER152" i="99"/>
  <c r="ES152" i="99" s="1"/>
  <c r="ER160" i="99"/>
  <c r="ES160" i="99" s="1"/>
  <c r="ER168" i="99"/>
  <c r="ES168" i="99" s="1"/>
  <c r="ER176" i="99"/>
  <c r="ES176" i="99" s="1"/>
  <c r="ER184" i="99"/>
  <c r="ES184" i="99" s="1"/>
  <c r="ER192" i="99"/>
  <c r="ES192" i="99" s="1"/>
  <c r="ER200" i="99"/>
  <c r="ES200" i="99" s="1"/>
  <c r="ER208" i="99"/>
  <c r="ES208" i="99" s="1"/>
  <c r="ER216" i="99"/>
  <c r="ES216" i="99" s="1"/>
  <c r="ER224" i="99"/>
  <c r="ES224" i="99" s="1"/>
  <c r="ER232" i="99"/>
  <c r="ES232" i="99" s="1"/>
  <c r="ER132" i="99"/>
  <c r="ES132" i="99" s="1"/>
  <c r="ER129" i="99"/>
  <c r="ES129" i="99" s="1"/>
  <c r="ER137" i="99"/>
  <c r="ES137" i="99" s="1"/>
  <c r="ER145" i="99"/>
  <c r="ES145" i="99" s="1"/>
  <c r="ER153" i="99"/>
  <c r="ES153" i="99" s="1"/>
  <c r="ER161" i="99"/>
  <c r="ES161" i="99" s="1"/>
  <c r="ER169" i="99"/>
  <c r="ES169" i="99" s="1"/>
  <c r="ER177" i="99"/>
  <c r="ES177" i="99" s="1"/>
  <c r="ER185" i="99"/>
  <c r="ES185" i="99" s="1"/>
  <c r="ER193" i="99"/>
  <c r="ES193" i="99" s="1"/>
  <c r="ER201" i="99"/>
  <c r="ES201" i="99" s="1"/>
  <c r="ER209" i="99"/>
  <c r="ES209" i="99" s="1"/>
  <c r="ER217" i="99"/>
  <c r="ES217" i="99" s="1"/>
  <c r="ER225" i="99"/>
  <c r="ES225" i="99" s="1"/>
  <c r="ER140" i="99"/>
  <c r="ES140" i="99" s="1"/>
  <c r="ER141" i="99"/>
  <c r="ES141" i="99" s="1"/>
  <c r="ER157" i="99"/>
  <c r="ES157" i="99" s="1"/>
  <c r="ER173" i="99"/>
  <c r="ES173" i="99" s="1"/>
  <c r="ER189" i="99"/>
  <c r="ES189" i="99" s="1"/>
  <c r="ER205" i="99"/>
  <c r="ES205" i="99" s="1"/>
  <c r="ER221" i="99"/>
  <c r="ES221" i="99" s="1"/>
  <c r="ER148" i="99"/>
  <c r="ES148" i="99" s="1"/>
  <c r="ER164" i="99"/>
  <c r="ES164" i="99" s="1"/>
  <c r="ER180" i="99"/>
  <c r="ES180" i="99" s="1"/>
  <c r="ER196" i="99"/>
  <c r="ES196" i="99" s="1"/>
  <c r="ER212" i="99"/>
  <c r="ES212" i="99" s="1"/>
  <c r="ER228" i="99"/>
  <c r="ES228" i="99" s="1"/>
  <c r="ER156" i="99"/>
  <c r="ES156" i="99" s="1"/>
  <c r="ER188" i="99"/>
  <c r="ES188" i="99" s="1"/>
  <c r="ER220" i="99"/>
  <c r="ES220" i="99" s="1"/>
  <c r="ER133" i="99"/>
  <c r="ES133" i="99" s="1"/>
  <c r="ER172" i="99"/>
  <c r="ES172" i="99" s="1"/>
  <c r="ER204" i="99"/>
  <c r="ES204" i="99" s="1"/>
  <c r="ER125" i="99"/>
  <c r="ES125" i="99" s="1"/>
  <c r="ER149" i="99"/>
  <c r="ES149" i="99" s="1"/>
  <c r="ER165" i="99"/>
  <c r="ES165" i="99" s="1"/>
  <c r="ER181" i="99"/>
  <c r="ES181" i="99" s="1"/>
  <c r="ER197" i="99"/>
  <c r="ES197" i="99" s="1"/>
  <c r="ER213" i="99"/>
  <c r="ES213" i="99" s="1"/>
  <c r="ER229" i="99"/>
  <c r="ES229" i="99" s="1"/>
  <c r="EC6" i="100" l="1"/>
  <c r="EC18" i="100"/>
  <c r="EC20" i="100"/>
  <c r="EC15" i="100"/>
  <c r="EC22" i="100"/>
  <c r="EC19" i="100"/>
  <c r="EC10" i="100"/>
  <c r="EC21" i="100"/>
  <c r="EC16" i="100"/>
  <c r="EC23" i="100"/>
  <c r="EC9" i="100"/>
  <c r="EC7" i="100"/>
  <c r="EC11" i="100"/>
  <c r="EC17" i="100"/>
  <c r="EC12" i="100"/>
  <c r="EC14" i="100"/>
  <c r="EC13" i="100"/>
  <c r="EC24" i="100"/>
  <c r="EC8" i="100"/>
  <c r="ER50" i="99" l="1"/>
  <c r="ES50" i="99" s="1"/>
  <c r="ER54" i="99"/>
  <c r="ES54" i="99" s="1"/>
  <c r="ER58" i="99"/>
  <c r="ES58" i="99" s="1"/>
  <c r="ER62" i="99"/>
  <c r="ES62" i="99" s="1"/>
  <c r="ER66" i="99"/>
  <c r="ES66" i="99" s="1"/>
  <c r="ER70" i="99"/>
  <c r="ES70" i="99" s="1"/>
  <c r="ER74" i="99"/>
  <c r="ES74" i="99" s="1"/>
  <c r="ER78" i="99"/>
  <c r="ES78" i="99" s="1"/>
  <c r="ER82" i="99"/>
  <c r="ES82" i="99" s="1"/>
  <c r="ER86" i="99"/>
  <c r="ES86" i="99" s="1"/>
  <c r="ER90" i="99"/>
  <c r="ES90" i="99" s="1"/>
  <c r="ER94" i="99"/>
  <c r="ES94" i="99" s="1"/>
  <c r="ER98" i="99"/>
  <c r="ES98" i="99" s="1"/>
  <c r="ER102" i="99"/>
  <c r="ES102" i="99" s="1"/>
  <c r="ER106" i="99"/>
  <c r="ES106" i="99" s="1"/>
  <c r="ER110" i="99"/>
  <c r="ES110" i="99" s="1"/>
  <c r="ER114" i="99"/>
  <c r="ES114" i="99" s="1"/>
  <c r="ER118" i="99"/>
  <c r="ES118" i="99" s="1"/>
  <c r="ER122" i="99"/>
  <c r="ES122" i="99" s="1"/>
  <c r="ER51" i="99"/>
  <c r="ES51" i="99" s="1"/>
  <c r="ER55" i="99"/>
  <c r="ES55" i="99" s="1"/>
  <c r="ER59" i="99"/>
  <c r="ES59" i="99" s="1"/>
  <c r="ER63" i="99"/>
  <c r="ES63" i="99" s="1"/>
  <c r="ER67" i="99"/>
  <c r="ES67" i="99" s="1"/>
  <c r="ER71" i="99"/>
  <c r="ES71" i="99" s="1"/>
  <c r="ER75" i="99"/>
  <c r="ES75" i="99" s="1"/>
  <c r="ER79" i="99"/>
  <c r="ES79" i="99" s="1"/>
  <c r="ER83" i="99"/>
  <c r="ES83" i="99" s="1"/>
  <c r="ER87" i="99"/>
  <c r="ES87" i="99" s="1"/>
  <c r="ER91" i="99"/>
  <c r="ES91" i="99" s="1"/>
  <c r="ER95" i="99"/>
  <c r="ES95" i="99" s="1"/>
  <c r="ER99" i="99"/>
  <c r="ES99" i="99" s="1"/>
  <c r="ER103" i="99"/>
  <c r="ES103" i="99" s="1"/>
  <c r="ER107" i="99"/>
  <c r="ES107" i="99" s="1"/>
  <c r="ER111" i="99"/>
  <c r="ES111" i="99" s="1"/>
  <c r="ER115" i="99"/>
  <c r="ES115" i="99" s="1"/>
  <c r="ER119" i="99"/>
  <c r="ES119" i="99" s="1"/>
  <c r="ER123" i="99"/>
  <c r="ES123" i="99" s="1"/>
  <c r="ER56" i="99"/>
  <c r="ES56" i="99" s="1"/>
  <c r="ER64" i="99"/>
  <c r="ES64" i="99" s="1"/>
  <c r="ER72" i="99"/>
  <c r="ES72" i="99" s="1"/>
  <c r="ER80" i="99"/>
  <c r="ES80" i="99" s="1"/>
  <c r="ER88" i="99"/>
  <c r="ES88" i="99" s="1"/>
  <c r="ER96" i="99"/>
  <c r="ES96" i="99" s="1"/>
  <c r="ER104" i="99"/>
  <c r="ES104" i="99" s="1"/>
  <c r="ER112" i="99"/>
  <c r="ES112" i="99" s="1"/>
  <c r="ER120" i="99"/>
  <c r="ES120" i="99" s="1"/>
  <c r="ER52" i="99"/>
  <c r="ES52" i="99" s="1"/>
  <c r="ER60" i="99"/>
  <c r="ES60" i="99" s="1"/>
  <c r="ER68" i="99"/>
  <c r="ES68" i="99" s="1"/>
  <c r="ER76" i="99"/>
  <c r="ES76" i="99" s="1"/>
  <c r="ER84" i="99"/>
  <c r="ES84" i="99" s="1"/>
  <c r="ER92" i="99"/>
  <c r="ES92" i="99" s="1"/>
  <c r="ER108" i="99"/>
  <c r="ES108" i="99" s="1"/>
  <c r="ER116" i="99"/>
  <c r="ES116" i="99" s="1"/>
  <c r="ER57" i="99"/>
  <c r="ES57" i="99" s="1"/>
  <c r="ER65" i="99"/>
  <c r="ES65" i="99" s="1"/>
  <c r="ER73" i="99"/>
  <c r="ES73" i="99" s="1"/>
  <c r="ER81" i="99"/>
  <c r="ES81" i="99" s="1"/>
  <c r="ER89" i="99"/>
  <c r="ES89" i="99" s="1"/>
  <c r="ER97" i="99"/>
  <c r="ES97" i="99" s="1"/>
  <c r="ER105" i="99"/>
  <c r="ES105" i="99" s="1"/>
  <c r="ER113" i="99"/>
  <c r="ES113" i="99" s="1"/>
  <c r="ER121" i="99"/>
  <c r="ES121" i="99" s="1"/>
  <c r="ER100" i="99"/>
  <c r="ES100" i="99" s="1"/>
  <c r="ER124" i="99"/>
  <c r="ES124" i="99" s="1"/>
  <c r="ER77" i="99"/>
  <c r="ES77" i="99" s="1"/>
  <c r="ER109" i="99"/>
  <c r="ES109" i="99" s="1"/>
  <c r="ER53" i="99"/>
  <c r="ES53" i="99" s="1"/>
  <c r="ER85" i="99"/>
  <c r="ES85" i="99" s="1"/>
  <c r="ER117" i="99"/>
  <c r="ES117" i="99" s="1"/>
  <c r="ER69" i="99"/>
  <c r="ES69" i="99" s="1"/>
  <c r="ER61" i="99"/>
  <c r="ES61" i="99" s="1"/>
  <c r="ER93" i="99"/>
  <c r="ES93" i="99" s="1"/>
  <c r="ER101" i="99"/>
  <c r="ES101" i="99" s="1"/>
  <c r="ER6" i="99"/>
  <c r="ES6" i="99" s="1"/>
  <c r="ER10" i="99"/>
  <c r="ES10" i="99" s="1"/>
  <c r="ER14" i="99"/>
  <c r="ES14" i="99" s="1"/>
  <c r="ER18" i="99"/>
  <c r="ES18" i="99" s="1"/>
  <c r="ER22" i="99"/>
  <c r="ES22" i="99" s="1"/>
  <c r="ER26" i="99"/>
  <c r="ES26" i="99" s="1"/>
  <c r="ER30" i="99"/>
  <c r="ES30" i="99" s="1"/>
  <c r="ER34" i="99"/>
  <c r="ES34" i="99" s="1"/>
  <c r="ER38" i="99"/>
  <c r="ES38" i="99" s="1"/>
  <c r="ER42" i="99"/>
  <c r="ES42" i="99" s="1"/>
  <c r="ER46" i="99"/>
  <c r="ES46" i="99" s="1"/>
  <c r="ER7" i="99"/>
  <c r="ES7" i="99" s="1"/>
  <c r="ER11" i="99"/>
  <c r="ES11" i="99" s="1"/>
  <c r="ER15" i="99"/>
  <c r="ES15" i="99" s="1"/>
  <c r="ER19" i="99"/>
  <c r="ES19" i="99" s="1"/>
  <c r="ER23" i="99"/>
  <c r="ES23" i="99" s="1"/>
  <c r="ER27" i="99"/>
  <c r="ES27" i="99" s="1"/>
  <c r="ER31" i="99"/>
  <c r="ES31" i="99" s="1"/>
  <c r="ER35" i="99"/>
  <c r="ES35" i="99" s="1"/>
  <c r="ER39" i="99"/>
  <c r="ES39" i="99" s="1"/>
  <c r="ER43" i="99"/>
  <c r="ES43" i="99" s="1"/>
  <c r="ER47" i="99"/>
  <c r="ES47" i="99" s="1"/>
  <c r="ER8" i="99"/>
  <c r="ES8" i="99" s="1"/>
  <c r="ER16" i="99"/>
  <c r="ES16" i="99" s="1"/>
  <c r="ER24" i="99"/>
  <c r="ES24" i="99" s="1"/>
  <c r="ER32" i="99"/>
  <c r="ES32" i="99" s="1"/>
  <c r="ER40" i="99"/>
  <c r="ES40" i="99" s="1"/>
  <c r="ER48" i="99"/>
  <c r="ES48" i="99" s="1"/>
  <c r="ER12" i="99"/>
  <c r="ES12" i="99" s="1"/>
  <c r="ER28" i="99"/>
  <c r="ES28" i="99" s="1"/>
  <c r="ER36" i="99"/>
  <c r="ES36" i="99" s="1"/>
  <c r="ER44" i="99"/>
  <c r="ES44" i="99" s="1"/>
  <c r="ER9" i="99"/>
  <c r="ES9" i="99" s="1"/>
  <c r="ER17" i="99"/>
  <c r="ES17" i="99" s="1"/>
  <c r="ER25" i="99"/>
  <c r="ES25" i="99" s="1"/>
  <c r="ER33" i="99"/>
  <c r="ES33" i="99" s="1"/>
  <c r="ER41" i="99"/>
  <c r="ES41" i="99" s="1"/>
  <c r="ER49" i="99"/>
  <c r="ES49" i="99" s="1"/>
  <c r="ER5" i="99"/>
  <c r="ES5" i="99" s="1"/>
  <c r="ER20" i="99"/>
  <c r="ES20" i="99" s="1"/>
  <c r="ER13" i="99"/>
  <c r="ES13" i="99" s="1"/>
  <c r="ER45" i="99"/>
  <c r="ES45" i="99" s="1"/>
  <c r="ER21" i="99"/>
  <c r="ES21" i="99" s="1"/>
  <c r="ER37" i="99"/>
  <c r="ES37" i="99" s="1"/>
  <c r="ER29" i="99"/>
  <c r="ES29" i="99" s="1"/>
  <c r="DO6" i="100" l="1"/>
  <c r="DV6" i="100"/>
  <c r="DO7" i="100"/>
  <c r="DO10" i="100"/>
  <c r="DO21" i="100"/>
  <c r="DO16" i="100"/>
  <c r="DV16" i="100"/>
  <c r="DV11" i="100"/>
  <c r="DO19" i="100"/>
  <c r="DO17" i="100"/>
  <c r="DO12" i="100"/>
  <c r="DV18" i="100"/>
  <c r="DV10" i="100"/>
  <c r="DV17" i="100"/>
  <c r="DV12" i="100"/>
  <c r="DV7" i="100"/>
  <c r="DO15" i="100"/>
  <c r="DO11" i="100"/>
  <c r="DO14" i="100"/>
  <c r="DO13" i="100"/>
  <c r="DO8" i="100"/>
  <c r="DV14" i="100"/>
  <c r="DV9" i="100"/>
  <c r="DV21" i="100"/>
  <c r="DV8" i="100"/>
  <c r="DV19" i="100"/>
  <c r="DO18" i="100"/>
  <c r="DO9" i="100"/>
  <c r="DO20" i="100"/>
  <c r="DV13" i="100"/>
  <c r="DV20" i="100"/>
  <c r="DV15" i="100"/>
  <c r="CR152" i="99" l="1"/>
  <c r="CS152" i="99" s="1"/>
  <c r="CR302" i="99"/>
  <c r="CS302" i="99" s="1"/>
  <c r="CR452" i="99"/>
  <c r="CS452" i="99" s="1"/>
  <c r="CR602" i="99"/>
  <c r="CS602" i="99" s="1"/>
  <c r="CR434" i="99"/>
  <c r="CR134" i="99"/>
  <c r="CS134" i="99" s="1"/>
  <c r="CR284" i="99"/>
  <c r="CS284" i="99" s="1"/>
  <c r="CR584" i="99"/>
  <c r="CS584" i="99" s="1"/>
  <c r="CR138" i="99"/>
  <c r="CS138" i="99" s="1"/>
  <c r="CR288" i="99"/>
  <c r="CS288" i="99" s="1"/>
  <c r="CR438" i="99"/>
  <c r="CS438" i="99" s="1"/>
  <c r="CR588" i="99"/>
  <c r="CS588" i="99" s="1"/>
  <c r="CR426" i="99"/>
  <c r="CS426" i="99" s="1"/>
  <c r="CR126" i="99"/>
  <c r="CS126" i="99" s="1"/>
  <c r="CR576" i="99"/>
  <c r="CS576" i="99" s="1"/>
  <c r="CR276" i="99"/>
  <c r="CS276" i="99" s="1"/>
  <c r="CR416" i="99"/>
  <c r="CS416" i="99" s="1"/>
  <c r="CR266" i="99"/>
  <c r="CS266" i="99" s="1"/>
  <c r="CR566" i="99"/>
  <c r="CS566" i="99" s="1"/>
  <c r="CR116" i="99"/>
  <c r="CS116" i="99" s="1"/>
  <c r="CR90" i="99"/>
  <c r="CS90" i="99" s="1"/>
  <c r="CR390" i="99"/>
  <c r="CS390" i="99" s="1"/>
  <c r="CR240" i="99"/>
  <c r="CS240" i="99" s="1"/>
  <c r="CR540" i="99"/>
  <c r="CS540" i="99" s="1"/>
  <c r="CR402" i="99"/>
  <c r="CS402" i="99" s="1"/>
  <c r="CR252" i="99"/>
  <c r="CS252" i="99" s="1"/>
  <c r="CR552" i="99"/>
  <c r="CS552" i="99" s="1"/>
  <c r="CR102" i="99"/>
  <c r="CS102" i="99" s="1"/>
  <c r="CR101" i="99"/>
  <c r="CS101" i="99" s="1"/>
  <c r="CR251" i="99"/>
  <c r="CS251" i="99" s="1"/>
  <c r="CR401" i="99"/>
  <c r="CS401" i="99" s="1"/>
  <c r="CR551" i="99"/>
  <c r="CS551" i="99" s="1"/>
  <c r="CR269" i="99"/>
  <c r="CS269" i="99" s="1"/>
  <c r="CR419" i="99"/>
  <c r="CR569" i="99"/>
  <c r="CS569" i="99" s="1"/>
  <c r="CR119" i="99"/>
  <c r="CS119" i="99" s="1"/>
  <c r="CR446" i="99"/>
  <c r="CS446" i="99" s="1"/>
  <c r="CR596" i="99"/>
  <c r="CS596" i="99" s="1"/>
  <c r="CR146" i="99"/>
  <c r="CS146" i="99" s="1"/>
  <c r="CR296" i="99"/>
  <c r="CS296" i="99" s="1"/>
  <c r="CR443" i="99"/>
  <c r="CS443" i="99" s="1"/>
  <c r="CR293" i="99"/>
  <c r="CS293" i="99" s="1"/>
  <c r="CR593" i="99"/>
  <c r="CS593" i="99" s="1"/>
  <c r="CR143" i="99"/>
  <c r="CS143" i="99" s="1"/>
  <c r="CR412" i="99"/>
  <c r="CS412" i="99" s="1"/>
  <c r="CR262" i="99"/>
  <c r="CS262" i="99" s="1"/>
  <c r="CR562" i="99"/>
  <c r="CS562" i="99" s="1"/>
  <c r="CR112" i="99"/>
  <c r="CS112" i="99" s="1"/>
  <c r="CR410" i="99"/>
  <c r="CS410" i="99" s="1"/>
  <c r="CR110" i="99"/>
  <c r="CS110" i="99" s="1"/>
  <c r="CR560" i="99"/>
  <c r="CS560" i="99" s="1"/>
  <c r="CR260" i="99"/>
  <c r="CS260" i="99" s="1"/>
  <c r="CR395" i="99"/>
  <c r="CS395" i="99" s="1"/>
  <c r="CR95" i="99"/>
  <c r="CS95" i="99" s="1"/>
  <c r="CR245" i="99"/>
  <c r="CS245" i="99" s="1"/>
  <c r="CR545" i="99"/>
  <c r="CS545" i="99" s="1"/>
  <c r="CR257" i="99"/>
  <c r="CS257" i="99" s="1"/>
  <c r="CR407" i="99"/>
  <c r="CS407" i="99" s="1"/>
  <c r="CR557" i="99"/>
  <c r="CS557" i="99" s="1"/>
  <c r="CR107" i="99"/>
  <c r="CS107" i="99" s="1"/>
  <c r="CR579" i="99"/>
  <c r="CS579" i="99" s="1"/>
  <c r="CR279" i="99"/>
  <c r="CS279" i="99" s="1"/>
  <c r="CR429" i="99"/>
  <c r="CR129" i="99"/>
  <c r="CS129" i="99" s="1"/>
  <c r="CR454" i="99"/>
  <c r="CS454" i="99" s="1"/>
  <c r="CR604" i="99"/>
  <c r="CS604" i="99" s="1"/>
  <c r="CR154" i="99"/>
  <c r="CS154" i="99" s="1"/>
  <c r="CR304" i="99"/>
  <c r="CS304" i="99" s="1"/>
  <c r="CR585" i="99"/>
  <c r="CS585" i="99" s="1"/>
  <c r="CR135" i="99"/>
  <c r="CS135" i="99" s="1"/>
  <c r="CR285" i="99"/>
  <c r="CS285" i="99" s="1"/>
  <c r="CR435" i="99"/>
  <c r="CS435" i="99" s="1"/>
  <c r="CR578" i="99"/>
  <c r="CS578" i="99" s="1"/>
  <c r="CR428" i="99"/>
  <c r="CS428" i="99" s="1"/>
  <c r="CR278" i="99"/>
  <c r="CS278" i="99" s="1"/>
  <c r="CR128" i="99"/>
  <c r="CS128" i="99" s="1"/>
  <c r="CR124" i="99"/>
  <c r="CS124" i="99" s="1"/>
  <c r="CR574" i="99"/>
  <c r="CS574" i="99" s="1"/>
  <c r="CR424" i="99"/>
  <c r="CR274" i="99"/>
  <c r="CS274" i="99" s="1"/>
  <c r="CR565" i="99"/>
  <c r="CS565" i="99" s="1"/>
  <c r="CR415" i="99"/>
  <c r="CS415" i="99" s="1"/>
  <c r="CR265" i="99"/>
  <c r="CS265" i="99" s="1"/>
  <c r="CR115" i="99"/>
  <c r="CS115" i="99" s="1"/>
  <c r="CR392" i="99"/>
  <c r="CS392" i="99" s="1"/>
  <c r="CR92" i="99"/>
  <c r="CS92" i="99" s="1"/>
  <c r="CR542" i="99"/>
  <c r="CS542" i="99" s="1"/>
  <c r="CR242" i="99"/>
  <c r="CS242" i="99" s="1"/>
  <c r="CR249" i="99"/>
  <c r="CS249" i="99" s="1"/>
  <c r="CR99" i="99"/>
  <c r="CS99" i="99" s="1"/>
  <c r="CR399" i="99"/>
  <c r="CR549" i="99"/>
  <c r="CS549" i="99" s="1"/>
  <c r="CR422" i="99"/>
  <c r="CS422" i="99" s="1"/>
  <c r="CR572" i="99"/>
  <c r="CS572" i="99" s="1"/>
  <c r="CR122" i="99"/>
  <c r="CS122" i="99" s="1"/>
  <c r="CR272" i="99"/>
  <c r="CS272" i="99" s="1"/>
  <c r="CR421" i="99"/>
  <c r="CS421" i="99" s="1"/>
  <c r="CR121" i="99"/>
  <c r="CS121" i="99" s="1"/>
  <c r="CR271" i="99"/>
  <c r="CS271" i="99" s="1"/>
  <c r="CR571" i="99"/>
  <c r="CS571" i="99" s="1"/>
  <c r="CR444" i="99"/>
  <c r="CR294" i="99"/>
  <c r="CS294" i="99" s="1"/>
  <c r="CR594" i="99"/>
  <c r="CS594" i="99" s="1"/>
  <c r="CR144" i="99"/>
  <c r="CS144" i="99" s="1"/>
  <c r="CR291" i="99"/>
  <c r="CS291" i="99" s="1"/>
  <c r="CR591" i="99"/>
  <c r="CS591" i="99" s="1"/>
  <c r="CR141" i="99"/>
  <c r="CS141" i="99" s="1"/>
  <c r="CR441" i="99"/>
  <c r="CS441" i="99" s="1"/>
  <c r="CR559" i="99"/>
  <c r="CS559" i="99" s="1"/>
  <c r="CR109" i="99"/>
  <c r="CS109" i="99" s="1"/>
  <c r="CR259" i="99"/>
  <c r="CS259" i="99" s="1"/>
  <c r="CR409" i="99"/>
  <c r="CR546" i="99"/>
  <c r="CS546" i="99" s="1"/>
  <c r="CR96" i="99"/>
  <c r="CS96" i="99" s="1"/>
  <c r="CR246" i="99"/>
  <c r="CS246" i="99" s="1"/>
  <c r="CR396" i="99"/>
  <c r="CS396" i="99" s="1"/>
  <c r="CR397" i="99"/>
  <c r="CS397" i="99" s="1"/>
  <c r="CR547" i="99"/>
  <c r="CS547" i="99" s="1"/>
  <c r="CR97" i="99"/>
  <c r="CS97" i="99" s="1"/>
  <c r="CR247" i="99"/>
  <c r="CS247" i="99" s="1"/>
  <c r="CR106" i="99"/>
  <c r="CS106" i="99" s="1"/>
  <c r="CR556" i="99"/>
  <c r="CS556" i="99" s="1"/>
  <c r="CR256" i="99"/>
  <c r="CS256" i="99" s="1"/>
  <c r="CR406" i="99"/>
  <c r="CS406" i="99" s="1"/>
  <c r="CR283" i="99"/>
  <c r="CS283" i="99" s="1"/>
  <c r="CR133" i="99"/>
  <c r="CS133" i="99" s="1"/>
  <c r="CR433" i="99"/>
  <c r="CS433" i="99" s="1"/>
  <c r="CR583" i="99"/>
  <c r="CS583" i="99" s="1"/>
  <c r="CR151" i="99"/>
  <c r="CS151" i="99" s="1"/>
  <c r="CR451" i="99"/>
  <c r="CS451" i="99" s="1"/>
  <c r="CR301" i="99"/>
  <c r="CS301" i="99" s="1"/>
  <c r="CR601" i="99"/>
  <c r="CS601" i="99" s="1"/>
  <c r="CR299" i="99"/>
  <c r="CS299" i="99" s="1"/>
  <c r="CR149" i="99"/>
  <c r="CS149" i="99" s="1"/>
  <c r="CR449" i="99"/>
  <c r="CR599" i="99"/>
  <c r="CS599" i="99" s="1"/>
  <c r="CR437" i="99"/>
  <c r="CS437" i="99" s="1"/>
  <c r="CR137" i="99"/>
  <c r="CS137" i="99" s="1"/>
  <c r="CR587" i="99"/>
  <c r="CS587" i="99" s="1"/>
  <c r="CR287" i="99"/>
  <c r="CS287" i="99" s="1"/>
  <c r="CR125" i="99"/>
  <c r="CS125" i="99" s="1"/>
  <c r="CR275" i="99"/>
  <c r="CS275" i="99" s="1"/>
  <c r="CR425" i="99"/>
  <c r="CS425" i="99" s="1"/>
  <c r="CR575" i="99"/>
  <c r="CS575" i="99" s="1"/>
  <c r="CR114" i="99"/>
  <c r="CS114" i="99" s="1"/>
  <c r="CR564" i="99"/>
  <c r="CS564" i="99" s="1"/>
  <c r="CR414" i="99"/>
  <c r="CR264" i="99"/>
  <c r="CS264" i="99" s="1"/>
  <c r="CR417" i="99"/>
  <c r="CS417" i="99" s="1"/>
  <c r="CR567" i="99"/>
  <c r="CS567" i="99" s="1"/>
  <c r="CR267" i="99"/>
  <c r="CS267" i="99" s="1"/>
  <c r="CR117" i="99"/>
  <c r="CS117" i="99" s="1"/>
  <c r="CR389" i="99"/>
  <c r="CR89" i="99"/>
  <c r="CS89" i="99" s="1"/>
  <c r="CR539" i="99"/>
  <c r="CS539" i="99" s="1"/>
  <c r="CR239" i="99"/>
  <c r="CS239" i="99" s="1"/>
  <c r="CR550" i="99"/>
  <c r="CS550" i="99" s="1"/>
  <c r="CR400" i="99"/>
  <c r="CS400" i="99" s="1"/>
  <c r="CR100" i="99"/>
  <c r="CS100" i="99" s="1"/>
  <c r="CR250" i="99"/>
  <c r="CS250" i="99" s="1"/>
  <c r="CR420" i="99"/>
  <c r="CS420" i="99" s="1"/>
  <c r="CR270" i="99"/>
  <c r="CS270" i="99" s="1"/>
  <c r="CR570" i="99"/>
  <c r="CS570" i="99" s="1"/>
  <c r="CR120" i="99"/>
  <c r="CS120" i="99" s="1"/>
  <c r="CR595" i="99"/>
  <c r="CS595" i="99" s="1"/>
  <c r="CR295" i="99"/>
  <c r="CS295" i="99" s="1"/>
  <c r="CR145" i="99"/>
  <c r="CS145" i="99" s="1"/>
  <c r="CR445" i="99"/>
  <c r="CS445" i="99" s="1"/>
  <c r="CR448" i="99"/>
  <c r="CS448" i="99" s="1"/>
  <c r="CR148" i="99"/>
  <c r="CS148" i="99" s="1"/>
  <c r="CR298" i="99"/>
  <c r="CS298" i="99" s="1"/>
  <c r="CR598" i="99"/>
  <c r="CS598" i="99" s="1"/>
  <c r="CR590" i="99"/>
  <c r="CS590" i="99" s="1"/>
  <c r="CR440" i="99"/>
  <c r="CS440" i="99" s="1"/>
  <c r="CR290" i="99"/>
  <c r="CS290" i="99" s="1"/>
  <c r="CR140" i="99"/>
  <c r="CS140" i="99" s="1"/>
  <c r="CR113" i="99"/>
  <c r="CS113" i="99" s="1"/>
  <c r="CR563" i="99"/>
  <c r="CS563" i="99" s="1"/>
  <c r="CR263" i="99"/>
  <c r="CS263" i="99" s="1"/>
  <c r="CR413" i="99"/>
  <c r="CS413" i="99" s="1"/>
  <c r="CR548" i="99"/>
  <c r="CS548" i="99" s="1"/>
  <c r="CR98" i="99"/>
  <c r="CS98" i="99" s="1"/>
  <c r="CR248" i="99"/>
  <c r="CS248" i="99" s="1"/>
  <c r="CR398" i="99"/>
  <c r="CS398" i="99" s="1"/>
  <c r="CR558" i="99"/>
  <c r="CS558" i="99" s="1"/>
  <c r="CR108" i="99"/>
  <c r="CS108" i="99" s="1"/>
  <c r="CR408" i="99"/>
  <c r="CS408" i="99" s="1"/>
  <c r="CR258" i="99"/>
  <c r="CS258" i="99" s="1"/>
  <c r="CR254" i="99"/>
  <c r="CS254" i="99" s="1"/>
  <c r="CR404" i="99"/>
  <c r="CR554" i="99"/>
  <c r="CS554" i="99" s="1"/>
  <c r="CR104" i="99"/>
  <c r="CS104" i="99" s="1"/>
  <c r="CR431" i="99"/>
  <c r="CS431" i="99" s="1"/>
  <c r="CR581" i="99"/>
  <c r="CS581" i="99" s="1"/>
  <c r="CR131" i="99"/>
  <c r="CS131" i="99" s="1"/>
  <c r="CR281" i="99"/>
  <c r="CS281" i="99" s="1"/>
  <c r="CR300" i="99"/>
  <c r="CS300" i="99" s="1"/>
  <c r="CR450" i="99"/>
  <c r="CS450" i="99" s="1"/>
  <c r="CR150" i="99"/>
  <c r="CS150" i="99" s="1"/>
  <c r="CR600" i="99"/>
  <c r="CS600" i="99" s="1"/>
  <c r="CR603" i="99"/>
  <c r="CS603" i="99" s="1"/>
  <c r="CR153" i="99"/>
  <c r="CS153" i="99" s="1"/>
  <c r="CR303" i="99"/>
  <c r="CS303" i="99" s="1"/>
  <c r="CR453" i="99"/>
  <c r="CS453" i="99" s="1"/>
  <c r="CR136" i="99"/>
  <c r="CS136" i="99" s="1"/>
  <c r="CR586" i="99"/>
  <c r="CS586" i="99" s="1"/>
  <c r="CR286" i="99"/>
  <c r="CS286" i="99" s="1"/>
  <c r="CR436" i="99"/>
  <c r="CS436" i="99" s="1"/>
  <c r="CR577" i="99"/>
  <c r="CS577" i="99" s="1"/>
  <c r="CR127" i="99"/>
  <c r="CS127" i="99" s="1"/>
  <c r="CR277" i="99"/>
  <c r="CS277" i="99" s="1"/>
  <c r="CR427" i="99"/>
  <c r="CS427" i="99" s="1"/>
  <c r="CR118" i="99"/>
  <c r="CS118" i="99" s="1"/>
  <c r="CR418" i="99"/>
  <c r="CS418" i="99" s="1"/>
  <c r="CR268" i="99"/>
  <c r="CS268" i="99" s="1"/>
  <c r="CR568" i="99"/>
  <c r="CS568" i="99" s="1"/>
  <c r="CR241" i="99"/>
  <c r="CS241" i="99" s="1"/>
  <c r="CR91" i="99"/>
  <c r="CS91" i="99" s="1"/>
  <c r="CR391" i="99"/>
  <c r="CS391" i="99" s="1"/>
  <c r="CR541" i="99"/>
  <c r="CS541" i="99" s="1"/>
  <c r="CR243" i="99"/>
  <c r="CS243" i="99" s="1"/>
  <c r="CR543" i="99"/>
  <c r="CS543" i="99" s="1"/>
  <c r="CR393" i="99"/>
  <c r="CS393" i="99" s="1"/>
  <c r="CR93" i="99"/>
  <c r="CS93" i="99" s="1"/>
  <c r="CR403" i="99"/>
  <c r="CS403" i="99" s="1"/>
  <c r="CR103" i="99"/>
  <c r="CS103" i="99" s="1"/>
  <c r="CR553" i="99"/>
  <c r="CS553" i="99" s="1"/>
  <c r="CR253" i="99"/>
  <c r="CS253" i="99" s="1"/>
  <c r="CR273" i="99"/>
  <c r="CS273" i="99" s="1"/>
  <c r="CR423" i="99"/>
  <c r="CS423" i="99" s="1"/>
  <c r="CR573" i="99"/>
  <c r="CS573" i="99" s="1"/>
  <c r="CR123" i="99"/>
  <c r="CS123" i="99" s="1"/>
  <c r="CR147" i="99"/>
  <c r="CS147" i="99" s="1"/>
  <c r="CR297" i="99"/>
  <c r="CS297" i="99" s="1"/>
  <c r="CR447" i="99"/>
  <c r="CS447" i="99" s="1"/>
  <c r="CR597" i="99"/>
  <c r="CS597" i="99" s="1"/>
  <c r="CR442" i="99"/>
  <c r="CS442" i="99" s="1"/>
  <c r="CR142" i="99"/>
  <c r="CS142" i="99" s="1"/>
  <c r="CR592" i="99"/>
  <c r="CS592" i="99" s="1"/>
  <c r="CR292" i="99"/>
  <c r="CS292" i="99" s="1"/>
  <c r="CR589" i="99"/>
  <c r="CS589" i="99" s="1"/>
  <c r="CR439" i="99"/>
  <c r="CR139" i="99"/>
  <c r="CS139" i="99" s="1"/>
  <c r="CR289" i="99"/>
  <c r="CS289" i="99" s="1"/>
  <c r="CR411" i="99"/>
  <c r="CS411" i="99" s="1"/>
  <c r="CR111" i="99"/>
  <c r="CS111" i="99" s="1"/>
  <c r="CR561" i="99"/>
  <c r="CS561" i="99" s="1"/>
  <c r="CR261" i="99"/>
  <c r="CS261" i="99" s="1"/>
  <c r="CR544" i="99"/>
  <c r="CS544" i="99" s="1"/>
  <c r="CR94" i="99"/>
  <c r="CS94" i="99" s="1"/>
  <c r="CR244" i="99"/>
  <c r="CS244" i="99" s="1"/>
  <c r="CR394" i="99"/>
  <c r="CR555" i="99"/>
  <c r="CS555" i="99" s="1"/>
  <c r="CR255" i="99"/>
  <c r="CS255" i="99" s="1"/>
  <c r="CR105" i="99"/>
  <c r="CS105" i="99" s="1"/>
  <c r="CR405" i="99"/>
  <c r="CS405" i="99" s="1"/>
  <c r="CR432" i="99"/>
  <c r="CS432" i="99" s="1"/>
  <c r="CR282" i="99"/>
  <c r="CS282" i="99" s="1"/>
  <c r="CR582" i="99"/>
  <c r="CS582" i="99" s="1"/>
  <c r="CR132" i="99"/>
  <c r="CS132" i="99" s="1"/>
  <c r="CR580" i="99"/>
  <c r="CS580" i="99" s="1"/>
  <c r="CR280" i="99"/>
  <c r="CS280" i="99" s="1"/>
  <c r="CR130" i="99"/>
  <c r="CS130" i="99" s="1"/>
  <c r="CR430" i="99"/>
  <c r="CS430" i="99" s="1"/>
  <c r="CS444" i="99" l="1"/>
  <c r="O33" i="100"/>
  <c r="P33" i="100" s="1"/>
  <c r="Q33" i="100" s="1"/>
  <c r="CI33" i="100" s="1"/>
  <c r="O25" i="100"/>
  <c r="P25" i="100" s="1"/>
  <c r="Q25" i="100" s="1"/>
  <c r="CI25" i="100" s="1"/>
  <c r="CS404" i="99"/>
  <c r="CS399" i="99"/>
  <c r="O24" i="100"/>
  <c r="P24" i="100" s="1"/>
  <c r="Q24" i="100" s="1"/>
  <c r="CI24" i="100" s="1"/>
  <c r="CS389" i="99"/>
  <c r="O22" i="100"/>
  <c r="P22" i="100" s="1"/>
  <c r="Q22" i="100" s="1"/>
  <c r="CI22" i="100" s="1"/>
  <c r="CS449" i="99"/>
  <c r="O34" i="100"/>
  <c r="P34" i="100" s="1"/>
  <c r="Q34" i="100" s="1"/>
  <c r="CI34" i="100" s="1"/>
  <c r="O26" i="100"/>
  <c r="P26" i="100" s="1"/>
  <c r="Q26" i="100" s="1"/>
  <c r="CI26" i="100" s="1"/>
  <c r="CS409" i="99"/>
  <c r="CS394" i="99"/>
  <c r="O23" i="100"/>
  <c r="P23" i="100" s="1"/>
  <c r="Q23" i="100" s="1"/>
  <c r="CI23" i="100" s="1"/>
  <c r="CS439" i="99"/>
  <c r="O32" i="100"/>
  <c r="P32" i="100" s="1"/>
  <c r="Q32" i="100" s="1"/>
  <c r="CI32" i="100" s="1"/>
  <c r="CS414" i="99"/>
  <c r="O27" i="100"/>
  <c r="P27" i="100" s="1"/>
  <c r="Q27" i="100" s="1"/>
  <c r="CI27" i="100" s="1"/>
  <c r="O29" i="100"/>
  <c r="P29" i="100" s="1"/>
  <c r="Q29" i="100" s="1"/>
  <c r="CI29" i="100" s="1"/>
  <c r="CS424" i="99"/>
  <c r="CS429" i="99"/>
  <c r="O30" i="100"/>
  <c r="P30" i="100" s="1"/>
  <c r="Q30" i="100" s="1"/>
  <c r="CI30" i="100" s="1"/>
  <c r="CS419" i="99"/>
  <c r="O28" i="100"/>
  <c r="P28" i="100" s="1"/>
  <c r="Q28" i="100" s="1"/>
  <c r="CI28" i="100" s="1"/>
  <c r="CS434" i="99"/>
  <c r="O31" i="100"/>
  <c r="P31" i="100" s="1"/>
  <c r="Q31" i="100" s="1"/>
  <c r="CI31" i="100" s="1"/>
  <c r="BS20" i="99" l="1"/>
  <c r="BS40" i="99"/>
  <c r="BS60" i="99"/>
  <c r="BS80" i="99"/>
  <c r="BS24" i="99" l="1"/>
  <c r="BS44" i="99"/>
  <c r="BS64" i="99"/>
  <c r="BS84" i="99"/>
  <c r="BS22" i="99"/>
  <c r="BS42" i="99"/>
  <c r="BS62" i="99"/>
  <c r="BS82" i="99"/>
  <c r="BS23" i="99"/>
  <c r="BS43" i="99"/>
  <c r="BS63" i="99"/>
  <c r="AP31" i="100" s="1"/>
  <c r="BS83" i="99"/>
  <c r="BJ46" i="99"/>
  <c r="BJ98" i="99"/>
  <c r="BJ150" i="99"/>
  <c r="BJ202" i="99"/>
  <c r="BJ211" i="99"/>
  <c r="BJ55" i="99"/>
  <c r="BJ107" i="99"/>
  <c r="BJ159" i="99"/>
  <c r="BS81" i="99"/>
  <c r="BS61" i="99"/>
  <c r="BS21" i="99"/>
  <c r="BS41" i="99"/>
  <c r="AP30" i="100" l="1"/>
  <c r="AP28" i="100"/>
  <c r="AP29" i="100"/>
  <c r="AP32" i="100"/>
  <c r="AP33" i="100"/>
  <c r="AP34" i="100"/>
  <c r="BJ42" i="99"/>
  <c r="BJ94" i="99"/>
  <c r="BJ146" i="99"/>
  <c r="BJ198" i="99"/>
  <c r="BJ51" i="99"/>
  <c r="BJ103" i="99"/>
  <c r="BJ155" i="99"/>
  <c r="BJ207" i="99"/>
  <c r="BJ54" i="99"/>
  <c r="BJ106" i="99"/>
  <c r="BJ158" i="99"/>
  <c r="BJ210" i="99"/>
  <c r="BJ203" i="99"/>
  <c r="BJ47" i="99"/>
  <c r="BJ99" i="99"/>
  <c r="BJ151" i="99"/>
  <c r="AD29" i="100" s="1"/>
  <c r="BJ56" i="99"/>
  <c r="BJ108" i="99"/>
  <c r="BJ160" i="99"/>
  <c r="AD34" i="100" s="1"/>
  <c r="BJ212" i="99"/>
  <c r="BJ50" i="99"/>
  <c r="BJ102" i="99"/>
  <c r="BJ154" i="99"/>
  <c r="AD31" i="100" s="1"/>
  <c r="BJ206" i="99"/>
  <c r="BJ157" i="99"/>
  <c r="BJ53" i="99"/>
  <c r="BJ105" i="99"/>
  <c r="BJ209" i="99"/>
  <c r="BJ205" i="99"/>
  <c r="BJ101" i="99"/>
  <c r="BJ153" i="99"/>
  <c r="BJ49" i="99"/>
  <c r="BJ201" i="99"/>
  <c r="BJ45" i="99"/>
  <c r="BJ97" i="99"/>
  <c r="BJ149" i="99"/>
  <c r="BJ44" i="99"/>
  <c r="BJ96" i="99"/>
  <c r="BJ148" i="99"/>
  <c r="BJ200" i="99"/>
  <c r="BJ43" i="99"/>
  <c r="BJ95" i="99"/>
  <c r="BJ147" i="99"/>
  <c r="AD27" i="100" s="1"/>
  <c r="BJ199" i="99"/>
  <c r="BJ52" i="99"/>
  <c r="BJ104" i="99"/>
  <c r="BJ156" i="99"/>
  <c r="AD32" i="100" s="1"/>
  <c r="BJ208" i="99"/>
  <c r="BJ48" i="99"/>
  <c r="BJ100" i="99"/>
  <c r="BJ152" i="99"/>
  <c r="AD30" i="100" s="1"/>
  <c r="BJ204" i="99"/>
  <c r="AD28" i="100" l="1"/>
  <c r="BS18" i="99"/>
  <c r="BS38" i="99"/>
  <c r="BS58" i="99"/>
  <c r="BS78" i="99"/>
  <c r="BS17" i="99"/>
  <c r="BS57" i="99"/>
  <c r="BS37" i="99"/>
  <c r="BS77" i="99"/>
  <c r="BS19" i="99"/>
  <c r="BS39" i="99"/>
  <c r="BS59" i="99"/>
  <c r="BS79" i="99"/>
  <c r="AP25" i="100" l="1"/>
  <c r="AP27" i="100"/>
  <c r="AP26" i="100"/>
  <c r="AP24" i="100"/>
  <c r="AP23" i="100"/>
  <c r="AP22" i="100"/>
  <c r="BJ38" i="99"/>
  <c r="BJ90" i="99"/>
  <c r="BJ142" i="99"/>
  <c r="BJ194" i="99"/>
  <c r="BJ193" i="99"/>
  <c r="BJ89" i="99"/>
  <c r="BJ141" i="99"/>
  <c r="BJ37" i="99"/>
  <c r="BJ195" i="99"/>
  <c r="BJ39" i="99"/>
  <c r="BJ91" i="99"/>
  <c r="BJ143" i="99"/>
  <c r="BJ137" i="99"/>
  <c r="BJ189" i="99"/>
  <c r="BJ33" i="99"/>
  <c r="BJ85" i="99"/>
  <c r="BJ34" i="99"/>
  <c r="BJ86" i="99"/>
  <c r="BJ138" i="99"/>
  <c r="BJ190" i="99"/>
  <c r="BJ40" i="99"/>
  <c r="BJ92" i="99"/>
  <c r="BJ144" i="99"/>
  <c r="BJ196" i="99"/>
  <c r="BJ35" i="99"/>
  <c r="BJ87" i="99"/>
  <c r="BJ139" i="99"/>
  <c r="BJ191" i="99"/>
  <c r="BJ36" i="99"/>
  <c r="BJ88" i="99"/>
  <c r="BJ140" i="99"/>
  <c r="AD23" i="100" s="1"/>
  <c r="BJ192" i="99"/>
  <c r="BJ145" i="99"/>
  <c r="BJ41" i="99"/>
  <c r="BJ93" i="99"/>
  <c r="BJ197" i="99"/>
  <c r="AD26" i="100" l="1"/>
  <c r="AD22" i="100"/>
  <c r="AD24" i="100"/>
  <c r="BI54" i="99"/>
  <c r="BI106" i="99"/>
  <c r="BI158" i="99"/>
  <c r="BI210" i="99"/>
  <c r="BI14" i="99"/>
  <c r="BI66" i="99"/>
  <c r="BI118" i="99"/>
  <c r="BI170" i="99"/>
  <c r="BI41" i="99"/>
  <c r="BI197" i="99"/>
  <c r="BI93" i="99"/>
  <c r="BI145" i="99"/>
  <c r="BI25" i="99"/>
  <c r="BI181" i="99"/>
  <c r="BI77" i="99"/>
  <c r="BI129" i="99"/>
  <c r="BI113" i="99"/>
  <c r="BI61" i="99"/>
  <c r="BI9" i="99"/>
  <c r="BI165" i="99"/>
  <c r="BI10" i="99"/>
  <c r="BI62" i="99"/>
  <c r="BI114" i="99"/>
  <c r="BI166" i="99"/>
  <c r="BI52" i="99"/>
  <c r="BI104" i="99"/>
  <c r="BI156" i="99"/>
  <c r="BI208" i="99"/>
  <c r="BI36" i="99"/>
  <c r="BI88" i="99"/>
  <c r="BI140" i="99"/>
  <c r="AC23" i="100" s="1"/>
  <c r="BI192" i="99"/>
  <c r="BI20" i="99"/>
  <c r="BI72" i="99"/>
  <c r="BI124" i="99"/>
  <c r="BI176" i="99"/>
  <c r="BI34" i="99"/>
  <c r="BI86" i="99"/>
  <c r="BI138" i="99"/>
  <c r="BI190" i="99"/>
  <c r="BI51" i="99"/>
  <c r="BI103" i="99"/>
  <c r="BI155" i="99"/>
  <c r="BI207" i="99"/>
  <c r="BI35" i="99"/>
  <c r="BI87" i="99"/>
  <c r="BI139" i="99"/>
  <c r="BI191" i="99"/>
  <c r="BI19" i="99"/>
  <c r="BI71" i="99"/>
  <c r="BI123" i="99"/>
  <c r="AC15" i="100" s="1"/>
  <c r="BI175" i="99"/>
  <c r="BI50" i="99"/>
  <c r="BI102" i="99"/>
  <c r="BI154" i="99"/>
  <c r="AC31" i="100" s="1"/>
  <c r="BI206" i="99"/>
  <c r="BI53" i="99"/>
  <c r="BI157" i="99"/>
  <c r="BI209" i="99"/>
  <c r="BI105" i="99"/>
  <c r="BI141" i="99"/>
  <c r="BI37" i="99"/>
  <c r="BI193" i="99"/>
  <c r="BI89" i="99"/>
  <c r="BI73" i="99"/>
  <c r="BI125" i="99"/>
  <c r="BI21" i="99"/>
  <c r="BI177" i="99"/>
  <c r="BI46" i="99"/>
  <c r="BI98" i="99"/>
  <c r="BI150" i="99"/>
  <c r="BI202" i="99"/>
  <c r="BI6" i="99"/>
  <c r="BI58" i="99"/>
  <c r="BI110" i="99"/>
  <c r="BI162" i="99"/>
  <c r="BI48" i="99"/>
  <c r="BI100" i="99"/>
  <c r="BI152" i="99"/>
  <c r="BI204" i="99"/>
  <c r="BI32" i="99"/>
  <c r="BI84" i="99"/>
  <c r="BI136" i="99"/>
  <c r="BI188" i="99"/>
  <c r="BI16" i="99"/>
  <c r="BI68" i="99"/>
  <c r="BI120" i="99"/>
  <c r="BI172" i="99"/>
  <c r="BI26" i="99"/>
  <c r="BI78" i="99"/>
  <c r="BI130" i="99"/>
  <c r="BI182" i="99"/>
  <c r="BI47" i="99"/>
  <c r="BI99" i="99"/>
  <c r="BI151" i="99"/>
  <c r="BI203" i="99"/>
  <c r="BI31" i="99"/>
  <c r="BI83" i="99"/>
  <c r="BI135" i="99"/>
  <c r="AC21" i="100" s="1"/>
  <c r="BI187" i="99"/>
  <c r="BI15" i="99"/>
  <c r="BI67" i="99"/>
  <c r="BI119" i="99"/>
  <c r="AC13" i="100" s="1"/>
  <c r="BI171" i="99"/>
  <c r="BI42" i="99"/>
  <c r="BI94" i="99"/>
  <c r="BI146" i="99"/>
  <c r="BI198" i="99"/>
  <c r="BI101" i="99"/>
  <c r="BI49" i="99"/>
  <c r="BI153" i="99"/>
  <c r="BI205" i="99"/>
  <c r="BI85" i="99"/>
  <c r="BI137" i="99"/>
  <c r="BI33" i="99"/>
  <c r="BI189" i="99"/>
  <c r="BI17" i="99"/>
  <c r="BI69" i="99"/>
  <c r="BI121" i="99"/>
  <c r="BI173" i="99"/>
  <c r="BI38" i="99"/>
  <c r="BI90" i="99"/>
  <c r="BI142" i="99"/>
  <c r="BI194" i="99"/>
  <c r="BI161" i="99"/>
  <c r="BI5" i="99"/>
  <c r="BI57" i="99"/>
  <c r="BI109" i="99"/>
  <c r="BI44" i="99"/>
  <c r="BI96" i="99"/>
  <c r="BI148" i="99"/>
  <c r="BI200" i="99"/>
  <c r="BI28" i="99"/>
  <c r="BI80" i="99"/>
  <c r="BI132" i="99"/>
  <c r="BI184" i="99"/>
  <c r="BI12" i="99"/>
  <c r="BI64" i="99"/>
  <c r="BI116" i="99"/>
  <c r="AC11" i="100" s="1"/>
  <c r="BI168" i="99"/>
  <c r="BI18" i="99"/>
  <c r="BI70" i="99"/>
  <c r="BI122" i="99"/>
  <c r="BI174" i="99"/>
  <c r="BI43" i="99"/>
  <c r="BI95" i="99"/>
  <c r="BI147" i="99"/>
  <c r="AC27" i="100" s="1"/>
  <c r="BI199" i="99"/>
  <c r="BI27" i="99"/>
  <c r="BI79" i="99"/>
  <c r="BI131" i="99"/>
  <c r="BI183" i="99"/>
  <c r="BI11" i="99"/>
  <c r="BI63" i="99"/>
  <c r="BI115" i="99"/>
  <c r="AC10" i="100" s="1"/>
  <c r="BI167" i="99"/>
  <c r="BI22" i="99"/>
  <c r="BI74" i="99"/>
  <c r="BI126" i="99"/>
  <c r="BI178" i="99"/>
  <c r="BI149" i="99"/>
  <c r="BI201" i="99"/>
  <c r="BI45" i="99"/>
  <c r="BI97" i="99"/>
  <c r="BI29" i="99"/>
  <c r="BI133" i="99"/>
  <c r="BI185" i="99"/>
  <c r="BI81" i="99"/>
  <c r="BI65" i="99"/>
  <c r="BI169" i="99"/>
  <c r="BI13" i="99"/>
  <c r="BI117" i="99"/>
  <c r="AC12" i="100" s="1"/>
  <c r="BI30" i="99"/>
  <c r="BI82" i="99"/>
  <c r="BI134" i="99"/>
  <c r="BI186" i="99"/>
  <c r="BI56" i="99"/>
  <c r="BI108" i="99"/>
  <c r="BI160" i="99"/>
  <c r="AC34" i="100" s="1"/>
  <c r="BI212" i="99"/>
  <c r="BI40" i="99"/>
  <c r="BI92" i="99"/>
  <c r="BI144" i="99"/>
  <c r="BI196" i="99"/>
  <c r="BI24" i="99"/>
  <c r="BI76" i="99"/>
  <c r="BI128" i="99"/>
  <c r="BI180" i="99"/>
  <c r="BI8" i="99"/>
  <c r="BI60" i="99"/>
  <c r="BI112" i="99"/>
  <c r="BI164" i="99"/>
  <c r="BI55" i="99"/>
  <c r="BI107" i="99"/>
  <c r="BI159" i="99"/>
  <c r="BI211" i="99"/>
  <c r="BI39" i="99"/>
  <c r="BI91" i="99"/>
  <c r="BI143" i="99"/>
  <c r="BI195" i="99"/>
  <c r="BI23" i="99"/>
  <c r="BI75" i="99"/>
  <c r="BI127" i="99"/>
  <c r="BI179" i="99"/>
  <c r="BI7" i="99"/>
  <c r="BI59" i="99"/>
  <c r="BI111" i="99"/>
  <c r="AC8" i="100" s="1"/>
  <c r="BI163" i="99"/>
  <c r="AC28" i="100" l="1"/>
  <c r="AC9" i="100"/>
  <c r="AC26" i="100"/>
  <c r="AC29" i="100"/>
  <c r="AC30" i="100"/>
  <c r="AC7" i="100"/>
  <c r="AC18" i="100"/>
  <c r="AC20" i="100"/>
  <c r="AC14" i="100"/>
  <c r="AC22" i="100"/>
  <c r="AC16" i="100"/>
  <c r="AC32" i="100"/>
  <c r="AC17" i="100"/>
  <c r="AC24" i="100"/>
  <c r="CR335" i="99"/>
  <c r="CS335" i="99" s="1"/>
  <c r="CR35" i="99"/>
  <c r="CS35" i="99" s="1"/>
  <c r="CR185" i="99"/>
  <c r="CS185" i="99" s="1"/>
  <c r="CR485" i="99"/>
  <c r="CS485" i="99" s="1"/>
  <c r="CR488" i="99"/>
  <c r="CS488" i="99" s="1"/>
  <c r="CR188" i="99"/>
  <c r="CS188" i="99" s="1"/>
  <c r="CR338" i="99"/>
  <c r="CS338" i="99" s="1"/>
  <c r="CR38" i="99"/>
  <c r="CS38" i="99" s="1"/>
  <c r="CR460" i="99"/>
  <c r="CS460" i="99" s="1"/>
  <c r="CR160" i="99"/>
  <c r="CS160" i="99" s="1"/>
  <c r="CR10" i="99"/>
  <c r="CS10" i="99" s="1"/>
  <c r="CR310" i="99"/>
  <c r="CS310" i="99" s="1"/>
  <c r="CR369" i="99"/>
  <c r="CR219" i="99"/>
  <c r="CS219" i="99" s="1"/>
  <c r="CR519" i="99"/>
  <c r="CS519" i="99" s="1"/>
  <c r="CR69" i="99"/>
  <c r="CS69" i="99" s="1"/>
  <c r="CR233" i="99"/>
  <c r="CS233" i="99" s="1"/>
  <c r="CR383" i="99"/>
  <c r="CS383" i="99" s="1"/>
  <c r="CR533" i="99"/>
  <c r="CS533" i="99" s="1"/>
  <c r="CR83" i="99"/>
  <c r="CS83" i="99" s="1"/>
  <c r="CR186" i="99"/>
  <c r="CS186" i="99" s="1"/>
  <c r="CR486" i="99"/>
  <c r="CS486" i="99" s="1"/>
  <c r="CR36" i="99"/>
  <c r="CS36" i="99" s="1"/>
  <c r="CR336" i="99"/>
  <c r="CS336" i="99" s="1"/>
  <c r="CR9" i="99"/>
  <c r="CS9" i="99" s="1"/>
  <c r="CR309" i="99"/>
  <c r="CS309" i="99" s="1"/>
  <c r="CR459" i="99"/>
  <c r="CS459" i="99" s="1"/>
  <c r="CR159" i="99"/>
  <c r="CS159" i="99" s="1"/>
  <c r="CR456" i="99"/>
  <c r="CS456" i="99" s="1"/>
  <c r="CR6" i="99"/>
  <c r="CS6" i="99" s="1"/>
  <c r="CR156" i="99"/>
  <c r="CS156" i="99" s="1"/>
  <c r="CR306" i="99"/>
  <c r="CS306" i="99" s="1"/>
  <c r="CR373" i="99"/>
  <c r="CS373" i="99" s="1"/>
  <c r="CR523" i="99"/>
  <c r="CS523" i="99" s="1"/>
  <c r="CR73" i="99"/>
  <c r="CS73" i="99" s="1"/>
  <c r="CR223" i="99"/>
  <c r="CS223" i="99" s="1"/>
  <c r="CR80" i="99"/>
  <c r="CS80" i="99" s="1"/>
  <c r="CR230" i="99"/>
  <c r="CS230" i="99" s="1"/>
  <c r="CR380" i="99"/>
  <c r="CS380" i="99" s="1"/>
  <c r="CR530" i="99"/>
  <c r="CS530" i="99" s="1"/>
  <c r="CR37" i="99"/>
  <c r="CS37" i="99" s="1"/>
  <c r="CR337" i="99"/>
  <c r="CS337" i="99" s="1"/>
  <c r="CR187" i="99"/>
  <c r="CS187" i="99" s="1"/>
  <c r="CR487" i="99"/>
  <c r="CS487" i="99" s="1"/>
  <c r="CR158" i="99"/>
  <c r="CS158" i="99" s="1"/>
  <c r="CR458" i="99"/>
  <c r="CS458" i="99" s="1"/>
  <c r="CR8" i="99"/>
  <c r="CS8" i="99" s="1"/>
  <c r="CR308" i="99"/>
  <c r="CS308" i="99" s="1"/>
  <c r="CR71" i="99"/>
  <c r="CS71" i="99" s="1"/>
  <c r="CR371" i="99"/>
  <c r="CS371" i="99" s="1"/>
  <c r="CR521" i="99"/>
  <c r="CS521" i="99" s="1"/>
  <c r="CR221" i="99"/>
  <c r="CS221" i="99" s="1"/>
  <c r="CR220" i="99"/>
  <c r="CS220" i="99" s="1"/>
  <c r="CR370" i="99"/>
  <c r="CS370" i="99" s="1"/>
  <c r="CR520" i="99"/>
  <c r="CS520" i="99" s="1"/>
  <c r="CR70" i="99"/>
  <c r="CS70" i="99" s="1"/>
  <c r="CR531" i="99"/>
  <c r="CS531" i="99" s="1"/>
  <c r="CR81" i="99"/>
  <c r="CS81" i="99" s="1"/>
  <c r="CR231" i="99"/>
  <c r="CS231" i="99" s="1"/>
  <c r="CR381" i="99"/>
  <c r="CS381" i="99" s="1"/>
  <c r="CR455" i="99"/>
  <c r="CS455" i="99" s="1"/>
  <c r="CR155" i="99"/>
  <c r="CS155" i="99" s="1"/>
  <c r="CR305" i="99"/>
  <c r="CR5" i="99"/>
  <c r="CS5" i="99" s="1"/>
  <c r="CR484" i="99"/>
  <c r="CS484" i="99" s="1"/>
  <c r="CR184" i="99"/>
  <c r="CS184" i="99" s="1"/>
  <c r="CR34" i="99"/>
  <c r="CS34" i="99" s="1"/>
  <c r="CR334" i="99"/>
  <c r="CR307" i="99"/>
  <c r="CS307" i="99" s="1"/>
  <c r="CR7" i="99"/>
  <c r="CS7" i="99" s="1"/>
  <c r="CR157" i="99"/>
  <c r="CS157" i="99" s="1"/>
  <c r="CR457" i="99"/>
  <c r="CS457" i="99" s="1"/>
  <c r="CR522" i="99"/>
  <c r="CS522" i="99" s="1"/>
  <c r="CR372" i="99"/>
  <c r="CS372" i="99" s="1"/>
  <c r="CR72" i="99"/>
  <c r="CS72" i="99" s="1"/>
  <c r="CR222" i="99"/>
  <c r="CS222" i="99" s="1"/>
  <c r="CR229" i="99"/>
  <c r="CS229" i="99" s="1"/>
  <c r="CR379" i="99"/>
  <c r="CR79" i="99"/>
  <c r="CS79" i="99" s="1"/>
  <c r="CR529" i="99"/>
  <c r="CS529" i="99" s="1"/>
  <c r="CR382" i="99"/>
  <c r="CS382" i="99" s="1"/>
  <c r="CR532" i="99"/>
  <c r="CS532" i="99" s="1"/>
  <c r="CR82" i="99"/>
  <c r="CS82" i="99" s="1"/>
  <c r="CR232" i="99"/>
  <c r="CS232" i="99" s="1"/>
  <c r="CS369" i="99" l="1"/>
  <c r="O18" i="100"/>
  <c r="P18" i="100" s="1"/>
  <c r="Q18" i="100" s="1"/>
  <c r="CI18" i="100" s="1"/>
  <c r="CS305" i="99"/>
  <c r="O7" i="100"/>
  <c r="P7" i="100" s="1"/>
  <c r="Q7" i="100" s="1"/>
  <c r="CS379" i="99"/>
  <c r="O20" i="100"/>
  <c r="P20" i="100" s="1"/>
  <c r="Q20" i="100" s="1"/>
  <c r="CI20" i="100" s="1"/>
  <c r="O11" i="100"/>
  <c r="P11" i="100" s="1"/>
  <c r="Q11" i="100" s="1"/>
  <c r="CI11" i="100" s="1"/>
  <c r="CS334" i="99"/>
  <c r="CR359" i="99"/>
  <c r="CR59" i="99"/>
  <c r="CS59" i="99" s="1"/>
  <c r="CR209" i="99"/>
  <c r="CS209" i="99" s="1"/>
  <c r="CR509" i="99"/>
  <c r="CS509" i="99" s="1"/>
  <c r="CR67" i="99"/>
  <c r="CS67" i="99" s="1"/>
  <c r="CR217" i="99"/>
  <c r="CS217" i="99" s="1"/>
  <c r="CR367" i="99"/>
  <c r="CS367" i="99" s="1"/>
  <c r="CR517" i="99"/>
  <c r="CS517" i="99" s="1"/>
  <c r="CR216" i="99"/>
  <c r="CS216" i="99" s="1"/>
  <c r="CR66" i="99"/>
  <c r="CS66" i="99" s="1"/>
  <c r="CR366" i="99"/>
  <c r="CS366" i="99" s="1"/>
  <c r="CR516" i="99"/>
  <c r="CS516" i="99" s="1"/>
  <c r="CR464" i="99"/>
  <c r="CS464" i="99" s="1"/>
  <c r="CR164" i="99"/>
  <c r="CS164" i="99" s="1"/>
  <c r="CR314" i="99"/>
  <c r="CS314" i="99" s="1"/>
  <c r="CR14" i="99"/>
  <c r="CS14" i="99" s="1"/>
  <c r="CR162" i="99"/>
  <c r="CS162" i="99" s="1"/>
  <c r="CR462" i="99"/>
  <c r="CS462" i="99" s="1"/>
  <c r="CR12" i="99"/>
  <c r="CS12" i="99" s="1"/>
  <c r="CR312" i="99"/>
  <c r="CS312" i="99" s="1"/>
  <c r="CR53" i="99"/>
  <c r="CS53" i="99" s="1"/>
  <c r="CR353" i="99"/>
  <c r="CS353" i="99" s="1"/>
  <c r="CR203" i="99"/>
  <c r="CS203" i="99" s="1"/>
  <c r="CR503" i="99"/>
  <c r="CS503" i="99" s="1"/>
  <c r="CR21" i="99"/>
  <c r="CS21" i="99" s="1"/>
  <c r="CR321" i="99"/>
  <c r="CS321" i="99" s="1"/>
  <c r="CR171" i="99"/>
  <c r="CS171" i="99" s="1"/>
  <c r="CR471" i="99"/>
  <c r="CS471" i="99" s="1"/>
  <c r="CR170" i="99"/>
  <c r="CS170" i="99" s="1"/>
  <c r="CR470" i="99"/>
  <c r="CS470" i="99" s="1"/>
  <c r="CR20" i="99"/>
  <c r="CS20" i="99" s="1"/>
  <c r="CR320" i="99"/>
  <c r="CS320" i="99" s="1"/>
  <c r="CR472" i="99"/>
  <c r="CS472" i="99" s="1"/>
  <c r="CR172" i="99"/>
  <c r="CS172" i="99" s="1"/>
  <c r="CR322" i="99"/>
  <c r="CS322" i="99" s="1"/>
  <c r="CR22" i="99"/>
  <c r="CS22" i="99" s="1"/>
  <c r="CR504" i="99"/>
  <c r="CS504" i="99" s="1"/>
  <c r="CR204" i="99"/>
  <c r="CS204" i="99" s="1"/>
  <c r="CR354" i="99"/>
  <c r="CR54" i="99"/>
  <c r="CS54" i="99" s="1"/>
  <c r="CR190" i="99"/>
  <c r="CS190" i="99" s="1"/>
  <c r="CR490" i="99"/>
  <c r="CS490" i="99" s="1"/>
  <c r="CR40" i="99"/>
  <c r="CS40" i="99" s="1"/>
  <c r="CR340" i="99"/>
  <c r="CS340" i="99" s="1"/>
  <c r="CR182" i="99"/>
  <c r="CS182" i="99" s="1"/>
  <c r="CR482" i="99"/>
  <c r="CS482" i="99" s="1"/>
  <c r="CR32" i="99"/>
  <c r="CS32" i="99" s="1"/>
  <c r="CR332" i="99"/>
  <c r="CS332" i="99" s="1"/>
  <c r="CR225" i="99"/>
  <c r="CS225" i="99" s="1"/>
  <c r="CR375" i="99"/>
  <c r="CS375" i="99" s="1"/>
  <c r="CR525" i="99"/>
  <c r="CS525" i="99" s="1"/>
  <c r="CR75" i="99"/>
  <c r="CS75" i="99" s="1"/>
  <c r="CR378" i="99"/>
  <c r="CS378" i="99" s="1"/>
  <c r="CR528" i="99"/>
  <c r="CS528" i="99" s="1"/>
  <c r="CR228" i="99"/>
  <c r="CS228" i="99" s="1"/>
  <c r="CR78" i="99"/>
  <c r="CS78" i="99" s="1"/>
  <c r="CR45" i="99"/>
  <c r="CS45" i="99" s="1"/>
  <c r="CR345" i="99"/>
  <c r="CS345" i="99" s="1"/>
  <c r="CR195" i="99"/>
  <c r="CS195" i="99" s="1"/>
  <c r="CR495" i="99"/>
  <c r="CS495" i="99" s="1"/>
  <c r="CR88" i="99"/>
  <c r="CS88" i="99" s="1"/>
  <c r="CR238" i="99"/>
  <c r="CS238" i="99" s="1"/>
  <c r="CR388" i="99"/>
  <c r="CS388" i="99" s="1"/>
  <c r="CR538" i="99"/>
  <c r="CS538" i="99" s="1"/>
  <c r="CR210" i="99"/>
  <c r="CS210" i="99" s="1"/>
  <c r="CR510" i="99"/>
  <c r="CS510" i="99" s="1"/>
  <c r="CR60" i="99"/>
  <c r="CS60" i="99" s="1"/>
  <c r="CR360" i="99"/>
  <c r="CS360" i="99" s="1"/>
  <c r="CR514" i="99"/>
  <c r="CS514" i="99" s="1"/>
  <c r="CR64" i="99"/>
  <c r="CS64" i="99" s="1"/>
  <c r="CR214" i="99"/>
  <c r="CS214" i="99" s="1"/>
  <c r="CR364" i="99"/>
  <c r="CR315" i="99"/>
  <c r="CS315" i="99" s="1"/>
  <c r="CR15" i="99"/>
  <c r="CS15" i="99" s="1"/>
  <c r="CR165" i="99"/>
  <c r="CS165" i="99" s="1"/>
  <c r="CR465" i="99"/>
  <c r="CS465" i="99" s="1"/>
  <c r="CR17" i="99"/>
  <c r="CS17" i="99" s="1"/>
  <c r="CR317" i="99"/>
  <c r="CS317" i="99" s="1"/>
  <c r="CR467" i="99"/>
  <c r="CS467" i="99" s="1"/>
  <c r="CR167" i="99"/>
  <c r="CS167" i="99" s="1"/>
  <c r="CR351" i="99"/>
  <c r="CS351" i="99" s="1"/>
  <c r="CR51" i="99"/>
  <c r="CS51" i="99" s="1"/>
  <c r="CR201" i="99"/>
  <c r="CS201" i="99" s="1"/>
  <c r="CR501" i="99"/>
  <c r="CS501" i="99" s="1"/>
  <c r="CR500" i="99"/>
  <c r="CS500" i="99" s="1"/>
  <c r="CR200" i="99"/>
  <c r="CS200" i="99" s="1"/>
  <c r="CR50" i="99"/>
  <c r="CS50" i="99" s="1"/>
  <c r="CR350" i="99"/>
  <c r="CS350" i="99" s="1"/>
  <c r="CR319" i="99"/>
  <c r="CR19" i="99"/>
  <c r="CS19" i="99" s="1"/>
  <c r="CR169" i="99"/>
  <c r="CS169" i="99" s="1"/>
  <c r="CR469" i="99"/>
  <c r="CS469" i="99" s="1"/>
  <c r="CR327" i="99"/>
  <c r="CS327" i="99" s="1"/>
  <c r="CR27" i="99"/>
  <c r="CS27" i="99" s="1"/>
  <c r="CR177" i="99"/>
  <c r="CS177" i="99" s="1"/>
  <c r="CR477" i="99"/>
  <c r="CS477" i="99" s="1"/>
  <c r="CR355" i="99"/>
  <c r="CS355" i="99" s="1"/>
  <c r="CR55" i="99"/>
  <c r="CS55" i="99" s="1"/>
  <c r="CR205" i="99"/>
  <c r="CS205" i="99" s="1"/>
  <c r="CR505" i="99"/>
  <c r="CS505" i="99" s="1"/>
  <c r="CR508" i="99"/>
  <c r="CS508" i="99" s="1"/>
  <c r="CR208" i="99"/>
  <c r="CS208" i="99" s="1"/>
  <c r="CR58" i="99"/>
  <c r="CS58" i="99" s="1"/>
  <c r="CR358" i="99"/>
  <c r="CS358" i="99" s="1"/>
  <c r="CR41" i="99"/>
  <c r="CS41" i="99" s="1"/>
  <c r="CR341" i="99"/>
  <c r="CS341" i="99" s="1"/>
  <c r="CR491" i="99"/>
  <c r="CS491" i="99" s="1"/>
  <c r="CR191" i="99"/>
  <c r="CS191" i="99" s="1"/>
  <c r="CR29" i="99"/>
  <c r="CS29" i="99" s="1"/>
  <c r="CR329" i="99"/>
  <c r="CR179" i="99"/>
  <c r="CS179" i="99" s="1"/>
  <c r="CR479" i="99"/>
  <c r="CS479" i="99" s="1"/>
  <c r="CR76" i="99"/>
  <c r="CS76" i="99" s="1"/>
  <c r="CR226" i="99"/>
  <c r="CS226" i="99" s="1"/>
  <c r="CR376" i="99"/>
  <c r="CS376" i="99" s="1"/>
  <c r="CR526" i="99"/>
  <c r="CS526" i="99" s="1"/>
  <c r="CR347" i="99"/>
  <c r="CS347" i="99" s="1"/>
  <c r="CR47" i="99"/>
  <c r="CS47" i="99" s="1"/>
  <c r="CR197" i="99"/>
  <c r="CS197" i="99" s="1"/>
  <c r="CR497" i="99"/>
  <c r="CS497" i="99" s="1"/>
  <c r="CR496" i="99"/>
  <c r="CS496" i="99" s="1"/>
  <c r="CR196" i="99"/>
  <c r="CS196" i="99" s="1"/>
  <c r="CR346" i="99"/>
  <c r="CS346" i="99" s="1"/>
  <c r="CR46" i="99"/>
  <c r="CS46" i="99" s="1"/>
  <c r="CR535" i="99"/>
  <c r="CS535" i="99" s="1"/>
  <c r="CR85" i="99"/>
  <c r="CS85" i="99" s="1"/>
  <c r="CR235" i="99"/>
  <c r="CS235" i="99" s="1"/>
  <c r="CR385" i="99"/>
  <c r="CS385" i="99" s="1"/>
  <c r="CR361" i="99"/>
  <c r="CS361" i="99" s="1"/>
  <c r="CR61" i="99"/>
  <c r="CS61" i="99" s="1"/>
  <c r="CR211" i="99"/>
  <c r="CS211" i="99" s="1"/>
  <c r="CR511" i="99"/>
  <c r="CS511" i="99" s="1"/>
  <c r="CR518" i="99"/>
  <c r="CS518" i="99" s="1"/>
  <c r="CR218" i="99"/>
  <c r="CS218" i="99" s="1"/>
  <c r="CR368" i="99"/>
  <c r="CS368" i="99" s="1"/>
  <c r="CR68" i="99"/>
  <c r="CS68" i="99" s="1"/>
  <c r="CR311" i="99"/>
  <c r="CR11" i="99"/>
  <c r="CS11" i="99" s="1"/>
  <c r="CR161" i="99"/>
  <c r="CS161" i="99" s="1"/>
  <c r="CR461" i="99"/>
  <c r="CS461" i="99" s="1"/>
  <c r="CR13" i="99"/>
  <c r="CS13" i="99" s="1"/>
  <c r="CR313" i="99"/>
  <c r="CS313" i="99" s="1"/>
  <c r="CR163" i="99"/>
  <c r="CS163" i="99" s="1"/>
  <c r="CR463" i="99"/>
  <c r="CS463" i="99" s="1"/>
  <c r="CR202" i="99"/>
  <c r="CS202" i="99" s="1"/>
  <c r="CR502" i="99"/>
  <c r="CS502" i="99" s="1"/>
  <c r="CR52" i="99"/>
  <c r="CS52" i="99" s="1"/>
  <c r="CR352" i="99"/>
  <c r="CS352" i="99" s="1"/>
  <c r="CR178" i="99"/>
  <c r="CS178" i="99" s="1"/>
  <c r="CR478" i="99"/>
  <c r="CS478" i="99" s="1"/>
  <c r="CR28" i="99"/>
  <c r="CS28" i="99" s="1"/>
  <c r="CR328" i="99"/>
  <c r="CS328" i="99" s="1"/>
  <c r="CR323" i="99"/>
  <c r="CS323" i="99" s="1"/>
  <c r="CR23" i="99"/>
  <c r="CS23" i="99" s="1"/>
  <c r="CR173" i="99"/>
  <c r="CS173" i="99" s="1"/>
  <c r="CR473" i="99"/>
  <c r="CS473" i="99" s="1"/>
  <c r="CR206" i="99"/>
  <c r="CS206" i="99" s="1"/>
  <c r="CR506" i="99"/>
  <c r="CS506" i="99" s="1"/>
  <c r="CR56" i="99"/>
  <c r="CS56" i="99" s="1"/>
  <c r="CR356" i="99"/>
  <c r="CS356" i="99" s="1"/>
  <c r="CR339" i="99"/>
  <c r="CR39" i="99"/>
  <c r="CS39" i="99" s="1"/>
  <c r="CR189" i="99"/>
  <c r="CS189" i="99" s="1"/>
  <c r="CR489" i="99"/>
  <c r="CS489" i="99" s="1"/>
  <c r="CR492" i="99"/>
  <c r="CS492" i="99" s="1"/>
  <c r="CR192" i="99"/>
  <c r="CS192" i="99" s="1"/>
  <c r="CR42" i="99"/>
  <c r="CS42" i="99" s="1"/>
  <c r="CR342" i="99"/>
  <c r="CS342" i="99" s="1"/>
  <c r="CR33" i="99"/>
  <c r="CS33" i="99" s="1"/>
  <c r="CR333" i="99"/>
  <c r="CS333" i="99" s="1"/>
  <c r="CR483" i="99"/>
  <c r="CS483" i="99" s="1"/>
  <c r="CR183" i="99"/>
  <c r="CS183" i="99" s="1"/>
  <c r="CR527" i="99"/>
  <c r="CS527" i="99" s="1"/>
  <c r="CR77" i="99"/>
  <c r="CS77" i="99" s="1"/>
  <c r="CR227" i="99"/>
  <c r="CS227" i="99" s="1"/>
  <c r="CR377" i="99"/>
  <c r="CS377" i="99" s="1"/>
  <c r="CR194" i="99"/>
  <c r="CS194" i="99" s="1"/>
  <c r="CR494" i="99"/>
  <c r="CS494" i="99" s="1"/>
  <c r="CR44" i="99"/>
  <c r="CS44" i="99" s="1"/>
  <c r="CR344" i="99"/>
  <c r="CR237" i="99"/>
  <c r="CS237" i="99" s="1"/>
  <c r="CR387" i="99"/>
  <c r="CS387" i="99" s="1"/>
  <c r="CR87" i="99"/>
  <c r="CS87" i="99" s="1"/>
  <c r="CR537" i="99"/>
  <c r="CS537" i="99" s="1"/>
  <c r="CR386" i="99"/>
  <c r="CS386" i="99" s="1"/>
  <c r="CR536" i="99"/>
  <c r="CS536" i="99" s="1"/>
  <c r="CR86" i="99"/>
  <c r="CS86" i="99" s="1"/>
  <c r="CR236" i="99"/>
  <c r="CS236" i="99" s="1"/>
  <c r="CR63" i="99"/>
  <c r="CS63" i="99" s="1"/>
  <c r="CR213" i="99"/>
  <c r="CS213" i="99" s="1"/>
  <c r="CR363" i="99"/>
  <c r="CS363" i="99" s="1"/>
  <c r="CR513" i="99"/>
  <c r="CS513" i="99" s="1"/>
  <c r="CR212" i="99"/>
  <c r="CS212" i="99" s="1"/>
  <c r="CR62" i="99"/>
  <c r="CS62" i="99" s="1"/>
  <c r="CR512" i="99"/>
  <c r="CS512" i="99" s="1"/>
  <c r="CR362" i="99"/>
  <c r="CS362" i="99" s="1"/>
  <c r="CR365" i="99"/>
  <c r="CS365" i="99" s="1"/>
  <c r="CR65" i="99"/>
  <c r="CS65" i="99" s="1"/>
  <c r="CR215" i="99"/>
  <c r="CS215" i="99" s="1"/>
  <c r="CR515" i="99"/>
  <c r="CS515" i="99" s="1"/>
  <c r="CR468" i="99"/>
  <c r="CS468" i="99" s="1"/>
  <c r="CR168" i="99"/>
  <c r="CS168" i="99" s="1"/>
  <c r="CR18" i="99"/>
  <c r="CS18" i="99" s="1"/>
  <c r="CR318" i="99"/>
  <c r="CS318" i="99" s="1"/>
  <c r="CR166" i="99"/>
  <c r="CS166" i="99" s="1"/>
  <c r="CR466" i="99"/>
  <c r="CS466" i="99" s="1"/>
  <c r="CR16" i="99"/>
  <c r="CS16" i="99" s="1"/>
  <c r="CR316" i="99"/>
  <c r="CS316" i="99" s="1"/>
  <c r="CR49" i="99"/>
  <c r="CS49" i="99" s="1"/>
  <c r="CR349" i="99"/>
  <c r="CR499" i="99"/>
  <c r="CS499" i="99" s="1"/>
  <c r="CR199" i="99"/>
  <c r="CS199" i="99" s="1"/>
  <c r="CR25" i="99"/>
  <c r="CS25" i="99" s="1"/>
  <c r="CR325" i="99"/>
  <c r="CS325" i="99" s="1"/>
  <c r="CR475" i="99"/>
  <c r="CS475" i="99" s="1"/>
  <c r="CR175" i="99"/>
  <c r="CS175" i="99" s="1"/>
  <c r="CR174" i="99"/>
  <c r="CS174" i="99" s="1"/>
  <c r="CR474" i="99"/>
  <c r="CS474" i="99" s="1"/>
  <c r="CR24" i="99"/>
  <c r="CS24" i="99" s="1"/>
  <c r="CR324" i="99"/>
  <c r="CS324" i="99" s="1"/>
  <c r="CR476" i="99"/>
  <c r="CS476" i="99" s="1"/>
  <c r="CR176" i="99"/>
  <c r="CS176" i="99" s="1"/>
  <c r="CR26" i="99"/>
  <c r="CS26" i="99" s="1"/>
  <c r="CR326" i="99"/>
  <c r="CS326" i="99" s="1"/>
  <c r="CR57" i="99"/>
  <c r="CS57" i="99" s="1"/>
  <c r="CR357" i="99"/>
  <c r="CS357" i="99" s="1"/>
  <c r="CR507" i="99"/>
  <c r="CS507" i="99" s="1"/>
  <c r="CR207" i="99"/>
  <c r="CS207" i="99" s="1"/>
  <c r="CR343" i="99"/>
  <c r="CS343" i="99" s="1"/>
  <c r="CR43" i="99"/>
  <c r="CS43" i="99" s="1"/>
  <c r="CR193" i="99"/>
  <c r="CS193" i="99" s="1"/>
  <c r="CR493" i="99"/>
  <c r="CS493" i="99" s="1"/>
  <c r="CR331" i="99"/>
  <c r="CS331" i="99" s="1"/>
  <c r="CR31" i="99"/>
  <c r="CS31" i="99" s="1"/>
  <c r="CR481" i="99"/>
  <c r="CS481" i="99" s="1"/>
  <c r="CR181" i="99"/>
  <c r="CS181" i="99" s="1"/>
  <c r="CR480" i="99"/>
  <c r="CS480" i="99" s="1"/>
  <c r="CR180" i="99"/>
  <c r="CS180" i="99" s="1"/>
  <c r="CR330" i="99"/>
  <c r="CS330" i="99" s="1"/>
  <c r="CR30" i="99"/>
  <c r="CS30" i="99" s="1"/>
  <c r="CR374" i="99"/>
  <c r="CR524" i="99"/>
  <c r="CS524" i="99" s="1"/>
  <c r="CR74" i="99"/>
  <c r="CS74" i="99" s="1"/>
  <c r="CR224" i="99"/>
  <c r="CS224" i="99" s="1"/>
  <c r="CR198" i="99"/>
  <c r="CS198" i="99" s="1"/>
  <c r="CR498" i="99"/>
  <c r="CS498" i="99" s="1"/>
  <c r="CR48" i="99"/>
  <c r="CS48" i="99" s="1"/>
  <c r="CR348" i="99"/>
  <c r="CS348" i="99" s="1"/>
  <c r="CR84" i="99"/>
  <c r="CS84" i="99" s="1"/>
  <c r="CR234" i="99"/>
  <c r="CS234" i="99" s="1"/>
  <c r="CR534" i="99"/>
  <c r="CS534" i="99" s="1"/>
  <c r="CR384" i="99"/>
  <c r="CI7" i="100" l="1"/>
  <c r="CS344" i="99"/>
  <c r="O13" i="100"/>
  <c r="P13" i="100" s="1"/>
  <c r="Q13" i="100" s="1"/>
  <c r="CI13" i="100" s="1"/>
  <c r="CS384" i="99"/>
  <c r="O21" i="100"/>
  <c r="P21" i="100" s="1"/>
  <c r="Q21" i="100" s="1"/>
  <c r="CI21" i="100" s="1"/>
  <c r="CS311" i="99"/>
  <c r="O8" i="100"/>
  <c r="P8" i="100" s="1"/>
  <c r="Q8" i="100" s="1"/>
  <c r="CI8" i="100" s="1"/>
  <c r="CS319" i="99"/>
  <c r="O9" i="100"/>
  <c r="P9" i="100" s="1"/>
  <c r="Q9" i="100" s="1"/>
  <c r="CI9" i="100" s="1"/>
  <c r="CS349" i="99"/>
  <c r="O14" i="100"/>
  <c r="P14" i="100" s="1"/>
  <c r="Q14" i="100" s="1"/>
  <c r="CI14" i="100" s="1"/>
  <c r="CS364" i="99"/>
  <c r="O17" i="100"/>
  <c r="P17" i="100" s="1"/>
  <c r="Q17" i="100" s="1"/>
  <c r="CI17" i="100" s="1"/>
  <c r="CS374" i="99"/>
  <c r="O19" i="100"/>
  <c r="P19" i="100" s="1"/>
  <c r="Q19" i="100" s="1"/>
  <c r="CI19" i="100" s="1"/>
  <c r="CS339" i="99"/>
  <c r="O12" i="100"/>
  <c r="P12" i="100" s="1"/>
  <c r="Q12" i="100" s="1"/>
  <c r="CI12" i="100" s="1"/>
  <c r="CS329" i="99"/>
  <c r="O10" i="100"/>
  <c r="P10" i="100" s="1"/>
  <c r="Q10" i="100" s="1"/>
  <c r="CI10" i="100" s="1"/>
  <c r="CS354" i="99"/>
  <c r="O15" i="100"/>
  <c r="P15" i="100" s="1"/>
  <c r="Q15" i="100" s="1"/>
  <c r="CI15" i="100" s="1"/>
  <c r="CS359" i="99"/>
  <c r="O16" i="100"/>
  <c r="P16" i="100" s="1"/>
  <c r="Q16" i="100" s="1"/>
  <c r="CI16" i="100" s="1"/>
  <c r="BS25" i="99" l="1"/>
  <c r="BS45" i="99"/>
  <c r="BS65" i="99"/>
  <c r="BS5" i="99"/>
  <c r="BJ109" i="99"/>
  <c r="BJ5" i="99"/>
  <c r="BJ57" i="99"/>
  <c r="BJ161" i="99"/>
  <c r="BH18" i="99"/>
  <c r="BH70" i="99"/>
  <c r="BH122" i="99"/>
  <c r="BH174" i="99"/>
  <c r="BH25" i="99"/>
  <c r="BH77" i="99"/>
  <c r="BH129" i="99"/>
  <c r="BH181" i="99"/>
  <c r="BH16" i="99"/>
  <c r="BH68" i="99"/>
  <c r="BH120" i="99"/>
  <c r="BH172" i="99"/>
  <c r="BD57" i="99"/>
  <c r="BD161" i="99"/>
  <c r="BD109" i="99"/>
  <c r="BD5" i="99"/>
  <c r="BD25" i="99"/>
  <c r="BD77" i="99"/>
  <c r="BD129" i="99"/>
  <c r="BD181" i="99"/>
  <c r="BD51" i="99"/>
  <c r="BD103" i="99"/>
  <c r="BD155" i="99"/>
  <c r="BD207" i="99"/>
  <c r="BE29" i="99"/>
  <c r="BE81" i="99"/>
  <c r="BE133" i="99"/>
  <c r="BE185" i="99"/>
  <c r="BE53" i="99"/>
  <c r="BE105" i="99"/>
  <c r="BE157" i="99"/>
  <c r="BE209" i="99"/>
  <c r="BE57" i="99"/>
  <c r="BE109" i="99"/>
  <c r="BE161" i="99"/>
  <c r="BE5" i="99"/>
  <c r="BE44" i="99"/>
  <c r="BE96" i="99"/>
  <c r="BE148" i="99"/>
  <c r="BE200" i="99"/>
  <c r="BE28" i="99"/>
  <c r="BE80" i="99"/>
  <c r="BE132" i="99"/>
  <c r="BE184" i="99"/>
  <c r="BE12" i="99"/>
  <c r="BE64" i="99"/>
  <c r="BE116" i="99"/>
  <c r="Y11" i="100" s="1"/>
  <c r="BE168" i="99"/>
  <c r="BE15" i="99"/>
  <c r="BE67" i="99"/>
  <c r="BE119" i="99"/>
  <c r="BE171" i="99"/>
  <c r="BE50" i="99"/>
  <c r="BE102" i="99"/>
  <c r="BE154" i="99"/>
  <c r="BE206" i="99"/>
  <c r="BE34" i="99"/>
  <c r="BE86" i="99"/>
  <c r="BE138" i="99"/>
  <c r="BE190" i="99"/>
  <c r="BE18" i="99"/>
  <c r="BE70" i="99"/>
  <c r="BE122" i="99"/>
  <c r="BE174" i="99"/>
  <c r="BG35" i="99"/>
  <c r="BG87" i="99"/>
  <c r="BG191" i="99"/>
  <c r="BG139" i="99"/>
  <c r="BG27" i="99"/>
  <c r="BG79" i="99"/>
  <c r="BG131" i="99"/>
  <c r="BG183" i="99"/>
  <c r="BG15" i="99"/>
  <c r="BG67" i="99"/>
  <c r="BG119" i="99"/>
  <c r="BG171" i="99"/>
  <c r="BG7" i="99"/>
  <c r="BG59" i="99"/>
  <c r="BG111" i="99"/>
  <c r="BG163" i="99"/>
  <c r="BG42" i="99"/>
  <c r="BG94" i="99"/>
  <c r="BG146" i="99"/>
  <c r="BG198" i="99"/>
  <c r="BG26" i="99"/>
  <c r="BG78" i="99"/>
  <c r="BG182" i="99"/>
  <c r="BG130" i="99"/>
  <c r="BG10" i="99"/>
  <c r="BG62" i="99"/>
  <c r="BG114" i="99"/>
  <c r="BG166" i="99"/>
  <c r="BG45" i="99"/>
  <c r="BG97" i="99"/>
  <c r="BG201" i="99"/>
  <c r="BG149" i="99"/>
  <c r="BG29" i="99"/>
  <c r="BG81" i="99"/>
  <c r="BG185" i="99"/>
  <c r="BG133" i="99"/>
  <c r="BG13" i="99"/>
  <c r="BG65" i="99"/>
  <c r="BG117" i="99"/>
  <c r="BG169" i="99"/>
  <c r="BG52" i="99"/>
  <c r="BG156" i="99"/>
  <c r="BG104" i="99"/>
  <c r="BG208" i="99"/>
  <c r="BG36" i="99"/>
  <c r="BG88" i="99"/>
  <c r="BG140" i="99"/>
  <c r="AA23" i="100" s="1"/>
  <c r="BG192" i="99"/>
  <c r="BG20" i="99"/>
  <c r="BG72" i="99"/>
  <c r="BG124" i="99"/>
  <c r="BG176" i="99"/>
  <c r="BF48" i="99"/>
  <c r="BF100" i="99"/>
  <c r="BF152" i="99"/>
  <c r="BF204" i="99"/>
  <c r="BF40" i="99"/>
  <c r="BF92" i="99"/>
  <c r="BF144" i="99"/>
  <c r="BF196" i="99"/>
  <c r="BF16" i="99"/>
  <c r="BF68" i="99"/>
  <c r="BF120" i="99"/>
  <c r="BF172" i="99"/>
  <c r="BF36" i="99"/>
  <c r="BF88" i="99"/>
  <c r="BF140" i="99"/>
  <c r="Z23" i="100" s="1"/>
  <c r="BF192" i="99"/>
  <c r="BF47" i="99"/>
  <c r="BF99" i="99"/>
  <c r="BF151" i="99"/>
  <c r="BF203" i="99"/>
  <c r="BF31" i="99"/>
  <c r="BF83" i="99"/>
  <c r="BF135" i="99"/>
  <c r="BF187" i="99"/>
  <c r="BF15" i="99"/>
  <c r="BF67" i="99"/>
  <c r="BF119" i="99"/>
  <c r="Z13" i="100" s="1"/>
  <c r="BF171" i="99"/>
  <c r="BF50" i="99"/>
  <c r="BF102" i="99"/>
  <c r="BF154" i="99"/>
  <c r="BF206" i="99"/>
  <c r="BF34" i="99"/>
  <c r="BF86" i="99"/>
  <c r="BF138" i="99"/>
  <c r="BF190" i="99"/>
  <c r="BF18" i="99"/>
  <c r="BF70" i="99"/>
  <c r="BF122" i="99"/>
  <c r="BF174" i="99"/>
  <c r="BF53" i="99"/>
  <c r="BF105" i="99"/>
  <c r="BF157" i="99"/>
  <c r="BF209" i="99"/>
  <c r="BF37" i="99"/>
  <c r="BF89" i="99"/>
  <c r="BF141" i="99"/>
  <c r="BF193" i="99"/>
  <c r="BF21" i="99"/>
  <c r="BF73" i="99"/>
  <c r="BF125" i="99"/>
  <c r="BF177" i="99"/>
  <c r="BH22" i="99"/>
  <c r="BH74" i="99"/>
  <c r="BH126" i="99"/>
  <c r="BH178" i="99"/>
  <c r="BH14" i="99"/>
  <c r="BH66" i="99"/>
  <c r="BH118" i="99"/>
  <c r="BH170" i="99"/>
  <c r="BH42" i="99"/>
  <c r="BH94" i="99"/>
  <c r="BH146" i="99"/>
  <c r="BH198" i="99"/>
  <c r="BH53" i="99"/>
  <c r="BH105" i="99"/>
  <c r="BH157" i="99"/>
  <c r="BH209" i="99"/>
  <c r="BH37" i="99"/>
  <c r="BH89" i="99"/>
  <c r="BH141" i="99"/>
  <c r="BH193" i="99"/>
  <c r="BH21" i="99"/>
  <c r="BH73" i="99"/>
  <c r="BH125" i="99"/>
  <c r="BH177" i="99"/>
  <c r="BH57" i="99"/>
  <c r="BH109" i="99"/>
  <c r="BH161" i="99"/>
  <c r="BH5" i="99"/>
  <c r="BH44" i="99"/>
  <c r="BH96" i="99"/>
  <c r="BH148" i="99"/>
  <c r="BH200" i="99"/>
  <c r="BH28" i="99"/>
  <c r="BH80" i="99"/>
  <c r="BH132" i="99"/>
  <c r="BH184" i="99"/>
  <c r="BH12" i="99"/>
  <c r="BH64" i="99"/>
  <c r="BH116" i="99"/>
  <c r="AB11" i="100" s="1"/>
  <c r="BH168" i="99"/>
  <c r="BH47" i="99"/>
  <c r="BH99" i="99"/>
  <c r="BH151" i="99"/>
  <c r="BH203" i="99"/>
  <c r="BH31" i="99"/>
  <c r="BH83" i="99"/>
  <c r="BH135" i="99"/>
  <c r="BH187" i="99"/>
  <c r="BH15" i="99"/>
  <c r="BH67" i="99"/>
  <c r="BH119" i="99"/>
  <c r="AB13" i="100" s="1"/>
  <c r="BH171" i="99"/>
  <c r="BD10" i="99"/>
  <c r="BD62" i="99"/>
  <c r="BD114" i="99"/>
  <c r="BD166" i="99"/>
  <c r="BD34" i="99"/>
  <c r="BD138" i="99"/>
  <c r="BD190" i="99"/>
  <c r="BD86" i="99"/>
  <c r="BD46" i="99"/>
  <c r="BD150" i="99"/>
  <c r="BD202" i="99"/>
  <c r="BD98" i="99"/>
  <c r="BD53" i="99"/>
  <c r="BD209" i="99"/>
  <c r="BD105" i="99"/>
  <c r="BD157" i="99"/>
  <c r="BD37" i="99"/>
  <c r="BD89" i="99"/>
  <c r="BD141" i="99"/>
  <c r="BD193" i="99"/>
  <c r="BD21" i="99"/>
  <c r="BD177" i="99"/>
  <c r="BD73" i="99"/>
  <c r="BD125" i="99"/>
  <c r="BD56" i="99"/>
  <c r="BD212" i="99"/>
  <c r="BD108" i="99"/>
  <c r="BD160" i="99"/>
  <c r="X34" i="100" s="1"/>
  <c r="BD40" i="99"/>
  <c r="BD92" i="99"/>
  <c r="BD196" i="99"/>
  <c r="BD144" i="99"/>
  <c r="BD24" i="99"/>
  <c r="BD76" i="99"/>
  <c r="BD180" i="99"/>
  <c r="BD128" i="99"/>
  <c r="BD8" i="99"/>
  <c r="BD60" i="99"/>
  <c r="BD112" i="99"/>
  <c r="BD164" i="99"/>
  <c r="BD47" i="99"/>
  <c r="BD151" i="99"/>
  <c r="BD203" i="99"/>
  <c r="BD99" i="99"/>
  <c r="BD31" i="99"/>
  <c r="BD83" i="99"/>
  <c r="BD135" i="99"/>
  <c r="BD187" i="99"/>
  <c r="BD15" i="99"/>
  <c r="BD67" i="99"/>
  <c r="BD119" i="99"/>
  <c r="BD171" i="99"/>
  <c r="BE13" i="99"/>
  <c r="BE65" i="99"/>
  <c r="BE117" i="99"/>
  <c r="BE169" i="99"/>
  <c r="BE45" i="99"/>
  <c r="BE97" i="99"/>
  <c r="BE149" i="99"/>
  <c r="BE201" i="99"/>
  <c r="BE49" i="99"/>
  <c r="BE101" i="99"/>
  <c r="BE153" i="99"/>
  <c r="BE205" i="99"/>
  <c r="BE56" i="99"/>
  <c r="BE108" i="99"/>
  <c r="BE160" i="99"/>
  <c r="Y34" i="100" s="1"/>
  <c r="BE212" i="99"/>
  <c r="BE40" i="99"/>
  <c r="BE92" i="99"/>
  <c r="BE144" i="99"/>
  <c r="BE196" i="99"/>
  <c r="BE24" i="99"/>
  <c r="BE76" i="99"/>
  <c r="BE128" i="99"/>
  <c r="BE180" i="99"/>
  <c r="BE8" i="99"/>
  <c r="BE60" i="99"/>
  <c r="BE112" i="99"/>
  <c r="BE164" i="99"/>
  <c r="BE43" i="99"/>
  <c r="BE95" i="99"/>
  <c r="BE147" i="99"/>
  <c r="Y27" i="100" s="1"/>
  <c r="BE199" i="99"/>
  <c r="BE27" i="99"/>
  <c r="BE79" i="99"/>
  <c r="BE131" i="99"/>
  <c r="BE183" i="99"/>
  <c r="BE11" i="99"/>
  <c r="BE63" i="99"/>
  <c r="BE115" i="99"/>
  <c r="Y10" i="100" s="1"/>
  <c r="BE167" i="99"/>
  <c r="BE46" i="99"/>
  <c r="BE98" i="99"/>
  <c r="BE150" i="99"/>
  <c r="BE202" i="99"/>
  <c r="BE30" i="99"/>
  <c r="BE82" i="99"/>
  <c r="BE134" i="99"/>
  <c r="BE186" i="99"/>
  <c r="BE14" i="99"/>
  <c r="BE66" i="99"/>
  <c r="BE118" i="99"/>
  <c r="BE170" i="99"/>
  <c r="BG19" i="99"/>
  <c r="BG71" i="99"/>
  <c r="BG123" i="99"/>
  <c r="AA15" i="100" s="1"/>
  <c r="BG175" i="99"/>
  <c r="BG11" i="99"/>
  <c r="BG63" i="99"/>
  <c r="BG115" i="99"/>
  <c r="AA10" i="100" s="1"/>
  <c r="BG167" i="99"/>
  <c r="BG55" i="99"/>
  <c r="BG107" i="99"/>
  <c r="BG211" i="99"/>
  <c r="BG159" i="99"/>
  <c r="BG54" i="99"/>
  <c r="BG210" i="99"/>
  <c r="BG106" i="99"/>
  <c r="BG158" i="99"/>
  <c r="BG38" i="99"/>
  <c r="BG90" i="99"/>
  <c r="BG194" i="99"/>
  <c r="BG142" i="99"/>
  <c r="BG22" i="99"/>
  <c r="BG74" i="99"/>
  <c r="BG126" i="99"/>
  <c r="BG178" i="99"/>
  <c r="BG6" i="99"/>
  <c r="BG58" i="99"/>
  <c r="BG110" i="99"/>
  <c r="BG162" i="99"/>
  <c r="BG41" i="99"/>
  <c r="BG93" i="99"/>
  <c r="BG145" i="99"/>
  <c r="BG197" i="99"/>
  <c r="BG25" i="99"/>
  <c r="BG77" i="99"/>
  <c r="BG129" i="99"/>
  <c r="BG181" i="99"/>
  <c r="BG9" i="99"/>
  <c r="BG61" i="99"/>
  <c r="BG113" i="99"/>
  <c r="AA9" i="100" s="1"/>
  <c r="BG165" i="99"/>
  <c r="BG48" i="99"/>
  <c r="BG100" i="99"/>
  <c r="BG152" i="99"/>
  <c r="BG204" i="99"/>
  <c r="BG32" i="99"/>
  <c r="BG84" i="99"/>
  <c r="BG136" i="99"/>
  <c r="BG188" i="99"/>
  <c r="BG16" i="99"/>
  <c r="BG68" i="99"/>
  <c r="BG172" i="99"/>
  <c r="BG120" i="99"/>
  <c r="BF28" i="99"/>
  <c r="BF80" i="99"/>
  <c r="BF132" i="99"/>
  <c r="BF184" i="99"/>
  <c r="BF24" i="99"/>
  <c r="BF76" i="99"/>
  <c r="BF128" i="99"/>
  <c r="BF180" i="99"/>
  <c r="BF57" i="99"/>
  <c r="BF109" i="99"/>
  <c r="BF161" i="99"/>
  <c r="BF5" i="99"/>
  <c r="BF20" i="99"/>
  <c r="BF72" i="99"/>
  <c r="BF124" i="99"/>
  <c r="Z16" i="100" s="1"/>
  <c r="BF176" i="99"/>
  <c r="BF43" i="99"/>
  <c r="BF95" i="99"/>
  <c r="BF147" i="99"/>
  <c r="Z27" i="100" s="1"/>
  <c r="BF199" i="99"/>
  <c r="BF27" i="99"/>
  <c r="BF79" i="99"/>
  <c r="BF131" i="99"/>
  <c r="BF183" i="99"/>
  <c r="BF11" i="99"/>
  <c r="BF63" i="99"/>
  <c r="BF115" i="99"/>
  <c r="Z10" i="100" s="1"/>
  <c r="BF167" i="99"/>
  <c r="BF46" i="99"/>
  <c r="BF98" i="99"/>
  <c r="BF150" i="99"/>
  <c r="Z29" i="100" s="1"/>
  <c r="BF202" i="99"/>
  <c r="BF30" i="99"/>
  <c r="BF82" i="99"/>
  <c r="BF134" i="99"/>
  <c r="BF186" i="99"/>
  <c r="BF14" i="99"/>
  <c r="BF66" i="99"/>
  <c r="BF118" i="99"/>
  <c r="BF170" i="99"/>
  <c r="BF49" i="99"/>
  <c r="BF101" i="99"/>
  <c r="BF153" i="99"/>
  <c r="BF205" i="99"/>
  <c r="BF33" i="99"/>
  <c r="BF85" i="99"/>
  <c r="BF137" i="99"/>
  <c r="BF189" i="99"/>
  <c r="BF17" i="99"/>
  <c r="BF69" i="99"/>
  <c r="BF121" i="99"/>
  <c r="Z14" i="100" s="1"/>
  <c r="BF173" i="99"/>
  <c r="BH30" i="99"/>
  <c r="BH82" i="99"/>
  <c r="BH134" i="99"/>
  <c r="BH186" i="99"/>
  <c r="BH41" i="99"/>
  <c r="BH93" i="99"/>
  <c r="BH145" i="99"/>
  <c r="BH197" i="99"/>
  <c r="BH9" i="99"/>
  <c r="BH61" i="99"/>
  <c r="BH113" i="99"/>
  <c r="BH165" i="99"/>
  <c r="BH51" i="99"/>
  <c r="BH103" i="99"/>
  <c r="BH155" i="99"/>
  <c r="BH207" i="99"/>
  <c r="BH19" i="99"/>
  <c r="BH71" i="99"/>
  <c r="BH123" i="99"/>
  <c r="AB15" i="100" s="1"/>
  <c r="BH175" i="99"/>
  <c r="BD50" i="99"/>
  <c r="BD154" i="99"/>
  <c r="X31" i="100" s="1"/>
  <c r="BD206" i="99"/>
  <c r="BD102" i="99"/>
  <c r="BD9" i="99"/>
  <c r="BD61" i="99"/>
  <c r="BD165" i="99"/>
  <c r="BD113" i="99"/>
  <c r="BD28" i="99"/>
  <c r="BD80" i="99"/>
  <c r="BD132" i="99"/>
  <c r="X20" i="100" s="1"/>
  <c r="BD184" i="99"/>
  <c r="BD35" i="99"/>
  <c r="BD139" i="99"/>
  <c r="BD191" i="99"/>
  <c r="BD87" i="99"/>
  <c r="BE31" i="99"/>
  <c r="BE83" i="99"/>
  <c r="BE135" i="99"/>
  <c r="BE187" i="99"/>
  <c r="BH34" i="99"/>
  <c r="BH86" i="99"/>
  <c r="BH138" i="99"/>
  <c r="BH190" i="99"/>
  <c r="BH38" i="99"/>
  <c r="BH90" i="99"/>
  <c r="BH142" i="99"/>
  <c r="BH194" i="99"/>
  <c r="BH26" i="99"/>
  <c r="BH78" i="99"/>
  <c r="BH130" i="99"/>
  <c r="BH182" i="99"/>
  <c r="BH49" i="99"/>
  <c r="BH101" i="99"/>
  <c r="BH153" i="99"/>
  <c r="BH205" i="99"/>
  <c r="BH33" i="99"/>
  <c r="BH85" i="99"/>
  <c r="BH137" i="99"/>
  <c r="BH189" i="99"/>
  <c r="BH17" i="99"/>
  <c r="BH69" i="99"/>
  <c r="BH121" i="99"/>
  <c r="AB14" i="100" s="1"/>
  <c r="BH173" i="99"/>
  <c r="BH56" i="99"/>
  <c r="BH108" i="99"/>
  <c r="BH160" i="99"/>
  <c r="AB34" i="100" s="1"/>
  <c r="BH212" i="99"/>
  <c r="BH40" i="99"/>
  <c r="BH92" i="99"/>
  <c r="BH144" i="99"/>
  <c r="AB26" i="100" s="1"/>
  <c r="BH196" i="99"/>
  <c r="BH24" i="99"/>
  <c r="BH76" i="99"/>
  <c r="BH128" i="99"/>
  <c r="BH180" i="99"/>
  <c r="BH8" i="99"/>
  <c r="BH60" i="99"/>
  <c r="BH112" i="99"/>
  <c r="BH164" i="99"/>
  <c r="BH43" i="99"/>
  <c r="BH95" i="99"/>
  <c r="BH147" i="99"/>
  <c r="AB27" i="100" s="1"/>
  <c r="BH199" i="99"/>
  <c r="BH27" i="99"/>
  <c r="BH79" i="99"/>
  <c r="BH131" i="99"/>
  <c r="BH183" i="99"/>
  <c r="BH11" i="99"/>
  <c r="BH63" i="99"/>
  <c r="BH115" i="99"/>
  <c r="AB10" i="100" s="1"/>
  <c r="BH167" i="99"/>
  <c r="BD54" i="99"/>
  <c r="BD106" i="99"/>
  <c r="BD158" i="99"/>
  <c r="BD210" i="99"/>
  <c r="BD18" i="99"/>
  <c r="BD122" i="99"/>
  <c r="BD174" i="99"/>
  <c r="BD70" i="99"/>
  <c r="BD30" i="99"/>
  <c r="BD134" i="99"/>
  <c r="BD186" i="99"/>
  <c r="BD82" i="99"/>
  <c r="BD49" i="99"/>
  <c r="BD101" i="99"/>
  <c r="BD153" i="99"/>
  <c r="BD205" i="99"/>
  <c r="BD33" i="99"/>
  <c r="BD137" i="99"/>
  <c r="BD189" i="99"/>
  <c r="BD85" i="99"/>
  <c r="BD17" i="99"/>
  <c r="BD121" i="99"/>
  <c r="X14" i="100" s="1"/>
  <c r="BD173" i="99"/>
  <c r="BD69" i="99"/>
  <c r="BD52" i="99"/>
  <c r="BD104" i="99"/>
  <c r="BD156" i="99"/>
  <c r="BD208" i="99"/>
  <c r="BD36" i="99"/>
  <c r="BD88" i="99"/>
  <c r="BD140" i="99"/>
  <c r="X23" i="100" s="1"/>
  <c r="BD192" i="99"/>
  <c r="BD20" i="99"/>
  <c r="BD72" i="99"/>
  <c r="BD124" i="99"/>
  <c r="BD176" i="99"/>
  <c r="BD6" i="99"/>
  <c r="BD58" i="99"/>
  <c r="BD110" i="99"/>
  <c r="BD162" i="99"/>
  <c r="BD43" i="99"/>
  <c r="BD95" i="99"/>
  <c r="BD147" i="99"/>
  <c r="X27" i="100" s="1"/>
  <c r="BD199" i="99"/>
  <c r="BD27" i="99"/>
  <c r="BD79" i="99"/>
  <c r="BD131" i="99"/>
  <c r="BD183" i="99"/>
  <c r="BD11" i="99"/>
  <c r="BD63" i="99"/>
  <c r="BD115" i="99"/>
  <c r="X10" i="100" s="1"/>
  <c r="BD167" i="99"/>
  <c r="BE41" i="99"/>
  <c r="BE93" i="99"/>
  <c r="BE145" i="99"/>
  <c r="BE197" i="99"/>
  <c r="BE25" i="99"/>
  <c r="BE77" i="99"/>
  <c r="BE129" i="99"/>
  <c r="BE181" i="99"/>
  <c r="BE33" i="99"/>
  <c r="BE85" i="99"/>
  <c r="BE137" i="99"/>
  <c r="BE189" i="99"/>
  <c r="BE52" i="99"/>
  <c r="BE104" i="99"/>
  <c r="BE156" i="99"/>
  <c r="BE208" i="99"/>
  <c r="BE36" i="99"/>
  <c r="BE88" i="99"/>
  <c r="BE140" i="99"/>
  <c r="Y23" i="100" s="1"/>
  <c r="BE192" i="99"/>
  <c r="BE20" i="99"/>
  <c r="BE72" i="99"/>
  <c r="BE124" i="99"/>
  <c r="BE176" i="99"/>
  <c r="BE55" i="99"/>
  <c r="BE107" i="99"/>
  <c r="BE159" i="99"/>
  <c r="BE211" i="99"/>
  <c r="BE39" i="99"/>
  <c r="BE91" i="99"/>
  <c r="BE143" i="99"/>
  <c r="BE195" i="99"/>
  <c r="BE23" i="99"/>
  <c r="BE75" i="99"/>
  <c r="BE127" i="99"/>
  <c r="BE179" i="99"/>
  <c r="BE7" i="99"/>
  <c r="BE59" i="99"/>
  <c r="BE111" i="99"/>
  <c r="Y8" i="100" s="1"/>
  <c r="BE163" i="99"/>
  <c r="BE42" i="99"/>
  <c r="BE94" i="99"/>
  <c r="BE146" i="99"/>
  <c r="BE198" i="99"/>
  <c r="BE26" i="99"/>
  <c r="BE78" i="99"/>
  <c r="BE130" i="99"/>
  <c r="BE182" i="99"/>
  <c r="BE10" i="99"/>
  <c r="BE62" i="99"/>
  <c r="BE114" i="99"/>
  <c r="BE166" i="99"/>
  <c r="BG47" i="99"/>
  <c r="BG99" i="99"/>
  <c r="BG203" i="99"/>
  <c r="BG151" i="99"/>
  <c r="BG51" i="99"/>
  <c r="BG103" i="99"/>
  <c r="BG207" i="99"/>
  <c r="BG155" i="99"/>
  <c r="BG39" i="99"/>
  <c r="BG91" i="99"/>
  <c r="BG195" i="99"/>
  <c r="BG143" i="99"/>
  <c r="BG50" i="99"/>
  <c r="BG102" i="99"/>
  <c r="BG154" i="99"/>
  <c r="BG206" i="99"/>
  <c r="BG34" i="99"/>
  <c r="BG86" i="99"/>
  <c r="BG138" i="99"/>
  <c r="BG190" i="99"/>
  <c r="BG18" i="99"/>
  <c r="BG70" i="99"/>
  <c r="BG122" i="99"/>
  <c r="BG174" i="99"/>
  <c r="BG53" i="99"/>
  <c r="BG105" i="99"/>
  <c r="BG209" i="99"/>
  <c r="BG157" i="99"/>
  <c r="BG37" i="99"/>
  <c r="BG89" i="99"/>
  <c r="BG193" i="99"/>
  <c r="BG141" i="99"/>
  <c r="AA24" i="100" s="1"/>
  <c r="BG21" i="99"/>
  <c r="BG73" i="99"/>
  <c r="BG125" i="99"/>
  <c r="BG177" i="99"/>
  <c r="BG57" i="99"/>
  <c r="BG109" i="99"/>
  <c r="BG161" i="99"/>
  <c r="BG5" i="99"/>
  <c r="BG44" i="99"/>
  <c r="BG148" i="99"/>
  <c r="BG96" i="99"/>
  <c r="BG200" i="99"/>
  <c r="BG28" i="99"/>
  <c r="BG80" i="99"/>
  <c r="BG132" i="99"/>
  <c r="BG184" i="99"/>
  <c r="BG12" i="99"/>
  <c r="BG64" i="99"/>
  <c r="BG116" i="99"/>
  <c r="AA11" i="100" s="1"/>
  <c r="BG168" i="99"/>
  <c r="BF12" i="99"/>
  <c r="BF64" i="99"/>
  <c r="BF116" i="99"/>
  <c r="Z11" i="100" s="1"/>
  <c r="BF168" i="99"/>
  <c r="BF8" i="99"/>
  <c r="BF60" i="99"/>
  <c r="BF112" i="99"/>
  <c r="BF164" i="99"/>
  <c r="BF44" i="99"/>
  <c r="BF96" i="99"/>
  <c r="BF148" i="99"/>
  <c r="BF200" i="99"/>
  <c r="BF55" i="99"/>
  <c r="BF107" i="99"/>
  <c r="BF159" i="99"/>
  <c r="BF211" i="99"/>
  <c r="BF39" i="99"/>
  <c r="BF91" i="99"/>
  <c r="BF143" i="99"/>
  <c r="BF195" i="99"/>
  <c r="BF23" i="99"/>
  <c r="BF75" i="99"/>
  <c r="BF127" i="99"/>
  <c r="BF179" i="99"/>
  <c r="BF7" i="99"/>
  <c r="BF59" i="99"/>
  <c r="BF111" i="99"/>
  <c r="Z8" i="100" s="1"/>
  <c r="BF163" i="99"/>
  <c r="BF42" i="99"/>
  <c r="BF94" i="99"/>
  <c r="BF146" i="99"/>
  <c r="BF198" i="99"/>
  <c r="BF26" i="99"/>
  <c r="BF78" i="99"/>
  <c r="BF130" i="99"/>
  <c r="BF182" i="99"/>
  <c r="BF10" i="99"/>
  <c r="BF62" i="99"/>
  <c r="BF114" i="99"/>
  <c r="BF166" i="99"/>
  <c r="BF45" i="99"/>
  <c r="BF97" i="99"/>
  <c r="BF149" i="99"/>
  <c r="BF201" i="99"/>
  <c r="BF29" i="99"/>
  <c r="BF81" i="99"/>
  <c r="BF133" i="99"/>
  <c r="BF185" i="99"/>
  <c r="BF13" i="99"/>
  <c r="BF65" i="99"/>
  <c r="BF117" i="99"/>
  <c r="Z12" i="100" s="1"/>
  <c r="BF169" i="99"/>
  <c r="BH54" i="99"/>
  <c r="BH106" i="99"/>
  <c r="BH158" i="99"/>
  <c r="BH210" i="99"/>
  <c r="BH6" i="99"/>
  <c r="BH58" i="99"/>
  <c r="BH110" i="99"/>
  <c r="BH162" i="99"/>
  <c r="BH48" i="99"/>
  <c r="BH100" i="99"/>
  <c r="BH152" i="99"/>
  <c r="AB30" i="100" s="1"/>
  <c r="BH204" i="99"/>
  <c r="BH32" i="99"/>
  <c r="BH84" i="99"/>
  <c r="BH136" i="99"/>
  <c r="BH188" i="99"/>
  <c r="BH35" i="99"/>
  <c r="BH87" i="99"/>
  <c r="BH139" i="99"/>
  <c r="BH191" i="99"/>
  <c r="BD42" i="99"/>
  <c r="BD146" i="99"/>
  <c r="BD198" i="99"/>
  <c r="BD94" i="99"/>
  <c r="BD38" i="99"/>
  <c r="BD90" i="99"/>
  <c r="BD142" i="99"/>
  <c r="BD194" i="99"/>
  <c r="BD41" i="99"/>
  <c r="BD93" i="99"/>
  <c r="BD145" i="99"/>
  <c r="BD197" i="99"/>
  <c r="BD44" i="99"/>
  <c r="BD96" i="99"/>
  <c r="BD148" i="99"/>
  <c r="BD200" i="99"/>
  <c r="BD12" i="99"/>
  <c r="BD64" i="99"/>
  <c r="BD116" i="99"/>
  <c r="X11" i="100" s="1"/>
  <c r="BD168" i="99"/>
  <c r="BD19" i="99"/>
  <c r="BD71" i="99"/>
  <c r="BD123" i="99"/>
  <c r="X15" i="100" s="1"/>
  <c r="BD175" i="99"/>
  <c r="BE21" i="99"/>
  <c r="BE73" i="99"/>
  <c r="BE125" i="99"/>
  <c r="BE177" i="99"/>
  <c r="BE47" i="99"/>
  <c r="BE99" i="99"/>
  <c r="BE151" i="99"/>
  <c r="BE203" i="99"/>
  <c r="BH46" i="99"/>
  <c r="BH98" i="99"/>
  <c r="BH150" i="99"/>
  <c r="AB29" i="100" s="1"/>
  <c r="BH202" i="99"/>
  <c r="BH50" i="99"/>
  <c r="BH102" i="99"/>
  <c r="BH154" i="99"/>
  <c r="AB31" i="100" s="1"/>
  <c r="BH206" i="99"/>
  <c r="BH10" i="99"/>
  <c r="BH62" i="99"/>
  <c r="BH114" i="99"/>
  <c r="BH166" i="99"/>
  <c r="BH45" i="99"/>
  <c r="BH97" i="99"/>
  <c r="BH149" i="99"/>
  <c r="BH201" i="99"/>
  <c r="BH29" i="99"/>
  <c r="BH81" i="99"/>
  <c r="BH133" i="99"/>
  <c r="BH185" i="99"/>
  <c r="BH13" i="99"/>
  <c r="BH65" i="99"/>
  <c r="BH117" i="99"/>
  <c r="AB12" i="100" s="1"/>
  <c r="BH169" i="99"/>
  <c r="BH52" i="99"/>
  <c r="BH104" i="99"/>
  <c r="BH156" i="99"/>
  <c r="BH208" i="99"/>
  <c r="BH36" i="99"/>
  <c r="BH88" i="99"/>
  <c r="BH140" i="99"/>
  <c r="AB23" i="100" s="1"/>
  <c r="BH192" i="99"/>
  <c r="BH20" i="99"/>
  <c r="BH72" i="99"/>
  <c r="BH124" i="99"/>
  <c r="AB16" i="100" s="1"/>
  <c r="BH176" i="99"/>
  <c r="BH55" i="99"/>
  <c r="BH107" i="99"/>
  <c r="BH159" i="99"/>
  <c r="BH211" i="99"/>
  <c r="BH39" i="99"/>
  <c r="BH91" i="99"/>
  <c r="BH143" i="99"/>
  <c r="BH195" i="99"/>
  <c r="BH23" i="99"/>
  <c r="BH75" i="99"/>
  <c r="BH127" i="99"/>
  <c r="BH179" i="99"/>
  <c r="BH7" i="99"/>
  <c r="BH59" i="99"/>
  <c r="BH111" i="99"/>
  <c r="AB8" i="100" s="1"/>
  <c r="BH163" i="99"/>
  <c r="BD22" i="99"/>
  <c r="BD74" i="99"/>
  <c r="BD126" i="99"/>
  <c r="BD178" i="99"/>
  <c r="BD26" i="99"/>
  <c r="BD130" i="99"/>
  <c r="BD182" i="99"/>
  <c r="BD78" i="99"/>
  <c r="BD14" i="99"/>
  <c r="BD66" i="99"/>
  <c r="BD118" i="99"/>
  <c r="BD170" i="99"/>
  <c r="BD45" i="99"/>
  <c r="BD97" i="99"/>
  <c r="BD149" i="99"/>
  <c r="BD201" i="99"/>
  <c r="BD29" i="99"/>
  <c r="BD133" i="99"/>
  <c r="BD185" i="99"/>
  <c r="BD81" i="99"/>
  <c r="BD13" i="99"/>
  <c r="BD65" i="99"/>
  <c r="BD117" i="99"/>
  <c r="X12" i="100" s="1"/>
  <c r="BD169" i="99"/>
  <c r="BD48" i="99"/>
  <c r="BD100" i="99"/>
  <c r="BD204" i="99"/>
  <c r="BD152" i="99"/>
  <c r="BD32" i="99"/>
  <c r="BD84" i="99"/>
  <c r="BD188" i="99"/>
  <c r="BD136" i="99"/>
  <c r="BD16" i="99"/>
  <c r="BD68" i="99"/>
  <c r="BD120" i="99"/>
  <c r="BD172" i="99"/>
  <c r="BD55" i="99"/>
  <c r="BD107" i="99"/>
  <c r="BD159" i="99"/>
  <c r="BD211" i="99"/>
  <c r="BD39" i="99"/>
  <c r="BD91" i="99"/>
  <c r="BD143" i="99"/>
  <c r="BD195" i="99"/>
  <c r="BD23" i="99"/>
  <c r="BD75" i="99"/>
  <c r="BD127" i="99"/>
  <c r="BD179" i="99"/>
  <c r="BD7" i="99"/>
  <c r="BD59" i="99"/>
  <c r="BD111" i="99"/>
  <c r="X8" i="100" s="1"/>
  <c r="BD163" i="99"/>
  <c r="BE37" i="99"/>
  <c r="BE89" i="99"/>
  <c r="BE141" i="99"/>
  <c r="BE193" i="99"/>
  <c r="BE9" i="99"/>
  <c r="BE61" i="99"/>
  <c r="BE113" i="99"/>
  <c r="Y9" i="100" s="1"/>
  <c r="BE165" i="99"/>
  <c r="BE17" i="99"/>
  <c r="BE69" i="99"/>
  <c r="BE121" i="99"/>
  <c r="Y14" i="100" s="1"/>
  <c r="BE173" i="99"/>
  <c r="BE48" i="99"/>
  <c r="BE100" i="99"/>
  <c r="BE152" i="99"/>
  <c r="BE204" i="99"/>
  <c r="BE32" i="99"/>
  <c r="BE84" i="99"/>
  <c r="BE136" i="99"/>
  <c r="BE188" i="99"/>
  <c r="BE16" i="99"/>
  <c r="BE68" i="99"/>
  <c r="BE120" i="99"/>
  <c r="BE172" i="99"/>
  <c r="BE51" i="99"/>
  <c r="BE103" i="99"/>
  <c r="BE155" i="99"/>
  <c r="BE207" i="99"/>
  <c r="BE35" i="99"/>
  <c r="BE87" i="99"/>
  <c r="BE139" i="99"/>
  <c r="BE191" i="99"/>
  <c r="BE19" i="99"/>
  <c r="BE71" i="99"/>
  <c r="BE123" i="99"/>
  <c r="Y15" i="100" s="1"/>
  <c r="BE175" i="99"/>
  <c r="BE54" i="99"/>
  <c r="BE106" i="99"/>
  <c r="BE158" i="99"/>
  <c r="BE210" i="99"/>
  <c r="BE38" i="99"/>
  <c r="BE90" i="99"/>
  <c r="BE142" i="99"/>
  <c r="BE194" i="99"/>
  <c r="BE22" i="99"/>
  <c r="BE74" i="99"/>
  <c r="BE126" i="99"/>
  <c r="Y17" i="100" s="1"/>
  <c r="BE178" i="99"/>
  <c r="BE6" i="99"/>
  <c r="BE58" i="99"/>
  <c r="BE110" i="99"/>
  <c r="BE162" i="99"/>
  <c r="BG43" i="99"/>
  <c r="BG95" i="99"/>
  <c r="BG199" i="99"/>
  <c r="BG147" i="99"/>
  <c r="AA27" i="100" s="1"/>
  <c r="BG31" i="99"/>
  <c r="BG83" i="99"/>
  <c r="BG187" i="99"/>
  <c r="BG135" i="99"/>
  <c r="BG23" i="99"/>
  <c r="BG75" i="99"/>
  <c r="BG127" i="99"/>
  <c r="BG179" i="99"/>
  <c r="BG46" i="99"/>
  <c r="BG202" i="99"/>
  <c r="BG98" i="99"/>
  <c r="BG150" i="99"/>
  <c r="AA29" i="100" s="1"/>
  <c r="BG30" i="99"/>
  <c r="BG82" i="99"/>
  <c r="BG186" i="99"/>
  <c r="BG134" i="99"/>
  <c r="BG14" i="99"/>
  <c r="BG66" i="99"/>
  <c r="BG118" i="99"/>
  <c r="BG170" i="99"/>
  <c r="BG49" i="99"/>
  <c r="BG101" i="99"/>
  <c r="BG153" i="99"/>
  <c r="BG205" i="99"/>
  <c r="BG33" i="99"/>
  <c r="BG85" i="99"/>
  <c r="BG137" i="99"/>
  <c r="BG189" i="99"/>
  <c r="BG17" i="99"/>
  <c r="BG69" i="99"/>
  <c r="BG121" i="99"/>
  <c r="AA14" i="100" s="1"/>
  <c r="BG173" i="99"/>
  <c r="BG56" i="99"/>
  <c r="BG108" i="99"/>
  <c r="BG160" i="99"/>
  <c r="AA34" i="100" s="1"/>
  <c r="BG212" i="99"/>
  <c r="BG40" i="99"/>
  <c r="BG92" i="99"/>
  <c r="BG144" i="99"/>
  <c r="AA26" i="100" s="1"/>
  <c r="BG196" i="99"/>
  <c r="BG24" i="99"/>
  <c r="BG76" i="99"/>
  <c r="BG128" i="99"/>
  <c r="BG180" i="99"/>
  <c r="BG8" i="99"/>
  <c r="BG60" i="99"/>
  <c r="BG164" i="99"/>
  <c r="BG112" i="99"/>
  <c r="BF56" i="99"/>
  <c r="BF108" i="99"/>
  <c r="BF160" i="99"/>
  <c r="Z34" i="100" s="1"/>
  <c r="BF212" i="99"/>
  <c r="BF32" i="99"/>
  <c r="BF84" i="99"/>
  <c r="BF136" i="99"/>
  <c r="BF188" i="99"/>
  <c r="BF52" i="99"/>
  <c r="BF104" i="99"/>
  <c r="BF156" i="99"/>
  <c r="BF208" i="99"/>
  <c r="BF51" i="99"/>
  <c r="BF103" i="99"/>
  <c r="BF155" i="99"/>
  <c r="BF207" i="99"/>
  <c r="BF35" i="99"/>
  <c r="BF87" i="99"/>
  <c r="BF139" i="99"/>
  <c r="BF191" i="99"/>
  <c r="BF19" i="99"/>
  <c r="BF71" i="99"/>
  <c r="BF123" i="99"/>
  <c r="Z15" i="100" s="1"/>
  <c r="BF175" i="99"/>
  <c r="BF54" i="99"/>
  <c r="BF106" i="99"/>
  <c r="BF158" i="99"/>
  <c r="BF210" i="99"/>
  <c r="BF38" i="99"/>
  <c r="BF90" i="99"/>
  <c r="BF142" i="99"/>
  <c r="BF194" i="99"/>
  <c r="BF22" i="99"/>
  <c r="BF74" i="99"/>
  <c r="BF126" i="99"/>
  <c r="Z17" i="100" s="1"/>
  <c r="BF178" i="99"/>
  <c r="BF6" i="99"/>
  <c r="BF58" i="99"/>
  <c r="BF110" i="99"/>
  <c r="BF162" i="99"/>
  <c r="BF41" i="99"/>
  <c r="BF93" i="99"/>
  <c r="BF145" i="99"/>
  <c r="BF197" i="99"/>
  <c r="BF25" i="99"/>
  <c r="BF77" i="99"/>
  <c r="BF129" i="99"/>
  <c r="Z18" i="100" s="1"/>
  <c r="BF181" i="99"/>
  <c r="BF9" i="99"/>
  <c r="BF61" i="99"/>
  <c r="BF113" i="99"/>
  <c r="Z9" i="100" s="1"/>
  <c r="BF165" i="99"/>
  <c r="AA20" i="100" l="1"/>
  <c r="AA22" i="100"/>
  <c r="AA18" i="100"/>
  <c r="AA31" i="100"/>
  <c r="X16" i="100"/>
  <c r="Y30" i="100"/>
  <c r="AA28" i="100"/>
  <c r="X17" i="100"/>
  <c r="CI8" i="105"/>
  <c r="CG13" i="105"/>
  <c r="CF12" i="105"/>
  <c r="CJ9" i="105"/>
  <c r="CF10" i="105"/>
  <c r="CW10" i="105" s="1"/>
  <c r="CW12" i="105" s="1"/>
  <c r="CI10" i="105"/>
  <c r="CZ10" i="105" s="1"/>
  <c r="CZ12" i="105" s="1"/>
  <c r="CG9" i="105"/>
  <c r="CF18" i="105"/>
  <c r="CW25" i="105" s="1"/>
  <c r="CW27" i="105" s="1"/>
  <c r="CF14" i="105"/>
  <c r="CW16" i="105" s="1"/>
  <c r="CW18" i="105" s="1"/>
  <c r="Z32" i="100"/>
  <c r="X21" i="100"/>
  <c r="CI17" i="105"/>
  <c r="CZ22" i="105" s="1"/>
  <c r="CZ24" i="105" s="1"/>
  <c r="CF13" i="105"/>
  <c r="CJ16" i="105"/>
  <c r="DA19" i="105" s="1"/>
  <c r="DA21" i="105" s="1"/>
  <c r="CH18" i="105"/>
  <c r="CY25" i="105" s="1"/>
  <c r="CY27" i="105" s="1"/>
  <c r="CH8" i="105"/>
  <c r="CH10" i="105"/>
  <c r="CY10" i="105" s="1"/>
  <c r="CY12" i="105" s="1"/>
  <c r="CG18" i="105"/>
  <c r="CX25" i="105" s="1"/>
  <c r="CX27" i="105" s="1"/>
  <c r="CG16" i="105"/>
  <c r="CX19" i="105" s="1"/>
  <c r="CX21" i="105" s="1"/>
  <c r="CJ8" i="105"/>
  <c r="CH12" i="105"/>
  <c r="CH16" i="105"/>
  <c r="CY19" i="105" s="1"/>
  <c r="CY21" i="105" s="1"/>
  <c r="CI13" i="105"/>
  <c r="CG8" i="105"/>
  <c r="CF8" i="105"/>
  <c r="CF9" i="105"/>
  <c r="CJ10" i="105"/>
  <c r="DA10" i="105" s="1"/>
  <c r="DA12" i="105" s="1"/>
  <c r="CJ12" i="105"/>
  <c r="CH14" i="105"/>
  <c r="CY16" i="105" s="1"/>
  <c r="CY18" i="105" s="1"/>
  <c r="CH13" i="105"/>
  <c r="CI16" i="105"/>
  <c r="CZ19" i="105" s="1"/>
  <c r="CZ21" i="105" s="1"/>
  <c r="CI9" i="105"/>
  <c r="CI18" i="105"/>
  <c r="CZ25" i="105" s="1"/>
  <c r="CZ27" i="105" s="1"/>
  <c r="CG14" i="105"/>
  <c r="CX16" i="105" s="1"/>
  <c r="CX18" i="105" s="1"/>
  <c r="CG10" i="105"/>
  <c r="CX10" i="105" s="1"/>
  <c r="CX12" i="105" s="1"/>
  <c r="CJ13" i="105"/>
  <c r="CJ14" i="105"/>
  <c r="DA16" i="105" s="1"/>
  <c r="DA18" i="105" s="1"/>
  <c r="CI12" i="105"/>
  <c r="CF17" i="105"/>
  <c r="CW22" i="105" s="1"/>
  <c r="CW24" i="105" s="1"/>
  <c r="CJ17" i="105"/>
  <c r="DA22" i="105" s="1"/>
  <c r="DA24" i="105" s="1"/>
  <c r="CH9" i="105"/>
  <c r="CH17" i="105"/>
  <c r="CY22" i="105" s="1"/>
  <c r="CY24" i="105" s="1"/>
  <c r="CI14" i="105"/>
  <c r="CZ16" i="105" s="1"/>
  <c r="CZ18" i="105" s="1"/>
  <c r="CG17" i="105"/>
  <c r="CX22" i="105" s="1"/>
  <c r="CX24" i="105" s="1"/>
  <c r="CF16" i="105"/>
  <c r="CW19" i="105" s="1"/>
  <c r="CW21" i="105" s="1"/>
  <c r="CJ18" i="105"/>
  <c r="DA25" i="105" s="1"/>
  <c r="DA27" i="105" s="1"/>
  <c r="CG12" i="105"/>
  <c r="CX13" i="105" s="1"/>
  <c r="CX15" i="105" s="1"/>
  <c r="CI7" i="105"/>
  <c r="CH7" i="105"/>
  <c r="CJ7" i="105"/>
  <c r="CG7" i="105"/>
  <c r="CF7" i="105"/>
  <c r="AA13" i="100"/>
  <c r="Y24" i="100"/>
  <c r="AB32" i="100"/>
  <c r="X28" i="100"/>
  <c r="Y16" i="100"/>
  <c r="Y18" i="100"/>
  <c r="Y21" i="100"/>
  <c r="AB9" i="100"/>
  <c r="Z20" i="100"/>
  <c r="Y12" i="100"/>
  <c r="X24" i="100"/>
  <c r="AB20" i="100"/>
  <c r="AA21" i="100"/>
  <c r="X30" i="100"/>
  <c r="X9" i="100"/>
  <c r="X26" i="100"/>
  <c r="AA30" i="100"/>
  <c r="AA17" i="100"/>
  <c r="AB21" i="100"/>
  <c r="AB24" i="100"/>
  <c r="Z22" i="100"/>
  <c r="Z21" i="100"/>
  <c r="Z30" i="100"/>
  <c r="AA16" i="100"/>
  <c r="AA12" i="100"/>
  <c r="AA8" i="100"/>
  <c r="Y22" i="100"/>
  <c r="Y31" i="100"/>
  <c r="Y13" i="100"/>
  <c r="Y20" i="100"/>
  <c r="Y28" i="100"/>
  <c r="X18" i="100"/>
  <c r="X7" i="100"/>
  <c r="AB18" i="100"/>
  <c r="X32" i="100"/>
  <c r="AB28" i="100"/>
  <c r="Z24" i="100"/>
  <c r="Z7" i="100"/>
  <c r="X29" i="100"/>
  <c r="X22" i="100"/>
  <c r="AB7" i="100"/>
  <c r="AA32" i="100"/>
  <c r="Y7" i="100"/>
  <c r="Z28" i="100"/>
  <c r="Y32" i="100"/>
  <c r="AB22" i="100"/>
  <c r="Y29" i="100"/>
  <c r="Y26" i="100"/>
  <c r="X13" i="100"/>
  <c r="AB17" i="100"/>
  <c r="Z31" i="100"/>
  <c r="Z26" i="100"/>
  <c r="AA7" i="100"/>
  <c r="BP6" i="99"/>
  <c r="BP26" i="99"/>
  <c r="BP46" i="99"/>
  <c r="AM7" i="100" s="1"/>
  <c r="BP66" i="99"/>
  <c r="BP17" i="99"/>
  <c r="BP37" i="99"/>
  <c r="BP57" i="99"/>
  <c r="BP77" i="99"/>
  <c r="BP20" i="99"/>
  <c r="BP40" i="99"/>
  <c r="BP60" i="99"/>
  <c r="BP80" i="99"/>
  <c r="BP23" i="99"/>
  <c r="BP43" i="99"/>
  <c r="BP63" i="99"/>
  <c r="BP83" i="99"/>
  <c r="BP7" i="99"/>
  <c r="BP27" i="99"/>
  <c r="BP47" i="99"/>
  <c r="AM8" i="100" s="1"/>
  <c r="BP67" i="99"/>
  <c r="BO18" i="99"/>
  <c r="BO38" i="99"/>
  <c r="BO58" i="99"/>
  <c r="BO78" i="99"/>
  <c r="BO17" i="99"/>
  <c r="BO37" i="99"/>
  <c r="BO57" i="99"/>
  <c r="BO77" i="99"/>
  <c r="BO20" i="99"/>
  <c r="BO40" i="99"/>
  <c r="BO60" i="99"/>
  <c r="BO80" i="99"/>
  <c r="BO23" i="99"/>
  <c r="BO43" i="99"/>
  <c r="BO63" i="99"/>
  <c r="BO83" i="99"/>
  <c r="BO7" i="99"/>
  <c r="BO27" i="99"/>
  <c r="BO47" i="99"/>
  <c r="AL8" i="100" s="1"/>
  <c r="BO67" i="99"/>
  <c r="BR14" i="99"/>
  <c r="BR74" i="99"/>
  <c r="BR34" i="99"/>
  <c r="BR54" i="99"/>
  <c r="BR17" i="99"/>
  <c r="BR77" i="99"/>
  <c r="BR37" i="99"/>
  <c r="BR57" i="99"/>
  <c r="BR20" i="99"/>
  <c r="BR40" i="99"/>
  <c r="BR60" i="99"/>
  <c r="BR80" i="99"/>
  <c r="BR43" i="99"/>
  <c r="BR23" i="99"/>
  <c r="BR63" i="99"/>
  <c r="AO31" i="100" s="1"/>
  <c r="BR83" i="99"/>
  <c r="BR7" i="99"/>
  <c r="BR27" i="99"/>
  <c r="BR67" i="99"/>
  <c r="BR47" i="99"/>
  <c r="BQ22" i="99"/>
  <c r="BQ42" i="99"/>
  <c r="BQ62" i="99"/>
  <c r="BQ82" i="99"/>
  <c r="BQ17" i="99"/>
  <c r="BQ37" i="99"/>
  <c r="BQ57" i="99"/>
  <c r="BQ77" i="99"/>
  <c r="BQ20" i="99"/>
  <c r="BQ40" i="99"/>
  <c r="BQ60" i="99"/>
  <c r="BQ80" i="99"/>
  <c r="BQ23" i="99"/>
  <c r="BQ43" i="99"/>
  <c r="BQ63" i="99"/>
  <c r="AN31" i="100" s="1"/>
  <c r="BQ83" i="99"/>
  <c r="BQ7" i="99"/>
  <c r="BQ27" i="99"/>
  <c r="BQ47" i="99"/>
  <c r="AN8" i="100" s="1"/>
  <c r="BQ67" i="99"/>
  <c r="BP14" i="99"/>
  <c r="BP34" i="99"/>
  <c r="BP54" i="99"/>
  <c r="BP74" i="99"/>
  <c r="BP18" i="99"/>
  <c r="BP38" i="99"/>
  <c r="BP58" i="99"/>
  <c r="BP78" i="99"/>
  <c r="BP13" i="99"/>
  <c r="BP33" i="99"/>
  <c r="BP53" i="99"/>
  <c r="BP73" i="99"/>
  <c r="BP16" i="99"/>
  <c r="BP36" i="99"/>
  <c r="BP56" i="99"/>
  <c r="BP76" i="99"/>
  <c r="BP19" i="99"/>
  <c r="BP39" i="99"/>
  <c r="BP59" i="99"/>
  <c r="BP79" i="99"/>
  <c r="BO22" i="99"/>
  <c r="BO42" i="99"/>
  <c r="BO62" i="99"/>
  <c r="BO82" i="99"/>
  <c r="BO14" i="99"/>
  <c r="BO34" i="99"/>
  <c r="BO54" i="99"/>
  <c r="BO74" i="99"/>
  <c r="BO13" i="99"/>
  <c r="BO33" i="99"/>
  <c r="BO53" i="99"/>
  <c r="BO73" i="99"/>
  <c r="BO16" i="99"/>
  <c r="BO36" i="99"/>
  <c r="BO56" i="99"/>
  <c r="BO76" i="99"/>
  <c r="BO19" i="99"/>
  <c r="BO39" i="99"/>
  <c r="BO59" i="99"/>
  <c r="BO79" i="99"/>
  <c r="BR42" i="99"/>
  <c r="BR82" i="99"/>
  <c r="BR22" i="99"/>
  <c r="BR62" i="99"/>
  <c r="BR10" i="99"/>
  <c r="BR50" i="99"/>
  <c r="BR30" i="99"/>
  <c r="BR70" i="99"/>
  <c r="BR13" i="99"/>
  <c r="BR33" i="99"/>
  <c r="BR53" i="99"/>
  <c r="BR73" i="99"/>
  <c r="BR16" i="99"/>
  <c r="BR36" i="99"/>
  <c r="BR56" i="99"/>
  <c r="BR76" i="99"/>
  <c r="BR19" i="99"/>
  <c r="BR59" i="99"/>
  <c r="BR79" i="99"/>
  <c r="BR39" i="99"/>
  <c r="BQ10" i="99"/>
  <c r="BQ30" i="99"/>
  <c r="BQ50" i="99"/>
  <c r="BQ70" i="99"/>
  <c r="BQ6" i="99"/>
  <c r="BQ26" i="99"/>
  <c r="BQ46" i="99"/>
  <c r="AN7" i="100" s="1"/>
  <c r="BQ66" i="99"/>
  <c r="BQ13" i="99"/>
  <c r="BQ33" i="99"/>
  <c r="BQ53" i="99"/>
  <c r="BQ73" i="99"/>
  <c r="BQ16" i="99"/>
  <c r="BQ36" i="99"/>
  <c r="BQ56" i="99"/>
  <c r="BQ76" i="99"/>
  <c r="BQ19" i="99"/>
  <c r="BQ39" i="99"/>
  <c r="BQ59" i="99"/>
  <c r="BQ79" i="99"/>
  <c r="BP10" i="99"/>
  <c r="BP30" i="99"/>
  <c r="BP50" i="99"/>
  <c r="BP70" i="99"/>
  <c r="BP5" i="99"/>
  <c r="BP25" i="99"/>
  <c r="BP45" i="99"/>
  <c r="BP65" i="99"/>
  <c r="BP9" i="99"/>
  <c r="BP29" i="99"/>
  <c r="BP49" i="99"/>
  <c r="BP69" i="99"/>
  <c r="BP12" i="99"/>
  <c r="BP32" i="99"/>
  <c r="BP52" i="99"/>
  <c r="BP72" i="99"/>
  <c r="BP15" i="99"/>
  <c r="BP35" i="99"/>
  <c r="BP55" i="99"/>
  <c r="BP75" i="99"/>
  <c r="BO10" i="99"/>
  <c r="BO30" i="99"/>
  <c r="BO50" i="99"/>
  <c r="BO70" i="99"/>
  <c r="BO25" i="99"/>
  <c r="BO45" i="99"/>
  <c r="BO65" i="99"/>
  <c r="BO5" i="99"/>
  <c r="BO9" i="99"/>
  <c r="BO29" i="99"/>
  <c r="BO49" i="99"/>
  <c r="BO69" i="99"/>
  <c r="BO12" i="99"/>
  <c r="BO32" i="99"/>
  <c r="BO52" i="99"/>
  <c r="BO72" i="99"/>
  <c r="BO15" i="99"/>
  <c r="BO35" i="99"/>
  <c r="BO55" i="99"/>
  <c r="BO75" i="99"/>
  <c r="BR18" i="99"/>
  <c r="BR58" i="99"/>
  <c r="BR38" i="99"/>
  <c r="BR78" i="99"/>
  <c r="BR5" i="99"/>
  <c r="BR25" i="99"/>
  <c r="BR45" i="99"/>
  <c r="BR65" i="99"/>
  <c r="BR9" i="99"/>
  <c r="BR69" i="99"/>
  <c r="BR29" i="99"/>
  <c r="BR49" i="99"/>
  <c r="BR12" i="99"/>
  <c r="BR32" i="99"/>
  <c r="BR52" i="99"/>
  <c r="BR72" i="99"/>
  <c r="BR15" i="99"/>
  <c r="BR35" i="99"/>
  <c r="BR55" i="99"/>
  <c r="AO19" i="100" s="1"/>
  <c r="BR75" i="99"/>
  <c r="BQ18" i="99"/>
  <c r="BQ38" i="99"/>
  <c r="BQ58" i="99"/>
  <c r="BQ78" i="99"/>
  <c r="BQ5" i="99"/>
  <c r="BQ25" i="99"/>
  <c r="BQ45" i="99"/>
  <c r="BQ65" i="99"/>
  <c r="BQ9" i="99"/>
  <c r="BQ29" i="99"/>
  <c r="BQ49" i="99"/>
  <c r="BQ69" i="99"/>
  <c r="BQ12" i="99"/>
  <c r="BQ32" i="99"/>
  <c r="BQ52" i="99"/>
  <c r="BQ72" i="99"/>
  <c r="BQ15" i="99"/>
  <c r="BQ35" i="99"/>
  <c r="BQ55" i="99"/>
  <c r="BQ75" i="99"/>
  <c r="BP22" i="99"/>
  <c r="BP42" i="99"/>
  <c r="BP62" i="99"/>
  <c r="BP82" i="99"/>
  <c r="BP21" i="99"/>
  <c r="BP41" i="99"/>
  <c r="BP61" i="99"/>
  <c r="BP81" i="99"/>
  <c r="BP24" i="99"/>
  <c r="BP44" i="99"/>
  <c r="BP64" i="99"/>
  <c r="BP84" i="99"/>
  <c r="BP8" i="99"/>
  <c r="BP28" i="99"/>
  <c r="BP48" i="99"/>
  <c r="AM9" i="100" s="1"/>
  <c r="BP68" i="99"/>
  <c r="BP11" i="99"/>
  <c r="BP31" i="99"/>
  <c r="BP51" i="99"/>
  <c r="AM13" i="100" s="1"/>
  <c r="BP71" i="99"/>
  <c r="BO6" i="99"/>
  <c r="BO26" i="99"/>
  <c r="BO46" i="99"/>
  <c r="AL7" i="100" s="1"/>
  <c r="BO66" i="99"/>
  <c r="BO21" i="99"/>
  <c r="BO41" i="99"/>
  <c r="BO61" i="99"/>
  <c r="BO81" i="99"/>
  <c r="BO24" i="99"/>
  <c r="BO44" i="99"/>
  <c r="BO64" i="99"/>
  <c r="BO84" i="99"/>
  <c r="BO8" i="99"/>
  <c r="BO28" i="99"/>
  <c r="BO48" i="99"/>
  <c r="AL9" i="100" s="1"/>
  <c r="BO68" i="99"/>
  <c r="BO11" i="99"/>
  <c r="BO31" i="99"/>
  <c r="BO51" i="99"/>
  <c r="AL13" i="100" s="1"/>
  <c r="BO71" i="99"/>
  <c r="BR6" i="99"/>
  <c r="BR26" i="99"/>
  <c r="BR66" i="99"/>
  <c r="BR46" i="99"/>
  <c r="AO8" i="100" s="1"/>
  <c r="BR21" i="99"/>
  <c r="BR41" i="99"/>
  <c r="BR61" i="99"/>
  <c r="BR81" i="99"/>
  <c r="BR24" i="99"/>
  <c r="BR44" i="99"/>
  <c r="BR64" i="99"/>
  <c r="BR84" i="99"/>
  <c r="BR8" i="99"/>
  <c r="BR28" i="99"/>
  <c r="BR48" i="99"/>
  <c r="AO9" i="100" s="1"/>
  <c r="BR68" i="99"/>
  <c r="BR11" i="99"/>
  <c r="BR51" i="99"/>
  <c r="BR31" i="99"/>
  <c r="BR71" i="99"/>
  <c r="BQ14" i="99"/>
  <c r="BQ34" i="99"/>
  <c r="BQ54" i="99"/>
  <c r="AN17" i="100" s="1"/>
  <c r="BQ74" i="99"/>
  <c r="BQ21" i="99"/>
  <c r="BQ41" i="99"/>
  <c r="BQ61" i="99"/>
  <c r="BQ81" i="99"/>
  <c r="BQ24" i="99"/>
  <c r="BQ44" i="99"/>
  <c r="BQ64" i="99"/>
  <c r="BQ84" i="99"/>
  <c r="BQ8" i="99"/>
  <c r="BQ28" i="99"/>
  <c r="BQ48" i="99"/>
  <c r="AN9" i="100" s="1"/>
  <c r="BQ68" i="99"/>
  <c r="BQ11" i="99"/>
  <c r="BQ31" i="99"/>
  <c r="BQ51" i="99"/>
  <c r="AN13" i="100" s="1"/>
  <c r="BQ71" i="99"/>
  <c r="BS16" i="99"/>
  <c r="BS36" i="99"/>
  <c r="BS56" i="99"/>
  <c r="BS76" i="99"/>
  <c r="BS11" i="99"/>
  <c r="BS31" i="99"/>
  <c r="BS51" i="99"/>
  <c r="BS71" i="99"/>
  <c r="BS12" i="99"/>
  <c r="BS32" i="99"/>
  <c r="BS52" i="99"/>
  <c r="AP15" i="100" s="1"/>
  <c r="BS72" i="99"/>
  <c r="BS7" i="99"/>
  <c r="BS27" i="99"/>
  <c r="BS47" i="99"/>
  <c r="BS67" i="99"/>
  <c r="BS15" i="99"/>
  <c r="BS35" i="99"/>
  <c r="BS55" i="99"/>
  <c r="BS75" i="99"/>
  <c r="BS6" i="99"/>
  <c r="BS26" i="99"/>
  <c r="BS46" i="99"/>
  <c r="BS66" i="99"/>
  <c r="BS14" i="99"/>
  <c r="BS34" i="99"/>
  <c r="BS54" i="99"/>
  <c r="BS74" i="99"/>
  <c r="BS33" i="99"/>
  <c r="BS13" i="99"/>
  <c r="BS73" i="99"/>
  <c r="BS53" i="99"/>
  <c r="AP16" i="100" s="1"/>
  <c r="CN10" i="105" l="1"/>
  <c r="DE10" i="105" s="1"/>
  <c r="DE12" i="105" s="1"/>
  <c r="CW7" i="105"/>
  <c r="CW9" i="105" s="1"/>
  <c r="CZ7" i="105"/>
  <c r="CZ9" i="105" s="1"/>
  <c r="CN17" i="105"/>
  <c r="DE22" i="105" s="1"/>
  <c r="DE24" i="105" s="1"/>
  <c r="CK18" i="105"/>
  <c r="DB25" i="105" s="1"/>
  <c r="DB27" i="105" s="1"/>
  <c r="CP7" i="105"/>
  <c r="CP16" i="105"/>
  <c r="CP17" i="105"/>
  <c r="CP8" i="105"/>
  <c r="CL9" i="105"/>
  <c r="CP18" i="105"/>
  <c r="CP13" i="105"/>
  <c r="CM18" i="105"/>
  <c r="DD25" i="105" s="1"/>
  <c r="DD27" i="105" s="1"/>
  <c r="CP14" i="105"/>
  <c r="CW13" i="105"/>
  <c r="CW15" i="105" s="1"/>
  <c r="CZ13" i="105"/>
  <c r="CZ15" i="105" s="1"/>
  <c r="DA13" i="105"/>
  <c r="DA15" i="105" s="1"/>
  <c r="CX7" i="105"/>
  <c r="CX9" i="105" s="1"/>
  <c r="DA7" i="105"/>
  <c r="DA9" i="105" s="1"/>
  <c r="CY7" i="105"/>
  <c r="CY9" i="105" s="1"/>
  <c r="CY13" i="105"/>
  <c r="CY15" i="105" s="1"/>
  <c r="CM9" i="105"/>
  <c r="CK13" i="105"/>
  <c r="CM7" i="105"/>
  <c r="CN14" i="105"/>
  <c r="DE16" i="105" s="1"/>
  <c r="DE18" i="105" s="1"/>
  <c r="CK10" i="105"/>
  <c r="DB10" i="105" s="1"/>
  <c r="DB12" i="105" s="1"/>
  <c r="CL14" i="105"/>
  <c r="DC16" i="105" s="1"/>
  <c r="DC18" i="105" s="1"/>
  <c r="CM16" i="105"/>
  <c r="DD19" i="105" s="1"/>
  <c r="DD21" i="105" s="1"/>
  <c r="CN16" i="105"/>
  <c r="DE19" i="105" s="1"/>
  <c r="DE21" i="105" s="1"/>
  <c r="CK17" i="105"/>
  <c r="DB22" i="105" s="1"/>
  <c r="DB24" i="105" s="1"/>
  <c r="CL17" i="105"/>
  <c r="DC22" i="105" s="1"/>
  <c r="DC24" i="105" s="1"/>
  <c r="CK8" i="105"/>
  <c r="CM17" i="105"/>
  <c r="DD22" i="105" s="1"/>
  <c r="DD24" i="105" s="1"/>
  <c r="CK9" i="105"/>
  <c r="CL13" i="105"/>
  <c r="CM14" i="105"/>
  <c r="DD16" i="105" s="1"/>
  <c r="DD18" i="105" s="1"/>
  <c r="CN18" i="105"/>
  <c r="DE25" i="105" s="1"/>
  <c r="DE27" i="105" s="1"/>
  <c r="CK14" i="105"/>
  <c r="DB16" i="105" s="1"/>
  <c r="DB18" i="105" s="1"/>
  <c r="CL18" i="105"/>
  <c r="DC25" i="105" s="1"/>
  <c r="DC27" i="105" s="1"/>
  <c r="CL10" i="105"/>
  <c r="DC10" i="105" s="1"/>
  <c r="DC12" i="105" s="1"/>
  <c r="CL12" i="105"/>
  <c r="CM12" i="105"/>
  <c r="CK16" i="105"/>
  <c r="DB19" i="105" s="1"/>
  <c r="DB21" i="105" s="1"/>
  <c r="CL16" i="105"/>
  <c r="DC19" i="105" s="1"/>
  <c r="DC21" i="105" s="1"/>
  <c r="CM8" i="105"/>
  <c r="CN8" i="105"/>
  <c r="CL8" i="105"/>
  <c r="CM13" i="105"/>
  <c r="CN9" i="105"/>
  <c r="CM10" i="105"/>
  <c r="DD10" i="105" s="1"/>
  <c r="DD12" i="105" s="1"/>
  <c r="CK12" i="105"/>
  <c r="DB13" i="105" s="1"/>
  <c r="DB15" i="105" s="1"/>
  <c r="CL7" i="105"/>
  <c r="CK7" i="105"/>
  <c r="CN7" i="105"/>
  <c r="CN13" i="105"/>
  <c r="CN12" i="105"/>
  <c r="AL31" i="100"/>
  <c r="AO7" i="100"/>
  <c r="AM30" i="100"/>
  <c r="AL12" i="100"/>
  <c r="AM12" i="100"/>
  <c r="AN20" i="100"/>
  <c r="AN16" i="100"/>
  <c r="AN12" i="100"/>
  <c r="AO16" i="100"/>
  <c r="AL20" i="100"/>
  <c r="AL16" i="100"/>
  <c r="AL17" i="100"/>
  <c r="AL30" i="100"/>
  <c r="AM20" i="100"/>
  <c r="AM16" i="100"/>
  <c r="AM17" i="100"/>
  <c r="AO25" i="100"/>
  <c r="AN21" i="100"/>
  <c r="AN30" i="100"/>
  <c r="AL21" i="100"/>
  <c r="AM31" i="100"/>
  <c r="AM21" i="100"/>
  <c r="AP19" i="100"/>
  <c r="AO30" i="100"/>
  <c r="AN32" i="100"/>
  <c r="AN33" i="100"/>
  <c r="AN34" i="100"/>
  <c r="AN28" i="100"/>
  <c r="AN29" i="100"/>
  <c r="AO32" i="100"/>
  <c r="AO34" i="100"/>
  <c r="AO33" i="100"/>
  <c r="AO29" i="100"/>
  <c r="AO28" i="100"/>
  <c r="AL34" i="100"/>
  <c r="AL33" i="100"/>
  <c r="AL32" i="100"/>
  <c r="AL29" i="100"/>
  <c r="AL28" i="100"/>
  <c r="AM34" i="100"/>
  <c r="AM33" i="100"/>
  <c r="AM32" i="100"/>
  <c r="AM28" i="100"/>
  <c r="AM29" i="100"/>
  <c r="AN19" i="100"/>
  <c r="AN18" i="100"/>
  <c r="AN15" i="100"/>
  <c r="AN14" i="100"/>
  <c r="AN10" i="100"/>
  <c r="AN11" i="100"/>
  <c r="AN22" i="100"/>
  <c r="AN23" i="100"/>
  <c r="AO15" i="100"/>
  <c r="AO14" i="100"/>
  <c r="AL18" i="100"/>
  <c r="AL19" i="100"/>
  <c r="AL15" i="100"/>
  <c r="AL14" i="100"/>
  <c r="AL10" i="100"/>
  <c r="AL11" i="100"/>
  <c r="AM18" i="100"/>
  <c r="AM19" i="100"/>
  <c r="AM15" i="100"/>
  <c r="AM14" i="100"/>
  <c r="AM10" i="100"/>
  <c r="AM11" i="100"/>
  <c r="AN24" i="100"/>
  <c r="AN25" i="100"/>
  <c r="AO21" i="100"/>
  <c r="AO20" i="100"/>
  <c r="AL24" i="100"/>
  <c r="AL25" i="100"/>
  <c r="AM24" i="100"/>
  <c r="AM25" i="100"/>
  <c r="AM23" i="100"/>
  <c r="AM22" i="100"/>
  <c r="AO18" i="100"/>
  <c r="AO17" i="100"/>
  <c r="AP8" i="100"/>
  <c r="AQ8" i="100" s="1"/>
  <c r="AR8" i="100" s="1"/>
  <c r="CJ8" i="100" s="1"/>
  <c r="AP7" i="100"/>
  <c r="AQ7" i="100" s="1"/>
  <c r="AR7" i="100" s="1"/>
  <c r="AP14" i="100"/>
  <c r="AO24" i="100"/>
  <c r="AO23" i="100"/>
  <c r="AO22" i="100"/>
  <c r="AO13" i="100"/>
  <c r="AN27" i="100"/>
  <c r="AN26" i="100"/>
  <c r="AO27" i="100"/>
  <c r="AO26" i="100"/>
  <c r="AQ31" i="100"/>
  <c r="AR31" i="100" s="1"/>
  <c r="CJ31" i="100" s="1"/>
  <c r="AL27" i="100"/>
  <c r="AL26" i="100"/>
  <c r="AL22" i="100"/>
  <c r="AL23" i="100"/>
  <c r="AM27" i="100"/>
  <c r="AM26" i="100"/>
  <c r="AP18" i="100"/>
  <c r="AP17" i="100"/>
  <c r="AP21" i="100"/>
  <c r="AP20" i="100"/>
  <c r="AO12" i="100"/>
  <c r="AO11" i="100"/>
  <c r="AO10" i="100"/>
  <c r="BS10" i="99"/>
  <c r="BS30" i="99"/>
  <c r="BS50" i="99"/>
  <c r="AP13" i="100" s="1"/>
  <c r="BS70" i="99"/>
  <c r="BJ28" i="99"/>
  <c r="BJ80" i="99"/>
  <c r="BJ132" i="99"/>
  <c r="BJ184" i="99"/>
  <c r="BJ113" i="99"/>
  <c r="BJ165" i="99"/>
  <c r="BJ9" i="99"/>
  <c r="BJ61" i="99"/>
  <c r="BS8" i="99"/>
  <c r="BS28" i="99"/>
  <c r="BS48" i="99"/>
  <c r="AP9" i="100" s="1"/>
  <c r="AQ9" i="100" s="1"/>
  <c r="AR9" i="100" s="1"/>
  <c r="CJ9" i="100" s="1"/>
  <c r="BS68" i="99"/>
  <c r="BJ8" i="99"/>
  <c r="BJ60" i="99"/>
  <c r="BJ112" i="99"/>
  <c r="BJ164" i="99"/>
  <c r="BJ7" i="99"/>
  <c r="BJ59" i="99"/>
  <c r="BJ111" i="99"/>
  <c r="AD8" i="100" s="1"/>
  <c r="BJ163" i="99"/>
  <c r="BJ181" i="99"/>
  <c r="BJ129" i="99"/>
  <c r="BJ25" i="99"/>
  <c r="BJ77" i="99"/>
  <c r="BJ6" i="99"/>
  <c r="BJ58" i="99"/>
  <c r="BJ110" i="99"/>
  <c r="AD7" i="100" s="1"/>
  <c r="BJ162" i="99"/>
  <c r="BJ27" i="99"/>
  <c r="BJ79" i="99"/>
  <c r="BJ131" i="99"/>
  <c r="BJ183" i="99"/>
  <c r="BJ31" i="99"/>
  <c r="BJ83" i="99"/>
  <c r="BJ135" i="99"/>
  <c r="BJ187" i="99"/>
  <c r="BJ24" i="99"/>
  <c r="BJ76" i="99"/>
  <c r="BJ128" i="99"/>
  <c r="BJ180" i="99"/>
  <c r="BJ30" i="99"/>
  <c r="BJ82" i="99"/>
  <c r="BJ134" i="99"/>
  <c r="BJ186" i="99"/>
  <c r="BS69" i="99"/>
  <c r="BS29" i="99"/>
  <c r="BS49" i="99"/>
  <c r="BS9" i="99"/>
  <c r="BJ26" i="99"/>
  <c r="BJ78" i="99"/>
  <c r="BJ130" i="99"/>
  <c r="BJ182" i="99"/>
  <c r="BJ32" i="99"/>
  <c r="BJ84" i="99"/>
  <c r="BJ136" i="99"/>
  <c r="BJ188" i="99"/>
  <c r="BJ81" i="99"/>
  <c r="BJ29" i="99"/>
  <c r="BJ133" i="99"/>
  <c r="BJ185" i="99"/>
  <c r="AQ18" i="100" l="1"/>
  <c r="AR18" i="100" s="1"/>
  <c r="CJ18" i="100" s="1"/>
  <c r="DE7" i="105"/>
  <c r="DE9" i="105" s="1"/>
  <c r="CO18" i="105"/>
  <c r="CR18" i="105" s="1"/>
  <c r="DF25" i="105" s="1"/>
  <c r="DF27" i="105" s="1"/>
  <c r="CO7" i="105"/>
  <c r="CR7" i="105" s="1"/>
  <c r="CP12" i="105"/>
  <c r="CP10" i="105"/>
  <c r="CP9" i="105"/>
  <c r="AD21" i="100"/>
  <c r="CO8" i="105"/>
  <c r="CR8" i="105" s="1"/>
  <c r="DB7" i="105"/>
  <c r="DB9" i="105" s="1"/>
  <c r="DD13" i="105"/>
  <c r="DD15" i="105" s="1"/>
  <c r="DC13" i="105"/>
  <c r="DC15" i="105" s="1"/>
  <c r="DE13" i="105"/>
  <c r="DE15" i="105" s="1"/>
  <c r="DC7" i="105"/>
  <c r="DC9" i="105" s="1"/>
  <c r="DD7" i="105"/>
  <c r="DD9" i="105" s="1"/>
  <c r="AQ21" i="100"/>
  <c r="AR21" i="100" s="1"/>
  <c r="CJ21" i="100" s="1"/>
  <c r="AD18" i="100"/>
  <c r="AQ30" i="100"/>
  <c r="AR30" i="100" s="1"/>
  <c r="CJ30" i="100" s="1"/>
  <c r="AD20" i="100"/>
  <c r="AQ17" i="100"/>
  <c r="AR17" i="100" s="1"/>
  <c r="CJ17" i="100" s="1"/>
  <c r="AQ20" i="100"/>
  <c r="AR20" i="100" s="1"/>
  <c r="CJ20" i="100" s="1"/>
  <c r="AQ16" i="100"/>
  <c r="AR16" i="100" s="1"/>
  <c r="CJ16" i="100" s="1"/>
  <c r="AQ14" i="100"/>
  <c r="AR14" i="100" s="1"/>
  <c r="CJ14" i="100" s="1"/>
  <c r="AQ19" i="100"/>
  <c r="AR19" i="100" s="1"/>
  <c r="CJ19" i="100" s="1"/>
  <c r="AQ13" i="100"/>
  <c r="AR13" i="100" s="1"/>
  <c r="CJ13" i="100" s="1"/>
  <c r="CJ7" i="100"/>
  <c r="AQ15" i="100"/>
  <c r="AR15" i="100" s="1"/>
  <c r="CJ15" i="100" s="1"/>
  <c r="AQ23" i="100"/>
  <c r="AR23" i="100" s="1"/>
  <c r="CJ23" i="100" s="1"/>
  <c r="AQ32" i="100"/>
  <c r="AR32" i="100" s="1"/>
  <c r="CJ32" i="100" s="1"/>
  <c r="AQ24" i="100"/>
  <c r="AR24" i="100" s="1"/>
  <c r="CJ24" i="100" s="1"/>
  <c r="AQ28" i="100"/>
  <c r="AR28" i="100" s="1"/>
  <c r="CJ28" i="100" s="1"/>
  <c r="AQ34" i="100"/>
  <c r="AR34" i="100" s="1"/>
  <c r="CJ34" i="100" s="1"/>
  <c r="AQ22" i="100"/>
  <c r="AR22" i="100" s="1"/>
  <c r="CJ22" i="100" s="1"/>
  <c r="AQ29" i="100"/>
  <c r="AR29" i="100" s="1"/>
  <c r="CJ29" i="100" s="1"/>
  <c r="AQ26" i="100"/>
  <c r="AR26" i="100" s="1"/>
  <c r="CJ26" i="100" s="1"/>
  <c r="AP12" i="100"/>
  <c r="AQ12" i="100" s="1"/>
  <c r="AR12" i="100" s="1"/>
  <c r="CJ12" i="100" s="1"/>
  <c r="AP11" i="100"/>
  <c r="AQ11" i="100" s="1"/>
  <c r="AR11" i="100" s="1"/>
  <c r="CJ11" i="100" s="1"/>
  <c r="AP10" i="100"/>
  <c r="AQ10" i="100" s="1"/>
  <c r="AR10" i="100" s="1"/>
  <c r="CJ10" i="100" s="1"/>
  <c r="AQ27" i="100"/>
  <c r="AR27" i="100" s="1"/>
  <c r="CJ27" i="100" s="1"/>
  <c r="AQ25" i="100"/>
  <c r="AR25" i="100" s="1"/>
  <c r="CJ25" i="100" s="1"/>
  <c r="AQ33" i="100"/>
  <c r="AR33" i="100" s="1"/>
  <c r="CJ33" i="100" s="1"/>
  <c r="BJ23" i="99"/>
  <c r="BJ75" i="99"/>
  <c r="BJ127" i="99"/>
  <c r="BJ179" i="99"/>
  <c r="BJ22" i="99"/>
  <c r="BJ74" i="99"/>
  <c r="BJ126" i="99"/>
  <c r="AD17" i="100" s="1"/>
  <c r="BJ178" i="99"/>
  <c r="BJ14" i="99"/>
  <c r="BJ66" i="99"/>
  <c r="BJ118" i="99"/>
  <c r="BJ170" i="99"/>
  <c r="BJ18" i="99"/>
  <c r="BJ70" i="99"/>
  <c r="BJ122" i="99"/>
  <c r="BJ174" i="99"/>
  <c r="BJ16" i="99"/>
  <c r="BJ68" i="99"/>
  <c r="BJ120" i="99"/>
  <c r="BJ172" i="99"/>
  <c r="BJ10" i="99"/>
  <c r="BJ62" i="99"/>
  <c r="BJ114" i="99"/>
  <c r="AD9" i="100" s="1"/>
  <c r="BJ166" i="99"/>
  <c r="BJ121" i="99"/>
  <c r="BJ17" i="99"/>
  <c r="BJ69" i="99"/>
  <c r="BJ173" i="99"/>
  <c r="BJ20" i="99"/>
  <c r="BJ72" i="99"/>
  <c r="BJ124" i="99"/>
  <c r="BJ176" i="99"/>
  <c r="BJ15" i="99"/>
  <c r="BJ67" i="99"/>
  <c r="BJ119" i="99"/>
  <c r="AD13" i="100" s="1"/>
  <c r="BJ171" i="99"/>
  <c r="BJ11" i="99"/>
  <c r="BJ63" i="99"/>
  <c r="BJ115" i="99"/>
  <c r="AD10" i="100" s="1"/>
  <c r="BJ167" i="99"/>
  <c r="BJ125" i="99"/>
  <c r="BJ177" i="99"/>
  <c r="BJ21" i="99"/>
  <c r="BJ73" i="99"/>
  <c r="BJ19" i="99"/>
  <c r="BJ71" i="99"/>
  <c r="BJ123" i="99"/>
  <c r="AD15" i="100" s="1"/>
  <c r="BJ175" i="99"/>
  <c r="BJ12" i="99"/>
  <c r="BJ64" i="99"/>
  <c r="BJ116" i="99"/>
  <c r="AD11" i="100" s="1"/>
  <c r="BJ168" i="99"/>
  <c r="BJ169" i="99"/>
  <c r="BJ13" i="99"/>
  <c r="BJ65" i="99"/>
  <c r="BJ117" i="99"/>
  <c r="CO17" i="105" l="1"/>
  <c r="CR17" i="105" s="1"/>
  <c r="DF22" i="105" s="1"/>
  <c r="DF24" i="105" s="1"/>
  <c r="AD12" i="100"/>
  <c r="CO16" i="105"/>
  <c r="CR16" i="105" s="1"/>
  <c r="DF19" i="105" s="1"/>
  <c r="DF21" i="105" s="1"/>
  <c r="CO13" i="105"/>
  <c r="CR13" i="105" s="1"/>
  <c r="CO9" i="105"/>
  <c r="CR9" i="105" s="1"/>
  <c r="AD16" i="100"/>
  <c r="CO10" i="105"/>
  <c r="CR10" i="105" s="1"/>
  <c r="DF10" i="105" s="1"/>
  <c r="DF12" i="105" s="1"/>
  <c r="CO14" i="105"/>
  <c r="CR14" i="105" s="1"/>
  <c r="DF16" i="105" s="1"/>
  <c r="DF18" i="105" s="1"/>
  <c r="CO12" i="105"/>
  <c r="CR12" i="105" s="1"/>
  <c r="AD14" i="100"/>
  <c r="R6" i="99"/>
  <c r="R7" i="99"/>
  <c r="R8" i="99"/>
  <c r="R9" i="99"/>
  <c r="R10" i="99"/>
  <c r="R11" i="99"/>
  <c r="R12" i="99"/>
  <c r="R13" i="99"/>
  <c r="R14" i="99"/>
  <c r="R15" i="99"/>
  <c r="R16" i="99"/>
  <c r="R17" i="99"/>
  <c r="R18" i="99"/>
  <c r="R19" i="99"/>
  <c r="R20" i="99"/>
  <c r="R21" i="99"/>
  <c r="R22" i="99"/>
  <c r="R23" i="99"/>
  <c r="R24" i="99"/>
  <c r="R25" i="99"/>
  <c r="R26" i="99"/>
  <c r="R27" i="99"/>
  <c r="R28" i="99"/>
  <c r="R29" i="99"/>
  <c r="R30" i="99"/>
  <c r="R31" i="99"/>
  <c r="R32" i="99"/>
  <c r="R33" i="99"/>
  <c r="R34" i="99"/>
  <c r="R35" i="99"/>
  <c r="R36" i="99"/>
  <c r="R37" i="99"/>
  <c r="R38" i="99"/>
  <c r="R39" i="99"/>
  <c r="R40" i="99"/>
  <c r="R41" i="99"/>
  <c r="R42" i="99"/>
  <c r="R43" i="99"/>
  <c r="R44" i="99"/>
  <c r="R45" i="99"/>
  <c r="R46" i="99"/>
  <c r="M7" i="100" s="1"/>
  <c r="R47" i="99"/>
  <c r="M8" i="100" s="1"/>
  <c r="R48" i="99"/>
  <c r="R49" i="99"/>
  <c r="R50" i="99"/>
  <c r="R51" i="99"/>
  <c r="M13" i="100" s="1"/>
  <c r="R52" i="99"/>
  <c r="R53" i="99"/>
  <c r="R54" i="99"/>
  <c r="R55" i="99"/>
  <c r="R56" i="99"/>
  <c r="R57" i="99"/>
  <c r="R58" i="99"/>
  <c r="R59" i="99"/>
  <c r="R60" i="99"/>
  <c r="R61" i="99"/>
  <c r="R62" i="99"/>
  <c r="R63" i="99"/>
  <c r="M31" i="100" s="1"/>
  <c r="R64" i="99"/>
  <c r="R65" i="99"/>
  <c r="R66" i="99"/>
  <c r="R67" i="99"/>
  <c r="R68" i="99"/>
  <c r="R69" i="99"/>
  <c r="R70" i="99"/>
  <c r="R71" i="99"/>
  <c r="R72" i="99"/>
  <c r="R73" i="99"/>
  <c r="R74" i="99"/>
  <c r="R75" i="99"/>
  <c r="R76" i="99"/>
  <c r="R77" i="99"/>
  <c r="R78" i="99"/>
  <c r="R79" i="99"/>
  <c r="R80" i="99"/>
  <c r="R81" i="99"/>
  <c r="R82" i="99"/>
  <c r="R83" i="99"/>
  <c r="R84" i="99"/>
  <c r="R5" i="99"/>
  <c r="DF13" i="105" l="1"/>
  <c r="DF15" i="105" s="1"/>
  <c r="DF7" i="105"/>
  <c r="DF9" i="105" s="1"/>
  <c r="M9" i="100"/>
  <c r="M21" i="100"/>
  <c r="M20" i="100"/>
  <c r="M16" i="100"/>
  <c r="M30" i="100"/>
  <c r="M17" i="100"/>
  <c r="M12" i="100"/>
  <c r="M33" i="100"/>
  <c r="M32" i="100"/>
  <c r="M34" i="100"/>
  <c r="M27" i="100"/>
  <c r="M26" i="100"/>
  <c r="M14" i="100"/>
  <c r="M15" i="100"/>
  <c r="M25" i="100"/>
  <c r="M24" i="100"/>
  <c r="M18" i="100"/>
  <c r="M19" i="100"/>
  <c r="M22" i="100"/>
  <c r="M23" i="100"/>
  <c r="M28" i="100"/>
  <c r="M29" i="100"/>
  <c r="M10" i="100"/>
  <c r="M11" i="100"/>
  <c r="AI25" i="99" l="1"/>
  <c r="AI5" i="99"/>
  <c r="AI45" i="99"/>
  <c r="CJ56" i="99" l="1"/>
  <c r="CJ55" i="99"/>
  <c r="CJ54" i="99"/>
  <c r="CJ53" i="99"/>
  <c r="CJ52" i="99"/>
  <c r="CJ51" i="99"/>
  <c r="CJ50" i="99"/>
  <c r="CJ49" i="99"/>
  <c r="CJ48" i="99"/>
  <c r="CJ47" i="99"/>
  <c r="CJ46" i="99"/>
  <c r="CJ45" i="99"/>
  <c r="CJ44" i="99"/>
  <c r="CJ43" i="99"/>
  <c r="CJ42" i="99"/>
  <c r="CJ41" i="99"/>
  <c r="CJ40" i="99"/>
  <c r="CJ39" i="99"/>
  <c r="CJ38" i="99"/>
  <c r="CJ37" i="99"/>
  <c r="CJ36" i="99"/>
  <c r="CJ35" i="99"/>
  <c r="CJ34" i="99"/>
  <c r="CJ33" i="99"/>
  <c r="CJ32" i="99"/>
  <c r="CJ31" i="99"/>
  <c r="CJ30" i="99"/>
  <c r="CJ29" i="99"/>
  <c r="CJ28" i="99"/>
  <c r="CJ27" i="99"/>
  <c r="CJ26" i="99"/>
  <c r="CJ25" i="99"/>
  <c r="CJ24" i="99"/>
  <c r="CJ23" i="99"/>
  <c r="CJ22" i="99"/>
  <c r="CJ21" i="99"/>
  <c r="CJ20" i="99"/>
  <c r="CJ19" i="99"/>
  <c r="CJ18" i="99"/>
  <c r="CJ17" i="99"/>
  <c r="CJ16" i="99"/>
  <c r="CJ15" i="99"/>
  <c r="CJ14" i="99"/>
  <c r="CJ13" i="99"/>
  <c r="CJ12" i="99"/>
  <c r="CJ11" i="99"/>
  <c r="CJ10" i="99"/>
  <c r="CJ9" i="99"/>
  <c r="CJ8" i="99"/>
  <c r="CJ7" i="99"/>
  <c r="CJ6" i="99"/>
  <c r="CJ5" i="99"/>
  <c r="AZ7" i="99" l="1"/>
  <c r="AZ111" i="99"/>
  <c r="AZ163" i="99"/>
  <c r="AZ59" i="99"/>
  <c r="AZ61" i="99"/>
  <c r="AZ9" i="99"/>
  <c r="AZ113" i="99"/>
  <c r="AZ165" i="99"/>
  <c r="AZ11" i="99"/>
  <c r="AZ115" i="99"/>
  <c r="AZ167" i="99"/>
  <c r="AZ63" i="99"/>
  <c r="AZ13" i="99"/>
  <c r="AZ65" i="99"/>
  <c r="AZ169" i="99"/>
  <c r="AZ117" i="99"/>
  <c r="AZ15" i="99"/>
  <c r="AZ67" i="99"/>
  <c r="AZ119" i="99"/>
  <c r="AZ171" i="99"/>
  <c r="AZ17" i="99"/>
  <c r="AZ121" i="99"/>
  <c r="AZ69" i="99"/>
  <c r="AZ173" i="99"/>
  <c r="AZ19" i="99"/>
  <c r="AZ71" i="99"/>
  <c r="AZ123" i="99"/>
  <c r="AZ175" i="99"/>
  <c r="AZ21" i="99"/>
  <c r="AZ73" i="99"/>
  <c r="AZ177" i="99"/>
  <c r="AZ125" i="99"/>
  <c r="AZ75" i="99"/>
  <c r="AZ127" i="99"/>
  <c r="AZ179" i="99"/>
  <c r="AZ23" i="99"/>
  <c r="AZ25" i="99"/>
  <c r="AZ129" i="99"/>
  <c r="AZ77" i="99"/>
  <c r="AZ181" i="99"/>
  <c r="AZ27" i="99"/>
  <c r="AZ79" i="99"/>
  <c r="AZ131" i="99"/>
  <c r="AZ183" i="99"/>
  <c r="AZ29" i="99"/>
  <c r="AZ81" i="99"/>
  <c r="AZ185" i="99"/>
  <c r="AZ133" i="99"/>
  <c r="AZ83" i="99"/>
  <c r="AZ135" i="99"/>
  <c r="AZ187" i="99"/>
  <c r="AZ31" i="99"/>
  <c r="AZ33" i="99"/>
  <c r="AZ137" i="99"/>
  <c r="AZ85" i="99"/>
  <c r="AZ189" i="99"/>
  <c r="AZ35" i="99"/>
  <c r="AZ87" i="99"/>
  <c r="AZ139" i="99"/>
  <c r="AZ191" i="99"/>
  <c r="AZ37" i="99"/>
  <c r="AZ89" i="99"/>
  <c r="AZ193" i="99"/>
  <c r="AZ141" i="99"/>
  <c r="AZ39" i="99"/>
  <c r="AZ91" i="99"/>
  <c r="AZ143" i="99"/>
  <c r="AZ195" i="99"/>
  <c r="AZ41" i="99"/>
  <c r="AZ145" i="99"/>
  <c r="AZ93" i="99"/>
  <c r="AZ197" i="99"/>
  <c r="AZ95" i="99"/>
  <c r="AZ147" i="99"/>
  <c r="AZ199" i="99"/>
  <c r="AZ43" i="99"/>
  <c r="AZ45" i="99"/>
  <c r="AZ97" i="99"/>
  <c r="AZ201" i="99"/>
  <c r="AZ149" i="99"/>
  <c r="AZ99" i="99"/>
  <c r="AZ151" i="99"/>
  <c r="AZ203" i="99"/>
  <c r="AZ47" i="99"/>
  <c r="AZ153" i="99"/>
  <c r="AZ49" i="99"/>
  <c r="AZ101" i="99"/>
  <c r="AZ205" i="99"/>
  <c r="AZ51" i="99"/>
  <c r="AZ103" i="99"/>
  <c r="AZ155" i="99"/>
  <c r="AZ207" i="99"/>
  <c r="AZ53" i="99"/>
  <c r="AZ105" i="99"/>
  <c r="AZ209" i="99"/>
  <c r="AZ157" i="99"/>
  <c r="AZ55" i="99"/>
  <c r="AZ107" i="99"/>
  <c r="AZ159" i="99"/>
  <c r="AZ211" i="99"/>
  <c r="AZ57" i="99"/>
  <c r="AZ161" i="99"/>
  <c r="AZ109" i="99"/>
  <c r="AZ5" i="99"/>
  <c r="AZ6" i="99"/>
  <c r="AZ110" i="99"/>
  <c r="AZ162" i="99"/>
  <c r="AZ58" i="99"/>
  <c r="AZ8" i="99"/>
  <c r="AZ60" i="99"/>
  <c r="AZ112" i="99"/>
  <c r="AZ164" i="99"/>
  <c r="AZ10" i="99"/>
  <c r="AZ114" i="99"/>
  <c r="AZ166" i="99"/>
  <c r="AZ62" i="99"/>
  <c r="AZ12" i="99"/>
  <c r="AZ64" i="99"/>
  <c r="AZ168" i="99"/>
  <c r="AZ116" i="99"/>
  <c r="AZ14" i="99"/>
  <c r="AZ66" i="99"/>
  <c r="AZ118" i="99"/>
  <c r="AZ170" i="99"/>
  <c r="AZ16" i="99"/>
  <c r="AZ120" i="99"/>
  <c r="AZ68" i="99"/>
  <c r="AZ172" i="99"/>
  <c r="AZ18" i="99"/>
  <c r="AZ70" i="99"/>
  <c r="AZ122" i="99"/>
  <c r="AZ174" i="99"/>
  <c r="AZ20" i="99"/>
  <c r="AZ72" i="99"/>
  <c r="AZ176" i="99"/>
  <c r="AZ124" i="99"/>
  <c r="AZ22" i="99"/>
  <c r="AZ74" i="99"/>
  <c r="AZ126" i="99"/>
  <c r="AZ178" i="99"/>
  <c r="AZ24" i="99"/>
  <c r="AZ128" i="99"/>
  <c r="AZ76" i="99"/>
  <c r="AZ180" i="99"/>
  <c r="AZ26" i="99"/>
  <c r="AZ78" i="99"/>
  <c r="AZ130" i="99"/>
  <c r="AZ182" i="99"/>
  <c r="AZ28" i="99"/>
  <c r="AZ80" i="99"/>
  <c r="AZ184" i="99"/>
  <c r="AZ132" i="99"/>
  <c r="AZ30" i="99"/>
  <c r="AZ82" i="99"/>
  <c r="AZ134" i="99"/>
  <c r="AZ186" i="99"/>
  <c r="AZ32" i="99"/>
  <c r="AZ136" i="99"/>
  <c r="AZ84" i="99"/>
  <c r="AZ188" i="99"/>
  <c r="AZ34" i="99"/>
  <c r="AZ86" i="99"/>
  <c r="AZ138" i="99"/>
  <c r="AZ190" i="99"/>
  <c r="AZ36" i="99"/>
  <c r="AZ88" i="99"/>
  <c r="AZ192" i="99"/>
  <c r="AZ140" i="99"/>
  <c r="AZ90" i="99"/>
  <c r="AZ142" i="99"/>
  <c r="AZ194" i="99"/>
  <c r="AZ38" i="99"/>
  <c r="AZ40" i="99"/>
  <c r="AZ144" i="99"/>
  <c r="AZ92" i="99"/>
  <c r="AZ196" i="99"/>
  <c r="AZ94" i="99"/>
  <c r="AZ146" i="99"/>
  <c r="AZ198" i="99"/>
  <c r="AZ42" i="99"/>
  <c r="AZ44" i="99"/>
  <c r="AZ96" i="99"/>
  <c r="AZ200" i="99"/>
  <c r="AZ148" i="99"/>
  <c r="AZ98" i="99"/>
  <c r="AZ150" i="99"/>
  <c r="AZ202" i="99"/>
  <c r="AZ46" i="99"/>
  <c r="AZ48" i="99"/>
  <c r="AZ152" i="99"/>
  <c r="AZ100" i="99"/>
  <c r="AZ204" i="99"/>
  <c r="AZ50" i="99"/>
  <c r="AZ102" i="99"/>
  <c r="AZ154" i="99"/>
  <c r="AZ206" i="99"/>
  <c r="AZ52" i="99"/>
  <c r="AZ104" i="99"/>
  <c r="AZ208" i="99"/>
  <c r="AZ156" i="99"/>
  <c r="AZ106" i="99"/>
  <c r="AZ158" i="99"/>
  <c r="AZ210" i="99"/>
  <c r="AZ54" i="99"/>
  <c r="AZ56" i="99"/>
  <c r="AZ160" i="99"/>
  <c r="AZ108" i="99"/>
  <c r="AZ212" i="99"/>
  <c r="AE23" i="100" l="1"/>
  <c r="AF23" i="100" s="1"/>
  <c r="AE17" i="100"/>
  <c r="AF17" i="100" s="1"/>
  <c r="AE11" i="100" l="1"/>
  <c r="AF11" i="100" s="1"/>
  <c r="AE18" i="100"/>
  <c r="AF18" i="100" s="1"/>
  <c r="AE30" i="100"/>
  <c r="AF30" i="100" s="1"/>
  <c r="AE14" i="100"/>
  <c r="AF14" i="100" s="1"/>
  <c r="AE13" i="100"/>
  <c r="AF13" i="100" s="1"/>
  <c r="AE12" i="100"/>
  <c r="AF12" i="100" s="1"/>
  <c r="AE16" i="100"/>
  <c r="AF16" i="100" s="1"/>
  <c r="AE20" i="100"/>
  <c r="AF20" i="100" s="1"/>
  <c r="AE8" i="100"/>
  <c r="AF8" i="100" s="1"/>
  <c r="AE25" i="100"/>
  <c r="AF25" i="100" s="1"/>
  <c r="AE15" i="100"/>
  <c r="AF15" i="100" s="1"/>
  <c r="AE22" i="100"/>
  <c r="AF22" i="100" s="1"/>
  <c r="AE19" i="100"/>
  <c r="AF19" i="100" s="1"/>
  <c r="AE24" i="100"/>
  <c r="AF24" i="100" s="1"/>
  <c r="AE10" i="100"/>
  <c r="AF10" i="100" s="1"/>
  <c r="AE9" i="100"/>
  <c r="AF9" i="100" s="1"/>
  <c r="AE21" i="100"/>
  <c r="AF21" i="100" s="1"/>
  <c r="Q21" i="99"/>
  <c r="Q13" i="99"/>
  <c r="Q84" i="99"/>
  <c r="Q76" i="99"/>
  <c r="Q72" i="99"/>
  <c r="Q64" i="99"/>
  <c r="Q56" i="99"/>
  <c r="Q48" i="99"/>
  <c r="Q44" i="99"/>
  <c r="Q36" i="99"/>
  <c r="Q28" i="99"/>
  <c r="Q23" i="99"/>
  <c r="Q15" i="99"/>
  <c r="Q82" i="99"/>
  <c r="Q74" i="99"/>
  <c r="Q66" i="99"/>
  <c r="Q54" i="99"/>
  <c r="Q34" i="99"/>
  <c r="BU18" i="100"/>
  <c r="CK23" i="100"/>
  <c r="BU23" i="100"/>
  <c r="AE29" i="100"/>
  <c r="AF29" i="100" s="1"/>
  <c r="AE28" i="100"/>
  <c r="AF28" i="100" s="1"/>
  <c r="CK17" i="100"/>
  <c r="BU17" i="100"/>
  <c r="Q19" i="99"/>
  <c r="Q11" i="99"/>
  <c r="Q7" i="99"/>
  <c r="Q78" i="99"/>
  <c r="Q70" i="99"/>
  <c r="Q62" i="99"/>
  <c r="Q58" i="99"/>
  <c r="Q50" i="99"/>
  <c r="Q46" i="99"/>
  <c r="L7" i="100" s="1"/>
  <c r="N7" i="100" s="1"/>
  <c r="Q42" i="99"/>
  <c r="Q38" i="99"/>
  <c r="Q30" i="99"/>
  <c r="Q26" i="99"/>
  <c r="CK11" i="100"/>
  <c r="BU11" i="100"/>
  <c r="Q22" i="99"/>
  <c r="Q18" i="99"/>
  <c r="Q14" i="99"/>
  <c r="Q10" i="99"/>
  <c r="Q6" i="99"/>
  <c r="Q81" i="99"/>
  <c r="Q77" i="99"/>
  <c r="Q73" i="99"/>
  <c r="Q69" i="99"/>
  <c r="Q65" i="99"/>
  <c r="Q61" i="99"/>
  <c r="Q57" i="99"/>
  <c r="Q53" i="99"/>
  <c r="Q49" i="99"/>
  <c r="Q45" i="99"/>
  <c r="Q41" i="99"/>
  <c r="Q37" i="99"/>
  <c r="Q33" i="99"/>
  <c r="Q29" i="99"/>
  <c r="Q25" i="99"/>
  <c r="AE34" i="100"/>
  <c r="AF34" i="100" s="1"/>
  <c r="AE27" i="100"/>
  <c r="AF27" i="100" s="1"/>
  <c r="AE7" i="100"/>
  <c r="AF7" i="100" s="1"/>
  <c r="AE33" i="100"/>
  <c r="AF33" i="100" s="1"/>
  <c r="AG33" i="100" s="1"/>
  <c r="CR33" i="100" s="1"/>
  <c r="AE26" i="100"/>
  <c r="AF26" i="100" s="1"/>
  <c r="Q5" i="99"/>
  <c r="Q17" i="99"/>
  <c r="Q9" i="99"/>
  <c r="Q80" i="99"/>
  <c r="Q68" i="99"/>
  <c r="Q60" i="99"/>
  <c r="Q52" i="99"/>
  <c r="Q40" i="99"/>
  <c r="Q32" i="99"/>
  <c r="Q24" i="99"/>
  <c r="Q20" i="99"/>
  <c r="Q16" i="99"/>
  <c r="Q12" i="99"/>
  <c r="Q8" i="99"/>
  <c r="Q83" i="99"/>
  <c r="Q79" i="99"/>
  <c r="Q75" i="99"/>
  <c r="Q71" i="99"/>
  <c r="Q67" i="99"/>
  <c r="Q63" i="99"/>
  <c r="Q59" i="99"/>
  <c r="Q55" i="99"/>
  <c r="Q51" i="99"/>
  <c r="Q47" i="99"/>
  <c r="L8" i="100" s="1"/>
  <c r="N8" i="100" s="1"/>
  <c r="Q43" i="99"/>
  <c r="Q39" i="99"/>
  <c r="Q35" i="99"/>
  <c r="Q31" i="99"/>
  <c r="Q27" i="99"/>
  <c r="AE32" i="100"/>
  <c r="AF32" i="100" s="1"/>
  <c r="AE31" i="100"/>
  <c r="AF31" i="100" s="1"/>
  <c r="CK24" i="100" l="1"/>
  <c r="BU25" i="100"/>
  <c r="AG25" i="100"/>
  <c r="CR25" i="100" s="1"/>
  <c r="BU12" i="100"/>
  <c r="CK18" i="100"/>
  <c r="CK21" i="100"/>
  <c r="CK19" i="100"/>
  <c r="AG19" i="100"/>
  <c r="CR19" i="100" s="1"/>
  <c r="BU8" i="100"/>
  <c r="BU13" i="100"/>
  <c r="CK9" i="100"/>
  <c r="CK22" i="100"/>
  <c r="BU20" i="100"/>
  <c r="BU14" i="100"/>
  <c r="CK10" i="100"/>
  <c r="BU15" i="100"/>
  <c r="CK16" i="100"/>
  <c r="CK30" i="100"/>
  <c r="BU30" i="100"/>
  <c r="L13" i="100"/>
  <c r="N13" i="100" s="1"/>
  <c r="CX13" i="100" s="1"/>
  <c r="CK14" i="100"/>
  <c r="CK13" i="100"/>
  <c r="L12" i="100"/>
  <c r="N12" i="100" s="1"/>
  <c r="CX12" i="100" s="1"/>
  <c r="L30" i="100"/>
  <c r="N30" i="100" s="1"/>
  <c r="CX30" i="100" s="1"/>
  <c r="L17" i="100"/>
  <c r="N17" i="100" s="1"/>
  <c r="CX17" i="100" s="1"/>
  <c r="L20" i="100"/>
  <c r="N20" i="100" s="1"/>
  <c r="CX20" i="100" s="1"/>
  <c r="L16" i="100"/>
  <c r="N16" i="100" s="1"/>
  <c r="CX16" i="100" s="1"/>
  <c r="L31" i="100"/>
  <c r="N31" i="100" s="1"/>
  <c r="CX31" i="100" s="1"/>
  <c r="L9" i="100"/>
  <c r="N9" i="100" s="1"/>
  <c r="R9" i="100" s="1"/>
  <c r="CP9" i="100" s="1"/>
  <c r="L21" i="100"/>
  <c r="N21" i="100" s="1"/>
  <c r="CX21" i="100" s="1"/>
  <c r="CK12" i="100"/>
  <c r="BU24" i="100"/>
  <c r="CK25" i="100"/>
  <c r="BU10" i="100"/>
  <c r="CK15" i="100"/>
  <c r="BU16" i="100"/>
  <c r="BU22" i="100"/>
  <c r="CK20" i="100"/>
  <c r="BU21" i="100"/>
  <c r="BU9" i="100"/>
  <c r="CK8" i="100"/>
  <c r="BU19" i="100"/>
  <c r="L25" i="100"/>
  <c r="N25" i="100" s="1"/>
  <c r="L24" i="100"/>
  <c r="N24" i="100" s="1"/>
  <c r="L26" i="100"/>
  <c r="N26" i="100" s="1"/>
  <c r="L27" i="100"/>
  <c r="N27" i="100" s="1"/>
  <c r="CK26" i="100"/>
  <c r="BU26" i="100"/>
  <c r="BU28" i="100"/>
  <c r="CK28" i="100"/>
  <c r="CX9" i="100"/>
  <c r="L34" i="100"/>
  <c r="N34" i="100" s="1"/>
  <c r="L33" i="100"/>
  <c r="N33" i="100" s="1"/>
  <c r="L32" i="100"/>
  <c r="N32" i="100" s="1"/>
  <c r="BU31" i="100"/>
  <c r="CK31" i="100"/>
  <c r="BU33" i="100"/>
  <c r="CK33" i="100"/>
  <c r="L29" i="100"/>
  <c r="N29" i="100" s="1"/>
  <c r="L28" i="100"/>
  <c r="N28" i="100" s="1"/>
  <c r="CK29" i="100"/>
  <c r="BU29" i="100"/>
  <c r="CK32" i="100"/>
  <c r="BU32" i="100"/>
  <c r="CX8" i="100"/>
  <c r="R8" i="100"/>
  <c r="CP8" i="100" s="1"/>
  <c r="L18" i="100"/>
  <c r="N18" i="100" s="1"/>
  <c r="L19" i="100"/>
  <c r="N19" i="100" s="1"/>
  <c r="L15" i="100"/>
  <c r="N15" i="100" s="1"/>
  <c r="L14" i="100"/>
  <c r="N14" i="100" s="1"/>
  <c r="CK7" i="100"/>
  <c r="BR7" i="100"/>
  <c r="BU7" i="100"/>
  <c r="BR8" i="100"/>
  <c r="BR9" i="100"/>
  <c r="BR17" i="100"/>
  <c r="BR31" i="100"/>
  <c r="BR20" i="100"/>
  <c r="BR19" i="100"/>
  <c r="BR32" i="100"/>
  <c r="BR29" i="100"/>
  <c r="BR13" i="100"/>
  <c r="BR30" i="100"/>
  <c r="BR26" i="100"/>
  <c r="BR14" i="100"/>
  <c r="BR10" i="100"/>
  <c r="BR24" i="100"/>
  <c r="BR21" i="100"/>
  <c r="BR18" i="100"/>
  <c r="BR16" i="100"/>
  <c r="BR28" i="100"/>
  <c r="BR27" i="100"/>
  <c r="BR22" i="100"/>
  <c r="BR34" i="100"/>
  <c r="BR12" i="100"/>
  <c r="BR15" i="100"/>
  <c r="BR11" i="100"/>
  <c r="BR23" i="100"/>
  <c r="BR25" i="100"/>
  <c r="BR33" i="100"/>
  <c r="CK34" i="100"/>
  <c r="BU34" i="100"/>
  <c r="CK27" i="100"/>
  <c r="BU27" i="100"/>
  <c r="L11" i="100"/>
  <c r="N11" i="100" s="1"/>
  <c r="L10" i="100"/>
  <c r="N10" i="100" s="1"/>
  <c r="CX7" i="100"/>
  <c r="R7" i="100"/>
  <c r="CP7" i="100" s="1"/>
  <c r="L22" i="100"/>
  <c r="N22" i="100" s="1"/>
  <c r="L23" i="100"/>
  <c r="N23" i="100" s="1"/>
  <c r="R13" i="100" l="1"/>
  <c r="CP13" i="100" s="1"/>
  <c r="R21" i="100"/>
  <c r="CP21" i="100" s="1"/>
  <c r="R20" i="100"/>
  <c r="CP20" i="100" s="1"/>
  <c r="R30" i="100"/>
  <c r="CP30" i="100" s="1"/>
  <c r="R31" i="100"/>
  <c r="CP31" i="100" s="1"/>
  <c r="R12" i="100"/>
  <c r="CP12" i="100" s="1"/>
  <c r="R16" i="100"/>
  <c r="CP16" i="100" s="1"/>
  <c r="R17" i="100"/>
  <c r="CP17" i="100" s="1"/>
  <c r="CX23" i="100"/>
  <c r="R23" i="100"/>
  <c r="CP23" i="100" s="1"/>
  <c r="CX29" i="100"/>
  <c r="R29" i="100"/>
  <c r="CP29" i="100" s="1"/>
  <c r="CX32" i="100"/>
  <c r="R32" i="100"/>
  <c r="CP32" i="100" s="1"/>
  <c r="CX24" i="100"/>
  <c r="R24" i="100"/>
  <c r="CP24" i="100" s="1"/>
  <c r="CX22" i="100"/>
  <c r="R22" i="100"/>
  <c r="CP22" i="100" s="1"/>
  <c r="CX10" i="100"/>
  <c r="R10" i="100"/>
  <c r="CP10" i="100" s="1"/>
  <c r="CX33" i="100"/>
  <c r="R33" i="100"/>
  <c r="CP33" i="100" s="1"/>
  <c r="CX25" i="100"/>
  <c r="R25" i="100"/>
  <c r="CP25" i="100" s="1"/>
  <c r="CX11" i="100"/>
  <c r="R11" i="100"/>
  <c r="CP11" i="100" s="1"/>
  <c r="CX14" i="100"/>
  <c r="R14" i="100"/>
  <c r="CP14" i="100" s="1"/>
  <c r="CX19" i="100"/>
  <c r="R19" i="100"/>
  <c r="CP19" i="100" s="1"/>
  <c r="CX34" i="100"/>
  <c r="R34" i="100"/>
  <c r="CP34" i="100" s="1"/>
  <c r="CX27" i="100"/>
  <c r="R27" i="100"/>
  <c r="CP27" i="100" s="1"/>
  <c r="CX15" i="100"/>
  <c r="R15" i="100"/>
  <c r="CP15" i="100" s="1"/>
  <c r="CX18" i="100"/>
  <c r="R18" i="100"/>
  <c r="CP18" i="100" s="1"/>
  <c r="CX28" i="100"/>
  <c r="R28" i="100"/>
  <c r="CP28" i="100" s="1"/>
  <c r="CX26" i="100"/>
  <c r="R26" i="100"/>
  <c r="CP26" i="100" s="1"/>
  <c r="W45" i="99" l="1"/>
  <c r="Y45" i="99"/>
  <c r="S65" i="99"/>
  <c r="S25" i="99"/>
  <c r="W65" i="99"/>
  <c r="Y65" i="99"/>
  <c r="S45" i="99"/>
  <c r="X65" i="99"/>
  <c r="X45" i="99"/>
  <c r="U65" i="99" l="1"/>
  <c r="T65" i="99"/>
  <c r="U45" i="99"/>
  <c r="U25" i="99"/>
  <c r="T25" i="99"/>
  <c r="T45" i="99"/>
  <c r="AC65" i="99"/>
  <c r="AD65" i="99"/>
  <c r="AE65" i="99"/>
  <c r="M66" i="99" l="1"/>
  <c r="Z65" i="99"/>
  <c r="N66" i="99"/>
  <c r="AA65" i="99"/>
  <c r="O66" i="99"/>
  <c r="AB65" i="99"/>
  <c r="W25" i="99"/>
  <c r="Y25" i="99"/>
  <c r="X25" i="99"/>
  <c r="AA45" i="99"/>
  <c r="AC45" i="99" l="1"/>
  <c r="AE45" i="99"/>
  <c r="S66" i="99"/>
  <c r="M46" i="99"/>
  <c r="Z45" i="99"/>
  <c r="O46" i="99"/>
  <c r="AB45" i="99"/>
  <c r="AD45" i="99"/>
  <c r="W66" i="99"/>
  <c r="Y66" i="99"/>
  <c r="AC66" i="99"/>
  <c r="AD25" i="99"/>
  <c r="AE25" i="99"/>
  <c r="AC25" i="99"/>
  <c r="U66" i="99" l="1"/>
  <c r="AA25" i="99"/>
  <c r="AD66" i="99"/>
  <c r="X66" i="99"/>
  <c r="T66" i="99"/>
  <c r="W46" i="99"/>
  <c r="AH7" i="100" s="1"/>
  <c r="Y46" i="99"/>
  <c r="AJ7" i="100" s="1"/>
  <c r="AB25" i="99"/>
  <c r="Z66" i="99"/>
  <c r="Z25" i="99"/>
  <c r="N46" i="99"/>
  <c r="S46" i="99"/>
  <c r="AE66" i="99"/>
  <c r="AK65" i="99"/>
  <c r="AM65" i="99"/>
  <c r="AN25" i="99"/>
  <c r="X46" i="99"/>
  <c r="AI7" i="100" s="1"/>
  <c r="AJ45" i="99"/>
  <c r="AJ65" i="99"/>
  <c r="AN45" i="99"/>
  <c r="AN65" i="99"/>
  <c r="T46" i="99" l="1"/>
  <c r="U46" i="99"/>
  <c r="S26" i="99"/>
  <c r="S5" i="99"/>
  <c r="W26" i="99"/>
  <c r="Y26" i="99"/>
  <c r="Z46" i="99"/>
  <c r="AA66" i="99"/>
  <c r="M67" i="99"/>
  <c r="AK7" i="100"/>
  <c r="W5" i="99"/>
  <c r="Y5" i="99"/>
  <c r="AC46" i="99"/>
  <c r="O67" i="99"/>
  <c r="AB66" i="99"/>
  <c r="W7" i="100"/>
  <c r="AG7" i="100" s="1"/>
  <c r="M26" i="99"/>
  <c r="O26" i="99"/>
  <c r="N26" i="99"/>
  <c r="AP65" i="99"/>
  <c r="AQ65" i="99"/>
  <c r="AQ45" i="99"/>
  <c r="AQ25" i="99"/>
  <c r="X26" i="99"/>
  <c r="AK45" i="99"/>
  <c r="AM45" i="99"/>
  <c r="AO65" i="99"/>
  <c r="AK25" i="99"/>
  <c r="AL25" i="99"/>
  <c r="AL45" i="99"/>
  <c r="AL65" i="99"/>
  <c r="X5" i="99"/>
  <c r="AC26" i="99"/>
  <c r="AO25" i="99"/>
  <c r="AM25" i="99"/>
  <c r="T5" i="99" l="1"/>
  <c r="U26" i="99"/>
  <c r="T26" i="99"/>
  <c r="U5" i="99"/>
  <c r="CZ7" i="100"/>
  <c r="CR7" i="100"/>
  <c r="BQ7" i="100"/>
  <c r="BT7" i="100"/>
  <c r="BV7" i="100" s="1"/>
  <c r="M47" i="99"/>
  <c r="AD46" i="99"/>
  <c r="M6" i="99"/>
  <c r="Z5" i="99"/>
  <c r="AE46" i="99"/>
  <c r="AA46" i="99"/>
  <c r="AC5" i="99"/>
  <c r="O47" i="99"/>
  <c r="AB46" i="99"/>
  <c r="Z26" i="99"/>
  <c r="W47" i="99"/>
  <c r="AH8" i="100" s="1"/>
  <c r="Y47" i="99"/>
  <c r="AJ8" i="100" s="1"/>
  <c r="CY7" i="100"/>
  <c r="AS7" i="100"/>
  <c r="CQ7" i="100" s="1"/>
  <c r="W67" i="99"/>
  <c r="N67" i="99"/>
  <c r="S47" i="99"/>
  <c r="S67" i="99"/>
  <c r="AT65" i="99"/>
  <c r="AS65" i="99"/>
  <c r="AG66" i="99"/>
  <c r="AH66" i="99"/>
  <c r="AR65" i="99"/>
  <c r="AH26" i="99"/>
  <c r="AH46" i="99"/>
  <c r="AP25" i="99"/>
  <c r="AP45" i="99"/>
  <c r="AR25" i="99"/>
  <c r="AT45" i="99"/>
  <c r="AE26" i="99"/>
  <c r="AJ25" i="99"/>
  <c r="AO45" i="99"/>
  <c r="AT25" i="99"/>
  <c r="AE5" i="99"/>
  <c r="AD26" i="99"/>
  <c r="AD5" i="99"/>
  <c r="BS7" i="100" l="1"/>
  <c r="CG7" i="100"/>
  <c r="U47" i="99"/>
  <c r="O6" i="99"/>
  <c r="AB5" i="99"/>
  <c r="Z47" i="99"/>
  <c r="W27" i="99"/>
  <c r="Y27" i="99"/>
  <c r="T47" i="99"/>
  <c r="AC67" i="99"/>
  <c r="X67" i="99"/>
  <c r="Y67" i="99"/>
  <c r="AA26" i="99"/>
  <c r="S6" i="99"/>
  <c r="W6" i="99"/>
  <c r="Y6" i="99"/>
  <c r="X47" i="99"/>
  <c r="AI8" i="100" s="1"/>
  <c r="AK8" i="100" s="1"/>
  <c r="T67" i="99"/>
  <c r="U67" i="99"/>
  <c r="N47" i="99"/>
  <c r="N6" i="99"/>
  <c r="AA5" i="99"/>
  <c r="AC47" i="99"/>
  <c r="S27" i="99"/>
  <c r="O27" i="99"/>
  <c r="AB26" i="99"/>
  <c r="Z67" i="99"/>
  <c r="DD7" i="100"/>
  <c r="M27" i="99"/>
  <c r="AG46" i="99"/>
  <c r="AU25" i="99"/>
  <c r="AI66" i="99"/>
  <c r="AU65" i="99"/>
  <c r="DF49" i="99"/>
  <c r="AZ9" i="100" s="1"/>
  <c r="AI26" i="99"/>
  <c r="AS45" i="99"/>
  <c r="AS25" i="99"/>
  <c r="AR45" i="99"/>
  <c r="AG26" i="99"/>
  <c r="AK5" i="99"/>
  <c r="AN67" i="99"/>
  <c r="AM5" i="99"/>
  <c r="AJ5" i="99"/>
  <c r="X6" i="99"/>
  <c r="AC6" i="99"/>
  <c r="T6" i="99" l="1"/>
  <c r="U27" i="99"/>
  <c r="U6" i="99"/>
  <c r="CY8" i="100"/>
  <c r="AS8" i="100"/>
  <c r="CQ8" i="100" s="1"/>
  <c r="DG7" i="100"/>
  <c r="DJ7" i="100"/>
  <c r="DI7" i="100"/>
  <c r="DH7" i="100"/>
  <c r="DE7" i="100"/>
  <c r="M68" i="99"/>
  <c r="AA67" i="99"/>
  <c r="M7" i="99"/>
  <c r="Z6" i="99"/>
  <c r="S48" i="99"/>
  <c r="X27" i="99"/>
  <c r="T27" i="99"/>
  <c r="AB47" i="99"/>
  <c r="DF7" i="100"/>
  <c r="AD67" i="99"/>
  <c r="AA47" i="99"/>
  <c r="AJ26" i="99"/>
  <c r="AC27" i="99"/>
  <c r="Z27" i="99"/>
  <c r="AE47" i="99"/>
  <c r="AD47" i="99"/>
  <c r="AB67" i="99"/>
  <c r="M48" i="99"/>
  <c r="AE67" i="99"/>
  <c r="N27" i="99"/>
  <c r="W48" i="99"/>
  <c r="AH9" i="100" s="1"/>
  <c r="Y48" i="99"/>
  <c r="AJ9" i="100" s="1"/>
  <c r="AI46" i="99"/>
  <c r="AL5" i="99"/>
  <c r="AO5" i="99"/>
  <c r="AQ67" i="99"/>
  <c r="AE27" i="99"/>
  <c r="AM26" i="99"/>
  <c r="AU45" i="99"/>
  <c r="AP5" i="99"/>
  <c r="AR5" i="99"/>
  <c r="X48" i="99"/>
  <c r="AI9" i="100" s="1"/>
  <c r="AN5" i="99"/>
  <c r="AN66" i="99"/>
  <c r="AN46" i="99"/>
  <c r="AK67" i="99"/>
  <c r="AE6" i="99"/>
  <c r="AN47" i="99"/>
  <c r="AD6" i="99"/>
  <c r="AJ27" i="99"/>
  <c r="U48" i="99" l="1"/>
  <c r="T48" i="99"/>
  <c r="O7" i="99"/>
  <c r="AB6" i="99"/>
  <c r="DH49" i="99"/>
  <c r="BB9" i="100" s="1"/>
  <c r="O68" i="99"/>
  <c r="O48" i="99"/>
  <c r="S68" i="99"/>
  <c r="AC68" i="99"/>
  <c r="S28" i="99"/>
  <c r="CZ5" i="99"/>
  <c r="CZ16" i="99"/>
  <c r="CZ27" i="99"/>
  <c r="CZ38" i="99"/>
  <c r="CZ49" i="99" s="1"/>
  <c r="AW9" i="100" s="1"/>
  <c r="O28" i="99"/>
  <c r="AB27" i="99"/>
  <c r="DG49" i="99"/>
  <c r="BA9" i="100" s="1"/>
  <c r="W68" i="99"/>
  <c r="N7" i="99"/>
  <c r="AA6" i="99"/>
  <c r="W7" i="99"/>
  <c r="Y7" i="99"/>
  <c r="AC48" i="99"/>
  <c r="AK27" i="99"/>
  <c r="AD27" i="99"/>
  <c r="S7" i="99"/>
  <c r="W28" i="99"/>
  <c r="Y28" i="99"/>
  <c r="Z48" i="99"/>
  <c r="N28" i="99"/>
  <c r="AA27" i="99"/>
  <c r="AK9" i="100"/>
  <c r="M28" i="99"/>
  <c r="N48" i="99"/>
  <c r="W9" i="100"/>
  <c r="AG9" i="100" s="1"/>
  <c r="N68" i="99"/>
  <c r="AU5" i="99"/>
  <c r="AS5" i="99"/>
  <c r="AQ66" i="99"/>
  <c r="AM27" i="99"/>
  <c r="X28" i="99"/>
  <c r="AI6" i="99"/>
  <c r="AG6" i="99"/>
  <c r="AQ47" i="99"/>
  <c r="AQ46" i="99"/>
  <c r="AP26" i="99"/>
  <c r="AQ5" i="99"/>
  <c r="AJ67" i="99"/>
  <c r="AJ46" i="99"/>
  <c r="AJ47" i="99"/>
  <c r="AJ66" i="99"/>
  <c r="AM47" i="99"/>
  <c r="AM46" i="99"/>
  <c r="AM67" i="99"/>
  <c r="AM66" i="99"/>
  <c r="X7" i="99"/>
  <c r="AK47" i="99"/>
  <c r="AK46" i="99"/>
  <c r="AK66" i="99"/>
  <c r="AC28" i="99"/>
  <c r="AK26" i="99"/>
  <c r="U7" i="99" l="1"/>
  <c r="U28" i="99"/>
  <c r="T7" i="99"/>
  <c r="AN27" i="99"/>
  <c r="AD48" i="99"/>
  <c r="Z7" i="99"/>
  <c r="N49" i="99"/>
  <c r="Z28" i="99"/>
  <c r="DB27" i="99"/>
  <c r="DB38" i="99"/>
  <c r="DB49" i="99" s="1"/>
  <c r="AY9" i="100" s="1"/>
  <c r="DB16" i="99"/>
  <c r="DB5" i="99"/>
  <c r="T28" i="99"/>
  <c r="AA48" i="99"/>
  <c r="AA68" i="99"/>
  <c r="CY9" i="100"/>
  <c r="AS9" i="100"/>
  <c r="CQ9" i="100" s="1"/>
  <c r="M49" i="99"/>
  <c r="AE48" i="99"/>
  <c r="S49" i="99"/>
  <c r="AC7" i="99"/>
  <c r="Z68" i="99"/>
  <c r="Y68" i="99"/>
  <c r="AB48" i="99"/>
  <c r="W49" i="99"/>
  <c r="Y49" i="99"/>
  <c r="X68" i="99"/>
  <c r="DA38" i="99"/>
  <c r="DA49" i="99" s="1"/>
  <c r="AX9" i="100" s="1"/>
  <c r="DA16" i="99"/>
  <c r="DA5" i="99"/>
  <c r="DA27" i="99"/>
  <c r="CZ9" i="100"/>
  <c r="CR9" i="100"/>
  <c r="T68" i="99"/>
  <c r="AD68" i="99"/>
  <c r="U68" i="99"/>
  <c r="AE68" i="99"/>
  <c r="DC27" i="99"/>
  <c r="DC5" i="99"/>
  <c r="DC38" i="99"/>
  <c r="DC49" i="99" s="1"/>
  <c r="DC16" i="99"/>
  <c r="AT5" i="99"/>
  <c r="AS26" i="99"/>
  <c r="AT66" i="99"/>
  <c r="AP66" i="99"/>
  <c r="AP67" i="99"/>
  <c r="AP27" i="99"/>
  <c r="AE28" i="99"/>
  <c r="AN26" i="99"/>
  <c r="AO27" i="99"/>
  <c r="AD28" i="99"/>
  <c r="AG27" i="99"/>
  <c r="AH6" i="99"/>
  <c r="AH47" i="99"/>
  <c r="AP46" i="99"/>
  <c r="AP47" i="99"/>
  <c r="AQ27" i="99"/>
  <c r="X49" i="99"/>
  <c r="AL47" i="99"/>
  <c r="AL67" i="99"/>
  <c r="AL46" i="99"/>
  <c r="AL66" i="99"/>
  <c r="AO66" i="99"/>
  <c r="AO47" i="99"/>
  <c r="AO67" i="99"/>
  <c r="AO46" i="99"/>
  <c r="AH67" i="99"/>
  <c r="AT46" i="99"/>
  <c r="AE7" i="99"/>
  <c r="AJ7" i="99"/>
  <c r="AJ6" i="99"/>
  <c r="U49" i="99" l="1"/>
  <c r="T49" i="99"/>
  <c r="BC9" i="100"/>
  <c r="BF9" i="100" s="1"/>
  <c r="CS9" i="100" s="1"/>
  <c r="AD7" i="99"/>
  <c r="W29" i="99"/>
  <c r="Y29" i="99"/>
  <c r="Z49" i="99"/>
  <c r="AC49" i="99"/>
  <c r="M29" i="99"/>
  <c r="M8" i="99"/>
  <c r="S29" i="99"/>
  <c r="AA28" i="99"/>
  <c r="W8" i="99"/>
  <c r="Y8" i="99"/>
  <c r="S8" i="99"/>
  <c r="AB68" i="99"/>
  <c r="O49" i="99"/>
  <c r="AI10" i="100"/>
  <c r="AI11" i="100"/>
  <c r="AB28" i="99"/>
  <c r="AO26" i="99"/>
  <c r="AJ10" i="100"/>
  <c r="AJ11" i="100"/>
  <c r="M69" i="99"/>
  <c r="N69" i="99"/>
  <c r="O8" i="99"/>
  <c r="AB7" i="99"/>
  <c r="N8" i="99"/>
  <c r="AA7" i="99"/>
  <c r="AH10" i="100"/>
  <c r="AH11" i="100"/>
  <c r="DE16" i="99"/>
  <c r="DE27" i="99"/>
  <c r="DE38" i="99"/>
  <c r="DE49" i="99" s="1"/>
  <c r="DE5" i="99"/>
  <c r="BH9" i="100"/>
  <c r="BK9" i="100" s="1"/>
  <c r="BG11" i="100"/>
  <c r="BJ11" i="100" s="1"/>
  <c r="BI10" i="100"/>
  <c r="BL10" i="100" s="1"/>
  <c r="BI11" i="100"/>
  <c r="BL11" i="100" s="1"/>
  <c r="BG9" i="100"/>
  <c r="BJ9" i="100" s="1"/>
  <c r="BG10" i="100"/>
  <c r="BJ10" i="100" s="1"/>
  <c r="BI9" i="100"/>
  <c r="BL9" i="100" s="1"/>
  <c r="BH11" i="100"/>
  <c r="BK11" i="100" s="1"/>
  <c r="BH10" i="100"/>
  <c r="BK10" i="100" s="1"/>
  <c r="DD16" i="99"/>
  <c r="DD27" i="99"/>
  <c r="DD38" i="99"/>
  <c r="DD49" i="99" s="1"/>
  <c r="DD5" i="99"/>
  <c r="AR26" i="99"/>
  <c r="AS46" i="99"/>
  <c r="AG67" i="99"/>
  <c r="AL27" i="99"/>
  <c r="AL26" i="99"/>
  <c r="AS66" i="99"/>
  <c r="AQ26" i="99"/>
  <c r="AT67" i="99"/>
  <c r="AR66" i="99"/>
  <c r="AR27" i="99"/>
  <c r="AR67" i="99"/>
  <c r="DF50" i="99"/>
  <c r="AZ12" i="100" s="1"/>
  <c r="X8" i="99"/>
  <c r="AI27" i="99"/>
  <c r="AH48" i="99"/>
  <c r="AM7" i="99"/>
  <c r="AM6" i="99"/>
  <c r="AT47" i="99"/>
  <c r="AG47" i="99"/>
  <c r="AG28" i="99"/>
  <c r="AC8" i="99"/>
  <c r="AS27" i="99"/>
  <c r="AR47" i="99"/>
  <c r="AR46" i="99"/>
  <c r="AC29" i="99"/>
  <c r="AG68" i="99"/>
  <c r="AS67" i="99"/>
  <c r="AH68" i="99"/>
  <c r="AK7" i="99"/>
  <c r="AD8" i="99"/>
  <c r="T29" i="99" l="1"/>
  <c r="T8" i="99"/>
  <c r="U29" i="99"/>
  <c r="U8" i="99"/>
  <c r="DA9" i="100"/>
  <c r="W10" i="100"/>
  <c r="AK11" i="100"/>
  <c r="CY11" i="100" s="1"/>
  <c r="AK10" i="100"/>
  <c r="CY10" i="100" s="1"/>
  <c r="AD49" i="99"/>
  <c r="S50" i="99"/>
  <c r="O29" i="99"/>
  <c r="N9" i="99"/>
  <c r="AA8" i="99"/>
  <c r="Z29" i="99"/>
  <c r="AB49" i="99"/>
  <c r="Z8" i="99"/>
  <c r="W69" i="99"/>
  <c r="N29" i="99"/>
  <c r="X29" i="99"/>
  <c r="AE49" i="99"/>
  <c r="W50" i="99"/>
  <c r="AH12" i="100" s="1"/>
  <c r="Y50" i="99"/>
  <c r="AJ12" i="100" s="1"/>
  <c r="AA49" i="99"/>
  <c r="Z69" i="99"/>
  <c r="O69" i="99"/>
  <c r="S69" i="99"/>
  <c r="AC69" i="99"/>
  <c r="M50" i="99"/>
  <c r="BM10" i="100"/>
  <c r="BM11" i="100"/>
  <c r="BM9" i="100"/>
  <c r="AU26" i="99"/>
  <c r="AU46" i="99"/>
  <c r="AI67" i="99"/>
  <c r="AT26" i="99"/>
  <c r="AD29" i="99"/>
  <c r="AU66" i="99"/>
  <c r="AH27" i="99"/>
  <c r="AU27" i="99"/>
  <c r="AP6" i="99"/>
  <c r="AP7" i="99"/>
  <c r="AI28" i="99"/>
  <c r="AG48" i="99"/>
  <c r="AS47" i="99"/>
  <c r="AS6" i="99"/>
  <c r="AI47" i="99"/>
  <c r="X50" i="99"/>
  <c r="AI12" i="100" s="1"/>
  <c r="AC50" i="99"/>
  <c r="AU67" i="99"/>
  <c r="AI68" i="99"/>
  <c r="AE8" i="99"/>
  <c r="AK6" i="99"/>
  <c r="AN7" i="99"/>
  <c r="AN6" i="99"/>
  <c r="CZ10" i="100" l="1"/>
  <c r="AG10" i="100"/>
  <c r="CR10" i="100" s="1"/>
  <c r="T50" i="99"/>
  <c r="W11" i="100" s="1"/>
  <c r="AG11" i="100" s="1"/>
  <c r="CR11" i="100" s="1"/>
  <c r="U50" i="99"/>
  <c r="AS10" i="100"/>
  <c r="CQ10" i="100" s="1"/>
  <c r="AB69" i="99"/>
  <c r="AB8" i="99"/>
  <c r="W30" i="99"/>
  <c r="Y30" i="99"/>
  <c r="AE29" i="99"/>
  <c r="DH50" i="99"/>
  <c r="BB12" i="100" s="1"/>
  <c r="T69" i="99"/>
  <c r="AD69" i="99"/>
  <c r="AK12" i="100"/>
  <c r="O50" i="99"/>
  <c r="CZ17" i="99"/>
  <c r="CZ6" i="99"/>
  <c r="CZ28" i="99"/>
  <c r="CZ39" i="99"/>
  <c r="CZ50" i="99" s="1"/>
  <c r="AW12" i="100" s="1"/>
  <c r="Y69" i="99"/>
  <c r="Z50" i="99"/>
  <c r="M70" i="99"/>
  <c r="N50" i="99"/>
  <c r="AA29" i="99"/>
  <c r="X69" i="99"/>
  <c r="M9" i="99"/>
  <c r="M30" i="99"/>
  <c r="AB29" i="99"/>
  <c r="S30" i="99"/>
  <c r="U69" i="99"/>
  <c r="AE69" i="99"/>
  <c r="BP9" i="100"/>
  <c r="CT9" i="100" s="1"/>
  <c r="DB9" i="100"/>
  <c r="BT9" i="100"/>
  <c r="BV9" i="100" s="1"/>
  <c r="DB11" i="100"/>
  <c r="BP11" i="100"/>
  <c r="CT11" i="100" s="1"/>
  <c r="BP10" i="100"/>
  <c r="CT10" i="100" s="1"/>
  <c r="DB10" i="100"/>
  <c r="BT10" i="100"/>
  <c r="BV10" i="100" s="1"/>
  <c r="AG7" i="99"/>
  <c r="AL7" i="99"/>
  <c r="AL6" i="99"/>
  <c r="AO6" i="99"/>
  <c r="AO7" i="99"/>
  <c r="AH28" i="99"/>
  <c r="AT27" i="99"/>
  <c r="AS7" i="99"/>
  <c r="AG8" i="99"/>
  <c r="AI48" i="99"/>
  <c r="AU47" i="99"/>
  <c r="AQ6" i="99"/>
  <c r="AQ7" i="99"/>
  <c r="AC30" i="99"/>
  <c r="X30" i="99"/>
  <c r="AE50" i="99"/>
  <c r="AD50" i="99"/>
  <c r="CZ11" i="100" l="1"/>
  <c r="DD11" i="100" s="1"/>
  <c r="DI11" i="100" s="1"/>
  <c r="BT11" i="100"/>
  <c r="BV11" i="100" s="1"/>
  <c r="T30" i="99"/>
  <c r="U30" i="99"/>
  <c r="W51" i="99"/>
  <c r="AH13" i="100" s="1"/>
  <c r="Y51" i="99"/>
  <c r="AJ13" i="100" s="1"/>
  <c r="AB50" i="99"/>
  <c r="DB39" i="99"/>
  <c r="DB50" i="99" s="1"/>
  <c r="AY12" i="100" s="1"/>
  <c r="DB17" i="99"/>
  <c r="DB6" i="99"/>
  <c r="DB28" i="99"/>
  <c r="S9" i="99"/>
  <c r="AC9" i="99"/>
  <c r="CY12" i="100"/>
  <c r="AS12" i="100"/>
  <c r="CQ12" i="100" s="1"/>
  <c r="AA50" i="99"/>
  <c r="Z30" i="99"/>
  <c r="O30" i="99"/>
  <c r="W9" i="99"/>
  <c r="AA69" i="99"/>
  <c r="O9" i="99"/>
  <c r="DA17" i="99"/>
  <c r="DA6" i="99"/>
  <c r="DA28" i="99"/>
  <c r="DA39" i="99"/>
  <c r="DA50" i="99" s="1"/>
  <c r="AX12" i="100" s="1"/>
  <c r="S51" i="99"/>
  <c r="N30" i="99"/>
  <c r="S70" i="99"/>
  <c r="W70" i="99"/>
  <c r="M51" i="99"/>
  <c r="O70" i="99"/>
  <c r="DD10" i="100"/>
  <c r="DI10" i="100" s="1"/>
  <c r="DD9" i="100"/>
  <c r="DI9" i="100" s="1"/>
  <c r="DC39" i="99"/>
  <c r="DC50" i="99" s="1"/>
  <c r="DC6" i="99"/>
  <c r="DC17" i="99"/>
  <c r="DC28" i="99"/>
  <c r="AH7" i="99"/>
  <c r="AR7" i="99"/>
  <c r="AR6" i="99"/>
  <c r="AJ50" i="99"/>
  <c r="AT6" i="99"/>
  <c r="X51" i="99"/>
  <c r="AI13" i="100" s="1"/>
  <c r="AC51" i="99"/>
  <c r="AM48" i="99"/>
  <c r="AM50" i="99"/>
  <c r="AM49" i="99"/>
  <c r="AM68" i="99"/>
  <c r="AM69" i="99"/>
  <c r="AM70" i="99"/>
  <c r="X31" i="99"/>
  <c r="AC31" i="99"/>
  <c r="T51" i="99" l="1"/>
  <c r="W12" i="100" s="1"/>
  <c r="T31" i="99"/>
  <c r="Z70" i="99"/>
  <c r="U51" i="99"/>
  <c r="AT7" i="99"/>
  <c r="AH8" i="99"/>
  <c r="AD30" i="99"/>
  <c r="W31" i="99"/>
  <c r="Y31" i="99"/>
  <c r="S31" i="99"/>
  <c r="Z9" i="99"/>
  <c r="T9" i="99"/>
  <c r="AD9" i="99"/>
  <c r="T70" i="99"/>
  <c r="N51" i="99"/>
  <c r="AK13" i="100"/>
  <c r="Z31" i="99"/>
  <c r="Z51" i="99"/>
  <c r="AB30" i="99"/>
  <c r="AA30" i="99"/>
  <c r="AE30" i="99"/>
  <c r="X70" i="99"/>
  <c r="U70" i="99"/>
  <c r="N70" i="99"/>
  <c r="X9" i="99"/>
  <c r="U9" i="99"/>
  <c r="AE9" i="99"/>
  <c r="AB70" i="99"/>
  <c r="Y70" i="99"/>
  <c r="AC70" i="99"/>
  <c r="Y9" i="99"/>
  <c r="M31" i="99"/>
  <c r="O51" i="99"/>
  <c r="M71" i="99"/>
  <c r="BG13" i="100"/>
  <c r="BJ13" i="100" s="1"/>
  <c r="BH13" i="100"/>
  <c r="BK13" i="100" s="1"/>
  <c r="BH14" i="100"/>
  <c r="BK14" i="100" s="1"/>
  <c r="BG12" i="100"/>
  <c r="BJ12" i="100" s="1"/>
  <c r="BI12" i="100"/>
  <c r="BL12" i="100" s="1"/>
  <c r="BG15" i="100"/>
  <c r="BJ15" i="100" s="1"/>
  <c r="BI15" i="100"/>
  <c r="BL15" i="100" s="1"/>
  <c r="BI14" i="100"/>
  <c r="BL14" i="100" s="1"/>
  <c r="BH15" i="100"/>
  <c r="BK15" i="100" s="1"/>
  <c r="BG14" i="100"/>
  <c r="BJ14" i="100" s="1"/>
  <c r="BI13" i="100"/>
  <c r="BL13" i="100" s="1"/>
  <c r="BH12" i="100"/>
  <c r="BK12" i="100" s="1"/>
  <c r="DG11" i="100"/>
  <c r="DF11" i="100"/>
  <c r="DH11" i="100"/>
  <c r="DE11" i="100"/>
  <c r="DJ11" i="100"/>
  <c r="DD28" i="99"/>
  <c r="DD39" i="99"/>
  <c r="DD50" i="99" s="1"/>
  <c r="DD6" i="99"/>
  <c r="DD17" i="99"/>
  <c r="DE17" i="99"/>
  <c r="DE28" i="99"/>
  <c r="DE39" i="99"/>
  <c r="DE50" i="99" s="1"/>
  <c r="DE6" i="99"/>
  <c r="DF9" i="100"/>
  <c r="DE9" i="100"/>
  <c r="DG9" i="100"/>
  <c r="DH9" i="100"/>
  <c r="DJ9" i="100"/>
  <c r="DE10" i="100"/>
  <c r="DJ10" i="100"/>
  <c r="DF10" i="100"/>
  <c r="DG10" i="100"/>
  <c r="DH10" i="100"/>
  <c r="AO28" i="99"/>
  <c r="AI7" i="99"/>
  <c r="AU6" i="99"/>
  <c r="AJ68" i="99"/>
  <c r="AL68" i="99"/>
  <c r="AN48" i="99"/>
  <c r="AJ49" i="99"/>
  <c r="AJ69" i="99"/>
  <c r="AJ48" i="99"/>
  <c r="AJ70" i="99"/>
  <c r="AP70" i="99"/>
  <c r="AP69" i="99"/>
  <c r="AP68" i="99"/>
  <c r="AM29" i="99"/>
  <c r="AA51" i="99"/>
  <c r="AM30" i="99"/>
  <c r="AM28" i="99"/>
  <c r="AP48" i="99"/>
  <c r="AP49" i="99"/>
  <c r="AP50" i="99"/>
  <c r="AE51" i="99"/>
  <c r="AO50" i="99"/>
  <c r="AO69" i="99"/>
  <c r="AO68" i="99"/>
  <c r="AO70" i="99"/>
  <c r="AO48" i="99"/>
  <c r="AO49" i="99"/>
  <c r="AN28" i="99"/>
  <c r="AE31" i="99"/>
  <c r="AD31" i="99"/>
  <c r="AK28" i="99"/>
  <c r="AK29" i="99"/>
  <c r="AK30" i="99"/>
  <c r="AK68" i="99"/>
  <c r="AK69" i="99"/>
  <c r="AK49" i="99"/>
  <c r="AK70" i="99"/>
  <c r="AK50" i="99"/>
  <c r="AK48" i="99"/>
  <c r="AD51" i="99"/>
  <c r="CZ12" i="100" l="1"/>
  <c r="AG12" i="100"/>
  <c r="CR12" i="100" s="1"/>
  <c r="U31" i="99"/>
  <c r="AO29" i="99"/>
  <c r="AL29" i="99"/>
  <c r="Z71" i="99"/>
  <c r="AA31" i="99"/>
  <c r="W32" i="99"/>
  <c r="Y32" i="99"/>
  <c r="N52" i="99"/>
  <c r="AB31" i="99"/>
  <c r="S52" i="99"/>
  <c r="O71" i="99"/>
  <c r="AB9" i="99"/>
  <c r="AA70" i="99"/>
  <c r="AE70" i="99"/>
  <c r="W52" i="99"/>
  <c r="Y52" i="99"/>
  <c r="S71" i="99"/>
  <c r="AC71" i="99"/>
  <c r="O31" i="99"/>
  <c r="M32" i="99"/>
  <c r="AA9" i="99"/>
  <c r="M10" i="99"/>
  <c r="AB51" i="99"/>
  <c r="CY13" i="100"/>
  <c r="AS13" i="100"/>
  <c r="CQ13" i="100" s="1"/>
  <c r="AD70" i="99"/>
  <c r="S32" i="99"/>
  <c r="W71" i="99"/>
  <c r="N31" i="99"/>
  <c r="M52" i="99"/>
  <c r="BM12" i="100"/>
  <c r="BP12" i="100" s="1"/>
  <c r="CT12" i="100" s="1"/>
  <c r="BM14" i="100"/>
  <c r="BM15" i="100"/>
  <c r="BM13" i="100"/>
  <c r="AO30" i="99"/>
  <c r="AI8" i="99"/>
  <c r="AU7" i="99"/>
  <c r="AN70" i="99"/>
  <c r="AN49" i="99"/>
  <c r="AL50" i="99"/>
  <c r="AL69" i="99"/>
  <c r="AL70" i="99"/>
  <c r="AL49" i="99"/>
  <c r="AL48" i="99"/>
  <c r="AN68" i="99"/>
  <c r="AN50" i="99"/>
  <c r="AN69" i="99"/>
  <c r="AG69" i="99"/>
  <c r="AS48" i="99"/>
  <c r="AS68" i="99"/>
  <c r="AR69" i="99"/>
  <c r="AP30" i="99"/>
  <c r="AR70" i="99"/>
  <c r="AR68" i="99"/>
  <c r="AP29" i="99"/>
  <c r="AL30" i="99"/>
  <c r="AL28" i="99"/>
  <c r="AJ30" i="99"/>
  <c r="AP28" i="99"/>
  <c r="AG49" i="99"/>
  <c r="AC52" i="99"/>
  <c r="AJ29" i="99"/>
  <c r="AJ28" i="99"/>
  <c r="X52" i="99"/>
  <c r="AR30" i="99"/>
  <c r="AR28" i="99"/>
  <c r="AQ28" i="99"/>
  <c r="AQ48" i="99"/>
  <c r="AR49" i="99"/>
  <c r="AR29" i="99"/>
  <c r="AR48" i="99"/>
  <c r="AR50" i="99"/>
  <c r="AN29" i="99"/>
  <c r="AN30" i="99"/>
  <c r="X32" i="99"/>
  <c r="AC32" i="99"/>
  <c r="Z32" i="99"/>
  <c r="T32" i="99" l="1"/>
  <c r="T52" i="99"/>
  <c r="U52" i="99"/>
  <c r="U32" i="99"/>
  <c r="DB12" i="100"/>
  <c r="Z10" i="99"/>
  <c r="AI14" i="100"/>
  <c r="AI15" i="100"/>
  <c r="X71" i="99"/>
  <c r="N10" i="99"/>
  <c r="U71" i="99"/>
  <c r="AE71" i="99"/>
  <c r="O10" i="99"/>
  <c r="Y71" i="99"/>
  <c r="O52" i="99"/>
  <c r="N32" i="99"/>
  <c r="S10" i="99"/>
  <c r="T71" i="99"/>
  <c r="AD71" i="99"/>
  <c r="AJ14" i="100"/>
  <c r="AJ15" i="100"/>
  <c r="N71" i="99"/>
  <c r="Z52" i="99"/>
  <c r="W10" i="99"/>
  <c r="AH15" i="100"/>
  <c r="AH14" i="100"/>
  <c r="O32" i="99"/>
  <c r="M72" i="99"/>
  <c r="DB15" i="100"/>
  <c r="BP15" i="100"/>
  <c r="CT15" i="100" s="1"/>
  <c r="BP13" i="100"/>
  <c r="CT13" i="100" s="1"/>
  <c r="DB13" i="100"/>
  <c r="BP14" i="100"/>
  <c r="CT14" i="100" s="1"/>
  <c r="DB14" i="100"/>
  <c r="AQ69" i="99"/>
  <c r="AU68" i="99"/>
  <c r="AQ68" i="99"/>
  <c r="AT48" i="99"/>
  <c r="AT28" i="99"/>
  <c r="AQ49" i="99"/>
  <c r="AQ70" i="99"/>
  <c r="AG70" i="99"/>
  <c r="AS69" i="99"/>
  <c r="AI49" i="99"/>
  <c r="AQ50" i="99"/>
  <c r="AI69" i="99"/>
  <c r="AU28" i="99"/>
  <c r="AG29" i="99"/>
  <c r="AS28" i="99"/>
  <c r="AG50" i="99"/>
  <c r="AE52" i="99"/>
  <c r="AS49" i="99"/>
  <c r="AI29" i="99"/>
  <c r="AH29" i="99"/>
  <c r="AH49" i="99"/>
  <c r="AU48" i="99"/>
  <c r="AQ29" i="99"/>
  <c r="AQ30" i="99"/>
  <c r="AB32" i="99"/>
  <c r="AE32" i="99"/>
  <c r="AD32" i="99"/>
  <c r="AD52" i="99"/>
  <c r="AK15" i="100" l="1"/>
  <c r="CY15" i="100" s="1"/>
  <c r="W53" i="99"/>
  <c r="AH16" i="100" s="1"/>
  <c r="Y53" i="99"/>
  <c r="AJ16" i="100" s="1"/>
  <c r="AB52" i="99"/>
  <c r="AB71" i="99"/>
  <c r="AK14" i="100"/>
  <c r="U10" i="99"/>
  <c r="AA32" i="99"/>
  <c r="M33" i="99"/>
  <c r="AA52" i="99"/>
  <c r="S53" i="99"/>
  <c r="S72" i="99"/>
  <c r="AC72" i="99"/>
  <c r="M53" i="99"/>
  <c r="X10" i="99"/>
  <c r="AC10" i="99"/>
  <c r="W72" i="99"/>
  <c r="Y10" i="99"/>
  <c r="AA71" i="99"/>
  <c r="T10" i="99"/>
  <c r="M11" i="99"/>
  <c r="AT68" i="99"/>
  <c r="AH69" i="99"/>
  <c r="AG71" i="99"/>
  <c r="AI50" i="99"/>
  <c r="AS70" i="99"/>
  <c r="AU49" i="99"/>
  <c r="AU69" i="99"/>
  <c r="AI70" i="99"/>
  <c r="AU29" i="99"/>
  <c r="AI30" i="99"/>
  <c r="AG51" i="99"/>
  <c r="AS50" i="99"/>
  <c r="AS29" i="99"/>
  <c r="AG30" i="99"/>
  <c r="X53" i="99"/>
  <c r="AI16" i="100" s="1"/>
  <c r="AC53" i="99"/>
  <c r="AT49" i="99"/>
  <c r="AH50" i="99"/>
  <c r="AH30" i="99"/>
  <c r="AT29" i="99"/>
  <c r="T53" i="99" l="1"/>
  <c r="U53" i="99"/>
  <c r="Z72" i="99"/>
  <c r="W11" i="99"/>
  <c r="AD10" i="99"/>
  <c r="N72" i="99"/>
  <c r="Y72" i="99"/>
  <c r="T72" i="99"/>
  <c r="AD72" i="99"/>
  <c r="U72" i="99"/>
  <c r="AE72" i="99"/>
  <c r="AE10" i="99"/>
  <c r="S33" i="99"/>
  <c r="S11" i="99"/>
  <c r="AC11" i="99"/>
  <c r="X72" i="99"/>
  <c r="N53" i="99"/>
  <c r="N33" i="99"/>
  <c r="O72" i="99"/>
  <c r="AK16" i="100"/>
  <c r="O33" i="99"/>
  <c r="Z53" i="99"/>
  <c r="AB10" i="99"/>
  <c r="W33" i="99"/>
  <c r="Y33" i="99"/>
  <c r="Z11" i="99"/>
  <c r="AA10" i="99"/>
  <c r="CY14" i="100"/>
  <c r="AS14" i="100"/>
  <c r="CQ14" i="100" s="1"/>
  <c r="O53" i="99"/>
  <c r="M73" i="99"/>
  <c r="AH70" i="99"/>
  <c r="AG31" i="99"/>
  <c r="AT69" i="99"/>
  <c r="AI51" i="99"/>
  <c r="AU50" i="99"/>
  <c r="AI71" i="99"/>
  <c r="AU70" i="99"/>
  <c r="AM71" i="99"/>
  <c r="AI31" i="99"/>
  <c r="AU30" i="99"/>
  <c r="AS30" i="99"/>
  <c r="AE53" i="99"/>
  <c r="AT50" i="99"/>
  <c r="AH51" i="99"/>
  <c r="X33" i="99"/>
  <c r="AH31" i="99"/>
  <c r="AT30" i="99"/>
  <c r="AD53" i="99"/>
  <c r="T33" i="99" l="1"/>
  <c r="U33" i="99"/>
  <c r="Z33" i="99"/>
  <c r="W54" i="99"/>
  <c r="AH17" i="100" s="1"/>
  <c r="Y54" i="99"/>
  <c r="AJ17" i="100" s="1"/>
  <c r="S73" i="99"/>
  <c r="CY16" i="100"/>
  <c r="AS16" i="100"/>
  <c r="CQ16" i="100" s="1"/>
  <c r="AA72" i="99"/>
  <c r="Y11" i="99"/>
  <c r="O11" i="99"/>
  <c r="M54" i="99"/>
  <c r="AB72" i="99"/>
  <c r="T11" i="99"/>
  <c r="AD11" i="99"/>
  <c r="AB53" i="99"/>
  <c r="AA53" i="99"/>
  <c r="W73" i="99"/>
  <c r="N11" i="99"/>
  <c r="M12" i="99"/>
  <c r="AJ10" i="99"/>
  <c r="AJ9" i="99"/>
  <c r="AC33" i="99"/>
  <c r="S54" i="99"/>
  <c r="U11" i="99"/>
  <c r="AE11" i="99"/>
  <c r="X11" i="99"/>
  <c r="AH71" i="99"/>
  <c r="AT70" i="99"/>
  <c r="AM51" i="99"/>
  <c r="AM52" i="99"/>
  <c r="AM73" i="99"/>
  <c r="AM53" i="99"/>
  <c r="AM72" i="99"/>
  <c r="AP71" i="99"/>
  <c r="AJ51" i="99"/>
  <c r="X54" i="99"/>
  <c r="AI17" i="100" s="1"/>
  <c r="AC54" i="99"/>
  <c r="AE33" i="99"/>
  <c r="AD33" i="99"/>
  <c r="AJ31" i="99"/>
  <c r="AM31" i="99"/>
  <c r="AM33" i="99"/>
  <c r="AM32" i="99"/>
  <c r="U54" i="99" l="1"/>
  <c r="T54" i="99"/>
  <c r="AM9" i="99"/>
  <c r="AP9" i="99"/>
  <c r="N73" i="99"/>
  <c r="M34" i="99"/>
  <c r="AM10" i="99"/>
  <c r="AP10" i="99"/>
  <c r="S12" i="99"/>
  <c r="AC12" i="99"/>
  <c r="Y73" i="99"/>
  <c r="Z73" i="99"/>
  <c r="N54" i="99"/>
  <c r="AM8" i="99"/>
  <c r="AP8" i="99"/>
  <c r="AJ8" i="99"/>
  <c r="Z12" i="99"/>
  <c r="AA11" i="99"/>
  <c r="X73" i="99"/>
  <c r="O54" i="99"/>
  <c r="O73" i="99"/>
  <c r="AK10" i="99"/>
  <c r="AK9" i="99"/>
  <c r="AK17" i="100"/>
  <c r="AA33" i="99"/>
  <c r="W34" i="99"/>
  <c r="Y34" i="99"/>
  <c r="S34" i="99"/>
  <c r="Z54" i="99"/>
  <c r="AB33" i="99"/>
  <c r="AL10" i="99"/>
  <c r="AL9" i="99"/>
  <c r="W12" i="99"/>
  <c r="AB11" i="99"/>
  <c r="AC73" i="99"/>
  <c r="T73" i="99"/>
  <c r="U73" i="99"/>
  <c r="AP72" i="99"/>
  <c r="AP73" i="99"/>
  <c r="AO72" i="99"/>
  <c r="AP51" i="99"/>
  <c r="AP52" i="99"/>
  <c r="AP53" i="99"/>
  <c r="AN73" i="99"/>
  <c r="AJ71" i="99"/>
  <c r="AJ73" i="99"/>
  <c r="AL53" i="99"/>
  <c r="AR72" i="99"/>
  <c r="AJ72" i="99"/>
  <c r="AJ52" i="99"/>
  <c r="AJ53" i="99"/>
  <c r="AE54" i="99"/>
  <c r="X34" i="99"/>
  <c r="AC34" i="99"/>
  <c r="AN33" i="99"/>
  <c r="AP33" i="99"/>
  <c r="AP31" i="99"/>
  <c r="AP32" i="99"/>
  <c r="AJ32" i="99"/>
  <c r="AJ33" i="99"/>
  <c r="AK51" i="99"/>
  <c r="AK53" i="99"/>
  <c r="AK73" i="99"/>
  <c r="AK52" i="99"/>
  <c r="AK72" i="99"/>
  <c r="AK71" i="99"/>
  <c r="AN72" i="99"/>
  <c r="AD54" i="99"/>
  <c r="U34" i="99" l="1"/>
  <c r="AS8" i="99"/>
  <c r="AO52" i="99"/>
  <c r="AO73" i="99"/>
  <c r="AO71" i="99"/>
  <c r="AO53" i="99"/>
  <c r="S55" i="99"/>
  <c r="AE73" i="99"/>
  <c r="O12" i="99"/>
  <c r="X12" i="99"/>
  <c r="AL8" i="99"/>
  <c r="AK8" i="99"/>
  <c r="AG9" i="99"/>
  <c r="AS9" i="99"/>
  <c r="AB54" i="99"/>
  <c r="T34" i="99"/>
  <c r="Y12" i="99"/>
  <c r="O34" i="99"/>
  <c r="AB73" i="99"/>
  <c r="N12" i="99"/>
  <c r="AO10" i="99"/>
  <c r="AR10" i="99"/>
  <c r="AN10" i="99"/>
  <c r="AQ10" i="99"/>
  <c r="M74" i="99"/>
  <c r="U12" i="99"/>
  <c r="AE12" i="99"/>
  <c r="AA73" i="99"/>
  <c r="AA54" i="99"/>
  <c r="AD73" i="99"/>
  <c r="N34" i="99"/>
  <c r="AO8" i="99"/>
  <c r="AR8" i="99"/>
  <c r="AN8" i="99"/>
  <c r="AQ8" i="99"/>
  <c r="T12" i="99"/>
  <c r="AD12" i="99"/>
  <c r="M35" i="99"/>
  <c r="Z34" i="99"/>
  <c r="W55" i="99"/>
  <c r="Y55" i="99"/>
  <c r="M55" i="99"/>
  <c r="CY17" i="100"/>
  <c r="AS17" i="100"/>
  <c r="CQ17" i="100" s="1"/>
  <c r="M13" i="99"/>
  <c r="AO9" i="99"/>
  <c r="AR9" i="99"/>
  <c r="AN9" i="99"/>
  <c r="AQ9" i="99"/>
  <c r="AS71" i="99"/>
  <c r="AR73" i="99"/>
  <c r="AS31" i="99"/>
  <c r="AR71" i="99"/>
  <c r="AS51" i="99"/>
  <c r="AL31" i="99"/>
  <c r="AN51" i="99"/>
  <c r="AN52" i="99"/>
  <c r="AN53" i="99"/>
  <c r="AR52" i="99"/>
  <c r="AR53" i="99"/>
  <c r="AG52" i="99"/>
  <c r="AG72" i="99"/>
  <c r="AL51" i="99"/>
  <c r="AL73" i="99"/>
  <c r="AL72" i="99"/>
  <c r="AN71" i="99"/>
  <c r="AL71" i="99"/>
  <c r="AL52" i="99"/>
  <c r="AQ72" i="99"/>
  <c r="AQ73" i="99"/>
  <c r="AE34" i="99"/>
  <c r="AD34" i="99"/>
  <c r="AN32" i="99"/>
  <c r="AN31" i="99"/>
  <c r="AK32" i="99"/>
  <c r="AG32" i="99"/>
  <c r="AQ33" i="99"/>
  <c r="AL32" i="99"/>
  <c r="AL33" i="99"/>
  <c r="U55" i="99" l="1"/>
  <c r="AO51" i="99"/>
  <c r="AR51" i="99"/>
  <c r="S13" i="99"/>
  <c r="N74" i="99"/>
  <c r="W74" i="99"/>
  <c r="O74" i="99"/>
  <c r="AB34" i="99"/>
  <c r="N55" i="99"/>
  <c r="AJ18" i="100"/>
  <c r="AJ19" i="100"/>
  <c r="AG10" i="99"/>
  <c r="AS10" i="99"/>
  <c r="AU8" i="99"/>
  <c r="M56" i="99"/>
  <c r="Z55" i="99"/>
  <c r="T55" i="99"/>
  <c r="X55" i="99"/>
  <c r="AH18" i="100"/>
  <c r="AH19" i="100"/>
  <c r="S74" i="99"/>
  <c r="AC74" i="99"/>
  <c r="O55" i="99"/>
  <c r="AT8" i="99"/>
  <c r="AB12" i="99"/>
  <c r="X35" i="99"/>
  <c r="W35" i="99"/>
  <c r="Y35" i="99"/>
  <c r="S35" i="99"/>
  <c r="AC55" i="99"/>
  <c r="AA34" i="99"/>
  <c r="W13" i="99"/>
  <c r="AA12" i="99"/>
  <c r="AU71" i="99"/>
  <c r="AU51" i="99"/>
  <c r="AS72" i="99"/>
  <c r="AQ51" i="99"/>
  <c r="AQ52" i="99"/>
  <c r="AO32" i="99"/>
  <c r="AO31" i="99"/>
  <c r="AO33" i="99"/>
  <c r="AQ53" i="99"/>
  <c r="AQ71" i="99"/>
  <c r="AI72" i="99"/>
  <c r="AG53" i="99"/>
  <c r="AS52" i="99"/>
  <c r="AI52" i="99"/>
  <c r="AG73" i="99"/>
  <c r="AH72" i="99"/>
  <c r="AQ31" i="99"/>
  <c r="AQ32" i="99"/>
  <c r="AE55" i="99"/>
  <c r="AC35" i="99"/>
  <c r="AK33" i="99"/>
  <c r="AK31" i="99"/>
  <c r="AG33" i="99"/>
  <c r="AS32" i="99"/>
  <c r="AH52" i="99"/>
  <c r="AA55" i="99"/>
  <c r="U35" i="99" l="1"/>
  <c r="Z35" i="99"/>
  <c r="W56" i="99"/>
  <c r="AH20" i="100" s="1"/>
  <c r="Y56" i="99"/>
  <c r="AJ20" i="100" s="1"/>
  <c r="S56" i="99"/>
  <c r="AB55" i="99"/>
  <c r="Z74" i="99"/>
  <c r="N35" i="99"/>
  <c r="O35" i="99"/>
  <c r="U13" i="99"/>
  <c r="Z13" i="99"/>
  <c r="T74" i="99"/>
  <c r="AD74" i="99"/>
  <c r="U74" i="99"/>
  <c r="AE74" i="99"/>
  <c r="AH9" i="99"/>
  <c r="AT9" i="99"/>
  <c r="AG11" i="99"/>
  <c r="Y74" i="99"/>
  <c r="X13" i="99"/>
  <c r="O13" i="99"/>
  <c r="AI18" i="100"/>
  <c r="AK18" i="100" s="1"/>
  <c r="AI19" i="100"/>
  <c r="AK19" i="100" s="1"/>
  <c r="CY19" i="100" s="1"/>
  <c r="X74" i="99"/>
  <c r="T13" i="99"/>
  <c r="AD55" i="99"/>
  <c r="T35" i="99"/>
  <c r="N13" i="99"/>
  <c r="Y13" i="99"/>
  <c r="AI9" i="99"/>
  <c r="AU9" i="99"/>
  <c r="AC13" i="99"/>
  <c r="AT71" i="99"/>
  <c r="AT51" i="99"/>
  <c r="AU72" i="99"/>
  <c r="AR33" i="99"/>
  <c r="AR31" i="99"/>
  <c r="AR32" i="99"/>
  <c r="AI73" i="99"/>
  <c r="AG54" i="99"/>
  <c r="AS73" i="99"/>
  <c r="AS53" i="99"/>
  <c r="AT72" i="99"/>
  <c r="AH73" i="99"/>
  <c r="AU52" i="99"/>
  <c r="AI53" i="99"/>
  <c r="AH32" i="99"/>
  <c r="AG74" i="99"/>
  <c r="AD35" i="99"/>
  <c r="AE35" i="99"/>
  <c r="AE56" i="99"/>
  <c r="AT31" i="99"/>
  <c r="AG34" i="99"/>
  <c r="AS33" i="99"/>
  <c r="AT52" i="99"/>
  <c r="AH53" i="99"/>
  <c r="U56" i="99" l="1"/>
  <c r="AU73" i="99"/>
  <c r="AI74" i="99"/>
  <c r="CY18" i="100"/>
  <c r="AS18" i="100"/>
  <c r="CQ18" i="100" s="1"/>
  <c r="N56" i="99"/>
  <c r="AM55" i="99"/>
  <c r="AC56" i="99"/>
  <c r="Z56" i="99"/>
  <c r="AB74" i="99"/>
  <c r="AH10" i="99"/>
  <c r="AT10" i="99"/>
  <c r="O56" i="99"/>
  <c r="M36" i="99"/>
  <c r="AD13" i="99"/>
  <c r="AB13" i="99"/>
  <c r="AE13" i="99"/>
  <c r="W36" i="99"/>
  <c r="Y36" i="99"/>
  <c r="S36" i="99"/>
  <c r="AB35" i="99"/>
  <c r="AI10" i="99"/>
  <c r="AU10" i="99"/>
  <c r="AA13" i="99"/>
  <c r="M14" i="99"/>
  <c r="AA35" i="99"/>
  <c r="X56" i="99"/>
  <c r="AI20" i="100" s="1"/>
  <c r="AK20" i="100" s="1"/>
  <c r="T56" i="99"/>
  <c r="AA74" i="99"/>
  <c r="M75" i="99"/>
  <c r="AU53" i="99"/>
  <c r="AU31" i="99"/>
  <c r="AI32" i="99"/>
  <c r="AT32" i="99"/>
  <c r="AI54" i="99"/>
  <c r="AH33" i="99"/>
  <c r="AT73" i="99"/>
  <c r="AH74" i="99"/>
  <c r="AM74" i="99"/>
  <c r="AM56" i="99"/>
  <c r="AM54" i="99"/>
  <c r="AM76" i="99"/>
  <c r="AJ55" i="99"/>
  <c r="AM75" i="99"/>
  <c r="AC36" i="99"/>
  <c r="AH54" i="99"/>
  <c r="AT53" i="99"/>
  <c r="AP55" i="99"/>
  <c r="AA56" i="99"/>
  <c r="U36" i="99" l="1"/>
  <c r="T36" i="99"/>
  <c r="W20" i="100"/>
  <c r="W14" i="100"/>
  <c r="AG14" i="100" s="1"/>
  <c r="CR14" i="100" s="1"/>
  <c r="CY20" i="100"/>
  <c r="AS20" i="100"/>
  <c r="CQ20" i="100" s="1"/>
  <c r="W75" i="99"/>
  <c r="S14" i="99"/>
  <c r="AC14" i="99"/>
  <c r="M57" i="99"/>
  <c r="X36" i="99"/>
  <c r="AJ13" i="99"/>
  <c r="AJ12" i="99"/>
  <c r="AI11" i="99"/>
  <c r="O36" i="99"/>
  <c r="AH11" i="99"/>
  <c r="T57" i="99"/>
  <c r="W57" i="99"/>
  <c r="AH21" i="100" s="1"/>
  <c r="Y57" i="99"/>
  <c r="AJ21" i="100" s="1"/>
  <c r="Z36" i="99"/>
  <c r="S57" i="99"/>
  <c r="AB56" i="99"/>
  <c r="S75" i="99"/>
  <c r="AC75" i="99"/>
  <c r="N75" i="99"/>
  <c r="N36" i="99"/>
  <c r="W14" i="99"/>
  <c r="N14" i="99"/>
  <c r="O14" i="99"/>
  <c r="O75" i="99"/>
  <c r="AP54" i="99"/>
  <c r="AP56" i="99"/>
  <c r="AO76" i="99"/>
  <c r="AI33" i="99"/>
  <c r="AU32" i="99"/>
  <c r="AH34" i="99"/>
  <c r="AT33" i="99"/>
  <c r="AC57" i="99"/>
  <c r="AP74" i="99"/>
  <c r="AO74" i="99"/>
  <c r="AO54" i="99"/>
  <c r="AO56" i="99"/>
  <c r="AO55" i="99"/>
  <c r="AO75" i="99"/>
  <c r="AJ75" i="99"/>
  <c r="AJ76" i="99"/>
  <c r="AJ54" i="99"/>
  <c r="AJ74" i="99"/>
  <c r="AJ56" i="99"/>
  <c r="AL56" i="99"/>
  <c r="AP75" i="99"/>
  <c r="AP76" i="99"/>
  <c r="AE57" i="99"/>
  <c r="AM36" i="99"/>
  <c r="CZ20" i="100" l="1"/>
  <c r="AG20" i="100"/>
  <c r="CR20" i="100" s="1"/>
  <c r="CZ14" i="100"/>
  <c r="BT14" i="100"/>
  <c r="BV14" i="100" s="1"/>
  <c r="AB14" i="99"/>
  <c r="W37" i="99"/>
  <c r="Y37" i="99"/>
  <c r="Z57" i="99"/>
  <c r="AB75" i="99"/>
  <c r="X14" i="99"/>
  <c r="AK12" i="99"/>
  <c r="AK13" i="99"/>
  <c r="Z14" i="99"/>
  <c r="T14" i="99"/>
  <c r="AD14" i="99"/>
  <c r="AM12" i="99"/>
  <c r="AP12" i="99"/>
  <c r="X75" i="99"/>
  <c r="Y75" i="99"/>
  <c r="AD56" i="99"/>
  <c r="AE36" i="99"/>
  <c r="AA14" i="99"/>
  <c r="U75" i="99"/>
  <c r="AE75" i="99"/>
  <c r="O57" i="99"/>
  <c r="N37" i="99"/>
  <c r="AA36" i="99"/>
  <c r="AB36" i="99"/>
  <c r="AD36" i="99"/>
  <c r="S37" i="99"/>
  <c r="AB57" i="99"/>
  <c r="Y14" i="99"/>
  <c r="AA75" i="99"/>
  <c r="T75" i="99"/>
  <c r="AD75" i="99"/>
  <c r="U57" i="99"/>
  <c r="M37" i="99"/>
  <c r="AJ11" i="99"/>
  <c r="U14" i="99"/>
  <c r="AE14" i="99"/>
  <c r="AM11" i="99"/>
  <c r="AP11" i="99"/>
  <c r="N57" i="99"/>
  <c r="Z75" i="99"/>
  <c r="X57" i="99"/>
  <c r="AI21" i="100" s="1"/>
  <c r="AK21" i="100" s="1"/>
  <c r="AL12" i="99"/>
  <c r="AL13" i="99"/>
  <c r="AM13" i="99"/>
  <c r="AP13" i="99"/>
  <c r="AR76" i="99"/>
  <c r="AG55" i="99"/>
  <c r="AU33" i="99"/>
  <c r="AI34" i="99"/>
  <c r="AS74" i="99"/>
  <c r="AR55" i="99"/>
  <c r="AL55" i="99"/>
  <c r="AR74" i="99"/>
  <c r="AR54" i="99"/>
  <c r="AL75" i="99"/>
  <c r="AL54" i="99"/>
  <c r="AL76" i="99"/>
  <c r="AR56" i="99"/>
  <c r="AL74" i="99"/>
  <c r="AR75" i="99"/>
  <c r="AS54" i="99"/>
  <c r="AG75" i="99"/>
  <c r="AC37" i="99"/>
  <c r="AM35" i="99"/>
  <c r="AM34" i="99"/>
  <c r="AO34" i="99"/>
  <c r="AJ35" i="99"/>
  <c r="AG56" i="99"/>
  <c r="AS55" i="99"/>
  <c r="AP36" i="99"/>
  <c r="AN34" i="99"/>
  <c r="AK36" i="99"/>
  <c r="AK34" i="99"/>
  <c r="AK35" i="99"/>
  <c r="U37" i="99" l="1"/>
  <c r="W21" i="100"/>
  <c r="W15" i="100"/>
  <c r="AG15" i="100" s="1"/>
  <c r="CR15" i="100" s="1"/>
  <c r="DD14" i="100"/>
  <c r="CY21" i="100"/>
  <c r="AS21" i="100"/>
  <c r="CQ21" i="100" s="1"/>
  <c r="AO13" i="99"/>
  <c r="AR13" i="99"/>
  <c r="AN12" i="99"/>
  <c r="AQ12" i="99"/>
  <c r="N15" i="99"/>
  <c r="AK11" i="99"/>
  <c r="X37" i="99"/>
  <c r="AL11" i="99"/>
  <c r="AO11" i="99"/>
  <c r="AR11" i="99"/>
  <c r="AN11" i="99"/>
  <c r="AQ11" i="99"/>
  <c r="M58" i="99"/>
  <c r="T37" i="99"/>
  <c r="Z37" i="99"/>
  <c r="AS11" i="99"/>
  <c r="AO12" i="99"/>
  <c r="AR12" i="99"/>
  <c r="N76" i="99"/>
  <c r="O37" i="99"/>
  <c r="M15" i="99"/>
  <c r="M76" i="99"/>
  <c r="O58" i="99"/>
  <c r="AN13" i="99"/>
  <c r="AQ13" i="99"/>
  <c r="O76" i="99"/>
  <c r="O15" i="99"/>
  <c r="AS75" i="99"/>
  <c r="AI55" i="99"/>
  <c r="AU74" i="99"/>
  <c r="AU54" i="99"/>
  <c r="AG76" i="99"/>
  <c r="AI75" i="99"/>
  <c r="AD37" i="99"/>
  <c r="AN76" i="99"/>
  <c r="AE37" i="99"/>
  <c r="AP34" i="99"/>
  <c r="AP35" i="99"/>
  <c r="AO35" i="99"/>
  <c r="AO36" i="99"/>
  <c r="AG57" i="99"/>
  <c r="AJ36" i="99"/>
  <c r="AJ34" i="99"/>
  <c r="AL34" i="99"/>
  <c r="AS56" i="99"/>
  <c r="AR34" i="99"/>
  <c r="AQ34" i="99"/>
  <c r="AN36" i="99"/>
  <c r="AN35" i="99"/>
  <c r="AD57" i="99"/>
  <c r="AK74" i="99"/>
  <c r="AK76" i="99"/>
  <c r="AK56" i="99"/>
  <c r="AK55" i="99"/>
  <c r="AK54" i="99"/>
  <c r="AK75" i="99"/>
  <c r="AA57" i="99"/>
  <c r="CZ21" i="100" l="1"/>
  <c r="AG21" i="100"/>
  <c r="CR21" i="100" s="1"/>
  <c r="Z76" i="99"/>
  <c r="DI14" i="100"/>
  <c r="DF14" i="100"/>
  <c r="DH14" i="100"/>
  <c r="DE14" i="100"/>
  <c r="DJ14" i="100"/>
  <c r="DG14" i="100"/>
  <c r="CZ15" i="100"/>
  <c r="BT15" i="100"/>
  <c r="BV15" i="100" s="1"/>
  <c r="W15" i="99"/>
  <c r="S58" i="99"/>
  <c r="AC58" i="99"/>
  <c r="W58" i="99"/>
  <c r="AB37" i="99"/>
  <c r="AA37" i="99"/>
  <c r="W76" i="99"/>
  <c r="M38" i="99"/>
  <c r="S76" i="99"/>
  <c r="S15" i="99"/>
  <c r="AC15" i="99"/>
  <c r="AG12" i="99"/>
  <c r="AS12" i="99"/>
  <c r="AU11" i="99"/>
  <c r="AT11" i="99"/>
  <c r="AI76" i="99"/>
  <c r="AT34" i="99"/>
  <c r="AG77" i="99"/>
  <c r="AU55" i="99"/>
  <c r="AI56" i="99"/>
  <c r="AS76" i="99"/>
  <c r="AU75" i="99"/>
  <c r="AN75" i="99"/>
  <c r="AN54" i="99"/>
  <c r="AN56" i="99"/>
  <c r="AN74" i="99"/>
  <c r="AS34" i="99"/>
  <c r="AN55" i="99"/>
  <c r="AQ76" i="99"/>
  <c r="AI77" i="99"/>
  <c r="AR36" i="99"/>
  <c r="AR35" i="99"/>
  <c r="AL35" i="99"/>
  <c r="AU34" i="99"/>
  <c r="AL36" i="99"/>
  <c r="AG35" i="99"/>
  <c r="AI35" i="99"/>
  <c r="AH35" i="99"/>
  <c r="AQ35" i="99"/>
  <c r="AQ36" i="99"/>
  <c r="AU76" i="99" l="1"/>
  <c r="DD15" i="100"/>
  <c r="DG15" i="100" s="1"/>
  <c r="U15" i="99"/>
  <c r="AE15" i="99"/>
  <c r="T76" i="99"/>
  <c r="N38" i="99"/>
  <c r="AI12" i="99"/>
  <c r="AU12" i="99"/>
  <c r="T58" i="99"/>
  <c r="Y15" i="99"/>
  <c r="AG13" i="99"/>
  <c r="AS13" i="99"/>
  <c r="T15" i="99"/>
  <c r="AD15" i="99"/>
  <c r="AC76" i="99"/>
  <c r="X76" i="99"/>
  <c r="Y58" i="99"/>
  <c r="W38" i="99"/>
  <c r="Y76" i="99"/>
  <c r="O38" i="99"/>
  <c r="X58" i="99"/>
  <c r="AH23" i="100"/>
  <c r="AH22" i="100"/>
  <c r="AH12" i="99"/>
  <c r="AT12" i="99"/>
  <c r="Z58" i="99"/>
  <c r="U58" i="99"/>
  <c r="AE58" i="99"/>
  <c r="X15" i="99"/>
  <c r="N58" i="99"/>
  <c r="U76" i="99"/>
  <c r="S38" i="99"/>
  <c r="AC38" i="99"/>
  <c r="Z15" i="99"/>
  <c r="M77" i="99"/>
  <c r="AI57" i="99"/>
  <c r="AU56" i="99"/>
  <c r="AQ75" i="99"/>
  <c r="AQ54" i="99"/>
  <c r="AQ56" i="99"/>
  <c r="AQ55" i="99"/>
  <c r="AQ74" i="99"/>
  <c r="AU35" i="99"/>
  <c r="AS35" i="99"/>
  <c r="AG36" i="99"/>
  <c r="AI36" i="99"/>
  <c r="AH36" i="99"/>
  <c r="AT35" i="99"/>
  <c r="AA58" i="99"/>
  <c r="DI15" i="100" l="1"/>
  <c r="DF15" i="100"/>
  <c r="DH15" i="100"/>
  <c r="DJ15" i="100"/>
  <c r="DE15" i="100"/>
  <c r="AH13" i="99"/>
  <c r="AT13" i="99"/>
  <c r="X38" i="99"/>
  <c r="AJ22" i="100"/>
  <c r="AJ23" i="100"/>
  <c r="AG14" i="99"/>
  <c r="AI13" i="99"/>
  <c r="AU13" i="99"/>
  <c r="W77" i="99"/>
  <c r="M16" i="99"/>
  <c r="T38" i="99"/>
  <c r="AD38" i="99"/>
  <c r="U38" i="99"/>
  <c r="AE38" i="99"/>
  <c r="AB58" i="99"/>
  <c r="AA15" i="99"/>
  <c r="W23" i="100"/>
  <c r="AA76" i="99"/>
  <c r="S77" i="99"/>
  <c r="AC77" i="99"/>
  <c r="Z38" i="99"/>
  <c r="M59" i="99"/>
  <c r="AI23" i="100"/>
  <c r="AI22" i="100"/>
  <c r="AD76" i="99"/>
  <c r="Z77" i="99"/>
  <c r="AB76" i="99"/>
  <c r="AE76" i="99"/>
  <c r="Y38" i="99"/>
  <c r="AB15" i="99"/>
  <c r="AT74" i="99"/>
  <c r="AT54" i="99"/>
  <c r="AH55" i="99"/>
  <c r="AH75" i="99"/>
  <c r="AT36" i="99"/>
  <c r="AS36" i="99"/>
  <c r="AG37" i="99"/>
  <c r="AI37" i="99"/>
  <c r="AU36" i="99"/>
  <c r="AH37" i="99"/>
  <c r="AD58" i="99"/>
  <c r="CZ23" i="100" l="1"/>
  <c r="AG23" i="100"/>
  <c r="CR23" i="100" s="1"/>
  <c r="AK23" i="100"/>
  <c r="W22" i="100"/>
  <c r="AK22" i="100"/>
  <c r="CY22" i="100" s="1"/>
  <c r="Z59" i="99"/>
  <c r="N16" i="99"/>
  <c r="O59" i="99"/>
  <c r="W16" i="99"/>
  <c r="O77" i="99"/>
  <c r="M78" i="99"/>
  <c r="W59" i="99"/>
  <c r="T77" i="99"/>
  <c r="AD77" i="99"/>
  <c r="N77" i="99"/>
  <c r="AI14" i="99"/>
  <c r="N59" i="99"/>
  <c r="S59" i="99"/>
  <c r="M39" i="99"/>
  <c r="AA38" i="99"/>
  <c r="S16" i="99"/>
  <c r="X77" i="99"/>
  <c r="Y77" i="99"/>
  <c r="AH14" i="99"/>
  <c r="O16" i="99"/>
  <c r="U77" i="99"/>
  <c r="AE77" i="99"/>
  <c r="AB38" i="99"/>
  <c r="Z16" i="99"/>
  <c r="AH56" i="99"/>
  <c r="AT55" i="99"/>
  <c r="AH76" i="99"/>
  <c r="AT75" i="99"/>
  <c r="AS22" i="100" l="1"/>
  <c r="CQ22" i="100" s="1"/>
  <c r="CZ22" i="100"/>
  <c r="AG22" i="100"/>
  <c r="CR22" i="100" s="1"/>
  <c r="CY23" i="100"/>
  <c r="AS23" i="100"/>
  <c r="CQ23" i="100" s="1"/>
  <c r="AA16" i="99"/>
  <c r="Z39" i="99"/>
  <c r="AB16" i="99"/>
  <c r="X16" i="99"/>
  <c r="T16" i="99"/>
  <c r="T59" i="99"/>
  <c r="AC59" i="99"/>
  <c r="X59" i="99"/>
  <c r="Y59" i="99"/>
  <c r="Z78" i="99"/>
  <c r="W78" i="99"/>
  <c r="M60" i="99"/>
  <c r="M17" i="99"/>
  <c r="U16" i="99"/>
  <c r="N39" i="99"/>
  <c r="S39" i="99"/>
  <c r="AH24" i="100"/>
  <c r="AH25" i="100"/>
  <c r="AB77" i="99"/>
  <c r="Y16" i="99"/>
  <c r="O39" i="99"/>
  <c r="AC16" i="99"/>
  <c r="W39" i="99"/>
  <c r="U59" i="99"/>
  <c r="AA77" i="99"/>
  <c r="S78" i="99"/>
  <c r="AC78" i="99"/>
  <c r="AT56" i="99"/>
  <c r="AH57" i="99"/>
  <c r="AH77" i="99"/>
  <c r="AT76" i="99"/>
  <c r="AD59" i="99"/>
  <c r="AA59" i="99"/>
  <c r="W16" i="100" l="1"/>
  <c r="AB59" i="99"/>
  <c r="N78" i="99"/>
  <c r="Y39" i="99"/>
  <c r="T39" i="99"/>
  <c r="AE16" i="99"/>
  <c r="S17" i="99"/>
  <c r="AC17" i="99"/>
  <c r="W17" i="99"/>
  <c r="AJ24" i="100"/>
  <c r="AJ25" i="100"/>
  <c r="AD16" i="99"/>
  <c r="AE59" i="99"/>
  <c r="X39" i="99"/>
  <c r="O78" i="99"/>
  <c r="U39" i="99"/>
  <c r="S60" i="99"/>
  <c r="AC60" i="99"/>
  <c r="O17" i="99"/>
  <c r="U78" i="99"/>
  <c r="AE78" i="99"/>
  <c r="Z60" i="99"/>
  <c r="W60" i="99"/>
  <c r="M79" i="99"/>
  <c r="AI25" i="100"/>
  <c r="AI24" i="100"/>
  <c r="N17" i="99"/>
  <c r="T78" i="99"/>
  <c r="AD78" i="99"/>
  <c r="AC39" i="99"/>
  <c r="Z17" i="99"/>
  <c r="X78" i="99"/>
  <c r="Y78" i="99"/>
  <c r="W25" i="100"/>
  <c r="CZ25" i="100" s="1"/>
  <c r="W24" i="100"/>
  <c r="AG24" i="100" s="1"/>
  <c r="M40" i="99"/>
  <c r="CZ16" i="100" l="1"/>
  <c r="AG16" i="100"/>
  <c r="CR16" i="100" s="1"/>
  <c r="AK24" i="100"/>
  <c r="CY24" i="100" s="1"/>
  <c r="N60" i="99"/>
  <c r="CZ24" i="100"/>
  <c r="CR24" i="100"/>
  <c r="S40" i="99"/>
  <c r="AC40" i="99"/>
  <c r="AJ79" i="99"/>
  <c r="AJ59" i="99"/>
  <c r="AJ78" i="99"/>
  <c r="AJ58" i="99"/>
  <c r="W79" i="99"/>
  <c r="S79" i="99"/>
  <c r="X60" i="99"/>
  <c r="AH27" i="100"/>
  <c r="AH26" i="100"/>
  <c r="AJ15" i="99"/>
  <c r="AJ16" i="99"/>
  <c r="AK25" i="100"/>
  <c r="X17" i="99"/>
  <c r="AA78" i="99"/>
  <c r="O60" i="99"/>
  <c r="AA17" i="99"/>
  <c r="AB17" i="99"/>
  <c r="T60" i="99"/>
  <c r="AA39" i="99"/>
  <c r="Y17" i="99"/>
  <c r="U17" i="99"/>
  <c r="AE17" i="99"/>
  <c r="W40" i="99"/>
  <c r="M18" i="99"/>
  <c r="AB39" i="99"/>
  <c r="M61" i="99"/>
  <c r="U60" i="99"/>
  <c r="AE60" i="99"/>
  <c r="AB78" i="99"/>
  <c r="T17" i="99"/>
  <c r="AD17" i="99"/>
  <c r="Y60" i="99"/>
  <c r="AE39" i="99"/>
  <c r="AD39" i="99"/>
  <c r="AK59" i="99"/>
  <c r="AN79" i="99"/>
  <c r="AN57" i="99"/>
  <c r="AN58" i="99"/>
  <c r="AN78" i="99"/>
  <c r="AN59" i="99"/>
  <c r="AN77" i="99"/>
  <c r="AA60" i="99"/>
  <c r="AK77" i="99"/>
  <c r="CY25" i="100" l="1"/>
  <c r="AS25" i="100"/>
  <c r="CQ25" i="100" s="1"/>
  <c r="AS24" i="100"/>
  <c r="CQ24" i="100" s="1"/>
  <c r="AK57" i="99"/>
  <c r="Z18" i="99"/>
  <c r="AM15" i="99"/>
  <c r="AP15" i="99"/>
  <c r="AJ27" i="100"/>
  <c r="AJ26" i="100"/>
  <c r="O79" i="99"/>
  <c r="Z61" i="99"/>
  <c r="AM59" i="99"/>
  <c r="AP59" i="99"/>
  <c r="AC79" i="99"/>
  <c r="AJ57" i="99"/>
  <c r="Z40" i="99"/>
  <c r="T40" i="99"/>
  <c r="AD40" i="99"/>
  <c r="AL15" i="99"/>
  <c r="AL16" i="99"/>
  <c r="AM14" i="99"/>
  <c r="AP14" i="99"/>
  <c r="Z79" i="99"/>
  <c r="S61" i="99"/>
  <c r="W61" i="99"/>
  <c r="AK15" i="99"/>
  <c r="AK16" i="99"/>
  <c r="O18" i="99"/>
  <c r="AM78" i="99"/>
  <c r="AP78" i="99"/>
  <c r="AJ77" i="99"/>
  <c r="U40" i="99"/>
  <c r="AE40" i="99"/>
  <c r="AM16" i="99"/>
  <c r="AP16" i="99"/>
  <c r="W18" i="99"/>
  <c r="W27" i="100"/>
  <c r="AM57" i="99"/>
  <c r="AP57" i="99"/>
  <c r="AM58" i="99"/>
  <c r="AP58" i="99"/>
  <c r="N18" i="99"/>
  <c r="N79" i="99"/>
  <c r="U79" i="99"/>
  <c r="X79" i="99"/>
  <c r="AJ39" i="99"/>
  <c r="AJ38" i="99"/>
  <c r="O40" i="99"/>
  <c r="S18" i="99"/>
  <c r="AC18" i="99"/>
  <c r="X40" i="99"/>
  <c r="Y40" i="99"/>
  <c r="AL79" i="99"/>
  <c r="AL59" i="99"/>
  <c r="AL78" i="99"/>
  <c r="AL58" i="99"/>
  <c r="N40" i="99"/>
  <c r="AM79" i="99"/>
  <c r="AP79" i="99"/>
  <c r="AM77" i="99"/>
  <c r="AP77" i="99"/>
  <c r="AB60" i="99"/>
  <c r="AJ14" i="99"/>
  <c r="AS14" i="99"/>
  <c r="AI27" i="100"/>
  <c r="AI26" i="100"/>
  <c r="T79" i="99"/>
  <c r="Y79" i="99"/>
  <c r="AK79" i="99"/>
  <c r="AK58" i="99"/>
  <c r="AK78" i="99"/>
  <c r="AQ77" i="99"/>
  <c r="AQ79" i="99"/>
  <c r="AQ78" i="99"/>
  <c r="AQ59" i="99"/>
  <c r="AQ58" i="99"/>
  <c r="AQ57" i="99"/>
  <c r="AD60" i="99"/>
  <c r="CZ27" i="100" l="1"/>
  <c r="AG27" i="100"/>
  <c r="CR27" i="100" s="1"/>
  <c r="AK26" i="100"/>
  <c r="CY26" i="100" s="1"/>
  <c r="W26" i="100"/>
  <c r="AK27" i="100"/>
  <c r="CY27" i="100" s="1"/>
  <c r="AA18" i="99"/>
  <c r="U18" i="99"/>
  <c r="AE18" i="99"/>
  <c r="AK39" i="99"/>
  <c r="AK38" i="99"/>
  <c r="AO57" i="99"/>
  <c r="AR57" i="99"/>
  <c r="AO78" i="99"/>
  <c r="AR78" i="99"/>
  <c r="AO14" i="99"/>
  <c r="AR14" i="99"/>
  <c r="Y61" i="99"/>
  <c r="AC61" i="99"/>
  <c r="M41" i="99"/>
  <c r="AS57" i="99"/>
  <c r="AN16" i="99"/>
  <c r="AQ16" i="99"/>
  <c r="N61" i="99"/>
  <c r="AG15" i="99"/>
  <c r="AS15" i="99"/>
  <c r="AL77" i="99"/>
  <c r="AJ37" i="99"/>
  <c r="AE79" i="99"/>
  <c r="AO58" i="99"/>
  <c r="AR58" i="99"/>
  <c r="AO77" i="99"/>
  <c r="AR77" i="99"/>
  <c r="AM39" i="99"/>
  <c r="AP39" i="99"/>
  <c r="AO15" i="99"/>
  <c r="AR15" i="99"/>
  <c r="AK14" i="99"/>
  <c r="AH28" i="100"/>
  <c r="AH29" i="100"/>
  <c r="U61" i="99"/>
  <c r="AL38" i="99"/>
  <c r="AL39" i="99"/>
  <c r="AL14" i="99"/>
  <c r="AU14" i="99"/>
  <c r="AN14" i="99"/>
  <c r="AQ14" i="99"/>
  <c r="AD79" i="99"/>
  <c r="O61" i="99"/>
  <c r="AA40" i="99"/>
  <c r="AL57" i="99"/>
  <c r="AU57" i="99"/>
  <c r="AO79" i="99"/>
  <c r="AR79" i="99"/>
  <c r="X18" i="99"/>
  <c r="AM38" i="99"/>
  <c r="AP38" i="99"/>
  <c r="AS77" i="99"/>
  <c r="T61" i="99"/>
  <c r="AB79" i="99"/>
  <c r="T18" i="99"/>
  <c r="AD18" i="99"/>
  <c r="AB40" i="99"/>
  <c r="AA79" i="99"/>
  <c r="AO59" i="99"/>
  <c r="AR59" i="99"/>
  <c r="Y18" i="99"/>
  <c r="AM37" i="99"/>
  <c r="AP37" i="99"/>
  <c r="AO16" i="99"/>
  <c r="AR16" i="99"/>
  <c r="X61" i="99"/>
  <c r="M80" i="99"/>
  <c r="AN15" i="99"/>
  <c r="AQ15" i="99"/>
  <c r="M62" i="99"/>
  <c r="M19" i="99"/>
  <c r="AT77" i="99"/>
  <c r="AH58" i="99"/>
  <c r="AH78" i="99"/>
  <c r="AT57" i="99"/>
  <c r="AA61" i="99"/>
  <c r="AS26" i="100" l="1"/>
  <c r="CQ26" i="100" s="1"/>
  <c r="CZ26" i="100"/>
  <c r="AG26" i="100"/>
  <c r="CR26" i="100" s="1"/>
  <c r="Z19" i="99"/>
  <c r="AH79" i="99"/>
  <c r="AT58" i="99"/>
  <c r="AH59" i="99"/>
  <c r="W17" i="100"/>
  <c r="AG58" i="99"/>
  <c r="AS58" i="99"/>
  <c r="AN37" i="99"/>
  <c r="AQ37" i="99"/>
  <c r="AI15" i="99"/>
  <c r="AU15" i="99"/>
  <c r="AE61" i="99"/>
  <c r="AU77" i="99"/>
  <c r="S41" i="99"/>
  <c r="AC41" i="99"/>
  <c r="AO38" i="99"/>
  <c r="AR38" i="99"/>
  <c r="W19" i="99"/>
  <c r="S62" i="99"/>
  <c r="AN39" i="99"/>
  <c r="AQ39" i="99"/>
  <c r="AT14" i="99"/>
  <c r="W41" i="99"/>
  <c r="AO37" i="99"/>
  <c r="AR37" i="99"/>
  <c r="AK37" i="99"/>
  <c r="AT37" i="99"/>
  <c r="N19" i="99"/>
  <c r="S19" i="99"/>
  <c r="Z62" i="99"/>
  <c r="Z80" i="99"/>
  <c r="S80" i="99"/>
  <c r="AC80" i="99"/>
  <c r="O41" i="99"/>
  <c r="AB61" i="99"/>
  <c r="AH15" i="99"/>
  <c r="AT15" i="99"/>
  <c r="AG78" i="99"/>
  <c r="AS78" i="99"/>
  <c r="AG16" i="99"/>
  <c r="AS16" i="99"/>
  <c r="AO39" i="99"/>
  <c r="AR39" i="99"/>
  <c r="AB18" i="99"/>
  <c r="W62" i="99"/>
  <c r="AH30" i="100" s="1"/>
  <c r="W80" i="99"/>
  <c r="AI29" i="100"/>
  <c r="AI28" i="100"/>
  <c r="N80" i="99"/>
  <c r="AN38" i="99"/>
  <c r="AQ38" i="99"/>
  <c r="O80" i="99"/>
  <c r="AI58" i="99"/>
  <c r="AU58" i="99"/>
  <c r="N41" i="99"/>
  <c r="AL37" i="99"/>
  <c r="AU37" i="99"/>
  <c r="W29" i="100"/>
  <c r="AS37" i="99"/>
  <c r="Z41" i="99"/>
  <c r="AJ28" i="100"/>
  <c r="AJ29" i="100"/>
  <c r="AT78" i="99"/>
  <c r="AH80" i="99"/>
  <c r="AT79" i="99"/>
  <c r="AH60" i="99"/>
  <c r="AT59" i="99"/>
  <c r="AD61" i="99"/>
  <c r="CZ29" i="100" l="1"/>
  <c r="AG29" i="100"/>
  <c r="CR29" i="100" s="1"/>
  <c r="CZ17" i="100"/>
  <c r="AG17" i="100"/>
  <c r="CR17" i="100" s="1"/>
  <c r="AK28" i="100"/>
  <c r="AK29" i="100"/>
  <c r="CY29" i="100" s="1"/>
  <c r="W28" i="100"/>
  <c r="AI38" i="99"/>
  <c r="AU38" i="99"/>
  <c r="AA80" i="99"/>
  <c r="Y80" i="99"/>
  <c r="U80" i="99"/>
  <c r="AE80" i="99"/>
  <c r="T19" i="99"/>
  <c r="Y41" i="99"/>
  <c r="Y19" i="99"/>
  <c r="AG59" i="99"/>
  <c r="AS59" i="99"/>
  <c r="AI59" i="99"/>
  <c r="AU59" i="99"/>
  <c r="X80" i="99"/>
  <c r="X62" i="99"/>
  <c r="AI30" i="100" s="1"/>
  <c r="Y62" i="99"/>
  <c r="AJ30" i="100" s="1"/>
  <c r="O19" i="99"/>
  <c r="U19" i="99"/>
  <c r="AC62" i="99"/>
  <c r="T62" i="99"/>
  <c r="U62" i="99"/>
  <c r="T41" i="99"/>
  <c r="AD41" i="99"/>
  <c r="N62" i="99"/>
  <c r="M42" i="99"/>
  <c r="AB80" i="99"/>
  <c r="AG17" i="99"/>
  <c r="AG79" i="99"/>
  <c r="AS79" i="99"/>
  <c r="AH16" i="99"/>
  <c r="AT16" i="99"/>
  <c r="AB41" i="99"/>
  <c r="T80" i="99"/>
  <c r="AD80" i="99"/>
  <c r="M63" i="99"/>
  <c r="AH38" i="99"/>
  <c r="AT38" i="99"/>
  <c r="AI78" i="99"/>
  <c r="AU78" i="99"/>
  <c r="U41" i="99"/>
  <c r="M20" i="99"/>
  <c r="CY28" i="100"/>
  <c r="AS28" i="100"/>
  <c r="CQ28" i="100" s="1"/>
  <c r="AA41" i="99"/>
  <c r="O62" i="99"/>
  <c r="M81" i="99"/>
  <c r="AC19" i="99"/>
  <c r="X41" i="99"/>
  <c r="X19" i="99"/>
  <c r="AG38" i="99"/>
  <c r="AS38" i="99"/>
  <c r="AI16" i="99"/>
  <c r="AU16" i="99"/>
  <c r="CZ28" i="100" l="1"/>
  <c r="AG28" i="100"/>
  <c r="CR28" i="100" s="1"/>
  <c r="AK30" i="100"/>
  <c r="CY30" i="100" s="1"/>
  <c r="W30" i="100"/>
  <c r="Z20" i="99"/>
  <c r="S81" i="99"/>
  <c r="N42" i="99"/>
  <c r="AH17" i="99"/>
  <c r="AG80" i="99"/>
  <c r="W42" i="99"/>
  <c r="AE62" i="99"/>
  <c r="AI39" i="99"/>
  <c r="AU39" i="99"/>
  <c r="AI17" i="99"/>
  <c r="AB62" i="99"/>
  <c r="S20" i="99"/>
  <c r="AC20" i="99"/>
  <c r="AE41" i="99"/>
  <c r="AH39" i="99"/>
  <c r="AT39" i="99"/>
  <c r="S42" i="99"/>
  <c r="AD19" i="99"/>
  <c r="W20" i="99"/>
  <c r="Z63" i="99"/>
  <c r="O42" i="99"/>
  <c r="AA19" i="99"/>
  <c r="AB19" i="99"/>
  <c r="CZ29" i="99"/>
  <c r="CZ40" i="99"/>
  <c r="CZ51" i="99" s="1"/>
  <c r="AW16" i="100" s="1"/>
  <c r="CZ18" i="99"/>
  <c r="CZ7" i="99"/>
  <c r="AG39" i="99"/>
  <c r="AS39" i="99"/>
  <c r="W81" i="99"/>
  <c r="AI79" i="99"/>
  <c r="AU79" i="99"/>
  <c r="W63" i="99"/>
  <c r="AH31" i="100" s="1"/>
  <c r="S63" i="99"/>
  <c r="O81" i="99"/>
  <c r="AE19" i="99"/>
  <c r="AI60" i="99"/>
  <c r="AG60" i="99"/>
  <c r="N81" i="99"/>
  <c r="AD62" i="99"/>
  <c r="AA62" i="99"/>
  <c r="CZ30" i="100" l="1"/>
  <c r="AG30" i="100"/>
  <c r="CR30" i="100" s="1"/>
  <c r="AS30" i="100"/>
  <c r="CQ30" i="100" s="1"/>
  <c r="CZ41" i="99"/>
  <c r="CZ52" i="99" s="1"/>
  <c r="AW20" i="100" s="1"/>
  <c r="CZ19" i="99"/>
  <c r="CZ8" i="99"/>
  <c r="CZ30" i="99"/>
  <c r="CZ20" i="99"/>
  <c r="CZ9" i="99"/>
  <c r="CZ31" i="99"/>
  <c r="CZ42" i="99"/>
  <c r="CZ53" i="99" s="1"/>
  <c r="AW22" i="100" s="1"/>
  <c r="CZ24" i="99"/>
  <c r="CZ13" i="99"/>
  <c r="CZ35" i="99"/>
  <c r="CZ46" i="99"/>
  <c r="CZ57" i="99" s="1"/>
  <c r="AW30" i="100" s="1"/>
  <c r="AA81" i="99"/>
  <c r="Y81" i="99"/>
  <c r="AJ18" i="99"/>
  <c r="AJ19" i="99"/>
  <c r="AC42" i="99"/>
  <c r="U42" i="99"/>
  <c r="DA18" i="99"/>
  <c r="DA7" i="99"/>
  <c r="DA29" i="99"/>
  <c r="DA40" i="99"/>
  <c r="DA51" i="99" s="1"/>
  <c r="AX16" i="100" s="1"/>
  <c r="CZ45" i="99"/>
  <c r="CZ56" i="99" s="1"/>
  <c r="AW28" i="100" s="1"/>
  <c r="CZ23" i="99"/>
  <c r="CZ12" i="99"/>
  <c r="CZ34" i="99"/>
  <c r="AI80" i="99"/>
  <c r="AG40" i="99"/>
  <c r="M64" i="99"/>
  <c r="T42" i="99"/>
  <c r="AH40" i="99"/>
  <c r="T20" i="99"/>
  <c r="AD20" i="99"/>
  <c r="AI40" i="99"/>
  <c r="Y42" i="99"/>
  <c r="AC81" i="99"/>
  <c r="U81" i="99"/>
  <c r="M21" i="99"/>
  <c r="CZ33" i="99"/>
  <c r="CZ44" i="99"/>
  <c r="CZ55" i="99" s="1"/>
  <c r="AW26" i="100" s="1"/>
  <c r="CZ22" i="99"/>
  <c r="CZ11" i="99"/>
  <c r="AC63" i="99"/>
  <c r="X63" i="99"/>
  <c r="AI31" i="100" s="1"/>
  <c r="X81" i="99"/>
  <c r="Z81" i="99"/>
  <c r="O20" i="99"/>
  <c r="N20" i="99"/>
  <c r="X20" i="99"/>
  <c r="Y20" i="99"/>
  <c r="AJ62" i="99"/>
  <c r="AJ82" i="99"/>
  <c r="AJ81" i="99"/>
  <c r="AJ61" i="99"/>
  <c r="Z42" i="99"/>
  <c r="O63" i="99"/>
  <c r="CZ21" i="99"/>
  <c r="CZ10" i="99"/>
  <c r="CZ32" i="99"/>
  <c r="CZ43" i="99"/>
  <c r="CZ54" i="99" s="1"/>
  <c r="AW24" i="100" s="1"/>
  <c r="DG50" i="99"/>
  <c r="BA12" i="100" s="1"/>
  <c r="BC12" i="100" s="1"/>
  <c r="AB81" i="99"/>
  <c r="T63" i="99"/>
  <c r="U63" i="99"/>
  <c r="Y63" i="99"/>
  <c r="AJ31" i="100" s="1"/>
  <c r="AB42" i="99"/>
  <c r="U20" i="99"/>
  <c r="AE20" i="99"/>
  <c r="X42" i="99"/>
  <c r="T81" i="99"/>
  <c r="DC7" i="99"/>
  <c r="DC18" i="99"/>
  <c r="DC29" i="99"/>
  <c r="DC40" i="99"/>
  <c r="DC51" i="99" s="1"/>
  <c r="Z64" i="99" l="1"/>
  <c r="W18" i="100"/>
  <c r="W31" i="100"/>
  <c r="AK31" i="100"/>
  <c r="CY31" i="100" s="1"/>
  <c r="N63" i="99"/>
  <c r="DA21" i="99"/>
  <c r="DA10" i="99"/>
  <c r="DA32" i="99"/>
  <c r="DA43" i="99"/>
  <c r="DA54" i="99" s="1"/>
  <c r="AX24" i="100" s="1"/>
  <c r="AM80" i="99"/>
  <c r="AP80" i="99"/>
  <c r="AJ60" i="99"/>
  <c r="AJ80" i="99"/>
  <c r="AS80" i="99"/>
  <c r="M82" i="99"/>
  <c r="AE42" i="99"/>
  <c r="AM82" i="99"/>
  <c r="AP82" i="99"/>
  <c r="AM60" i="99"/>
  <c r="AP60" i="99"/>
  <c r="AM18" i="99"/>
  <c r="AP18" i="99"/>
  <c r="M43" i="99"/>
  <c r="AB20" i="99"/>
  <c r="W21" i="99"/>
  <c r="AE81" i="99"/>
  <c r="AL82" i="99"/>
  <c r="AL62" i="99"/>
  <c r="AL81" i="99"/>
  <c r="AL61" i="99"/>
  <c r="AK19" i="99"/>
  <c r="AK18" i="99"/>
  <c r="S64" i="99"/>
  <c r="AL19" i="99"/>
  <c r="AL18" i="99"/>
  <c r="N82" i="99"/>
  <c r="DA30" i="99"/>
  <c r="DA41" i="99"/>
  <c r="DA52" i="99" s="1"/>
  <c r="AX20" i="100" s="1"/>
  <c r="DA19" i="99"/>
  <c r="DA8" i="99"/>
  <c r="DA42" i="99"/>
  <c r="DA53" i="99" s="1"/>
  <c r="AX22" i="100" s="1"/>
  <c r="DA20" i="99"/>
  <c r="DA9" i="99"/>
  <c r="DA31" i="99"/>
  <c r="DA34" i="99"/>
  <c r="DA45" i="99"/>
  <c r="DA56" i="99" s="1"/>
  <c r="AX28" i="100" s="1"/>
  <c r="DA23" i="99"/>
  <c r="DA12" i="99"/>
  <c r="AM62" i="99"/>
  <c r="AP62" i="99"/>
  <c r="AM61" i="99"/>
  <c r="AP61" i="99"/>
  <c r="AM19" i="99"/>
  <c r="AP19" i="99"/>
  <c r="O43" i="99"/>
  <c r="AE63" i="99"/>
  <c r="BF12" i="100"/>
  <c r="CS12" i="100" s="1"/>
  <c r="DA12" i="100"/>
  <c r="BT12" i="100"/>
  <c r="BV12" i="100" s="1"/>
  <c r="S21" i="99"/>
  <c r="AC21" i="99"/>
  <c r="AD42" i="99"/>
  <c r="W64" i="99"/>
  <c r="AJ17" i="99"/>
  <c r="DA22" i="99"/>
  <c r="DA11" i="99"/>
  <c r="DA33" i="99"/>
  <c r="DA44" i="99"/>
  <c r="DA55" i="99" s="1"/>
  <c r="AX26" i="100" s="1"/>
  <c r="AD81" i="99"/>
  <c r="AM81" i="99"/>
  <c r="AP81" i="99"/>
  <c r="AM17" i="99"/>
  <c r="AP17" i="99"/>
  <c r="O82" i="99"/>
  <c r="AB63" i="99"/>
  <c r="AA20" i="99"/>
  <c r="CZ25" i="99"/>
  <c r="CZ14" i="99"/>
  <c r="CZ36" i="99"/>
  <c r="CZ47" i="99"/>
  <c r="CZ58" i="99" s="1"/>
  <c r="AW32" i="100" s="1"/>
  <c r="AA42" i="99"/>
  <c r="DC35" i="99"/>
  <c r="DC46" i="99"/>
  <c r="DC57" i="99" s="1"/>
  <c r="DC13" i="99"/>
  <c r="DC24" i="99"/>
  <c r="BI16" i="100"/>
  <c r="BL16" i="100" s="1"/>
  <c r="BG18" i="100"/>
  <c r="BJ18" i="100" s="1"/>
  <c r="BH16" i="100"/>
  <c r="BK16" i="100" s="1"/>
  <c r="BI19" i="100"/>
  <c r="BL19" i="100" s="1"/>
  <c r="BG19" i="100"/>
  <c r="BJ19" i="100" s="1"/>
  <c r="BH17" i="100"/>
  <c r="BK17" i="100" s="1"/>
  <c r="BI17" i="100"/>
  <c r="BL17" i="100" s="1"/>
  <c r="BG16" i="100"/>
  <c r="BJ16" i="100" s="1"/>
  <c r="BH19" i="100"/>
  <c r="BK19" i="100" s="1"/>
  <c r="BH18" i="100"/>
  <c r="BK18" i="100" s="1"/>
  <c r="BI18" i="100"/>
  <c r="BL18" i="100" s="1"/>
  <c r="BG17" i="100"/>
  <c r="BJ17" i="100" s="1"/>
  <c r="DC19" i="99"/>
  <c r="DC30" i="99"/>
  <c r="DC41" i="99"/>
  <c r="DC52" i="99" s="1"/>
  <c r="DC8" i="99"/>
  <c r="DC23" i="99"/>
  <c r="DC34" i="99"/>
  <c r="DC45" i="99"/>
  <c r="DC56" i="99" s="1"/>
  <c r="DC12" i="99"/>
  <c r="DC31" i="99"/>
  <c r="DC42" i="99"/>
  <c r="DC53" i="99" s="1"/>
  <c r="DC9" i="99"/>
  <c r="DC20" i="99"/>
  <c r="DC43" i="99"/>
  <c r="DC54" i="99" s="1"/>
  <c r="DC10" i="99"/>
  <c r="DC21" i="99"/>
  <c r="DC32" i="99"/>
  <c r="DC11" i="99"/>
  <c r="DC22" i="99"/>
  <c r="DC33" i="99"/>
  <c r="DC44" i="99"/>
  <c r="DC55" i="99" s="1"/>
  <c r="DD40" i="99"/>
  <c r="DD51" i="99" s="1"/>
  <c r="DD7" i="99"/>
  <c r="DD18" i="99"/>
  <c r="DD29" i="99"/>
  <c r="DC47" i="99"/>
  <c r="DC58" i="99" s="1"/>
  <c r="DC14" i="99"/>
  <c r="DC25" i="99"/>
  <c r="DC36" i="99"/>
  <c r="AN60" i="99"/>
  <c r="AK82" i="99"/>
  <c r="AK60" i="99"/>
  <c r="AK61" i="99"/>
  <c r="AK81" i="99"/>
  <c r="AK80" i="99"/>
  <c r="AK62" i="99"/>
  <c r="AA63" i="99"/>
  <c r="CZ31" i="100" l="1"/>
  <c r="AG31" i="100"/>
  <c r="CZ18" i="100"/>
  <c r="AG18" i="100"/>
  <c r="CR18" i="100" s="1"/>
  <c r="BM16" i="100"/>
  <c r="CR31" i="100"/>
  <c r="AS31" i="100"/>
  <c r="CQ31" i="100" s="1"/>
  <c r="N43" i="99"/>
  <c r="T21" i="99"/>
  <c r="AD21" i="99"/>
  <c r="AL17" i="99"/>
  <c r="Y21" i="99"/>
  <c r="AJ41" i="99"/>
  <c r="AJ42" i="99"/>
  <c r="AN19" i="99"/>
  <c r="AQ19" i="99"/>
  <c r="AO60" i="99"/>
  <c r="AR60" i="99"/>
  <c r="N21" i="99"/>
  <c r="O64" i="99"/>
  <c r="AB64" i="99"/>
  <c r="X64" i="99"/>
  <c r="Y64" i="99"/>
  <c r="Z21" i="99"/>
  <c r="DD12" i="100"/>
  <c r="DH12" i="100" s="1"/>
  <c r="AL60" i="99"/>
  <c r="O21" i="99"/>
  <c r="S43" i="99"/>
  <c r="AO18" i="99"/>
  <c r="AR18" i="99"/>
  <c r="AN17" i="99"/>
  <c r="AQ17" i="99"/>
  <c r="AO82" i="99"/>
  <c r="AR82" i="99"/>
  <c r="AO61" i="99"/>
  <c r="AR61" i="99"/>
  <c r="W82" i="99"/>
  <c r="AS60" i="99"/>
  <c r="BM17" i="100"/>
  <c r="DB17" i="100" s="1"/>
  <c r="AH32" i="100"/>
  <c r="AH34" i="100"/>
  <c r="AH33" i="100"/>
  <c r="U64" i="99"/>
  <c r="AL80" i="99"/>
  <c r="AO19" i="99"/>
  <c r="AR19" i="99"/>
  <c r="AN18" i="99"/>
  <c r="AQ18" i="99"/>
  <c r="AO81" i="99"/>
  <c r="AR81" i="99"/>
  <c r="AO80" i="99"/>
  <c r="AR80" i="99"/>
  <c r="Z82" i="99"/>
  <c r="AG81" i="99"/>
  <c r="AS81" i="99"/>
  <c r="DA46" i="99"/>
  <c r="DA57" i="99" s="1"/>
  <c r="AX30" i="100" s="1"/>
  <c r="DA24" i="99"/>
  <c r="DA13" i="99"/>
  <c r="DA35" i="99"/>
  <c r="AS17" i="99"/>
  <c r="U21" i="99"/>
  <c r="AE21" i="99"/>
  <c r="T64" i="99"/>
  <c r="AC64" i="99"/>
  <c r="AK17" i="99"/>
  <c r="AT17" i="99"/>
  <c r="X21" i="99"/>
  <c r="W43" i="99"/>
  <c r="AO17" i="99"/>
  <c r="AR17" i="99"/>
  <c r="AO62" i="99"/>
  <c r="AR62" i="99"/>
  <c r="S82" i="99"/>
  <c r="DD20" i="99"/>
  <c r="DD31" i="99"/>
  <c r="DD42" i="99"/>
  <c r="DD53" i="99" s="1"/>
  <c r="DD9" i="99"/>
  <c r="BG26" i="100"/>
  <c r="BJ26" i="100" s="1"/>
  <c r="BG27" i="100"/>
  <c r="BJ27" i="100" s="1"/>
  <c r="BH27" i="100"/>
  <c r="BK27" i="100" s="1"/>
  <c r="BI26" i="100"/>
  <c r="BL26" i="100" s="1"/>
  <c r="BH26" i="100"/>
  <c r="BK26" i="100" s="1"/>
  <c r="BI27" i="100"/>
  <c r="BL27" i="100" s="1"/>
  <c r="BP17" i="100"/>
  <c r="CT17" i="100" s="1"/>
  <c r="DB16" i="100"/>
  <c r="BP16" i="100"/>
  <c r="CT16" i="100" s="1"/>
  <c r="DD8" i="99"/>
  <c r="DD19" i="99"/>
  <c r="DD30" i="99"/>
  <c r="DD41" i="99"/>
  <c r="DD52" i="99" s="1"/>
  <c r="DD44" i="99"/>
  <c r="DD55" i="99" s="1"/>
  <c r="DD11" i="99"/>
  <c r="DD22" i="99"/>
  <c r="DD33" i="99"/>
  <c r="BH29" i="100"/>
  <c r="BK29" i="100" s="1"/>
  <c r="BG29" i="100"/>
  <c r="BJ29" i="100" s="1"/>
  <c r="BI29" i="100"/>
  <c r="BL29" i="100" s="1"/>
  <c r="BH28" i="100"/>
  <c r="BK28" i="100" s="1"/>
  <c r="BI28" i="100"/>
  <c r="BL28" i="100" s="1"/>
  <c r="BG28" i="100"/>
  <c r="BJ28" i="100" s="1"/>
  <c r="BI21" i="100"/>
  <c r="BL21" i="100" s="1"/>
  <c r="BG20" i="100"/>
  <c r="BJ20" i="100" s="1"/>
  <c r="BH20" i="100"/>
  <c r="BK20" i="100" s="1"/>
  <c r="BG21" i="100"/>
  <c r="BJ21" i="100" s="1"/>
  <c r="BI20" i="100"/>
  <c r="BL20" i="100" s="1"/>
  <c r="BH21" i="100"/>
  <c r="BK21" i="100" s="1"/>
  <c r="DD32" i="99"/>
  <c r="DD43" i="99"/>
  <c r="DD54" i="99" s="1"/>
  <c r="DD10" i="99"/>
  <c r="DD21" i="99"/>
  <c r="BH23" i="100"/>
  <c r="BK23" i="100" s="1"/>
  <c r="BG22" i="100"/>
  <c r="BJ22" i="100" s="1"/>
  <c r="BH22" i="100"/>
  <c r="BK22" i="100" s="1"/>
  <c r="BI23" i="100"/>
  <c r="BL23" i="100" s="1"/>
  <c r="BI22" i="100"/>
  <c r="BL22" i="100" s="1"/>
  <c r="BG23" i="100"/>
  <c r="BJ23" i="100" s="1"/>
  <c r="BM18" i="100"/>
  <c r="BI30" i="100"/>
  <c r="BL30" i="100" s="1"/>
  <c r="BG30" i="100"/>
  <c r="BJ30" i="100" s="1"/>
  <c r="BH30" i="100"/>
  <c r="BK30" i="100" s="1"/>
  <c r="BG31" i="100"/>
  <c r="BJ31" i="100" s="1"/>
  <c r="BI31" i="100"/>
  <c r="BL31" i="100" s="1"/>
  <c r="BH31" i="100"/>
  <c r="BK31" i="100" s="1"/>
  <c r="DD12" i="99"/>
  <c r="DD23" i="99"/>
  <c r="DD34" i="99"/>
  <c r="DD45" i="99"/>
  <c r="DD56" i="99" s="1"/>
  <c r="BI32" i="100"/>
  <c r="BL32" i="100" s="1"/>
  <c r="BH32" i="100"/>
  <c r="BK32" i="100" s="1"/>
  <c r="BG33" i="100"/>
  <c r="BJ33" i="100" s="1"/>
  <c r="BI33" i="100"/>
  <c r="BL33" i="100" s="1"/>
  <c r="BH33" i="100"/>
  <c r="BK33" i="100" s="1"/>
  <c r="BG32" i="100"/>
  <c r="BJ32" i="100" s="1"/>
  <c r="BG24" i="100"/>
  <c r="BJ24" i="100" s="1"/>
  <c r="BH25" i="100"/>
  <c r="BK25" i="100" s="1"/>
  <c r="BG25" i="100"/>
  <c r="BJ25" i="100" s="1"/>
  <c r="BI25" i="100"/>
  <c r="BL25" i="100" s="1"/>
  <c r="BI24" i="100"/>
  <c r="BL24" i="100" s="1"/>
  <c r="BH24" i="100"/>
  <c r="BK24" i="100" s="1"/>
  <c r="BM19" i="100"/>
  <c r="AN61" i="99"/>
  <c r="AN62" i="99"/>
  <c r="AN81" i="99"/>
  <c r="AN82" i="99"/>
  <c r="AN80" i="99"/>
  <c r="AQ60" i="99"/>
  <c r="AD63" i="99"/>
  <c r="BT17" i="100" l="1"/>
  <c r="BV17" i="100" s="1"/>
  <c r="AU60" i="99"/>
  <c r="W19" i="100"/>
  <c r="CZ19" i="100" s="1"/>
  <c r="AU80" i="99"/>
  <c r="BM32" i="100"/>
  <c r="DB32" i="100" s="1"/>
  <c r="N64" i="99"/>
  <c r="AM41" i="99"/>
  <c r="AP41" i="99"/>
  <c r="Z43" i="99"/>
  <c r="AL41" i="99"/>
  <c r="AL42" i="99"/>
  <c r="T43" i="99"/>
  <c r="AG61" i="99"/>
  <c r="AS61" i="99"/>
  <c r="AU17" i="99"/>
  <c r="AK41" i="99"/>
  <c r="AK42" i="99"/>
  <c r="T82" i="99"/>
  <c r="AM42" i="99"/>
  <c r="AP42" i="99"/>
  <c r="X43" i="99"/>
  <c r="Y43" i="99"/>
  <c r="AG18" i="99"/>
  <c r="AS18" i="99"/>
  <c r="Y82" i="99"/>
  <c r="U43" i="99"/>
  <c r="AB21" i="99"/>
  <c r="AI61" i="99"/>
  <c r="AU61" i="99"/>
  <c r="AI32" i="100"/>
  <c r="AI34" i="100"/>
  <c r="AI33" i="100"/>
  <c r="AJ40" i="99"/>
  <c r="AC82" i="99"/>
  <c r="AM40" i="99"/>
  <c r="AP40" i="99"/>
  <c r="X82" i="99"/>
  <c r="AC43" i="99"/>
  <c r="DF12" i="100"/>
  <c r="DI12" i="100"/>
  <c r="DG12" i="100"/>
  <c r="DJ12" i="100"/>
  <c r="DE12" i="100"/>
  <c r="M22" i="99"/>
  <c r="U82" i="99"/>
  <c r="AH18" i="99"/>
  <c r="AT18" i="99"/>
  <c r="W32" i="100"/>
  <c r="AG32" i="100" s="1"/>
  <c r="W34" i="100"/>
  <c r="AG34" i="100" s="1"/>
  <c r="AG82" i="99"/>
  <c r="AS82" i="99"/>
  <c r="M83" i="99"/>
  <c r="AI81" i="99"/>
  <c r="AU81" i="99"/>
  <c r="AE64" i="99"/>
  <c r="AJ32" i="100"/>
  <c r="AJ34" i="100"/>
  <c r="AJ33" i="100"/>
  <c r="AA21" i="99"/>
  <c r="BM33" i="100"/>
  <c r="BP33" i="100" s="1"/>
  <c r="CT33" i="100" s="1"/>
  <c r="DD24" i="99"/>
  <c r="DD35" i="99"/>
  <c r="DD46" i="99"/>
  <c r="DD57" i="99" s="1"/>
  <c r="DD13" i="99"/>
  <c r="BM24" i="100"/>
  <c r="BM26" i="100"/>
  <c r="BP32" i="100"/>
  <c r="CT32" i="100" s="1"/>
  <c r="BM31" i="100"/>
  <c r="BP18" i="100"/>
  <c r="CT18" i="100" s="1"/>
  <c r="DB18" i="100"/>
  <c r="BT18" i="100"/>
  <c r="BV18" i="100" s="1"/>
  <c r="BM20" i="100"/>
  <c r="DD17" i="100"/>
  <c r="DI17" i="100" s="1"/>
  <c r="BP19" i="100"/>
  <c r="CT19" i="100" s="1"/>
  <c r="DB19" i="100"/>
  <c r="BT19" i="100"/>
  <c r="BV19" i="100" s="1"/>
  <c r="BM25" i="100"/>
  <c r="BM23" i="100"/>
  <c r="BM22" i="100"/>
  <c r="BM30" i="100"/>
  <c r="BM21" i="100"/>
  <c r="BM28" i="100"/>
  <c r="BM29" i="100"/>
  <c r="BM27" i="100"/>
  <c r="AQ81" i="99"/>
  <c r="AT60" i="99"/>
  <c r="AQ80" i="99"/>
  <c r="AQ82" i="99"/>
  <c r="AQ62" i="99"/>
  <c r="AQ61" i="99"/>
  <c r="AH61" i="99"/>
  <c r="AK32" i="100" l="1"/>
  <c r="CY32" i="100" s="1"/>
  <c r="CZ34" i="100"/>
  <c r="CR34" i="100"/>
  <c r="W33" i="100"/>
  <c r="CZ33" i="100" s="1"/>
  <c r="AK33" i="100"/>
  <c r="CY33" i="100" s="1"/>
  <c r="DB33" i="100"/>
  <c r="AK34" i="100"/>
  <c r="CZ32" i="100"/>
  <c r="CR32" i="100"/>
  <c r="DC37" i="99"/>
  <c r="DC48" i="99"/>
  <c r="DC59" i="99" s="1"/>
  <c r="DC15" i="99"/>
  <c r="DC26" i="99"/>
  <c r="Z83" i="99"/>
  <c r="AN40" i="99"/>
  <c r="AQ40" i="99"/>
  <c r="AI18" i="99"/>
  <c r="AU18" i="99"/>
  <c r="N22" i="99"/>
  <c r="AO41" i="99"/>
  <c r="AR41" i="99"/>
  <c r="AI82" i="99"/>
  <c r="AU82" i="99"/>
  <c r="S83" i="99"/>
  <c r="AT80" i="99"/>
  <c r="AN41" i="99"/>
  <c r="AQ41" i="99"/>
  <c r="AO40" i="99"/>
  <c r="AR40" i="99"/>
  <c r="W83" i="99"/>
  <c r="AG83" i="99"/>
  <c r="AE82" i="99"/>
  <c r="AA43" i="99"/>
  <c r="W22" i="99"/>
  <c r="AJ84" i="99"/>
  <c r="AJ64" i="99"/>
  <c r="AJ63" i="99"/>
  <c r="AJ83" i="99"/>
  <c r="AB43" i="99"/>
  <c r="AE43" i="99"/>
  <c r="AD43" i="99"/>
  <c r="CZ37" i="99"/>
  <c r="CZ48" i="99"/>
  <c r="CZ59" i="99" s="1"/>
  <c r="AW34" i="100" s="1"/>
  <c r="CZ26" i="99"/>
  <c r="CZ15" i="99"/>
  <c r="S22" i="99"/>
  <c r="AG19" i="99"/>
  <c r="AS19" i="99"/>
  <c r="AA82" i="99"/>
  <c r="AK40" i="99"/>
  <c r="AT40" i="99"/>
  <c r="AG62" i="99"/>
  <c r="AS62" i="99"/>
  <c r="AL40" i="99"/>
  <c r="AU40" i="99"/>
  <c r="M44" i="99"/>
  <c r="AN42" i="99"/>
  <c r="AQ42" i="99"/>
  <c r="AO42" i="99"/>
  <c r="AR42" i="99"/>
  <c r="AH19" i="99"/>
  <c r="AT19" i="99"/>
  <c r="AB82" i="99"/>
  <c r="AS40" i="99"/>
  <c r="AI62" i="99"/>
  <c r="AU62" i="99"/>
  <c r="O22" i="99"/>
  <c r="AD82" i="99"/>
  <c r="BP21" i="100"/>
  <c r="CT21" i="100" s="1"/>
  <c r="DB21" i="100"/>
  <c r="BT21" i="100"/>
  <c r="BV21" i="100" s="1"/>
  <c r="DB23" i="100"/>
  <c r="BP23" i="100"/>
  <c r="CT23" i="100" s="1"/>
  <c r="BT23" i="100"/>
  <c r="BV23" i="100" s="1"/>
  <c r="BP30" i="100"/>
  <c r="CT30" i="100" s="1"/>
  <c r="DB30" i="100"/>
  <c r="BP25" i="100"/>
  <c r="CT25" i="100" s="1"/>
  <c r="DB25" i="100"/>
  <c r="BT25" i="100"/>
  <c r="BV25" i="100" s="1"/>
  <c r="DD18" i="100"/>
  <c r="BP27" i="100"/>
  <c r="CT27" i="100" s="1"/>
  <c r="DB27" i="100"/>
  <c r="BT27" i="100"/>
  <c r="BV27" i="100" s="1"/>
  <c r="BP29" i="100"/>
  <c r="CT29" i="100" s="1"/>
  <c r="DB29" i="100"/>
  <c r="DD29" i="100" s="1"/>
  <c r="BT29" i="100"/>
  <c r="BV29" i="100" s="1"/>
  <c r="DJ17" i="100"/>
  <c r="DH17" i="100"/>
  <c r="DF17" i="100"/>
  <c r="DG17" i="100"/>
  <c r="DE17" i="100"/>
  <c r="BP24" i="100"/>
  <c r="CT24" i="100" s="1"/>
  <c r="DB24" i="100"/>
  <c r="BP28" i="100"/>
  <c r="CT28" i="100" s="1"/>
  <c r="DB28" i="100"/>
  <c r="DB22" i="100"/>
  <c r="BP22" i="100"/>
  <c r="CT22" i="100" s="1"/>
  <c r="DD19" i="100"/>
  <c r="DB20" i="100"/>
  <c r="BP20" i="100"/>
  <c r="CT20" i="100" s="1"/>
  <c r="BP31" i="100"/>
  <c r="CT31" i="100" s="1"/>
  <c r="DB31" i="100"/>
  <c r="BT31" i="100"/>
  <c r="BV31" i="100" s="1"/>
  <c r="BP26" i="100"/>
  <c r="CT26" i="100" s="1"/>
  <c r="DB26" i="100"/>
  <c r="AH81" i="99"/>
  <c r="AT61" i="99"/>
  <c r="AH62" i="99"/>
  <c r="AD64" i="99"/>
  <c r="AS32" i="100" l="1"/>
  <c r="CQ32" i="100" s="1"/>
  <c r="DD33" i="100"/>
  <c r="DI33" i="100" s="1"/>
  <c r="CY34" i="100"/>
  <c r="AS34" i="100"/>
  <c r="CQ34" i="100" s="1"/>
  <c r="BT33" i="100"/>
  <c r="BV33" i="100" s="1"/>
  <c r="AA22" i="99"/>
  <c r="Z22" i="99"/>
  <c r="W44" i="99"/>
  <c r="AI41" i="99"/>
  <c r="AU41" i="99"/>
  <c r="AG63" i="99"/>
  <c r="AM83" i="99"/>
  <c r="AP83" i="99"/>
  <c r="U22" i="99"/>
  <c r="AS83" i="99"/>
  <c r="X83" i="99"/>
  <c r="T83" i="99"/>
  <c r="AI19" i="99"/>
  <c r="AU19" i="99"/>
  <c r="AB22" i="99"/>
  <c r="O83" i="99"/>
  <c r="Z44" i="99"/>
  <c r="N83" i="99"/>
  <c r="AM63" i="99"/>
  <c r="AP63" i="99"/>
  <c r="T22" i="99"/>
  <c r="AC83" i="99"/>
  <c r="BH34" i="100"/>
  <c r="BK34" i="100" s="1"/>
  <c r="BI34" i="100"/>
  <c r="BL34" i="100" s="1"/>
  <c r="BG34" i="100"/>
  <c r="BJ34" i="100" s="1"/>
  <c r="AA64" i="99"/>
  <c r="AH20" i="99"/>
  <c r="S44" i="99"/>
  <c r="AH41" i="99"/>
  <c r="AT41" i="99"/>
  <c r="AM64" i="99"/>
  <c r="AP64" i="99"/>
  <c r="AC22" i="99"/>
  <c r="AL83" i="99"/>
  <c r="AL64" i="99"/>
  <c r="AL84" i="99"/>
  <c r="AL63" i="99"/>
  <c r="O44" i="99"/>
  <c r="X22" i="99"/>
  <c r="N44" i="99"/>
  <c r="U83" i="99"/>
  <c r="AI83" i="99"/>
  <c r="M84" i="99"/>
  <c r="DA25" i="99"/>
  <c r="DA14" i="99"/>
  <c r="DA36" i="99"/>
  <c r="DA47" i="99"/>
  <c r="DA58" i="99" s="1"/>
  <c r="AX32" i="100" s="1"/>
  <c r="AI63" i="99"/>
  <c r="AG20" i="99"/>
  <c r="AG41" i="99"/>
  <c r="AS41" i="99"/>
  <c r="AM84" i="99"/>
  <c r="AP84" i="99"/>
  <c r="Y22" i="99"/>
  <c r="Y83" i="99"/>
  <c r="DJ19" i="100"/>
  <c r="DH19" i="100"/>
  <c r="DF19" i="100"/>
  <c r="DE19" i="100"/>
  <c r="DG19" i="100"/>
  <c r="DG18" i="100"/>
  <c r="DH18" i="100"/>
  <c r="DJ18" i="100"/>
  <c r="DF18" i="100"/>
  <c r="DE18" i="100"/>
  <c r="DG33" i="100"/>
  <c r="DD31" i="100"/>
  <c r="DD27" i="100"/>
  <c r="DI27" i="100" s="1"/>
  <c r="DD25" i="100"/>
  <c r="DD21" i="100"/>
  <c r="DI19" i="100"/>
  <c r="DI29" i="100"/>
  <c r="DH29" i="100"/>
  <c r="DE29" i="100"/>
  <c r="DF29" i="100"/>
  <c r="DG29" i="100"/>
  <c r="DJ29" i="100"/>
  <c r="DI18" i="100"/>
  <c r="DD23" i="100"/>
  <c r="DI23" i="100" s="1"/>
  <c r="AH82" i="99"/>
  <c r="AT81" i="99"/>
  <c r="AH63" i="99"/>
  <c r="AT62" i="99"/>
  <c r="DH33" i="100" l="1"/>
  <c r="DJ33" i="100"/>
  <c r="DE33" i="100"/>
  <c r="DF33" i="100"/>
  <c r="AA44" i="99"/>
  <c r="Z84" i="99"/>
  <c r="U44" i="99"/>
  <c r="AG84" i="99"/>
  <c r="AS84" i="99"/>
  <c r="AG42" i="99"/>
  <c r="AS42" i="99"/>
  <c r="AB44" i="99"/>
  <c r="T44" i="99"/>
  <c r="AO64" i="99"/>
  <c r="AR64" i="99"/>
  <c r="AA83" i="99"/>
  <c r="AI20" i="99"/>
  <c r="AD83" i="99"/>
  <c r="AS63" i="99"/>
  <c r="X44" i="99"/>
  <c r="AC44" i="99"/>
  <c r="BM34" i="100"/>
  <c r="AO63" i="99"/>
  <c r="AI42" i="99"/>
  <c r="AU42" i="99"/>
  <c r="M23" i="99"/>
  <c r="S84" i="99"/>
  <c r="AE83" i="99"/>
  <c r="AH42" i="99"/>
  <c r="AT42" i="99"/>
  <c r="AO84" i="99"/>
  <c r="AR84" i="99"/>
  <c r="Y44" i="99"/>
  <c r="W84" i="99"/>
  <c r="AO83" i="99"/>
  <c r="AD22" i="99"/>
  <c r="AB83" i="99"/>
  <c r="O23" i="99"/>
  <c r="AE22" i="99"/>
  <c r="N23" i="99"/>
  <c r="DJ21" i="100"/>
  <c r="DF21" i="100"/>
  <c r="DG21" i="100"/>
  <c r="DH21" i="100"/>
  <c r="DE21" i="100"/>
  <c r="DH25" i="100"/>
  <c r="DJ25" i="100"/>
  <c r="DE25" i="100"/>
  <c r="DG25" i="100"/>
  <c r="DF25" i="100"/>
  <c r="DG31" i="100"/>
  <c r="DE31" i="100"/>
  <c r="DJ31" i="100"/>
  <c r="DH31" i="100"/>
  <c r="DF31" i="100"/>
  <c r="DJ23" i="100"/>
  <c r="DE23" i="100"/>
  <c r="DG23" i="100"/>
  <c r="DH23" i="100"/>
  <c r="DF23" i="100"/>
  <c r="DD36" i="99"/>
  <c r="DD47" i="99"/>
  <c r="DD58" i="99" s="1"/>
  <c r="DD14" i="99"/>
  <c r="DD25" i="99"/>
  <c r="DG27" i="100"/>
  <c r="DE27" i="100"/>
  <c r="DH27" i="100"/>
  <c r="DJ27" i="100"/>
  <c r="DF27" i="100"/>
  <c r="DI21" i="100"/>
  <c r="DI25" i="100"/>
  <c r="DI31" i="100"/>
  <c r="AT82" i="99"/>
  <c r="AH83" i="99"/>
  <c r="AN83" i="99"/>
  <c r="AK63" i="99"/>
  <c r="AK83" i="99"/>
  <c r="AK64" i="99"/>
  <c r="AK84" i="99"/>
  <c r="Z23" i="99" l="1"/>
  <c r="DA26" i="99"/>
  <c r="DA15" i="99"/>
  <c r="DA37" i="99"/>
  <c r="DA48" i="99"/>
  <c r="DA59" i="99" s="1"/>
  <c r="AX34" i="100" s="1"/>
  <c r="AJ21" i="99"/>
  <c r="AJ22" i="99"/>
  <c r="AC84" i="99"/>
  <c r="AI43" i="99"/>
  <c r="AG64" i="99"/>
  <c r="AS64" i="99"/>
  <c r="AD44" i="99"/>
  <c r="AG43" i="99"/>
  <c r="X84" i="99"/>
  <c r="AH43" i="99"/>
  <c r="T84" i="99"/>
  <c r="AR63" i="99"/>
  <c r="AU63" i="99"/>
  <c r="BP34" i="100"/>
  <c r="CT34" i="100" s="1"/>
  <c r="DB34" i="100"/>
  <c r="O84" i="99"/>
  <c r="AB84" i="99"/>
  <c r="AR83" i="99"/>
  <c r="Y84" i="99"/>
  <c r="S23" i="99"/>
  <c r="U84" i="99"/>
  <c r="W23" i="99"/>
  <c r="N84" i="99"/>
  <c r="AA84" i="99"/>
  <c r="AU83" i="99"/>
  <c r="AE44" i="99"/>
  <c r="AQ83" i="99"/>
  <c r="AN64" i="99"/>
  <c r="AN84" i="99"/>
  <c r="AN63" i="99"/>
  <c r="W8" i="100" l="1"/>
  <c r="AG8" i="100" s="1"/>
  <c r="CR8" i="100" s="1"/>
  <c r="W13" i="100"/>
  <c r="AG13" i="100" s="1"/>
  <c r="CR13" i="100" s="1"/>
  <c r="X23" i="99"/>
  <c r="AM20" i="99"/>
  <c r="AP20" i="99"/>
  <c r="AJ44" i="99"/>
  <c r="DF58" i="99"/>
  <c r="AZ32" i="100" s="1"/>
  <c r="DH58" i="99"/>
  <c r="BB32" i="100" s="1"/>
  <c r="DF56" i="99"/>
  <c r="AZ28" i="100" s="1"/>
  <c r="AE84" i="99"/>
  <c r="AL22" i="99"/>
  <c r="AL21" i="99"/>
  <c r="T23" i="99"/>
  <c r="AI84" i="99"/>
  <c r="AU84" i="99"/>
  <c r="DF55" i="99"/>
  <c r="AZ26" i="100" s="1"/>
  <c r="AJ20" i="99"/>
  <c r="AS20" i="99"/>
  <c r="AM22" i="99"/>
  <c r="AP22" i="99"/>
  <c r="AK21" i="99"/>
  <c r="AK22" i="99"/>
  <c r="AC23" i="99"/>
  <c r="AI64" i="99"/>
  <c r="AU64" i="99"/>
  <c r="DF57" i="99"/>
  <c r="AZ30" i="100" s="1"/>
  <c r="DF59" i="99"/>
  <c r="AZ34" i="100" s="1"/>
  <c r="Y23" i="99"/>
  <c r="AM21" i="99"/>
  <c r="AP21" i="99"/>
  <c r="U23" i="99"/>
  <c r="AD84" i="99"/>
  <c r="DG55" i="99"/>
  <c r="BA26" i="100" s="1"/>
  <c r="M24" i="99"/>
  <c r="Z24" i="99"/>
  <c r="DD48" i="99"/>
  <c r="DD59" i="99" s="1"/>
  <c r="DD15" i="99"/>
  <c r="DD26" i="99"/>
  <c r="DD37" i="99"/>
  <c r="AT83" i="99"/>
  <c r="AH84" i="99"/>
  <c r="AQ84" i="99"/>
  <c r="AQ64" i="99"/>
  <c r="AQ63" i="99"/>
  <c r="CZ13" i="100" l="1"/>
  <c r="BT13" i="100"/>
  <c r="BV13" i="100" s="1"/>
  <c r="BT8" i="100"/>
  <c r="BV8" i="100" s="1"/>
  <c r="BQ8" i="100"/>
  <c r="CZ8" i="100"/>
  <c r="BQ11" i="100"/>
  <c r="BQ9" i="100"/>
  <c r="BQ10" i="100"/>
  <c r="BQ13" i="100"/>
  <c r="BQ14" i="100"/>
  <c r="BQ12" i="100"/>
  <c r="BQ15" i="100"/>
  <c r="W24" i="99"/>
  <c r="DG52" i="99"/>
  <c r="BA20" i="100" s="1"/>
  <c r="DG57" i="99"/>
  <c r="BA30" i="100" s="1"/>
  <c r="AE23" i="99"/>
  <c r="DF52" i="99"/>
  <c r="AZ20" i="100" s="1"/>
  <c r="DG51" i="99"/>
  <c r="BA16" i="100" s="1"/>
  <c r="DG56" i="99"/>
  <c r="BA28" i="100" s="1"/>
  <c r="DG59" i="99"/>
  <c r="BA34" i="100" s="1"/>
  <c r="AM44" i="99"/>
  <c r="AP44" i="99"/>
  <c r="AN22" i="99"/>
  <c r="AQ22" i="99"/>
  <c r="AL44" i="99"/>
  <c r="DH57" i="99"/>
  <c r="BB30" i="100" s="1"/>
  <c r="DH55" i="99"/>
  <c r="BB26" i="100" s="1"/>
  <c r="AD23" i="99"/>
  <c r="AJ43" i="99"/>
  <c r="DG54" i="99"/>
  <c r="BA24" i="100" s="1"/>
  <c r="DG53" i="99"/>
  <c r="BA22" i="100" s="1"/>
  <c r="DG58" i="99"/>
  <c r="BA32" i="100" s="1"/>
  <c r="AM43" i="99"/>
  <c r="AP43" i="99"/>
  <c r="DF54" i="99"/>
  <c r="AZ24" i="100" s="1"/>
  <c r="DH54" i="99"/>
  <c r="BB24" i="100" s="1"/>
  <c r="DF53" i="99"/>
  <c r="AZ22" i="100" s="1"/>
  <c r="AL20" i="99"/>
  <c r="DF51" i="99"/>
  <c r="AZ16" i="100" s="1"/>
  <c r="AO22" i="99"/>
  <c r="AR22" i="99"/>
  <c r="S24" i="99"/>
  <c r="AB23" i="99"/>
  <c r="AN20" i="99"/>
  <c r="AQ20" i="99"/>
  <c r="DH59" i="99"/>
  <c r="BB34" i="100" s="1"/>
  <c r="AK44" i="99"/>
  <c r="AK20" i="99"/>
  <c r="AG21" i="99"/>
  <c r="AS21" i="99"/>
  <c r="AA23" i="99"/>
  <c r="DH56" i="99"/>
  <c r="BB28" i="100" s="1"/>
  <c r="AO20" i="99"/>
  <c r="AR20" i="99"/>
  <c r="AN21" i="99"/>
  <c r="AQ21" i="99"/>
  <c r="AO21" i="99"/>
  <c r="AR21" i="99"/>
  <c r="AH64" i="99"/>
  <c r="AT84" i="99"/>
  <c r="AT63" i="99"/>
  <c r="BS15" i="100" l="1"/>
  <c r="CG15" i="100"/>
  <c r="BS10" i="100"/>
  <c r="CG10" i="100"/>
  <c r="BS8" i="100"/>
  <c r="CG8" i="100"/>
  <c r="BS12" i="100"/>
  <c r="CG12" i="100"/>
  <c r="BS9" i="100"/>
  <c r="CG9" i="100"/>
  <c r="BS14" i="100"/>
  <c r="CG14" i="100"/>
  <c r="BS11" i="100"/>
  <c r="CG11" i="100"/>
  <c r="BS13" i="100"/>
  <c r="CG13" i="100"/>
  <c r="AT64" i="99"/>
  <c r="AT20" i="99"/>
  <c r="DD8" i="100"/>
  <c r="DG8" i="100" s="1"/>
  <c r="DD13" i="100"/>
  <c r="DG13" i="100" s="1"/>
  <c r="DE7" i="99"/>
  <c r="DE18" i="99"/>
  <c r="DE29" i="99"/>
  <c r="DE40" i="99"/>
  <c r="DE51" i="99" s="1"/>
  <c r="DE9" i="99"/>
  <c r="DE20" i="99"/>
  <c r="DE31" i="99"/>
  <c r="DE42" i="99"/>
  <c r="DE53" i="99" s="1"/>
  <c r="DE35" i="99"/>
  <c r="DE46" i="99"/>
  <c r="DE57" i="99" s="1"/>
  <c r="DE13" i="99"/>
  <c r="DE24" i="99"/>
  <c r="DE33" i="99"/>
  <c r="DE44" i="99"/>
  <c r="DE55" i="99" s="1"/>
  <c r="DE11" i="99"/>
  <c r="DE22" i="99"/>
  <c r="DB23" i="99"/>
  <c r="DB12" i="99"/>
  <c r="DB34" i="99"/>
  <c r="DB45" i="99"/>
  <c r="DB56" i="99" s="1"/>
  <c r="AY28" i="100" s="1"/>
  <c r="BC28" i="100" s="1"/>
  <c r="DB26" i="99"/>
  <c r="DB15" i="99"/>
  <c r="DB37" i="99"/>
  <c r="DB48" i="99"/>
  <c r="DB59" i="99" s="1"/>
  <c r="AY34" i="100" s="1"/>
  <c r="BC34" i="100" s="1"/>
  <c r="T24" i="99"/>
  <c r="DH51" i="99"/>
  <c r="BB16" i="100" s="1"/>
  <c r="DE14" i="99"/>
  <c r="DE25" i="99"/>
  <c r="DE36" i="99"/>
  <c r="DE47" i="99"/>
  <c r="DE58" i="99" s="1"/>
  <c r="DE32" i="99"/>
  <c r="DE43" i="99"/>
  <c r="DE54" i="99" s="1"/>
  <c r="DE10" i="99"/>
  <c r="DE21" i="99"/>
  <c r="AO44" i="99"/>
  <c r="AR44" i="99"/>
  <c r="DH52" i="99"/>
  <c r="BB20" i="100" s="1"/>
  <c r="X24" i="99"/>
  <c r="DE15" i="99"/>
  <c r="DE26" i="99"/>
  <c r="DE37" i="99"/>
  <c r="DE48" i="99"/>
  <c r="DE59" i="99" s="1"/>
  <c r="EO431" i="99"/>
  <c r="EP431" i="99" s="1"/>
  <c r="ET431" i="99" s="1"/>
  <c r="EO442" i="99"/>
  <c r="EO433" i="99"/>
  <c r="EO435" i="99"/>
  <c r="EO447" i="99"/>
  <c r="EO434" i="99"/>
  <c r="EP434" i="99" s="1"/>
  <c r="ET434" i="99" s="1"/>
  <c r="EO438" i="99"/>
  <c r="EO448" i="99"/>
  <c r="EO436" i="99"/>
  <c r="EO446" i="99"/>
  <c r="EP446" i="99" s="1"/>
  <c r="ET446" i="99" s="1"/>
  <c r="EO445" i="99"/>
  <c r="EO432" i="99"/>
  <c r="EO441" i="99"/>
  <c r="EO444" i="99"/>
  <c r="EP444" i="99" s="1"/>
  <c r="ET444" i="99" s="1"/>
  <c r="EO443" i="99"/>
  <c r="EO440" i="99"/>
  <c r="EO439" i="99"/>
  <c r="EO437" i="99"/>
  <c r="EO291" i="99"/>
  <c r="EO295" i="99"/>
  <c r="EO300" i="99"/>
  <c r="EO289" i="99"/>
  <c r="EO297" i="99"/>
  <c r="EO301" i="99"/>
  <c r="EO288" i="99"/>
  <c r="EO296" i="99"/>
  <c r="EO298" i="99"/>
  <c r="EO287" i="99"/>
  <c r="EP287" i="99" s="1"/>
  <c r="ET287" i="99" s="1"/>
  <c r="EO293" i="99"/>
  <c r="EO299" i="99"/>
  <c r="DB19" i="99"/>
  <c r="DB8" i="99"/>
  <c r="DB30" i="99"/>
  <c r="DB41" i="99"/>
  <c r="DB52" i="99" s="1"/>
  <c r="AY20" i="100" s="1"/>
  <c r="EO267" i="99"/>
  <c r="EO256" i="99"/>
  <c r="EO257" i="99"/>
  <c r="EO266" i="99"/>
  <c r="EO255" i="99"/>
  <c r="EO260" i="99"/>
  <c r="EO254" i="99"/>
  <c r="EO252" i="99"/>
  <c r="EO268" i="99"/>
  <c r="EO261" i="99"/>
  <c r="EO265" i="99"/>
  <c r="EO253" i="99"/>
  <c r="EP253" i="99" s="1"/>
  <c r="ET253" i="99" s="1"/>
  <c r="EO251" i="99"/>
  <c r="EP251" i="99" s="1"/>
  <c r="ET251" i="99" s="1"/>
  <c r="EO345" i="99"/>
  <c r="EO342" i="99"/>
  <c r="EO357" i="99"/>
  <c r="EO348" i="99"/>
  <c r="EO346" i="99"/>
  <c r="EO354" i="99"/>
  <c r="EO341" i="99"/>
  <c r="EP341" i="99" s="1"/>
  <c r="EO351" i="99"/>
  <c r="EO358" i="99"/>
  <c r="EO349" i="99"/>
  <c r="EO356" i="99"/>
  <c r="EO353" i="99"/>
  <c r="EO343" i="99"/>
  <c r="EO350" i="99"/>
  <c r="EP350" i="99" s="1"/>
  <c r="EO347" i="99"/>
  <c r="AK43" i="99"/>
  <c r="U24" i="99"/>
  <c r="DB47" i="99"/>
  <c r="DB58" i="99" s="1"/>
  <c r="AY32" i="100" s="1"/>
  <c r="BC32" i="100" s="1"/>
  <c r="DB25" i="99"/>
  <c r="DB14" i="99"/>
  <c r="DB36" i="99"/>
  <c r="DB43" i="99"/>
  <c r="DB54" i="99" s="1"/>
  <c r="AY24" i="100" s="1"/>
  <c r="BC24" i="100" s="1"/>
  <c r="DB21" i="99"/>
  <c r="DB10" i="99"/>
  <c r="DB32" i="99"/>
  <c r="AU20" i="99"/>
  <c r="AN44" i="99"/>
  <c r="AQ44" i="99"/>
  <c r="AO43" i="99"/>
  <c r="AR43" i="99"/>
  <c r="AS43" i="99"/>
  <c r="DE19" i="99"/>
  <c r="DE30" i="99"/>
  <c r="DE41" i="99"/>
  <c r="DE52" i="99" s="1"/>
  <c r="DE8" i="99"/>
  <c r="DB22" i="99"/>
  <c r="DB11" i="99"/>
  <c r="DB33" i="99"/>
  <c r="DB44" i="99"/>
  <c r="DB55" i="99" s="1"/>
  <c r="AY26" i="100" s="1"/>
  <c r="BC26" i="100" s="1"/>
  <c r="N24" i="99"/>
  <c r="AA24" i="99"/>
  <c r="EO216" i="99"/>
  <c r="EO221" i="99"/>
  <c r="EO228" i="99"/>
  <c r="EO222" i="99"/>
  <c r="EO225" i="99"/>
  <c r="EO229" i="99"/>
  <c r="EO227" i="99"/>
  <c r="EO220" i="99"/>
  <c r="EO223" i="99"/>
  <c r="EO231" i="99"/>
  <c r="EO218" i="99"/>
  <c r="EO215" i="99"/>
  <c r="EP215" i="99" s="1"/>
  <c r="ET215" i="99" s="1"/>
  <c r="EO226" i="99"/>
  <c r="EP226" i="99" s="1"/>
  <c r="ET226" i="99" s="1"/>
  <c r="EO224" i="99"/>
  <c r="EO219" i="99"/>
  <c r="EP219" i="99" s="1"/>
  <c r="ET219" i="99" s="1"/>
  <c r="EO232" i="99"/>
  <c r="EO217" i="99"/>
  <c r="EP217" i="99" s="1"/>
  <c r="ET217" i="99" s="1"/>
  <c r="EO230" i="99"/>
  <c r="EP230" i="99" s="1"/>
  <c r="ET230" i="99" s="1"/>
  <c r="EO728" i="99"/>
  <c r="EO739" i="99"/>
  <c r="EO734" i="99"/>
  <c r="EO732" i="99"/>
  <c r="EO474" i="99"/>
  <c r="EO473" i="99"/>
  <c r="EO476" i="99"/>
  <c r="EO482" i="99"/>
  <c r="EO485" i="99"/>
  <c r="EO486" i="99"/>
  <c r="EO470" i="99"/>
  <c r="EP470" i="99" s="1"/>
  <c r="ET470" i="99" s="1"/>
  <c r="EO481" i="99"/>
  <c r="EO480" i="99"/>
  <c r="EO479" i="99"/>
  <c r="EO483" i="99"/>
  <c r="EO477" i="99"/>
  <c r="EO487" i="99"/>
  <c r="EO488" i="99"/>
  <c r="EO478" i="99"/>
  <c r="EO490" i="99"/>
  <c r="EO489" i="99"/>
  <c r="EO475" i="99"/>
  <c r="EO484" i="99"/>
  <c r="EP484" i="99" s="1"/>
  <c r="ET484" i="99" s="1"/>
  <c r="EO471" i="99"/>
  <c r="EO472" i="99"/>
  <c r="EO33" i="99"/>
  <c r="EO29" i="99"/>
  <c r="EO30" i="99"/>
  <c r="EO24" i="99"/>
  <c r="EO23" i="99"/>
  <c r="EO27" i="99"/>
  <c r="EO25" i="99"/>
  <c r="EO32" i="99"/>
  <c r="EO21" i="99"/>
  <c r="EO28" i="99"/>
  <c r="EP28" i="99" s="1"/>
  <c r="ET28" i="99" s="1"/>
  <c r="EO20" i="99"/>
  <c r="EP20" i="99" s="1"/>
  <c r="ET20" i="99" s="1"/>
  <c r="EO34" i="99"/>
  <c r="EO22" i="99"/>
  <c r="EP22" i="99" s="1"/>
  <c r="ET22" i="99" s="1"/>
  <c r="EO26" i="99"/>
  <c r="EO31" i="99"/>
  <c r="EP31" i="99" s="1"/>
  <c r="ET31" i="99" s="1"/>
  <c r="AG22" i="99"/>
  <c r="AS22" i="99"/>
  <c r="O24" i="99"/>
  <c r="AB24" i="99"/>
  <c r="AN43" i="99"/>
  <c r="AQ43" i="99"/>
  <c r="DB35" i="99"/>
  <c r="DB46" i="99"/>
  <c r="DB57" i="99" s="1"/>
  <c r="AY30" i="100" s="1"/>
  <c r="BC30" i="100" s="1"/>
  <c r="DB24" i="99"/>
  <c r="DB13" i="99"/>
  <c r="AL43" i="99"/>
  <c r="AU43" i="99"/>
  <c r="Y24" i="99"/>
  <c r="EO577" i="99"/>
  <c r="EO582" i="99"/>
  <c r="EO580" i="99"/>
  <c r="EO586" i="99"/>
  <c r="EO595" i="99"/>
  <c r="EO587" i="99"/>
  <c r="EO591" i="99"/>
  <c r="EO588" i="99"/>
  <c r="EO592" i="99"/>
  <c r="EO581" i="99"/>
  <c r="EO583" i="99"/>
  <c r="EO578" i="99"/>
  <c r="EO584" i="99"/>
  <c r="EO576" i="99"/>
  <c r="EO589" i="99"/>
  <c r="EP589" i="99" s="1"/>
  <c r="ET589" i="99" s="1"/>
  <c r="EO575" i="99"/>
  <c r="EP575" i="99" s="1"/>
  <c r="ET575" i="99" s="1"/>
  <c r="EO585" i="99"/>
  <c r="EO590" i="99"/>
  <c r="EO594" i="99"/>
  <c r="EO579" i="99"/>
  <c r="EP579" i="99" s="1"/>
  <c r="ET579" i="99" s="1"/>
  <c r="EO593" i="99"/>
  <c r="EP593" i="99" s="1"/>
  <c r="ET593" i="99" s="1"/>
  <c r="EO169" i="99"/>
  <c r="EO176" i="99"/>
  <c r="EO166" i="99"/>
  <c r="EO167" i="99"/>
  <c r="EO178" i="99"/>
  <c r="EO165" i="99"/>
  <c r="EO164" i="99"/>
  <c r="EO163" i="99"/>
  <c r="EO168" i="99"/>
  <c r="EO170" i="99"/>
  <c r="EO173" i="99"/>
  <c r="EO172" i="99"/>
  <c r="EO174" i="99"/>
  <c r="EO533" i="99"/>
  <c r="EP533" i="99" s="1"/>
  <c r="ET533" i="99" s="1"/>
  <c r="EO552" i="99"/>
  <c r="EO538" i="99"/>
  <c r="EO536" i="99"/>
  <c r="EO540" i="99"/>
  <c r="EO541" i="99"/>
  <c r="EO549" i="99"/>
  <c r="EO546" i="99"/>
  <c r="EO548" i="99"/>
  <c r="EO542" i="99"/>
  <c r="EP542" i="99" s="1"/>
  <c r="ET542" i="99" s="1"/>
  <c r="EO544" i="99"/>
  <c r="EO535" i="99"/>
  <c r="EO537" i="99"/>
  <c r="EO547" i="99"/>
  <c r="EO553" i="99"/>
  <c r="EO534" i="99"/>
  <c r="EO543" i="99"/>
  <c r="EP543" i="99" s="1"/>
  <c r="ET543" i="99" s="1"/>
  <c r="EO551" i="99"/>
  <c r="EO545" i="99"/>
  <c r="EP545" i="99" s="1"/>
  <c r="ET545" i="99" s="1"/>
  <c r="EO550" i="99"/>
  <c r="EO539" i="99"/>
  <c r="EO652" i="99"/>
  <c r="EO647" i="99"/>
  <c r="EO641" i="99"/>
  <c r="EO655" i="99"/>
  <c r="EO642" i="99"/>
  <c r="EO657" i="99"/>
  <c r="EO645" i="99"/>
  <c r="EO656" i="99"/>
  <c r="EP656" i="99" s="1"/>
  <c r="ET656" i="99" s="1"/>
  <c r="EO650" i="99"/>
  <c r="EO651" i="99"/>
  <c r="EO654" i="99"/>
  <c r="EO644" i="99"/>
  <c r="EO649" i="99"/>
  <c r="EO638" i="99"/>
  <c r="EP638" i="99" s="1"/>
  <c r="ET638" i="99" s="1"/>
  <c r="EO658" i="99"/>
  <c r="EO648" i="99"/>
  <c r="EO643" i="99"/>
  <c r="EP643" i="99" s="1"/>
  <c r="ET643" i="99" s="1"/>
  <c r="EO653" i="99"/>
  <c r="EO646" i="99"/>
  <c r="EP646" i="99" s="1"/>
  <c r="ET646" i="99" s="1"/>
  <c r="EO639" i="99"/>
  <c r="EO640" i="99"/>
  <c r="EO683" i="99"/>
  <c r="EO682" i="99"/>
  <c r="EO686" i="99"/>
  <c r="EO690" i="99"/>
  <c r="EO693" i="99"/>
  <c r="EO697" i="99"/>
  <c r="EO688" i="99"/>
  <c r="EO692" i="99"/>
  <c r="EO696" i="99"/>
  <c r="EO684" i="99"/>
  <c r="EO681" i="99"/>
  <c r="EO691" i="99"/>
  <c r="EP691" i="99" s="1"/>
  <c r="ET691" i="99" s="1"/>
  <c r="EO699" i="99"/>
  <c r="EO695" i="99"/>
  <c r="EO685" i="99"/>
  <c r="EO698" i="99"/>
  <c r="EO687" i="99"/>
  <c r="EO689" i="99"/>
  <c r="EO700" i="99"/>
  <c r="EO694" i="99"/>
  <c r="EO680" i="99"/>
  <c r="EP680" i="99" s="1"/>
  <c r="ET680" i="99" s="1"/>
  <c r="EO326" i="99"/>
  <c r="EO329" i="99"/>
  <c r="EO338" i="99"/>
  <c r="EO331" i="99"/>
  <c r="EO325" i="99"/>
  <c r="EO323" i="99"/>
  <c r="EP323" i="99" s="1"/>
  <c r="ET323" i="99" s="1"/>
  <c r="EO328" i="99"/>
  <c r="EO335" i="99"/>
  <c r="EO327" i="99"/>
  <c r="EP327" i="99" s="1"/>
  <c r="ET327" i="99" s="1"/>
  <c r="EO337" i="99"/>
  <c r="EO330" i="99"/>
  <c r="EO340" i="99"/>
  <c r="EO339" i="99"/>
  <c r="EO334" i="99"/>
  <c r="EO332" i="99"/>
  <c r="EO333" i="99"/>
  <c r="EO336" i="99"/>
  <c r="EO324" i="99"/>
  <c r="EP324" i="99" s="1"/>
  <c r="ET324" i="99" s="1"/>
  <c r="EO704" i="99"/>
  <c r="EO703" i="99"/>
  <c r="EO710" i="99"/>
  <c r="EO712" i="99"/>
  <c r="EO714" i="99"/>
  <c r="EO718" i="99"/>
  <c r="EO716" i="99"/>
  <c r="EO721" i="99"/>
  <c r="EO705" i="99"/>
  <c r="EP705" i="99" s="1"/>
  <c r="ET705" i="99" s="1"/>
  <c r="EO708" i="99"/>
  <c r="EO702" i="99"/>
  <c r="EO713" i="99"/>
  <c r="EP713" i="99" s="1"/>
  <c r="ET713" i="99" s="1"/>
  <c r="EO701" i="99"/>
  <c r="EP701" i="99" s="1"/>
  <c r="ET701" i="99" s="1"/>
  <c r="EO717" i="99"/>
  <c r="EO709" i="99"/>
  <c r="EO719" i="99"/>
  <c r="EO707" i="99"/>
  <c r="EO720" i="99"/>
  <c r="EO706" i="99"/>
  <c r="EO715" i="99"/>
  <c r="EO711" i="99"/>
  <c r="EO244" i="99"/>
  <c r="EO248" i="99"/>
  <c r="EO237" i="99"/>
  <c r="EO240" i="99"/>
  <c r="EO245" i="99"/>
  <c r="AH21" i="99"/>
  <c r="AT21" i="99"/>
  <c r="AC24" i="99"/>
  <c r="DB31" i="99"/>
  <c r="DB42" i="99"/>
  <c r="DB53" i="99" s="1"/>
  <c r="AY22" i="100" s="1"/>
  <c r="DB20" i="99"/>
  <c r="DB9" i="99"/>
  <c r="DB18" i="99"/>
  <c r="DB7" i="99"/>
  <c r="DB29" i="99"/>
  <c r="DB40" i="99"/>
  <c r="DB51" i="99" s="1"/>
  <c r="AY16" i="100" s="1"/>
  <c r="BC16" i="100" s="1"/>
  <c r="DH53" i="99"/>
  <c r="BB22" i="100" s="1"/>
  <c r="EP347" i="99" l="1"/>
  <c r="EP296" i="99"/>
  <c r="ET296" i="99" s="1"/>
  <c r="EP168" i="99"/>
  <c r="ET168" i="99" s="1"/>
  <c r="EP585" i="99"/>
  <c r="ET585" i="99" s="1"/>
  <c r="EP704" i="99"/>
  <c r="ET704" i="99" s="1"/>
  <c r="EP332" i="99"/>
  <c r="ET332" i="99" s="1"/>
  <c r="EP349" i="99"/>
  <c r="EP439" i="99"/>
  <c r="ET439" i="99" s="1"/>
  <c r="EP441" i="99"/>
  <c r="ET441" i="99" s="1"/>
  <c r="EP436" i="99"/>
  <c r="ET436" i="99" s="1"/>
  <c r="EP26" i="99"/>
  <c r="ET26" i="99" s="1"/>
  <c r="EP343" i="99"/>
  <c r="EP301" i="99"/>
  <c r="ET301" i="99" s="1"/>
  <c r="EP300" i="99"/>
  <c r="ET300" i="99" s="1"/>
  <c r="EO733" i="99"/>
  <c r="EO724" i="99"/>
  <c r="EO731" i="99"/>
  <c r="EP732" i="99" s="1"/>
  <c r="ET732" i="99" s="1"/>
  <c r="EO722" i="99"/>
  <c r="EP722" i="99" s="1"/>
  <c r="ET722" i="99" s="1"/>
  <c r="EO730" i="99"/>
  <c r="EO521" i="99"/>
  <c r="EP489" i="99"/>
  <c r="ET489" i="99" s="1"/>
  <c r="EP487" i="99"/>
  <c r="ET487" i="99" s="1"/>
  <c r="EO516" i="99"/>
  <c r="EO512" i="99"/>
  <c r="EP512" i="99" s="1"/>
  <c r="ET512" i="99" s="1"/>
  <c r="EO238" i="99"/>
  <c r="EO264" i="99"/>
  <c r="EP265" i="99" s="1"/>
  <c r="ET265" i="99" s="1"/>
  <c r="EO263" i="99"/>
  <c r="EO235" i="99"/>
  <c r="EO242" i="99"/>
  <c r="EP709" i="99"/>
  <c r="ET709" i="99" s="1"/>
  <c r="EP336" i="99"/>
  <c r="ET336" i="99" s="1"/>
  <c r="EO527" i="99"/>
  <c r="EO243" i="99"/>
  <c r="EP244" i="99" s="1"/>
  <c r="ET244" i="99" s="1"/>
  <c r="EO249" i="99"/>
  <c r="EP249" i="99" s="1"/>
  <c r="ET249" i="99" s="1"/>
  <c r="EP245" i="99"/>
  <c r="EP715" i="99"/>
  <c r="ET715" i="99" s="1"/>
  <c r="EP719" i="99"/>
  <c r="ET719" i="99" s="1"/>
  <c r="EP334" i="99"/>
  <c r="ET334" i="99" s="1"/>
  <c r="EP689" i="99"/>
  <c r="ET689" i="99" s="1"/>
  <c r="EP642" i="99"/>
  <c r="ET642" i="99" s="1"/>
  <c r="EP534" i="99"/>
  <c r="ET534" i="99" s="1"/>
  <c r="EP174" i="99"/>
  <c r="ET174" i="99" s="1"/>
  <c r="EP706" i="99"/>
  <c r="ET706" i="99" s="1"/>
  <c r="EP339" i="99"/>
  <c r="ET339" i="99" s="1"/>
  <c r="EP687" i="99"/>
  <c r="ET687" i="99" s="1"/>
  <c r="EO122" i="99"/>
  <c r="EP702" i="99"/>
  <c r="ET702" i="99" s="1"/>
  <c r="EP699" i="99"/>
  <c r="ET699" i="99" s="1"/>
  <c r="EP693" i="99"/>
  <c r="ET693" i="99" s="1"/>
  <c r="EP639" i="99"/>
  <c r="ET639" i="99" s="1"/>
  <c r="EP648" i="99"/>
  <c r="ET648" i="99" s="1"/>
  <c r="EP655" i="99"/>
  <c r="ET655" i="99" s="1"/>
  <c r="EP553" i="99"/>
  <c r="ET553" i="99" s="1"/>
  <c r="EP544" i="99"/>
  <c r="ET544" i="99" s="1"/>
  <c r="EP549" i="99"/>
  <c r="ET549" i="99" s="1"/>
  <c r="EP167" i="99"/>
  <c r="ET167" i="99" s="1"/>
  <c r="EO566" i="99"/>
  <c r="EO565" i="99"/>
  <c r="EO741" i="99"/>
  <c r="EP472" i="99"/>
  <c r="ET472" i="99" s="1"/>
  <c r="EO736" i="99"/>
  <c r="EO729" i="99"/>
  <c r="EP729" i="99" s="1"/>
  <c r="ET729" i="99" s="1"/>
  <c r="EP223" i="99"/>
  <c r="ET223" i="99" s="1"/>
  <c r="EO114" i="99"/>
  <c r="EO740" i="99"/>
  <c r="EO239" i="99"/>
  <c r="EP240" i="99" s="1"/>
  <c r="EO236" i="99"/>
  <c r="EP721" i="99"/>
  <c r="ET721" i="99" s="1"/>
  <c r="EP329" i="99"/>
  <c r="ET329" i="99" s="1"/>
  <c r="EO563" i="99"/>
  <c r="EO570" i="99"/>
  <c r="EO554" i="99"/>
  <c r="EP554" i="99" s="1"/>
  <c r="ET554" i="99" s="1"/>
  <c r="EO556" i="99"/>
  <c r="EO562" i="99"/>
  <c r="EO112" i="99"/>
  <c r="EO522" i="99"/>
  <c r="EO7" i="99"/>
  <c r="EO784" i="99"/>
  <c r="EO678" i="99"/>
  <c r="EP268" i="99"/>
  <c r="ET268" i="99" s="1"/>
  <c r="EO518" i="99"/>
  <c r="EO517" i="99"/>
  <c r="EP517" i="99" s="1"/>
  <c r="ET517" i="99" s="1"/>
  <c r="EP298" i="99"/>
  <c r="ET298" i="99" s="1"/>
  <c r="EP437" i="99"/>
  <c r="ET437" i="99" s="1"/>
  <c r="EO162" i="99"/>
  <c r="EP163" i="99" s="1"/>
  <c r="ET163" i="99" s="1"/>
  <c r="EO113" i="99"/>
  <c r="EP113" i="99" s="1"/>
  <c r="ET113" i="99" s="1"/>
  <c r="EO116" i="99"/>
  <c r="EO8" i="99"/>
  <c r="EO767" i="99"/>
  <c r="EO783" i="99"/>
  <c r="EO775" i="99"/>
  <c r="EO669" i="99"/>
  <c r="EO52" i="99"/>
  <c r="EO247" i="99"/>
  <c r="EP248" i="99" s="1"/>
  <c r="EO241" i="99"/>
  <c r="EP241" i="99" s="1"/>
  <c r="EO175" i="99"/>
  <c r="EP175" i="99" s="1"/>
  <c r="ET175" i="99" s="1"/>
  <c r="EO161" i="99"/>
  <c r="EP161" i="99" s="1"/>
  <c r="ET161" i="99" s="1"/>
  <c r="EO171" i="99"/>
  <c r="EP172" i="99" s="1"/>
  <c r="ET172" i="99" s="1"/>
  <c r="EP480" i="99"/>
  <c r="ET480" i="99" s="1"/>
  <c r="EP474" i="99"/>
  <c r="ET474" i="99" s="1"/>
  <c r="EO120" i="99"/>
  <c r="EP682" i="99"/>
  <c r="ET682" i="99" s="1"/>
  <c r="EP712" i="99"/>
  <c r="ET712" i="99" s="1"/>
  <c r="EP695" i="99"/>
  <c r="ET695" i="99" s="1"/>
  <c r="EP652" i="99"/>
  <c r="ET652" i="99" s="1"/>
  <c r="EP590" i="99"/>
  <c r="ET590" i="99" s="1"/>
  <c r="EP581" i="99"/>
  <c r="ET581" i="99" s="1"/>
  <c r="EP584" i="99"/>
  <c r="ET584" i="99" s="1"/>
  <c r="EP592" i="99"/>
  <c r="ET592" i="99" s="1"/>
  <c r="EP266" i="99"/>
  <c r="ET266" i="99" s="1"/>
  <c r="EP548" i="99"/>
  <c r="ET548" i="99" s="1"/>
  <c r="EP166" i="99"/>
  <c r="ET166" i="99" s="1"/>
  <c r="EP238" i="99"/>
  <c r="ET238" i="99" s="1"/>
  <c r="EP337" i="99"/>
  <c r="ET337" i="99" s="1"/>
  <c r="EP684" i="99"/>
  <c r="ET684" i="99" s="1"/>
  <c r="EP697" i="99"/>
  <c r="ET697" i="99" s="1"/>
  <c r="EP640" i="99"/>
  <c r="ET640" i="99" s="1"/>
  <c r="EP649" i="99"/>
  <c r="ET649" i="99" s="1"/>
  <c r="EP550" i="99"/>
  <c r="ET550" i="99" s="1"/>
  <c r="EP170" i="99"/>
  <c r="ET170" i="99" s="1"/>
  <c r="EP576" i="99"/>
  <c r="ET576" i="99" s="1"/>
  <c r="EP587" i="99"/>
  <c r="ET587" i="99" s="1"/>
  <c r="EP21" i="99"/>
  <c r="ET21" i="99" s="1"/>
  <c r="DH13" i="100"/>
  <c r="DJ13" i="100"/>
  <c r="DF13" i="100"/>
  <c r="DE13" i="100"/>
  <c r="DI13" i="100"/>
  <c r="EP357" i="99"/>
  <c r="ET357" i="99" s="1"/>
  <c r="EP256" i="99"/>
  <c r="ET256" i="99" s="1"/>
  <c r="EP354" i="99"/>
  <c r="EP255" i="99"/>
  <c r="ET255" i="99" s="1"/>
  <c r="DF8" i="100"/>
  <c r="DI8" i="100"/>
  <c r="DE8" i="100"/>
  <c r="DH8" i="100"/>
  <c r="DJ8" i="100"/>
  <c r="EP647" i="99"/>
  <c r="ET647" i="99" s="1"/>
  <c r="EP580" i="99"/>
  <c r="ET580" i="99" s="1"/>
  <c r="EP485" i="99"/>
  <c r="ET485" i="99" s="1"/>
  <c r="EP225" i="99"/>
  <c r="ET225" i="99" s="1"/>
  <c r="EP216" i="99"/>
  <c r="ET216" i="99" s="1"/>
  <c r="EP546" i="99"/>
  <c r="ET546" i="99" s="1"/>
  <c r="EP33" i="99"/>
  <c r="ET33" i="99" s="1"/>
  <c r="EP471" i="99"/>
  <c r="ET471" i="99" s="1"/>
  <c r="EP477" i="99"/>
  <c r="ET477" i="99" s="1"/>
  <c r="EP232" i="99"/>
  <c r="ET232" i="99" s="1"/>
  <c r="EP220" i="99"/>
  <c r="ET220" i="99" s="1"/>
  <c r="EP222" i="99"/>
  <c r="ET222" i="99" s="1"/>
  <c r="BC20" i="100"/>
  <c r="BQ20" i="100" s="1"/>
  <c r="EP433" i="99"/>
  <c r="ET433" i="99" s="1"/>
  <c r="EP538" i="99"/>
  <c r="ET538" i="99" s="1"/>
  <c r="EP595" i="99"/>
  <c r="ET595" i="99" s="1"/>
  <c r="EP25" i="99"/>
  <c r="ET25" i="99" s="1"/>
  <c r="EP479" i="99"/>
  <c r="ET479" i="99" s="1"/>
  <c r="EP229" i="99"/>
  <c r="ET229" i="99" s="1"/>
  <c r="BC22" i="100"/>
  <c r="DA22" i="100" s="1"/>
  <c r="BF16" i="100"/>
  <c r="CS16" i="100" s="1"/>
  <c r="DA16" i="100"/>
  <c r="BT16" i="100"/>
  <c r="BV16" i="100" s="1"/>
  <c r="BQ16" i="100"/>
  <c r="BQ17" i="100"/>
  <c r="BQ19" i="100"/>
  <c r="BQ18" i="100"/>
  <c r="EO250" i="99"/>
  <c r="EO233" i="99"/>
  <c r="EP233" i="99" s="1"/>
  <c r="ET241" i="99"/>
  <c r="EP711" i="99"/>
  <c r="ET711" i="99" s="1"/>
  <c r="EP707" i="99"/>
  <c r="ET707" i="99" s="1"/>
  <c r="EP714" i="99"/>
  <c r="ET714" i="99" s="1"/>
  <c r="EP330" i="99"/>
  <c r="ET330" i="99" s="1"/>
  <c r="EP328" i="99"/>
  <c r="ET328" i="99" s="1"/>
  <c r="EP338" i="99"/>
  <c r="ET338" i="99" s="1"/>
  <c r="EP700" i="99"/>
  <c r="ET700" i="99" s="1"/>
  <c r="EP685" i="99"/>
  <c r="ET685" i="99" s="1"/>
  <c r="EP681" i="99"/>
  <c r="ET681" i="99" s="1"/>
  <c r="EP688" i="99"/>
  <c r="ET688" i="99" s="1"/>
  <c r="EP686" i="99"/>
  <c r="ET686" i="99" s="1"/>
  <c r="EP653" i="99"/>
  <c r="ET653" i="99" s="1"/>
  <c r="EP651" i="99"/>
  <c r="ET651" i="99" s="1"/>
  <c r="EP657" i="99"/>
  <c r="ET657" i="99" s="1"/>
  <c r="EP539" i="99"/>
  <c r="ET539" i="99" s="1"/>
  <c r="EP537" i="99"/>
  <c r="ET537" i="99" s="1"/>
  <c r="EP540" i="99"/>
  <c r="ET540" i="99" s="1"/>
  <c r="EO568" i="99"/>
  <c r="EO561" i="99"/>
  <c r="EO555" i="99"/>
  <c r="EO573" i="99"/>
  <c r="EO569" i="99"/>
  <c r="EP569" i="99" s="1"/>
  <c r="ET569" i="99" s="1"/>
  <c r="EP594" i="99"/>
  <c r="ET594" i="99" s="1"/>
  <c r="EP583" i="99"/>
  <c r="ET583" i="99" s="1"/>
  <c r="EP591" i="99"/>
  <c r="ET591" i="99" s="1"/>
  <c r="AG23" i="99"/>
  <c r="EP30" i="99"/>
  <c r="ET30" i="99" s="1"/>
  <c r="EP475" i="99"/>
  <c r="ET475" i="99" s="1"/>
  <c r="EP488" i="99"/>
  <c r="ET488" i="99" s="1"/>
  <c r="EP486" i="99"/>
  <c r="ET486" i="99" s="1"/>
  <c r="EP473" i="99"/>
  <c r="ET473" i="99" s="1"/>
  <c r="EO738" i="99"/>
  <c r="EO726" i="99"/>
  <c r="EO742" i="99"/>
  <c r="EP742" i="99" s="1"/>
  <c r="ET742" i="99" s="1"/>
  <c r="EO737" i="99"/>
  <c r="EO88" i="99"/>
  <c r="EO83" i="99"/>
  <c r="EO90" i="99"/>
  <c r="EO85" i="99"/>
  <c r="EP224" i="99"/>
  <c r="ET224" i="99" s="1"/>
  <c r="EP231" i="99"/>
  <c r="ET231" i="99" s="1"/>
  <c r="EP221" i="99"/>
  <c r="ET221" i="99" s="1"/>
  <c r="EO111" i="99"/>
  <c r="EP112" i="99" s="1"/>
  <c r="ET112" i="99" s="1"/>
  <c r="EO118" i="99"/>
  <c r="EO463" i="99"/>
  <c r="EO449" i="99"/>
  <c r="EP449" i="99" s="1"/>
  <c r="EO458" i="99"/>
  <c r="EO460" i="99"/>
  <c r="EO452" i="99"/>
  <c r="EO751" i="99"/>
  <c r="EO758" i="99"/>
  <c r="EO750" i="99"/>
  <c r="EO763" i="99"/>
  <c r="EO754" i="99"/>
  <c r="AE24" i="99"/>
  <c r="EO636" i="99"/>
  <c r="EO635" i="99"/>
  <c r="EO624" i="99"/>
  <c r="EO617" i="99"/>
  <c r="EP617" i="99" s="1"/>
  <c r="EO625" i="99"/>
  <c r="EO9" i="99"/>
  <c r="EP9" i="99" s="1"/>
  <c r="EO15" i="99"/>
  <c r="EO5" i="99"/>
  <c r="EP5" i="99" s="1"/>
  <c r="EO36" i="99"/>
  <c r="EO43" i="99"/>
  <c r="EO35" i="99"/>
  <c r="EP35" i="99" s="1"/>
  <c r="ET35" i="99" s="1"/>
  <c r="EO44" i="99"/>
  <c r="EO778" i="99"/>
  <c r="EO773" i="99"/>
  <c r="EO771" i="99"/>
  <c r="EO764" i="99"/>
  <c r="EP764" i="99" s="1"/>
  <c r="ET764" i="99" s="1"/>
  <c r="EO782" i="99"/>
  <c r="EO765" i="99"/>
  <c r="EO663" i="99"/>
  <c r="EO665" i="99"/>
  <c r="EO671" i="99"/>
  <c r="EO670" i="99"/>
  <c r="EP670" i="99" s="1"/>
  <c r="ET670" i="99" s="1"/>
  <c r="EO661" i="99"/>
  <c r="ET347" i="99"/>
  <c r="EP351" i="99"/>
  <c r="EP348" i="99"/>
  <c r="EO282" i="99"/>
  <c r="EO285" i="99"/>
  <c r="EO284" i="99"/>
  <c r="EO273" i="99"/>
  <c r="EO608" i="99"/>
  <c r="EO607" i="99"/>
  <c r="EO609" i="99"/>
  <c r="EO615" i="99"/>
  <c r="EO602" i="99"/>
  <c r="EP261" i="99"/>
  <c r="ET261" i="99" s="1"/>
  <c r="EP254" i="99"/>
  <c r="ET254" i="99" s="1"/>
  <c r="EP522" i="99"/>
  <c r="ET522" i="99" s="1"/>
  <c r="EO523" i="99"/>
  <c r="EP523" i="99" s="1"/>
  <c r="ET523" i="99" s="1"/>
  <c r="EO528" i="99"/>
  <c r="EP528" i="99" s="1"/>
  <c r="ET528" i="99" s="1"/>
  <c r="EO531" i="99"/>
  <c r="EO529" i="99"/>
  <c r="EO515" i="99"/>
  <c r="EP516" i="99" s="1"/>
  <c r="ET516" i="99" s="1"/>
  <c r="EO415" i="99"/>
  <c r="EO421" i="99"/>
  <c r="EO427" i="99"/>
  <c r="EO413" i="99"/>
  <c r="EP413" i="99" s="1"/>
  <c r="ET413" i="99" s="1"/>
  <c r="EO213" i="99"/>
  <c r="EO198" i="99"/>
  <c r="EO199" i="99"/>
  <c r="EO200" i="99"/>
  <c r="EO208" i="99"/>
  <c r="EO134" i="99"/>
  <c r="EO128" i="99"/>
  <c r="EO137" i="99"/>
  <c r="EO138" i="99"/>
  <c r="EO105" i="99"/>
  <c r="EO109" i="99"/>
  <c r="EO99" i="99"/>
  <c r="EO108" i="99"/>
  <c r="EO67" i="99"/>
  <c r="EO79" i="99"/>
  <c r="EO73" i="99"/>
  <c r="EO66" i="99"/>
  <c r="EO396" i="99"/>
  <c r="EO409" i="99"/>
  <c r="EO401" i="99"/>
  <c r="EO410" i="99"/>
  <c r="EP299" i="99"/>
  <c r="ET299" i="99" s="1"/>
  <c r="EO290" i="99"/>
  <c r="EP290" i="99" s="1"/>
  <c r="ET290" i="99" s="1"/>
  <c r="EP288" i="99"/>
  <c r="ET288" i="99" s="1"/>
  <c r="EP289" i="99"/>
  <c r="ET289" i="99" s="1"/>
  <c r="EP443" i="99"/>
  <c r="ET443" i="99" s="1"/>
  <c r="EP445" i="99"/>
  <c r="ET445" i="99" s="1"/>
  <c r="EP438" i="99"/>
  <c r="ET438" i="99" s="1"/>
  <c r="EO507" i="99"/>
  <c r="EO508" i="99"/>
  <c r="EO506" i="99"/>
  <c r="EO495" i="99"/>
  <c r="EO501" i="99"/>
  <c r="EO316" i="99"/>
  <c r="EO315" i="99"/>
  <c r="EO310" i="99"/>
  <c r="EO307" i="99"/>
  <c r="EO381" i="99"/>
  <c r="EO380" i="99"/>
  <c r="EO383" i="99"/>
  <c r="EO382" i="99"/>
  <c r="EO368" i="99"/>
  <c r="EO372" i="99"/>
  <c r="EO364" i="99"/>
  <c r="EO371" i="99"/>
  <c r="EO369" i="99"/>
  <c r="EP369" i="99" s="1"/>
  <c r="ET369" i="99" s="1"/>
  <c r="EO180" i="99"/>
  <c r="EO183" i="99"/>
  <c r="EO187" i="99"/>
  <c r="EO181" i="99"/>
  <c r="EO153" i="99"/>
  <c r="EO155" i="99"/>
  <c r="EO143" i="99"/>
  <c r="EP143" i="99" s="1"/>
  <c r="ET143" i="99" s="1"/>
  <c r="EO150" i="99"/>
  <c r="EO62" i="99"/>
  <c r="EO60" i="99"/>
  <c r="EO61" i="99"/>
  <c r="EO64" i="99"/>
  <c r="AI21" i="99"/>
  <c r="AU21" i="99"/>
  <c r="BF34" i="100"/>
  <c r="CS34" i="100" s="1"/>
  <c r="DA34" i="100"/>
  <c r="BT34" i="100"/>
  <c r="BV34" i="100" s="1"/>
  <c r="ET245" i="99"/>
  <c r="EP650" i="99"/>
  <c r="ET650" i="99" s="1"/>
  <c r="EP535" i="99"/>
  <c r="ET535" i="99" s="1"/>
  <c r="EP536" i="99"/>
  <c r="ET536" i="99" s="1"/>
  <c r="EP582" i="99"/>
  <c r="ET582" i="99" s="1"/>
  <c r="BF30" i="100"/>
  <c r="CS30" i="100" s="1"/>
  <c r="DA30" i="100"/>
  <c r="BT30" i="100"/>
  <c r="BV30" i="100" s="1"/>
  <c r="EP27" i="99"/>
  <c r="ET27" i="99" s="1"/>
  <c r="EP29" i="99"/>
  <c r="ET29" i="99" s="1"/>
  <c r="EP739" i="99"/>
  <c r="ET739" i="99" s="1"/>
  <c r="EO86" i="99"/>
  <c r="EO94" i="99"/>
  <c r="EO82" i="99"/>
  <c r="EO80" i="99"/>
  <c r="EP80" i="99" s="1"/>
  <c r="ET80" i="99" s="1"/>
  <c r="EO464" i="99"/>
  <c r="EO453" i="99"/>
  <c r="EO456" i="99"/>
  <c r="EO454" i="99"/>
  <c r="EO450" i="99"/>
  <c r="EO461" i="99"/>
  <c r="EP461" i="99" s="1"/>
  <c r="EO745" i="99"/>
  <c r="EO743" i="99"/>
  <c r="EP743" i="99" s="1"/>
  <c r="ET743" i="99" s="1"/>
  <c r="EO752" i="99"/>
  <c r="EO761" i="99"/>
  <c r="EO756" i="99"/>
  <c r="BF32" i="100"/>
  <c r="CS32" i="100" s="1"/>
  <c r="DA32" i="100"/>
  <c r="BT32" i="100"/>
  <c r="BV32" i="100" s="1"/>
  <c r="EO630" i="99"/>
  <c r="EO626" i="99"/>
  <c r="EO623" i="99"/>
  <c r="EO637" i="99"/>
  <c r="EO622" i="99"/>
  <c r="EO629" i="99"/>
  <c r="EO12" i="99"/>
  <c r="EO16" i="99"/>
  <c r="EP16" i="99" s="1"/>
  <c r="EO18" i="99"/>
  <c r="EO42" i="99"/>
  <c r="EO37" i="99"/>
  <c r="EP37" i="99" s="1"/>
  <c r="ET37" i="99" s="1"/>
  <c r="EO41" i="99"/>
  <c r="EO47" i="99"/>
  <c r="EO772" i="99"/>
  <c r="EO777" i="99"/>
  <c r="EO770" i="99"/>
  <c r="EO768" i="99"/>
  <c r="EP768" i="99" s="1"/>
  <c r="ET768" i="99" s="1"/>
  <c r="EO673" i="99"/>
  <c r="EO666" i="99"/>
  <c r="EO660" i="99"/>
  <c r="EO659" i="99"/>
  <c r="EP659" i="99" s="1"/>
  <c r="ET659" i="99" s="1"/>
  <c r="ET350" i="99"/>
  <c r="ET349" i="99"/>
  <c r="ET341" i="99"/>
  <c r="EO279" i="99"/>
  <c r="EO271" i="99"/>
  <c r="EO274" i="99"/>
  <c r="EP274" i="99" s="1"/>
  <c r="ET274" i="99" s="1"/>
  <c r="EO283" i="99"/>
  <c r="EP283" i="99" s="1"/>
  <c r="ET283" i="99" s="1"/>
  <c r="EO275" i="99"/>
  <c r="EO605" i="99"/>
  <c r="EO596" i="99"/>
  <c r="EP596" i="99" s="1"/>
  <c r="ET596" i="99" s="1"/>
  <c r="EO612" i="99"/>
  <c r="EO599" i="99"/>
  <c r="EO603" i="99"/>
  <c r="EO524" i="99"/>
  <c r="EO525" i="99"/>
  <c r="EO416" i="99"/>
  <c r="EO420" i="99"/>
  <c r="EO426" i="99"/>
  <c r="EO425" i="99"/>
  <c r="EO204" i="99"/>
  <c r="EO197" i="99"/>
  <c r="EP197" i="99" s="1"/>
  <c r="ET197" i="99" s="1"/>
  <c r="EO206" i="99"/>
  <c r="EO210" i="99"/>
  <c r="EO203" i="99"/>
  <c r="EO142" i="99"/>
  <c r="EO136" i="99"/>
  <c r="EO130" i="99"/>
  <c r="EO135" i="99"/>
  <c r="EP135" i="99" s="1"/>
  <c r="EO125" i="99"/>
  <c r="EP125" i="99" s="1"/>
  <c r="EO106" i="99"/>
  <c r="EP106" i="99" s="1"/>
  <c r="ET106" i="99" s="1"/>
  <c r="EO103" i="99"/>
  <c r="EO107" i="99"/>
  <c r="EO101" i="99"/>
  <c r="EO68" i="99"/>
  <c r="EP68" i="99" s="1"/>
  <c r="ET68" i="99" s="1"/>
  <c r="EO77" i="99"/>
  <c r="EO75" i="99"/>
  <c r="EO398" i="99"/>
  <c r="EO406" i="99"/>
  <c r="EO403" i="99"/>
  <c r="EO408" i="99"/>
  <c r="EO412" i="99"/>
  <c r="EP442" i="99"/>
  <c r="ET442" i="99" s="1"/>
  <c r="EO505" i="99"/>
  <c r="EO509" i="99"/>
  <c r="EP509" i="99" s="1"/>
  <c r="ET509" i="99" s="1"/>
  <c r="EO491" i="99"/>
  <c r="EP491" i="99" s="1"/>
  <c r="ET491" i="99" s="1"/>
  <c r="EO494" i="99"/>
  <c r="EO500" i="99"/>
  <c r="EO503" i="99"/>
  <c r="EO306" i="99"/>
  <c r="EO309" i="99"/>
  <c r="EO313" i="99"/>
  <c r="EO308" i="99"/>
  <c r="EO391" i="99"/>
  <c r="EO377" i="99"/>
  <c r="EP377" i="99" s="1"/>
  <c r="ET377" i="99" s="1"/>
  <c r="EO385" i="99"/>
  <c r="EO388" i="99"/>
  <c r="EO362" i="99"/>
  <c r="EO365" i="99"/>
  <c r="EO376" i="99"/>
  <c r="EO367" i="99"/>
  <c r="EO375" i="99"/>
  <c r="EO189" i="99"/>
  <c r="EO193" i="99"/>
  <c r="EO195" i="99"/>
  <c r="EO182" i="99"/>
  <c r="EP182" i="99" s="1"/>
  <c r="ET182" i="99" s="1"/>
  <c r="EO154" i="99"/>
  <c r="EO159" i="99"/>
  <c r="EO145" i="99"/>
  <c r="EO147" i="99"/>
  <c r="EO146" i="99"/>
  <c r="EO53" i="99"/>
  <c r="EP53" i="99" s="1"/>
  <c r="EO58" i="99"/>
  <c r="EO63" i="99"/>
  <c r="EO55" i="99"/>
  <c r="AG44" i="99"/>
  <c r="AS44" i="99"/>
  <c r="BF22" i="100"/>
  <c r="CS22" i="100" s="1"/>
  <c r="EO246" i="99"/>
  <c r="EP246" i="99" s="1"/>
  <c r="EP237" i="99"/>
  <c r="EP716" i="99"/>
  <c r="ET716" i="99" s="1"/>
  <c r="EP710" i="99"/>
  <c r="ET710" i="99" s="1"/>
  <c r="EP325" i="99"/>
  <c r="ET325" i="99" s="1"/>
  <c r="EP326" i="99"/>
  <c r="ET326" i="99" s="1"/>
  <c r="EP696" i="99"/>
  <c r="ET696" i="99" s="1"/>
  <c r="EP683" i="99"/>
  <c r="ET683" i="99" s="1"/>
  <c r="EP644" i="99"/>
  <c r="ET644" i="99" s="1"/>
  <c r="EP164" i="99"/>
  <c r="ET164" i="99" s="1"/>
  <c r="EP169" i="99"/>
  <c r="ET169" i="99" s="1"/>
  <c r="EO567" i="99"/>
  <c r="EP567" i="99" s="1"/>
  <c r="ET567" i="99" s="1"/>
  <c r="EO559" i="99"/>
  <c r="EO557" i="99"/>
  <c r="EP557" i="99" s="1"/>
  <c r="ET557" i="99" s="1"/>
  <c r="EP577" i="99"/>
  <c r="ET577" i="99" s="1"/>
  <c r="EP23" i="99"/>
  <c r="ET23" i="99" s="1"/>
  <c r="EP490" i="99"/>
  <c r="ET490" i="99" s="1"/>
  <c r="EP481" i="99"/>
  <c r="ET481" i="99" s="1"/>
  <c r="EP482" i="99"/>
  <c r="ET482" i="99" s="1"/>
  <c r="EO723" i="99"/>
  <c r="EO727" i="99"/>
  <c r="EP727" i="99" s="1"/>
  <c r="ET727" i="99" s="1"/>
  <c r="EP740" i="99"/>
  <c r="ET740" i="99" s="1"/>
  <c r="EO725" i="99"/>
  <c r="EP725" i="99" s="1"/>
  <c r="ET725" i="99" s="1"/>
  <c r="EO91" i="99"/>
  <c r="EO89" i="99"/>
  <c r="EP89" i="99" s="1"/>
  <c r="ET89" i="99" s="1"/>
  <c r="EO84" i="99"/>
  <c r="EP84" i="99" s="1"/>
  <c r="ET84" i="99" s="1"/>
  <c r="EO124" i="99"/>
  <c r="EO115" i="99"/>
  <c r="EP115" i="99" s="1"/>
  <c r="ET115" i="99" s="1"/>
  <c r="EO123" i="99"/>
  <c r="EO451" i="99"/>
  <c r="EO468" i="99"/>
  <c r="EO467" i="99"/>
  <c r="EO455" i="99"/>
  <c r="EP455" i="99" s="1"/>
  <c r="EO462" i="99"/>
  <c r="EO759" i="99"/>
  <c r="EO748" i="99"/>
  <c r="EO755" i="99"/>
  <c r="EP755" i="99" s="1"/>
  <c r="ET755" i="99" s="1"/>
  <c r="EO762" i="99"/>
  <c r="EO744" i="99"/>
  <c r="EP744" i="99" s="1"/>
  <c r="ET744" i="99" s="1"/>
  <c r="EO753" i="99"/>
  <c r="EP753" i="99" s="1"/>
  <c r="ET753" i="99" s="1"/>
  <c r="BF26" i="100"/>
  <c r="CS26" i="100" s="1"/>
  <c r="DA26" i="100"/>
  <c r="BT26" i="100"/>
  <c r="BV26" i="100" s="1"/>
  <c r="EO618" i="99"/>
  <c r="EO620" i="99"/>
  <c r="EO621" i="99"/>
  <c r="EO619" i="99"/>
  <c r="EO628" i="99"/>
  <c r="EO19" i="99"/>
  <c r="EO13" i="99"/>
  <c r="EP13" i="99" s="1"/>
  <c r="EO14" i="99"/>
  <c r="EO46" i="99"/>
  <c r="EO38" i="99"/>
  <c r="EP38" i="99" s="1"/>
  <c r="ET38" i="99" s="1"/>
  <c r="EO39" i="99"/>
  <c r="EO45" i="99"/>
  <c r="EO776" i="99"/>
  <c r="EP776" i="99" s="1"/>
  <c r="ET776" i="99" s="1"/>
  <c r="EO781" i="99"/>
  <c r="EO672" i="99"/>
  <c r="EP672" i="99" s="1"/>
  <c r="ET672" i="99" s="1"/>
  <c r="EO677" i="99"/>
  <c r="EO675" i="99"/>
  <c r="EO662" i="99"/>
  <c r="EO668" i="99"/>
  <c r="EP669" i="99" s="1"/>
  <c r="ET669" i="99" s="1"/>
  <c r="ET343" i="99"/>
  <c r="EP358" i="99"/>
  <c r="ET354" i="99"/>
  <c r="EP342" i="99"/>
  <c r="EO280" i="99"/>
  <c r="EO278" i="99"/>
  <c r="EO281" i="99"/>
  <c r="EO272" i="99"/>
  <c r="EP272" i="99" s="1"/>
  <c r="ET272" i="99" s="1"/>
  <c r="EO269" i="99"/>
  <c r="EP269" i="99" s="1"/>
  <c r="ET269" i="99" s="1"/>
  <c r="EO597" i="99"/>
  <c r="EO614" i="99"/>
  <c r="EO598" i="99"/>
  <c r="EO600" i="99"/>
  <c r="EO613" i="99"/>
  <c r="EP252" i="99"/>
  <c r="ET252" i="99" s="1"/>
  <c r="EP257" i="99"/>
  <c r="ET257" i="99" s="1"/>
  <c r="EP267" i="99"/>
  <c r="ET267" i="99" s="1"/>
  <c r="EO513" i="99"/>
  <c r="EP513" i="99" s="1"/>
  <c r="ET513" i="99" s="1"/>
  <c r="EO526" i="99"/>
  <c r="EO424" i="99"/>
  <c r="EO419" i="99"/>
  <c r="EO430" i="99"/>
  <c r="EO417" i="99"/>
  <c r="EO428" i="99"/>
  <c r="EO207" i="99"/>
  <c r="EP207" i="99" s="1"/>
  <c r="ET207" i="99" s="1"/>
  <c r="EO205" i="99"/>
  <c r="EO211" i="99"/>
  <c r="EO201" i="99"/>
  <c r="EO140" i="99"/>
  <c r="EO131" i="99"/>
  <c r="EO126" i="99"/>
  <c r="EP126" i="99" s="1"/>
  <c r="EO133" i="99"/>
  <c r="EO127" i="99"/>
  <c r="EO95" i="99"/>
  <c r="EP95" i="99" s="1"/>
  <c r="ET95" i="99" s="1"/>
  <c r="EO96" i="99"/>
  <c r="EO100" i="99"/>
  <c r="EO78" i="99"/>
  <c r="EO71" i="99"/>
  <c r="EO72" i="99"/>
  <c r="EO69" i="99"/>
  <c r="EO397" i="99"/>
  <c r="EP397" i="99" s="1"/>
  <c r="ET397" i="99" s="1"/>
  <c r="EO407" i="99"/>
  <c r="EO400" i="99"/>
  <c r="EO402" i="99"/>
  <c r="EO399" i="99"/>
  <c r="EP399" i="99" s="1"/>
  <c r="ET399" i="99" s="1"/>
  <c r="EP297" i="99"/>
  <c r="ET297" i="99" s="1"/>
  <c r="EP447" i="99"/>
  <c r="ET447" i="99" s="1"/>
  <c r="EO493" i="99"/>
  <c r="EO496" i="99"/>
  <c r="EP496" i="99" s="1"/>
  <c r="ET496" i="99" s="1"/>
  <c r="EO504" i="99"/>
  <c r="EO497" i="99"/>
  <c r="EO499" i="99"/>
  <c r="EO312" i="99"/>
  <c r="EO311" i="99"/>
  <c r="EP311" i="99" s="1"/>
  <c r="ET311" i="99" s="1"/>
  <c r="EO322" i="99"/>
  <c r="EO320" i="99"/>
  <c r="EO314" i="99"/>
  <c r="EO393" i="99"/>
  <c r="EO394" i="99"/>
  <c r="EO386" i="99"/>
  <c r="EO389" i="99"/>
  <c r="EO390" i="99"/>
  <c r="EO366" i="99"/>
  <c r="EO373" i="99"/>
  <c r="EO360" i="99"/>
  <c r="EO363" i="99"/>
  <c r="EP363" i="99" s="1"/>
  <c r="ET363" i="99" s="1"/>
  <c r="EO196" i="99"/>
  <c r="EO179" i="99"/>
  <c r="EP179" i="99" s="1"/>
  <c r="ET179" i="99" s="1"/>
  <c r="EO188" i="99"/>
  <c r="EO194" i="99"/>
  <c r="EO186" i="99"/>
  <c r="EO160" i="99"/>
  <c r="EO158" i="99"/>
  <c r="EO157" i="99"/>
  <c r="EO151" i="99"/>
  <c r="EP151" i="99" s="1"/>
  <c r="ET151" i="99" s="1"/>
  <c r="EO144" i="99"/>
  <c r="EP144" i="99" s="1"/>
  <c r="ET144" i="99" s="1"/>
  <c r="EO59" i="99"/>
  <c r="EO57" i="99"/>
  <c r="AH22" i="99"/>
  <c r="AT22" i="99"/>
  <c r="EP243" i="99"/>
  <c r="EO234" i="99"/>
  <c r="EP720" i="99"/>
  <c r="ET720" i="99" s="1"/>
  <c r="EP717" i="99"/>
  <c r="ET717" i="99" s="1"/>
  <c r="EP708" i="99"/>
  <c r="ET708" i="99" s="1"/>
  <c r="EP718" i="99"/>
  <c r="ET718" i="99" s="1"/>
  <c r="EP703" i="99"/>
  <c r="ET703" i="99" s="1"/>
  <c r="EP333" i="99"/>
  <c r="ET333" i="99" s="1"/>
  <c r="EP340" i="99"/>
  <c r="ET340" i="99" s="1"/>
  <c r="EP335" i="99"/>
  <c r="ET335" i="99" s="1"/>
  <c r="EP331" i="99"/>
  <c r="ET331" i="99" s="1"/>
  <c r="EP694" i="99"/>
  <c r="ET694" i="99" s="1"/>
  <c r="EP698" i="99"/>
  <c r="ET698" i="99" s="1"/>
  <c r="EP692" i="99"/>
  <c r="ET692" i="99" s="1"/>
  <c r="EP690" i="99"/>
  <c r="ET690" i="99" s="1"/>
  <c r="EP658" i="99"/>
  <c r="ET658" i="99" s="1"/>
  <c r="EP654" i="99"/>
  <c r="ET654" i="99" s="1"/>
  <c r="EP645" i="99"/>
  <c r="ET645" i="99" s="1"/>
  <c r="EP641" i="99"/>
  <c r="ET641" i="99" s="1"/>
  <c r="EP551" i="99"/>
  <c r="ET551" i="99" s="1"/>
  <c r="EP547" i="99"/>
  <c r="ET547" i="99" s="1"/>
  <c r="EP541" i="99"/>
  <c r="ET541" i="99" s="1"/>
  <c r="EP552" i="99"/>
  <c r="ET552" i="99" s="1"/>
  <c r="EP173" i="99"/>
  <c r="ET173" i="99" s="1"/>
  <c r="EO177" i="99"/>
  <c r="EP177" i="99" s="1"/>
  <c r="ET177" i="99" s="1"/>
  <c r="EP165" i="99"/>
  <c r="ET165" i="99" s="1"/>
  <c r="EP162" i="99"/>
  <c r="ET162" i="99" s="1"/>
  <c r="EO571" i="99"/>
  <c r="EP571" i="99" s="1"/>
  <c r="ET571" i="99" s="1"/>
  <c r="EO574" i="99"/>
  <c r="EP574" i="99" s="1"/>
  <c r="ET574" i="99" s="1"/>
  <c r="EO558" i="99"/>
  <c r="EO572" i="99"/>
  <c r="EO564" i="99"/>
  <c r="EO560" i="99"/>
  <c r="EP578" i="99"/>
  <c r="ET578" i="99" s="1"/>
  <c r="EP588" i="99"/>
  <c r="ET588" i="99" s="1"/>
  <c r="EP586" i="99"/>
  <c r="ET586" i="99" s="1"/>
  <c r="AI44" i="99"/>
  <c r="AU44" i="99"/>
  <c r="EP34" i="99"/>
  <c r="ET34" i="99" s="1"/>
  <c r="EP32" i="99"/>
  <c r="ET32" i="99" s="1"/>
  <c r="EP24" i="99"/>
  <c r="ET24" i="99" s="1"/>
  <c r="EP478" i="99"/>
  <c r="ET478" i="99" s="1"/>
  <c r="EP483" i="99"/>
  <c r="ET483" i="99" s="1"/>
  <c r="EP476" i="99"/>
  <c r="ET476" i="99" s="1"/>
  <c r="EP733" i="99"/>
  <c r="ET733" i="99" s="1"/>
  <c r="EP724" i="99"/>
  <c r="ET724" i="99" s="1"/>
  <c r="EP734" i="99"/>
  <c r="ET734" i="99" s="1"/>
  <c r="EP731" i="99"/>
  <c r="ET731" i="99" s="1"/>
  <c r="EO735" i="99"/>
  <c r="EP735" i="99" s="1"/>
  <c r="ET735" i="99" s="1"/>
  <c r="EO92" i="99"/>
  <c r="EP92" i="99" s="1"/>
  <c r="ET92" i="99" s="1"/>
  <c r="EO81" i="99"/>
  <c r="EP81" i="99" s="1"/>
  <c r="ET81" i="99" s="1"/>
  <c r="EO87" i="99"/>
  <c r="EP87" i="99" s="1"/>
  <c r="ET87" i="99" s="1"/>
  <c r="EO93" i="99"/>
  <c r="EP218" i="99"/>
  <c r="ET218" i="99" s="1"/>
  <c r="EP227" i="99"/>
  <c r="ET227" i="99" s="1"/>
  <c r="EP228" i="99"/>
  <c r="ET228" i="99" s="1"/>
  <c r="EO121" i="99"/>
  <c r="EP121" i="99" s="1"/>
  <c r="ET121" i="99" s="1"/>
  <c r="EO110" i="99"/>
  <c r="EP110" i="99" s="1"/>
  <c r="ET110" i="99" s="1"/>
  <c r="EO117" i="99"/>
  <c r="EP117" i="99" s="1"/>
  <c r="ET117" i="99" s="1"/>
  <c r="EO119" i="99"/>
  <c r="EP119" i="99" s="1"/>
  <c r="ET119" i="99" s="1"/>
  <c r="EO466" i="99"/>
  <c r="EO465" i="99"/>
  <c r="EP465" i="99" s="1"/>
  <c r="EO457" i="99"/>
  <c r="EP457" i="99" s="1"/>
  <c r="EO469" i="99"/>
  <c r="EP469" i="99" s="1"/>
  <c r="EO459" i="99"/>
  <c r="EO760" i="99"/>
  <c r="EP760" i="99" s="1"/>
  <c r="ET760" i="99" s="1"/>
  <c r="EO746" i="99"/>
  <c r="EP746" i="99" s="1"/>
  <c r="ET746" i="99" s="1"/>
  <c r="EO747" i="99"/>
  <c r="EO749" i="99"/>
  <c r="EO757" i="99"/>
  <c r="DE45" i="99"/>
  <c r="DE56" i="99" s="1"/>
  <c r="DE12" i="99"/>
  <c r="DE23" i="99"/>
  <c r="DE34" i="99"/>
  <c r="BF24" i="100"/>
  <c r="CS24" i="100" s="1"/>
  <c r="DA24" i="100"/>
  <c r="BT24" i="100"/>
  <c r="BV24" i="100" s="1"/>
  <c r="AT43" i="99"/>
  <c r="EO631" i="99"/>
  <c r="EO632" i="99"/>
  <c r="EO634" i="99"/>
  <c r="EO627" i="99"/>
  <c r="EP627" i="99" s="1"/>
  <c r="EO633" i="99"/>
  <c r="EO11" i="99"/>
  <c r="EO10" i="99"/>
  <c r="EO17" i="99"/>
  <c r="EP17" i="99" s="1"/>
  <c r="EO6" i="99"/>
  <c r="EP6" i="99" s="1"/>
  <c r="EO40" i="99"/>
  <c r="EO48" i="99"/>
  <c r="EO49" i="99"/>
  <c r="EO779" i="99"/>
  <c r="EP779" i="99" s="1"/>
  <c r="ET779" i="99" s="1"/>
  <c r="EO769" i="99"/>
  <c r="EO766" i="99"/>
  <c r="EO780" i="99"/>
  <c r="EO774" i="99"/>
  <c r="EO679" i="99"/>
  <c r="EP679" i="99" s="1"/>
  <c r="ET679" i="99" s="1"/>
  <c r="EO667" i="99"/>
  <c r="EP667" i="99" s="1"/>
  <c r="ET667" i="99" s="1"/>
  <c r="EO676" i="99"/>
  <c r="EP676" i="99" s="1"/>
  <c r="ET676" i="99" s="1"/>
  <c r="EO664" i="99"/>
  <c r="EP664" i="99" s="1"/>
  <c r="ET664" i="99" s="1"/>
  <c r="EO674" i="99"/>
  <c r="EP674" i="99" s="1"/>
  <c r="ET674" i="99" s="1"/>
  <c r="EO355" i="99"/>
  <c r="EP355" i="99" s="1"/>
  <c r="EO352" i="99"/>
  <c r="EP352" i="99" s="1"/>
  <c r="EP346" i="99"/>
  <c r="EO344" i="99"/>
  <c r="EP344" i="99" s="1"/>
  <c r="EO277" i="99"/>
  <c r="EO286" i="99"/>
  <c r="EO270" i="99"/>
  <c r="EO276" i="99"/>
  <c r="EP276" i="99" s="1"/>
  <c r="ET276" i="99" s="1"/>
  <c r="EO604" i="99"/>
  <c r="EP604" i="99" s="1"/>
  <c r="ET604" i="99" s="1"/>
  <c r="EO606" i="99"/>
  <c r="EP606" i="99" s="1"/>
  <c r="ET606" i="99" s="1"/>
  <c r="EO616" i="99"/>
  <c r="EO610" i="99"/>
  <c r="EP610" i="99" s="1"/>
  <c r="ET610" i="99" s="1"/>
  <c r="EO601" i="99"/>
  <c r="EO611" i="99"/>
  <c r="EO258" i="99"/>
  <c r="EP258" i="99" s="1"/>
  <c r="ET258" i="99" s="1"/>
  <c r="EO259" i="99"/>
  <c r="EO262" i="99"/>
  <c r="EP262" i="99" s="1"/>
  <c r="ET262" i="99" s="1"/>
  <c r="EO514" i="99"/>
  <c r="EP514" i="99" s="1"/>
  <c r="ET514" i="99" s="1"/>
  <c r="EO532" i="99"/>
  <c r="EP532" i="99" s="1"/>
  <c r="ET532" i="99" s="1"/>
  <c r="EO530" i="99"/>
  <c r="EO520" i="99"/>
  <c r="EO519" i="99"/>
  <c r="EP519" i="99" s="1"/>
  <c r="ET519" i="99" s="1"/>
  <c r="EO414" i="99"/>
  <c r="EP414" i="99" s="1"/>
  <c r="ET414" i="99" s="1"/>
  <c r="EO429" i="99"/>
  <c r="EP429" i="99" s="1"/>
  <c r="ET429" i="99" s="1"/>
  <c r="EO418" i="99"/>
  <c r="EO423" i="99"/>
  <c r="EO422" i="99"/>
  <c r="EP422" i="99" s="1"/>
  <c r="ET422" i="99" s="1"/>
  <c r="EO212" i="99"/>
  <c r="EP212" i="99" s="1"/>
  <c r="ET212" i="99" s="1"/>
  <c r="EO202" i="99"/>
  <c r="EO209" i="99"/>
  <c r="EO214" i="99"/>
  <c r="EP214" i="99" s="1"/>
  <c r="ET214" i="99" s="1"/>
  <c r="EO141" i="99"/>
  <c r="EO132" i="99"/>
  <c r="EP132" i="99" s="1"/>
  <c r="EO139" i="99"/>
  <c r="EO129" i="99"/>
  <c r="EO104" i="99"/>
  <c r="EP104" i="99" s="1"/>
  <c r="ET104" i="99" s="1"/>
  <c r="EO102" i="99"/>
  <c r="EP102" i="99" s="1"/>
  <c r="ET102" i="99" s="1"/>
  <c r="EO98" i="99"/>
  <c r="EO97" i="99"/>
  <c r="EO70" i="99"/>
  <c r="EP70" i="99" s="1"/>
  <c r="ET70" i="99" s="1"/>
  <c r="EO74" i="99"/>
  <c r="EP74" i="99" s="1"/>
  <c r="ET74" i="99" s="1"/>
  <c r="EO76" i="99"/>
  <c r="EO65" i="99"/>
  <c r="EP65" i="99" s="1"/>
  <c r="ET65" i="99" s="1"/>
  <c r="EO404" i="99"/>
  <c r="EP404" i="99" s="1"/>
  <c r="ET404" i="99" s="1"/>
  <c r="EO395" i="99"/>
  <c r="EP395" i="99" s="1"/>
  <c r="ET395" i="99" s="1"/>
  <c r="EO405" i="99"/>
  <c r="EO411" i="99"/>
  <c r="EP411" i="99" s="1"/>
  <c r="ET411" i="99" s="1"/>
  <c r="EO304" i="99"/>
  <c r="EO294" i="99"/>
  <c r="EP294" i="99" s="1"/>
  <c r="ET294" i="99" s="1"/>
  <c r="EO303" i="99"/>
  <c r="EO302" i="99"/>
  <c r="EP302" i="99" s="1"/>
  <c r="ET302" i="99" s="1"/>
  <c r="EO292" i="99"/>
  <c r="EP292" i="99" s="1"/>
  <c r="ET292" i="99" s="1"/>
  <c r="EP440" i="99"/>
  <c r="ET440" i="99" s="1"/>
  <c r="EP432" i="99"/>
  <c r="ET432" i="99" s="1"/>
  <c r="EP448" i="99"/>
  <c r="ET448" i="99" s="1"/>
  <c r="EP435" i="99"/>
  <c r="ET435" i="99" s="1"/>
  <c r="EO502" i="99"/>
  <c r="EO492" i="99"/>
  <c r="EP492" i="99" s="1"/>
  <c r="ET492" i="99" s="1"/>
  <c r="EO498" i="99"/>
  <c r="EO510" i="99"/>
  <c r="EP510" i="99" s="1"/>
  <c r="ET510" i="99" s="1"/>
  <c r="EO511" i="99"/>
  <c r="EO319" i="99"/>
  <c r="EO318" i="99"/>
  <c r="EO321" i="99"/>
  <c r="EP321" i="99" s="1"/>
  <c r="ET321" i="99" s="1"/>
  <c r="EO317" i="99"/>
  <c r="EP317" i="99" s="1"/>
  <c r="ET317" i="99" s="1"/>
  <c r="EO305" i="99"/>
  <c r="EP305" i="99" s="1"/>
  <c r="ET305" i="99" s="1"/>
  <c r="EO392" i="99"/>
  <c r="EP392" i="99" s="1"/>
  <c r="ET392" i="99" s="1"/>
  <c r="EO384" i="99"/>
  <c r="EP384" i="99" s="1"/>
  <c r="ET384" i="99" s="1"/>
  <c r="EO378" i="99"/>
  <c r="EP378" i="99" s="1"/>
  <c r="ET378" i="99" s="1"/>
  <c r="EO387" i="99"/>
  <c r="EO379" i="99"/>
  <c r="EO370" i="99"/>
  <c r="EP370" i="99" s="1"/>
  <c r="ET370" i="99" s="1"/>
  <c r="EO374" i="99"/>
  <c r="EO359" i="99"/>
  <c r="EP359" i="99" s="1"/>
  <c r="ET359" i="99" s="1"/>
  <c r="EO361" i="99"/>
  <c r="EO191" i="99"/>
  <c r="EO192" i="99"/>
  <c r="EO190" i="99"/>
  <c r="EO184" i="99"/>
  <c r="EP184" i="99" s="1"/>
  <c r="ET184" i="99" s="1"/>
  <c r="EO185" i="99"/>
  <c r="EO149" i="99"/>
  <c r="EO156" i="99"/>
  <c r="EP156" i="99" s="1"/>
  <c r="ET156" i="99" s="1"/>
  <c r="EO152" i="99"/>
  <c r="EO148" i="99"/>
  <c r="EP148" i="99" s="1"/>
  <c r="ET148" i="99" s="1"/>
  <c r="EO54" i="99"/>
  <c r="EP54" i="99" s="1"/>
  <c r="EO51" i="99"/>
  <c r="EO56" i="99"/>
  <c r="EO50" i="99"/>
  <c r="EP50" i="99" s="1"/>
  <c r="AD24" i="99"/>
  <c r="BF28" i="100"/>
  <c r="CS28" i="100" s="1"/>
  <c r="DA28" i="100"/>
  <c r="BT28" i="100"/>
  <c r="BV28" i="100" s="1"/>
  <c r="BS18" i="100" l="1"/>
  <c r="CG18" i="100"/>
  <c r="BS19" i="100"/>
  <c r="CG19" i="100"/>
  <c r="BS17" i="100"/>
  <c r="CG17" i="100"/>
  <c r="BS20" i="100"/>
  <c r="CG20" i="100"/>
  <c r="BS16" i="100"/>
  <c r="CG16" i="100"/>
  <c r="EP387" i="99"/>
  <c r="ET387" i="99" s="1"/>
  <c r="EP417" i="99"/>
  <c r="ET417" i="99" s="1"/>
  <c r="EP76" i="99"/>
  <c r="ET76" i="99" s="1"/>
  <c r="EP139" i="99"/>
  <c r="ET139" i="99" s="1"/>
  <c r="EP209" i="99"/>
  <c r="ET209" i="99" s="1"/>
  <c r="EP286" i="99"/>
  <c r="ET286" i="99" s="1"/>
  <c r="EP196" i="99"/>
  <c r="ET196" i="99" s="1"/>
  <c r="EP374" i="99"/>
  <c r="ET374" i="99" s="1"/>
  <c r="EP502" i="99"/>
  <c r="ET502" i="99" s="1"/>
  <c r="EP202" i="99"/>
  <c r="ET202" i="99" s="1"/>
  <c r="EP48" i="99"/>
  <c r="ET48" i="99" s="1"/>
  <c r="EP459" i="99"/>
  <c r="ET459" i="99" s="1"/>
  <c r="EP504" i="99"/>
  <c r="ET504" i="99" s="1"/>
  <c r="EP205" i="99"/>
  <c r="ET205" i="99" s="1"/>
  <c r="EP618" i="99"/>
  <c r="EP123" i="99"/>
  <c r="ET123" i="99" s="1"/>
  <c r="EP40" i="99"/>
  <c r="ET40" i="99" s="1"/>
  <c r="EP59" i="99"/>
  <c r="EP188" i="99"/>
  <c r="ET188" i="99" s="1"/>
  <c r="EP389" i="99"/>
  <c r="ET389" i="99" s="1"/>
  <c r="EP600" i="99"/>
  <c r="ET600" i="99" s="1"/>
  <c r="EP280" i="99"/>
  <c r="ET280" i="99" s="1"/>
  <c r="EP45" i="99"/>
  <c r="ET45" i="99" s="1"/>
  <c r="EP759" i="99"/>
  <c r="ET759" i="99" s="1"/>
  <c r="EP451" i="99"/>
  <c r="EP453" i="99"/>
  <c r="EP741" i="99"/>
  <c r="ET741" i="99" s="1"/>
  <c r="EP555" i="99"/>
  <c r="ET555" i="99" s="1"/>
  <c r="EP783" i="99"/>
  <c r="ET783" i="99" s="1"/>
  <c r="EP562" i="99"/>
  <c r="ET562" i="99" s="1"/>
  <c r="EP8" i="99"/>
  <c r="EP141" i="99"/>
  <c r="EP530" i="99"/>
  <c r="ET530" i="99" s="1"/>
  <c r="EP601" i="99"/>
  <c r="ET601" i="99" s="1"/>
  <c r="EP766" i="99"/>
  <c r="ET766" i="99" s="1"/>
  <c r="EP10" i="99"/>
  <c r="ET10" i="99" s="1"/>
  <c r="EP749" i="99"/>
  <c r="ET749" i="99" s="1"/>
  <c r="EP560" i="99"/>
  <c r="ET560" i="99" s="1"/>
  <c r="EP69" i="99"/>
  <c r="ET69" i="99" s="1"/>
  <c r="EP428" i="99"/>
  <c r="ET428" i="99" s="1"/>
  <c r="EP91" i="99"/>
  <c r="ET91" i="99" s="1"/>
  <c r="EP723" i="99"/>
  <c r="ET723" i="99" s="1"/>
  <c r="EP171" i="99"/>
  <c r="ET171" i="99" s="1"/>
  <c r="EP250" i="99"/>
  <c r="ET250" i="99" s="1"/>
  <c r="EP56" i="99"/>
  <c r="EP361" i="99"/>
  <c r="ET361" i="99" s="1"/>
  <c r="EP129" i="99"/>
  <c r="EP564" i="99"/>
  <c r="ET564" i="99" s="1"/>
  <c r="EP762" i="99"/>
  <c r="ET762" i="99" s="1"/>
  <c r="EP462" i="99"/>
  <c r="EP570" i="99"/>
  <c r="ET570" i="99" s="1"/>
  <c r="EP190" i="99"/>
  <c r="ET190" i="99" s="1"/>
  <c r="EP616" i="99"/>
  <c r="ET616" i="99" s="1"/>
  <c r="EP270" i="99"/>
  <c r="ET270" i="99" s="1"/>
  <c r="EP774" i="99"/>
  <c r="ET774" i="99" s="1"/>
  <c r="EP234" i="99"/>
  <c r="ET234" i="99" s="1"/>
  <c r="EP407" i="99"/>
  <c r="ET407" i="99" s="1"/>
  <c r="EP597" i="99"/>
  <c r="ET597" i="99" s="1"/>
  <c r="EP556" i="99"/>
  <c r="ET556" i="99" s="1"/>
  <c r="EP114" i="99"/>
  <c r="ET114" i="99" s="1"/>
  <c r="EP366" i="99"/>
  <c r="ET366" i="99" s="1"/>
  <c r="EP211" i="99"/>
  <c r="ET211" i="99" s="1"/>
  <c r="EP526" i="99"/>
  <c r="ET526" i="99" s="1"/>
  <c r="EP450" i="99"/>
  <c r="EW8" i="100" s="1"/>
  <c r="EY8" i="100" s="1"/>
  <c r="EP86" i="99"/>
  <c r="ET86" i="99" s="1"/>
  <c r="EP308" i="99"/>
  <c r="ET308" i="99" s="1"/>
  <c r="EP416" i="99"/>
  <c r="ET416" i="99" s="1"/>
  <c r="EP626" i="99"/>
  <c r="ET626" i="99" s="1"/>
  <c r="EP410" i="99"/>
  <c r="ET410" i="99" s="1"/>
  <c r="EP200" i="99"/>
  <c r="ET200" i="99" s="1"/>
  <c r="BQ30" i="100"/>
  <c r="EP737" i="99"/>
  <c r="ET737" i="99" s="1"/>
  <c r="EP239" i="99"/>
  <c r="ET239" i="99" s="1"/>
  <c r="EP236" i="99"/>
  <c r="ET236" i="99" s="1"/>
  <c r="DU6" i="100"/>
  <c r="DW6" i="100" s="1"/>
  <c r="EP185" i="99"/>
  <c r="ET185" i="99" s="1"/>
  <c r="EP264" i="99"/>
  <c r="ET264" i="99" s="1"/>
  <c r="EP730" i="99"/>
  <c r="ET730" i="99" s="1"/>
  <c r="EP566" i="99"/>
  <c r="ET566" i="99" s="1"/>
  <c r="EP44" i="99"/>
  <c r="ET44" i="99" s="1"/>
  <c r="EP625" i="99"/>
  <c r="EP751" i="99"/>
  <c r="ET751" i="99" s="1"/>
  <c r="EP242" i="99"/>
  <c r="ET242" i="99" s="1"/>
  <c r="EP784" i="99"/>
  <c r="ET784" i="99" s="1"/>
  <c r="EP275" i="99"/>
  <c r="ET275" i="99" s="1"/>
  <c r="EP176" i="99"/>
  <c r="ET176" i="99" s="1"/>
  <c r="EP780" i="99"/>
  <c r="ET780" i="99" s="1"/>
  <c r="EP563" i="99"/>
  <c r="ET563" i="99" s="1"/>
  <c r="EP632" i="99"/>
  <c r="EP147" i="99"/>
  <c r="ET147" i="99" s="1"/>
  <c r="EP636" i="99"/>
  <c r="EP518" i="99"/>
  <c r="ET518" i="99" s="1"/>
  <c r="EP319" i="99"/>
  <c r="ET319" i="99" s="1"/>
  <c r="EP303" i="99"/>
  <c r="ET303" i="99" s="1"/>
  <c r="EP14" i="99"/>
  <c r="EP497" i="99"/>
  <c r="ET497" i="99" s="1"/>
  <c r="EP152" i="99"/>
  <c r="ET152" i="99" s="1"/>
  <c r="EP498" i="99"/>
  <c r="ET498" i="99" s="1"/>
  <c r="EP97" i="99"/>
  <c r="ET97" i="99" s="1"/>
  <c r="EP769" i="99"/>
  <c r="ET769" i="99" s="1"/>
  <c r="EP11" i="99"/>
  <c r="EP757" i="99"/>
  <c r="ET757" i="99" s="1"/>
  <c r="EP572" i="99"/>
  <c r="ET572" i="99" s="1"/>
  <c r="EP194" i="99"/>
  <c r="ET194" i="99" s="1"/>
  <c r="EP390" i="99"/>
  <c r="ET390" i="99" s="1"/>
  <c r="EP131" i="99"/>
  <c r="EP614" i="99"/>
  <c r="ET614" i="99" s="1"/>
  <c r="EP281" i="99"/>
  <c r="ET281" i="99" s="1"/>
  <c r="EP662" i="99"/>
  <c r="ET662" i="99" s="1"/>
  <c r="EP154" i="99"/>
  <c r="ET154" i="99" s="1"/>
  <c r="EP365" i="99"/>
  <c r="ET365" i="99" s="1"/>
  <c r="EP136" i="99"/>
  <c r="EP426" i="99"/>
  <c r="ET426" i="99" s="1"/>
  <c r="EP524" i="99"/>
  <c r="ET524" i="99" s="1"/>
  <c r="EP637" i="99"/>
  <c r="EI6" i="100"/>
  <c r="EK6" i="100" s="1"/>
  <c r="EP51" i="99"/>
  <c r="EP405" i="99"/>
  <c r="ET405" i="99" s="1"/>
  <c r="EP98" i="99"/>
  <c r="ET98" i="99" s="1"/>
  <c r="EP423" i="99"/>
  <c r="ET423" i="99" s="1"/>
  <c r="EP631" i="99"/>
  <c r="EP558" i="99"/>
  <c r="ET558" i="99" s="1"/>
  <c r="EP314" i="99"/>
  <c r="ET314" i="99" s="1"/>
  <c r="EP78" i="99"/>
  <c r="ET78" i="99" s="1"/>
  <c r="EP613" i="99"/>
  <c r="ET613" i="99" s="1"/>
  <c r="EP621" i="99"/>
  <c r="EP63" i="99"/>
  <c r="EB6" i="100"/>
  <c r="ED6" i="100" s="1"/>
  <c r="EP603" i="99"/>
  <c r="ET603" i="99" s="1"/>
  <c r="EP666" i="99"/>
  <c r="ET666" i="99" s="1"/>
  <c r="EP623" i="99"/>
  <c r="EP752" i="99"/>
  <c r="ET752" i="99" s="1"/>
  <c r="EP464" i="99"/>
  <c r="EP61" i="99"/>
  <c r="EP382" i="99"/>
  <c r="ET382" i="99" s="1"/>
  <c r="EP507" i="99"/>
  <c r="ET507" i="99" s="1"/>
  <c r="EP291" i="99"/>
  <c r="ET291" i="99" s="1"/>
  <c r="EP67" i="99"/>
  <c r="ET67" i="99" s="1"/>
  <c r="EP609" i="99"/>
  <c r="ET609" i="99" s="1"/>
  <c r="EP418" i="99"/>
  <c r="ET418" i="99" s="1"/>
  <c r="EP747" i="99"/>
  <c r="ET747" i="99" s="1"/>
  <c r="EP160" i="99"/>
  <c r="ET160" i="99" s="1"/>
  <c r="EP373" i="99"/>
  <c r="ET373" i="99" s="1"/>
  <c r="EP386" i="99"/>
  <c r="ET386" i="99" s="1"/>
  <c r="EP402" i="99"/>
  <c r="ET402" i="99" s="1"/>
  <c r="EP100" i="99"/>
  <c r="ET100" i="99" s="1"/>
  <c r="EP201" i="99"/>
  <c r="ET201" i="99" s="1"/>
  <c r="EP19" i="99"/>
  <c r="ET19" i="99" s="1"/>
  <c r="EP772" i="99"/>
  <c r="ET772" i="99" s="1"/>
  <c r="EW6" i="100"/>
  <c r="EY6" i="100" s="1"/>
  <c r="DN6" i="100"/>
  <c r="DP6" i="100" s="1"/>
  <c r="FD6" i="100"/>
  <c r="FF6" i="100" s="1"/>
  <c r="EP6" i="100"/>
  <c r="ER6" i="100" s="1"/>
  <c r="BQ23" i="100"/>
  <c r="BQ33" i="100"/>
  <c r="BQ27" i="100"/>
  <c r="BT20" i="100"/>
  <c r="BV20" i="100" s="1"/>
  <c r="BQ32" i="100"/>
  <c r="BQ24" i="100"/>
  <c r="BQ26" i="100"/>
  <c r="BT22" i="100"/>
  <c r="BV22" i="100" s="1"/>
  <c r="DA20" i="100"/>
  <c r="BQ31" i="100"/>
  <c r="BQ25" i="100"/>
  <c r="BQ22" i="100"/>
  <c r="BQ21" i="100"/>
  <c r="BF20" i="100"/>
  <c r="CS20" i="100" s="1"/>
  <c r="BQ29" i="100"/>
  <c r="BQ34" i="100"/>
  <c r="BQ28" i="100"/>
  <c r="EP611" i="99"/>
  <c r="ET611" i="99" s="1"/>
  <c r="EP127" i="99"/>
  <c r="ET127" i="99" s="1"/>
  <c r="EP42" i="99"/>
  <c r="ET42" i="99" s="1"/>
  <c r="EP608" i="99"/>
  <c r="ET608" i="99" s="1"/>
  <c r="EP259" i="99"/>
  <c r="ET259" i="99" s="1"/>
  <c r="EP277" i="99"/>
  <c r="ET277" i="99" s="1"/>
  <c r="EP353" i="99"/>
  <c r="EP49" i="99"/>
  <c r="ET49" i="99" s="1"/>
  <c r="EP468" i="99"/>
  <c r="EP72" i="99"/>
  <c r="ET72" i="99" s="1"/>
  <c r="EP96" i="99"/>
  <c r="ET96" i="99" s="1"/>
  <c r="EP738" i="99"/>
  <c r="ET738" i="99" s="1"/>
  <c r="DD28" i="100"/>
  <c r="ET54" i="99"/>
  <c r="EP149" i="99"/>
  <c r="ET149" i="99" s="1"/>
  <c r="EP192" i="99"/>
  <c r="ET192" i="99" s="1"/>
  <c r="EP511" i="99"/>
  <c r="ET511" i="99" s="1"/>
  <c r="ET132" i="99"/>
  <c r="EP520" i="99"/>
  <c r="ET520" i="99" s="1"/>
  <c r="ET352" i="99"/>
  <c r="ET6" i="99"/>
  <c r="EP633" i="99"/>
  <c r="ET631" i="99"/>
  <c r="EP466" i="99"/>
  <c r="EP93" i="99"/>
  <c r="ET93" i="99" s="1"/>
  <c r="ET248" i="99"/>
  <c r="AH23" i="99"/>
  <c r="AJ24" i="99"/>
  <c r="EP57" i="99"/>
  <c r="EP186" i="99"/>
  <c r="ET186" i="99" s="1"/>
  <c r="EP394" i="99"/>
  <c r="ET394" i="99" s="1"/>
  <c r="EP322" i="99"/>
  <c r="ET322" i="99" s="1"/>
  <c r="EP133" i="99"/>
  <c r="EP424" i="99"/>
  <c r="ET424" i="99" s="1"/>
  <c r="EP278" i="99"/>
  <c r="ET278" i="99" s="1"/>
  <c r="EP668" i="99"/>
  <c r="ET668" i="99" s="1"/>
  <c r="EP677" i="99"/>
  <c r="ET677" i="99" s="1"/>
  <c r="EP39" i="99"/>
  <c r="ET39" i="99" s="1"/>
  <c r="DN10" i="100"/>
  <c r="DP10" i="100" s="1"/>
  <c r="ET8" i="99"/>
  <c r="EP619" i="99"/>
  <c r="AH44" i="99"/>
  <c r="AT44" i="99"/>
  <c r="EP748" i="99"/>
  <c r="ET748" i="99" s="1"/>
  <c r="EP467" i="99"/>
  <c r="EP565" i="99"/>
  <c r="ET565" i="99" s="1"/>
  <c r="ET246" i="99"/>
  <c r="EP58" i="99"/>
  <c r="EP145" i="99"/>
  <c r="ET145" i="99" s="1"/>
  <c r="EP195" i="99"/>
  <c r="ET195" i="99" s="1"/>
  <c r="EP367" i="99"/>
  <c r="EP388" i="99"/>
  <c r="ET388" i="99" s="1"/>
  <c r="EP503" i="99"/>
  <c r="ET503" i="99" s="1"/>
  <c r="EP412" i="99"/>
  <c r="ET412" i="99" s="1"/>
  <c r="EP398" i="99"/>
  <c r="ET398" i="99" s="1"/>
  <c r="EP101" i="99"/>
  <c r="ET101" i="99" s="1"/>
  <c r="EB7" i="100"/>
  <c r="ED7" i="100" s="1"/>
  <c r="ET125" i="99"/>
  <c r="EP142" i="99"/>
  <c r="EP420" i="99"/>
  <c r="ET420" i="99" s="1"/>
  <c r="EP527" i="99"/>
  <c r="ET527" i="99" s="1"/>
  <c r="EP612" i="99"/>
  <c r="ET612" i="99" s="1"/>
  <c r="EP673" i="99"/>
  <c r="ET673" i="99" s="1"/>
  <c r="EP12" i="99"/>
  <c r="ET623" i="99"/>
  <c r="DD32" i="100"/>
  <c r="DH32" i="100" s="1"/>
  <c r="ET450" i="99"/>
  <c r="ET464" i="99"/>
  <c r="EP82" i="99"/>
  <c r="ET82" i="99" s="1"/>
  <c r="EP736" i="99"/>
  <c r="ET736" i="99" s="1"/>
  <c r="DD30" i="100"/>
  <c r="DH30" i="100" s="1"/>
  <c r="DU18" i="100"/>
  <c r="DW18" i="100" s="1"/>
  <c r="ET61" i="99"/>
  <c r="EP187" i="99"/>
  <c r="ET187" i="99" s="1"/>
  <c r="EP371" i="99"/>
  <c r="ET371" i="99" s="1"/>
  <c r="EP307" i="99"/>
  <c r="ET307" i="99" s="1"/>
  <c r="EP501" i="99"/>
  <c r="ET501" i="99" s="1"/>
  <c r="EP396" i="99"/>
  <c r="ET396" i="99" s="1"/>
  <c r="EP105" i="99"/>
  <c r="ET105" i="99" s="1"/>
  <c r="EP134" i="99"/>
  <c r="EP198" i="99"/>
  <c r="ET198" i="99" s="1"/>
  <c r="EP421" i="99"/>
  <c r="ET421" i="99" s="1"/>
  <c r="EP284" i="99"/>
  <c r="ET284" i="99" s="1"/>
  <c r="ET348" i="99"/>
  <c r="EP665" i="99"/>
  <c r="ET665" i="99" s="1"/>
  <c r="FD15" i="100"/>
  <c r="FF15" i="100" s="1"/>
  <c r="ET625" i="99"/>
  <c r="ET636" i="99"/>
  <c r="EP754" i="99"/>
  <c r="ET754" i="99" s="1"/>
  <c r="EW7" i="100"/>
  <c r="EY7" i="100" s="1"/>
  <c r="ET449" i="99"/>
  <c r="EP116" i="99"/>
  <c r="ET116" i="99" s="1"/>
  <c r="EP88" i="99"/>
  <c r="ET88" i="99" s="1"/>
  <c r="EP573" i="99"/>
  <c r="ET573" i="99" s="1"/>
  <c r="ET469" i="99"/>
  <c r="ET243" i="99"/>
  <c r="DU16" i="100"/>
  <c r="DW16" i="100" s="1"/>
  <c r="ET59" i="99"/>
  <c r="EP157" i="99"/>
  <c r="ET157" i="99" s="1"/>
  <c r="EP393" i="99"/>
  <c r="ET393" i="99" s="1"/>
  <c r="EP295" i="99"/>
  <c r="ET295" i="99" s="1"/>
  <c r="EP400" i="99"/>
  <c r="ET400" i="99" s="1"/>
  <c r="ET126" i="99"/>
  <c r="EP521" i="99"/>
  <c r="ET521" i="99" s="1"/>
  <c r="ET358" i="99"/>
  <c r="EP767" i="99"/>
  <c r="ET767" i="99" s="1"/>
  <c r="ET13" i="99"/>
  <c r="ET621" i="99"/>
  <c r="ET468" i="99"/>
  <c r="ET237" i="99"/>
  <c r="EP235" i="99"/>
  <c r="ET53" i="99"/>
  <c r="EP159" i="99"/>
  <c r="ET159" i="99" s="1"/>
  <c r="EP193" i="99"/>
  <c r="ET193" i="99" s="1"/>
  <c r="EP376" i="99"/>
  <c r="ET376" i="99" s="1"/>
  <c r="EP385" i="99"/>
  <c r="ET385" i="99" s="1"/>
  <c r="EP313" i="99"/>
  <c r="ET313" i="99" s="1"/>
  <c r="EP500" i="99"/>
  <c r="ET500" i="99" s="1"/>
  <c r="EP505" i="99"/>
  <c r="ET505" i="99" s="1"/>
  <c r="EP408" i="99"/>
  <c r="ET408" i="99" s="1"/>
  <c r="EP75" i="99"/>
  <c r="ET75" i="99" s="1"/>
  <c r="EP107" i="99"/>
  <c r="ET107" i="99" s="1"/>
  <c r="ET135" i="99"/>
  <c r="EP203" i="99"/>
  <c r="ET203" i="99" s="1"/>
  <c r="EP204" i="99"/>
  <c r="ET204" i="99" s="1"/>
  <c r="EP260" i="99"/>
  <c r="EP660" i="99"/>
  <c r="ET660" i="99" s="1"/>
  <c r="EP47" i="99"/>
  <c r="ET47" i="99" s="1"/>
  <c r="EP18" i="99"/>
  <c r="EP629" i="99"/>
  <c r="EP454" i="99"/>
  <c r="EP120" i="99"/>
  <c r="ET120" i="99" s="1"/>
  <c r="EP94" i="99"/>
  <c r="ET94" i="99" s="1"/>
  <c r="EI10" i="100"/>
  <c r="EK10" i="100" s="1"/>
  <c r="DD34" i="100"/>
  <c r="DH34" i="100" s="1"/>
  <c r="EP60" i="99"/>
  <c r="EP155" i="99"/>
  <c r="ET155" i="99" s="1"/>
  <c r="EP183" i="99"/>
  <c r="ET183" i="99" s="1"/>
  <c r="EP364" i="99"/>
  <c r="ET364" i="99" s="1"/>
  <c r="EP383" i="99"/>
  <c r="ET383" i="99" s="1"/>
  <c r="EP310" i="99"/>
  <c r="ET310" i="99" s="1"/>
  <c r="EP495" i="99"/>
  <c r="ET495" i="99" s="1"/>
  <c r="EP66" i="99"/>
  <c r="ET66" i="99" s="1"/>
  <c r="EP108" i="99"/>
  <c r="ET108" i="99" s="1"/>
  <c r="EP138" i="99"/>
  <c r="EP208" i="99"/>
  <c r="ET208" i="99" s="1"/>
  <c r="EP213" i="99"/>
  <c r="ET213" i="99" s="1"/>
  <c r="EP415" i="99"/>
  <c r="ET415" i="99" s="1"/>
  <c r="EP515" i="99"/>
  <c r="ET515" i="99" s="1"/>
  <c r="EP607" i="99"/>
  <c r="ET607" i="99" s="1"/>
  <c r="EP285" i="99"/>
  <c r="EP17" i="100"/>
  <c r="ER17" i="100" s="1"/>
  <c r="ET351" i="99"/>
  <c r="EP661" i="99"/>
  <c r="ET661" i="99" s="1"/>
  <c r="EP663" i="99"/>
  <c r="ET663" i="99" s="1"/>
  <c r="EP771" i="99"/>
  <c r="ET771" i="99" s="1"/>
  <c r="DN7" i="100"/>
  <c r="DP7" i="100" s="1"/>
  <c r="ET5" i="99"/>
  <c r="FD7" i="100"/>
  <c r="FF7" i="100" s="1"/>
  <c r="ET617" i="99"/>
  <c r="EP763" i="99"/>
  <c r="ET763" i="99" s="1"/>
  <c r="EP452" i="99"/>
  <c r="EP463" i="99"/>
  <c r="EP85" i="99"/>
  <c r="ET85" i="99" s="1"/>
  <c r="EP247" i="99"/>
  <c r="ET51" i="99"/>
  <c r="DU7" i="100"/>
  <c r="DW7" i="100" s="1"/>
  <c r="ET50" i="99"/>
  <c r="EP191" i="99"/>
  <c r="ET191" i="99" s="1"/>
  <c r="EP304" i="99"/>
  <c r="ET304" i="99" s="1"/>
  <c r="ET141" i="99"/>
  <c r="ET353" i="99"/>
  <c r="ET17" i="99"/>
  <c r="FD17" i="100"/>
  <c r="FF17" i="100" s="1"/>
  <c r="ET627" i="99"/>
  <c r="ET56" i="99"/>
  <c r="EP379" i="99"/>
  <c r="ET379" i="99" s="1"/>
  <c r="EP318" i="99"/>
  <c r="ET318" i="99" s="1"/>
  <c r="ET129" i="99"/>
  <c r="ET344" i="99"/>
  <c r="ET355" i="99"/>
  <c r="DN12" i="100"/>
  <c r="DP12" i="100" s="1"/>
  <c r="EP634" i="99"/>
  <c r="ET457" i="99"/>
  <c r="EP52" i="99"/>
  <c r="EP158" i="99"/>
  <c r="ET158" i="99" s="1"/>
  <c r="EP360" i="99"/>
  <c r="ET360" i="99" s="1"/>
  <c r="EP312" i="99"/>
  <c r="ET312" i="99" s="1"/>
  <c r="EP71" i="99"/>
  <c r="ET71" i="99" s="1"/>
  <c r="ET131" i="99"/>
  <c r="EP430" i="99"/>
  <c r="ET430" i="99" s="1"/>
  <c r="EP598" i="99"/>
  <c r="ET598" i="99" s="1"/>
  <c r="ET342" i="99"/>
  <c r="EP675" i="99"/>
  <c r="ET675" i="99" s="1"/>
  <c r="EP781" i="99"/>
  <c r="ET781" i="99" s="1"/>
  <c r="EP46" i="99"/>
  <c r="ET46" i="99" s="1"/>
  <c r="DN21" i="100"/>
  <c r="DP21" i="100" s="1"/>
  <c r="EP620" i="99"/>
  <c r="DD26" i="100"/>
  <c r="DH26" i="100" s="1"/>
  <c r="ET462" i="99"/>
  <c r="ET451" i="99"/>
  <c r="EP124" i="99"/>
  <c r="ET124" i="99" s="1"/>
  <c r="EP728" i="99"/>
  <c r="ET728" i="99" s="1"/>
  <c r="EP559" i="99"/>
  <c r="ET559" i="99" s="1"/>
  <c r="EP55" i="99"/>
  <c r="EP146" i="99"/>
  <c r="ET146" i="99" s="1"/>
  <c r="EP189" i="99"/>
  <c r="ET189" i="99" s="1"/>
  <c r="EP309" i="99"/>
  <c r="ET309" i="99" s="1"/>
  <c r="EP494" i="99"/>
  <c r="ET494" i="99" s="1"/>
  <c r="EP403" i="99"/>
  <c r="ET403" i="99" s="1"/>
  <c r="EP77" i="99"/>
  <c r="ET77" i="99" s="1"/>
  <c r="EP103" i="99"/>
  <c r="ET103" i="99" s="1"/>
  <c r="EP130" i="99"/>
  <c r="EP210" i="99"/>
  <c r="ET210" i="99" s="1"/>
  <c r="EP425" i="99"/>
  <c r="ET425" i="99" s="1"/>
  <c r="EP525" i="99"/>
  <c r="ET525" i="99" s="1"/>
  <c r="EP605" i="99"/>
  <c r="ET605" i="99" s="1"/>
  <c r="EP271" i="99"/>
  <c r="ET271" i="99" s="1"/>
  <c r="EP770" i="99"/>
  <c r="ET770" i="99" s="1"/>
  <c r="EP41" i="99"/>
  <c r="ET41" i="99" s="1"/>
  <c r="ET16" i="99"/>
  <c r="EP622" i="99"/>
  <c r="EP630" i="99"/>
  <c r="EP756" i="99"/>
  <c r="ET756" i="99" s="1"/>
  <c r="EP745" i="99"/>
  <c r="ET745" i="99" s="1"/>
  <c r="EP456" i="99"/>
  <c r="EP122" i="99"/>
  <c r="ET122" i="99" s="1"/>
  <c r="EP178" i="99"/>
  <c r="ET178" i="99" s="1"/>
  <c r="EP62" i="99"/>
  <c r="EP153" i="99"/>
  <c r="ET153" i="99" s="1"/>
  <c r="EP180" i="99"/>
  <c r="ET180" i="99" s="1"/>
  <c r="EP372" i="99"/>
  <c r="EP380" i="99"/>
  <c r="ET380" i="99" s="1"/>
  <c r="EP315" i="99"/>
  <c r="ET315" i="99" s="1"/>
  <c r="EP506" i="99"/>
  <c r="ET506" i="99" s="1"/>
  <c r="EP401" i="99"/>
  <c r="ET401" i="99" s="1"/>
  <c r="EP73" i="99"/>
  <c r="ET73" i="99" s="1"/>
  <c r="EP99" i="99"/>
  <c r="ET99" i="99" s="1"/>
  <c r="EP137" i="99"/>
  <c r="EP529" i="99"/>
  <c r="ET529" i="99" s="1"/>
  <c r="EP602" i="99"/>
  <c r="ET602" i="99" s="1"/>
  <c r="EP282" i="99"/>
  <c r="ET282" i="99" s="1"/>
  <c r="EP356" i="99"/>
  <c r="EP765" i="99"/>
  <c r="ET765" i="99" s="1"/>
  <c r="EP773" i="99"/>
  <c r="ET773" i="99" s="1"/>
  <c r="EP43" i="99"/>
  <c r="ET43" i="99" s="1"/>
  <c r="EP15" i="99"/>
  <c r="EP624" i="99"/>
  <c r="EP750" i="99"/>
  <c r="ET750" i="99" s="1"/>
  <c r="EP460" i="99"/>
  <c r="EP118" i="99"/>
  <c r="ET118" i="99" s="1"/>
  <c r="EP90" i="99"/>
  <c r="ET90" i="99" s="1"/>
  <c r="EP561" i="99"/>
  <c r="ET561" i="99" s="1"/>
  <c r="ET346" i="99"/>
  <c r="ET11" i="99"/>
  <c r="ET632" i="99"/>
  <c r="DD24" i="100"/>
  <c r="DH24" i="100" s="1"/>
  <c r="ET465" i="99"/>
  <c r="ET240" i="99"/>
  <c r="EP320" i="99"/>
  <c r="ET320" i="99" s="1"/>
  <c r="EP499" i="99"/>
  <c r="ET499" i="99" s="1"/>
  <c r="EP493" i="99"/>
  <c r="ET493" i="99" s="1"/>
  <c r="EP140" i="99"/>
  <c r="EP419" i="99"/>
  <c r="ET419" i="99" s="1"/>
  <c r="EP775" i="99"/>
  <c r="ET775" i="99" s="1"/>
  <c r="DN16" i="100"/>
  <c r="DP16" i="100" s="1"/>
  <c r="ET14" i="99"/>
  <c r="EP628" i="99"/>
  <c r="ET618" i="99"/>
  <c r="ET455" i="99"/>
  <c r="DD22" i="100"/>
  <c r="ET63" i="99"/>
  <c r="EP375" i="99"/>
  <c r="EP362" i="99"/>
  <c r="ET362" i="99" s="1"/>
  <c r="EP391" i="99"/>
  <c r="ET391" i="99" s="1"/>
  <c r="EP306" i="99"/>
  <c r="ET306" i="99" s="1"/>
  <c r="EP293" i="99"/>
  <c r="ET293" i="99" s="1"/>
  <c r="EP406" i="99"/>
  <c r="ET406" i="99" s="1"/>
  <c r="EP206" i="99"/>
  <c r="ET206" i="99" s="1"/>
  <c r="EP599" i="99"/>
  <c r="ET599" i="99" s="1"/>
  <c r="EP279" i="99"/>
  <c r="ET279" i="99" s="1"/>
  <c r="EP7" i="100"/>
  <c r="ER7" i="100" s="1"/>
  <c r="EP678" i="99"/>
  <c r="ET678" i="99" s="1"/>
  <c r="EP777" i="99"/>
  <c r="ET777" i="99" s="1"/>
  <c r="EP7" i="99"/>
  <c r="ET637" i="99"/>
  <c r="EP761" i="99"/>
  <c r="ET761" i="99" s="1"/>
  <c r="EW19" i="100"/>
  <c r="EY19" i="100" s="1"/>
  <c r="ET461" i="99"/>
  <c r="ET453" i="99"/>
  <c r="EI12" i="100"/>
  <c r="EK12" i="100" s="1"/>
  <c r="AI22" i="99"/>
  <c r="AU22" i="99"/>
  <c r="EP64" i="99"/>
  <c r="EP150" i="99"/>
  <c r="ET150" i="99" s="1"/>
  <c r="EP181" i="99"/>
  <c r="ET181" i="99" s="1"/>
  <c r="EP368" i="99"/>
  <c r="EP381" i="99"/>
  <c r="ET381" i="99" s="1"/>
  <c r="EP316" i="99"/>
  <c r="ET316" i="99" s="1"/>
  <c r="EP508" i="99"/>
  <c r="ET508" i="99" s="1"/>
  <c r="EP409" i="99"/>
  <c r="ET409" i="99" s="1"/>
  <c r="EP79" i="99"/>
  <c r="ET79" i="99" s="1"/>
  <c r="EP109" i="99"/>
  <c r="ET109" i="99" s="1"/>
  <c r="EP128" i="99"/>
  <c r="EP199" i="99"/>
  <c r="ET199" i="99" s="1"/>
  <c r="EP427" i="99"/>
  <c r="ET427" i="99" s="1"/>
  <c r="DD20" i="100"/>
  <c r="DH20" i="100" s="1"/>
  <c r="EP531" i="99"/>
  <c r="ET531" i="99" s="1"/>
  <c r="EP263" i="99"/>
  <c r="EP615" i="99"/>
  <c r="ET615" i="99" s="1"/>
  <c r="EP273" i="99"/>
  <c r="ET273" i="99" s="1"/>
  <c r="EP345" i="99"/>
  <c r="EP671" i="99"/>
  <c r="ET671" i="99" s="1"/>
  <c r="EP782" i="99"/>
  <c r="ET782" i="99" s="1"/>
  <c r="EP778" i="99"/>
  <c r="ET778" i="99" s="1"/>
  <c r="EP36" i="99"/>
  <c r="ET36" i="99" s="1"/>
  <c r="DN11" i="100"/>
  <c r="DP11" i="100" s="1"/>
  <c r="ET9" i="99"/>
  <c r="EP635" i="99"/>
  <c r="EP758" i="99"/>
  <c r="ET758" i="99" s="1"/>
  <c r="EP458" i="99"/>
  <c r="EP111" i="99"/>
  <c r="ET111" i="99" s="1"/>
  <c r="EP83" i="99"/>
  <c r="ET83" i="99" s="1"/>
  <c r="EP726" i="99"/>
  <c r="ET726" i="99" s="1"/>
  <c r="EP568" i="99"/>
  <c r="ET568" i="99" s="1"/>
  <c r="EI7" i="100"/>
  <c r="EK7" i="100" s="1"/>
  <c r="ET233" i="99"/>
  <c r="DD16" i="100"/>
  <c r="DH16" i="100" s="1"/>
  <c r="BS28" i="100" l="1"/>
  <c r="CG28" i="100"/>
  <c r="BS21" i="100"/>
  <c r="CG21" i="100"/>
  <c r="BS32" i="100"/>
  <c r="CG32" i="100"/>
  <c r="BS23" i="100"/>
  <c r="CG23" i="100"/>
  <c r="BS34" i="100"/>
  <c r="CG34" i="100"/>
  <c r="BS22" i="100"/>
  <c r="CG22" i="100"/>
  <c r="BS29" i="100"/>
  <c r="CG29" i="100"/>
  <c r="BS25" i="100"/>
  <c r="CG25" i="100"/>
  <c r="BS26" i="100"/>
  <c r="CG26" i="100"/>
  <c r="BS27" i="100"/>
  <c r="CG27" i="100"/>
  <c r="BS31" i="100"/>
  <c r="CG31" i="100"/>
  <c r="BS24" i="100"/>
  <c r="CG24" i="100"/>
  <c r="BS33" i="100"/>
  <c r="CG33" i="100"/>
  <c r="BS30" i="100"/>
  <c r="CG30" i="100"/>
  <c r="EB18" i="100"/>
  <c r="ED18" i="100" s="1"/>
  <c r="EW11" i="100"/>
  <c r="EY11" i="100" s="1"/>
  <c r="EB11" i="100"/>
  <c r="ED11" i="100" s="1"/>
  <c r="ET136" i="99"/>
  <c r="EW23" i="100"/>
  <c r="EY23" i="100" s="1"/>
  <c r="EP14" i="100"/>
  <c r="ER14" i="100" s="1"/>
  <c r="FD27" i="100"/>
  <c r="FF27" i="100" s="1"/>
  <c r="DU20" i="100"/>
  <c r="DW20" i="100" s="1"/>
  <c r="FD8" i="100"/>
  <c r="FF8" i="100" s="1"/>
  <c r="EI15" i="100"/>
  <c r="EK15" i="100" s="1"/>
  <c r="EW27" i="100"/>
  <c r="EY27" i="100" s="1"/>
  <c r="EP12" i="100"/>
  <c r="ER12" i="100" s="1"/>
  <c r="EP8" i="100"/>
  <c r="ER8" i="100" s="1"/>
  <c r="EB13" i="100"/>
  <c r="ED13" i="100" s="1"/>
  <c r="EB21" i="100"/>
  <c r="ED21" i="100" s="1"/>
  <c r="EI14" i="100"/>
  <c r="EK14" i="100" s="1"/>
  <c r="FD22" i="100"/>
  <c r="FF22" i="100" s="1"/>
  <c r="DN13" i="100"/>
  <c r="DP13" i="100" s="1"/>
  <c r="EW20" i="100"/>
  <c r="EY20" i="100" s="1"/>
  <c r="EP19" i="100"/>
  <c r="ER19" i="100" s="1"/>
  <c r="DU19" i="100"/>
  <c r="DW19" i="100" s="1"/>
  <c r="ET62" i="99"/>
  <c r="EP10" i="100"/>
  <c r="ER10" i="100" s="1"/>
  <c r="AL23" i="99"/>
  <c r="AL24" i="99"/>
  <c r="EP11" i="100"/>
  <c r="ER11" i="100" s="1"/>
  <c r="ET345" i="99"/>
  <c r="ET368" i="99"/>
  <c r="EP16" i="100"/>
  <c r="ER16" i="100" s="1"/>
  <c r="FD18" i="100"/>
  <c r="FF18" i="100" s="1"/>
  <c r="ET628" i="99"/>
  <c r="EP9" i="100"/>
  <c r="ER9" i="100" s="1"/>
  <c r="EB9" i="100"/>
  <c r="ED9" i="100" s="1"/>
  <c r="AM23" i="99"/>
  <c r="AP23" i="99"/>
  <c r="AK24" i="99"/>
  <c r="FD14" i="100"/>
  <c r="FF14" i="100" s="1"/>
  <c r="ET624" i="99"/>
  <c r="ET372" i="99"/>
  <c r="EP20" i="100"/>
  <c r="ER20" i="100" s="1"/>
  <c r="DN18" i="100"/>
  <c r="DP18" i="100" s="1"/>
  <c r="EB12" i="100"/>
  <c r="ED12" i="100" s="1"/>
  <c r="ET130" i="99"/>
  <c r="DU12" i="100"/>
  <c r="DW12" i="100" s="1"/>
  <c r="ET55" i="99"/>
  <c r="EW15" i="100"/>
  <c r="EY15" i="100" s="1"/>
  <c r="EW21" i="100"/>
  <c r="EY21" i="100" s="1"/>
  <c r="ET463" i="99"/>
  <c r="ET285" i="99"/>
  <c r="EI23" i="100"/>
  <c r="EK23" i="100" s="1"/>
  <c r="FD16" i="100"/>
  <c r="FF16" i="100" s="1"/>
  <c r="EI11" i="100"/>
  <c r="EK11" i="100" s="1"/>
  <c r="FD11" i="100"/>
  <c r="FF11" i="100" s="1"/>
  <c r="EB8" i="100"/>
  <c r="ED8" i="100" s="1"/>
  <c r="EI17" i="100"/>
  <c r="EK17" i="100" s="1"/>
  <c r="EI24" i="100"/>
  <c r="EK24" i="100" s="1"/>
  <c r="DN14" i="100"/>
  <c r="DP14" i="100" s="1"/>
  <c r="ET12" i="99"/>
  <c r="DU15" i="100"/>
  <c r="DW15" i="100" s="1"/>
  <c r="ET58" i="99"/>
  <c r="EW25" i="100"/>
  <c r="EY25" i="100" s="1"/>
  <c r="ET467" i="99"/>
  <c r="FD9" i="100"/>
  <c r="FF9" i="100" s="1"/>
  <c r="ET619" i="99"/>
  <c r="EB15" i="100"/>
  <c r="ED15" i="100" s="1"/>
  <c r="ET133" i="99"/>
  <c r="DU14" i="100"/>
  <c r="DW14" i="100" s="1"/>
  <c r="ET57" i="99"/>
  <c r="DN8" i="100"/>
  <c r="DP8" i="100" s="1"/>
  <c r="DE28" i="100"/>
  <c r="DG28" i="100"/>
  <c r="DI28" i="100"/>
  <c r="DF28" i="100"/>
  <c r="DJ28" i="100"/>
  <c r="EW16" i="100"/>
  <c r="EY16" i="100" s="1"/>
  <c r="ET458" i="99"/>
  <c r="FD25" i="100"/>
  <c r="FF25" i="100" s="1"/>
  <c r="ET635" i="99"/>
  <c r="EB10" i="100"/>
  <c r="ED10" i="100" s="1"/>
  <c r="ET128" i="99"/>
  <c r="DN9" i="100"/>
  <c r="DP9" i="100" s="1"/>
  <c r="ET7" i="99"/>
  <c r="DI24" i="100"/>
  <c r="DG24" i="100"/>
  <c r="DJ24" i="100"/>
  <c r="DE24" i="100"/>
  <c r="DF24" i="100"/>
  <c r="FD24" i="100"/>
  <c r="FF24" i="100" s="1"/>
  <c r="ET634" i="99"/>
  <c r="EP21" i="100"/>
  <c r="ER21" i="100" s="1"/>
  <c r="DU13" i="100"/>
  <c r="DW13" i="100" s="1"/>
  <c r="DN19" i="100"/>
  <c r="DP19" i="100" s="1"/>
  <c r="EB23" i="100"/>
  <c r="ED23" i="100" s="1"/>
  <c r="DU8" i="100"/>
  <c r="DW8" i="100" s="1"/>
  <c r="EW10" i="100"/>
  <c r="EY10" i="100" s="1"/>
  <c r="ET452" i="99"/>
  <c r="DG34" i="100"/>
  <c r="DF34" i="100"/>
  <c r="DJ34" i="100"/>
  <c r="DE34" i="100"/>
  <c r="DI34" i="100"/>
  <c r="FD19" i="100"/>
  <c r="FF19" i="100" s="1"/>
  <c r="ET629" i="99"/>
  <c r="ET260" i="99"/>
  <c r="EI16" i="100"/>
  <c r="EK16" i="100" s="1"/>
  <c r="EB17" i="100"/>
  <c r="ED17" i="100" s="1"/>
  <c r="DU10" i="100"/>
  <c r="DW10" i="100" s="1"/>
  <c r="EP24" i="100"/>
  <c r="ER24" i="100" s="1"/>
  <c r="EI18" i="100"/>
  <c r="EK18" i="100" s="1"/>
  <c r="FD26" i="100"/>
  <c r="FF26" i="100" s="1"/>
  <c r="EP13" i="100"/>
  <c r="ER13" i="100" s="1"/>
  <c r="DI30" i="100"/>
  <c r="DE30" i="100"/>
  <c r="DG30" i="100"/>
  <c r="DJ30" i="100"/>
  <c r="DF30" i="100"/>
  <c r="EW22" i="100"/>
  <c r="EY22" i="100" s="1"/>
  <c r="DI32" i="100"/>
  <c r="DG32" i="100"/>
  <c r="DJ32" i="100"/>
  <c r="DF32" i="100"/>
  <c r="DE32" i="100"/>
  <c r="EB24" i="100"/>
  <c r="ED24" i="100" s="1"/>
  <c r="ET142" i="99"/>
  <c r="ET367" i="99"/>
  <c r="EP15" i="100"/>
  <c r="ER15" i="100" s="1"/>
  <c r="EI8" i="100"/>
  <c r="EK8" i="100" s="1"/>
  <c r="EW24" i="100"/>
  <c r="EY24" i="100" s="1"/>
  <c r="ET466" i="99"/>
  <c r="FD21" i="100"/>
  <c r="FF21" i="100" s="1"/>
  <c r="EB14" i="100"/>
  <c r="ED14" i="100" s="1"/>
  <c r="ET375" i="99"/>
  <c r="EP23" i="100"/>
  <c r="ER23" i="100" s="1"/>
  <c r="DI22" i="100"/>
  <c r="DE22" i="100"/>
  <c r="DJ22" i="100"/>
  <c r="DG22" i="100"/>
  <c r="DF22" i="100"/>
  <c r="EW13" i="100"/>
  <c r="EY13" i="100" s="1"/>
  <c r="AM24" i="99"/>
  <c r="AP24" i="99"/>
  <c r="DN17" i="100"/>
  <c r="DP17" i="100" s="1"/>
  <c r="ET15" i="99"/>
  <c r="EP22" i="100"/>
  <c r="ER22" i="100" s="1"/>
  <c r="ET356" i="99"/>
  <c r="EB19" i="100"/>
  <c r="ED19" i="100" s="1"/>
  <c r="ET137" i="99"/>
  <c r="FD20" i="100"/>
  <c r="FF20" i="100" s="1"/>
  <c r="ET630" i="99"/>
  <c r="EW9" i="100"/>
  <c r="EY9" i="100" s="1"/>
  <c r="DF26" i="100"/>
  <c r="DG26" i="100"/>
  <c r="DI26" i="100"/>
  <c r="DE26" i="100"/>
  <c r="DJ26" i="100"/>
  <c r="DF16" i="100"/>
  <c r="DE16" i="100"/>
  <c r="DI16" i="100"/>
  <c r="DJ16" i="100"/>
  <c r="DG16" i="100"/>
  <c r="DI20" i="100"/>
  <c r="DJ20" i="100"/>
  <c r="DG20" i="100"/>
  <c r="DF20" i="100"/>
  <c r="DE20" i="100"/>
  <c r="AI23" i="99"/>
  <c r="DH22" i="100"/>
  <c r="EB22" i="100"/>
  <c r="ED22" i="100" s="1"/>
  <c r="ET140" i="99"/>
  <c r="EW18" i="100"/>
  <c r="EY18" i="100" s="1"/>
  <c r="ET460" i="99"/>
  <c r="EW14" i="100"/>
  <c r="EY14" i="100" s="1"/>
  <c r="ET456" i="99"/>
  <c r="FD12" i="100"/>
  <c r="FF12" i="100" s="1"/>
  <c r="ET622" i="99"/>
  <c r="FD10" i="100"/>
  <c r="FF10" i="100" s="1"/>
  <c r="ET620" i="99"/>
  <c r="DU9" i="100"/>
  <c r="DW9" i="100" s="1"/>
  <c r="ET52" i="99"/>
  <c r="EI21" i="100"/>
  <c r="EK21" i="100" s="1"/>
  <c r="ET247" i="99"/>
  <c r="EB20" i="100"/>
  <c r="ED20" i="100" s="1"/>
  <c r="ET138" i="99"/>
  <c r="EI13" i="100"/>
  <c r="EK13" i="100" s="1"/>
  <c r="EW12" i="100"/>
  <c r="EY12" i="100" s="1"/>
  <c r="ET454" i="99"/>
  <c r="DN20" i="100"/>
  <c r="DP20" i="100" s="1"/>
  <c r="ET18" i="99"/>
  <c r="EI9" i="100"/>
  <c r="EK9" i="100" s="1"/>
  <c r="ET235" i="99"/>
  <c r="EW26" i="100"/>
  <c r="EY26" i="100" s="1"/>
  <c r="DN15" i="100"/>
  <c r="DP15" i="100" s="1"/>
  <c r="EI20" i="100"/>
  <c r="EK20" i="100" s="1"/>
  <c r="AJ23" i="99"/>
  <c r="AS23" i="99"/>
  <c r="FD23" i="100"/>
  <c r="FF23" i="100" s="1"/>
  <c r="ET633" i="99"/>
  <c r="EP18" i="100"/>
  <c r="ER18" i="100" s="1"/>
  <c r="DU11" i="100"/>
  <c r="DW11" i="100" s="1"/>
  <c r="ET263" i="99"/>
  <c r="EI19" i="100"/>
  <c r="EK19" i="100" s="1"/>
  <c r="DU21" i="100"/>
  <c r="DW21" i="100" s="1"/>
  <c r="ET64" i="99"/>
  <c r="DU17" i="100"/>
  <c r="DW17" i="100" s="1"/>
  <c r="ET60" i="99"/>
  <c r="EB16" i="100"/>
  <c r="ED16" i="100" s="1"/>
  <c r="ET134" i="99"/>
  <c r="FD13" i="100"/>
  <c r="FF13" i="100" s="1"/>
  <c r="EI22" i="100"/>
  <c r="EK22" i="100" s="1"/>
  <c r="EW17" i="100"/>
  <c r="EY17" i="100" s="1"/>
  <c r="DH28" i="100"/>
  <c r="AN24" i="99" l="1"/>
  <c r="AQ24" i="99"/>
  <c r="AO23" i="99"/>
  <c r="AG24" i="99"/>
  <c r="AS24" i="99"/>
  <c r="AN23" i="99"/>
  <c r="AQ23" i="99"/>
  <c r="AK23" i="99"/>
  <c r="AO24" i="99"/>
  <c r="AR24" i="99"/>
  <c r="AT23" i="99" l="1"/>
  <c r="AR23" i="99"/>
  <c r="AU23" i="99"/>
  <c r="AH24" i="99"/>
  <c r="AT24" i="99"/>
  <c r="AI24" i="99" l="1"/>
  <c r="AU24" i="99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此处应是装备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此处应是装备</t>
        </r>
      </text>
    </comment>
  </commentList>
</comments>
</file>

<file path=xl/sharedStrings.xml><?xml version="1.0" encoding="utf-8"?>
<sst xmlns="http://schemas.openxmlformats.org/spreadsheetml/2006/main" count="2103" uniqueCount="1167">
  <si>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</si>
  <si>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</si>
  <si>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</si>
  <si>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</si>
  <si>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</si>
  <si>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</si>
  <si>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</si>
  <si>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</si>
  <si>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</si>
  <si>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</si>
  <si>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</si>
  <si>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</si>
  <si>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</si>
  <si>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</si>
  <si>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</si>
  <si>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</si>
  <si>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N</t>
    <phoneticPr fontId="2" type="noConversion"/>
  </si>
  <si>
    <t>R</t>
    <phoneticPr fontId="2" type="noConversion"/>
  </si>
  <si>
    <t>品质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</si>
  <si>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</si>
  <si>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</si>
  <si>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</si>
  <si>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</si>
  <si>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</si>
  <si>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</si>
  <si>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</si>
  <si>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</si>
  <si>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</si>
  <si>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</si>
  <si>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</si>
  <si>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</si>
  <si>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</si>
  <si>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</si>
  <si>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</si>
  <si>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噬日</t>
  </si>
  <si>
    <t>食火蜥</t>
  </si>
  <si>
    <t>高顺</t>
  </si>
  <si>
    <t>烈风螳螂</t>
  </si>
  <si>
    <t>概率</t>
    <phoneticPr fontId="2" type="noConversion"/>
  </si>
  <si>
    <t>价值</t>
    <phoneticPr fontId="2" type="noConversion"/>
  </si>
  <si>
    <t>柠檬怪</t>
  </si>
  <si>
    <t>阎风吒</t>
  </si>
  <si>
    <t>R</t>
  </si>
  <si>
    <t>SR</t>
  </si>
  <si>
    <t>SSR</t>
  </si>
  <si>
    <t>UR</t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</si>
  <si>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</si>
  <si>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</si>
  <si>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</si>
  <si>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SR</t>
    <phoneticPr fontId="2" type="noConversion"/>
  </si>
  <si>
    <t>SSR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</si>
  <si>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</si>
  <si>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</si>
  <si>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</si>
  <si>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</si>
  <si>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</si>
  <si>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</si>
  <si>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</si>
  <si>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UR</t>
    <phoneticPr fontId="2" type="noConversion"/>
  </si>
  <si>
    <t>普通</t>
    <phoneticPr fontId="2" type="noConversion"/>
  </si>
  <si>
    <t>30连</t>
    <phoneticPr fontId="2" type="noConversion"/>
  </si>
  <si>
    <t>Debris</t>
    <phoneticPr fontId="2" type="noConversion"/>
  </si>
  <si>
    <t>总价值</t>
    <phoneticPr fontId="2" type="noConversion"/>
  </si>
  <si>
    <t>塞伯罗斯碎片</t>
  </si>
  <si>
    <t>柠檬怪碎片</t>
  </si>
  <si>
    <t>李轩辕碎片</t>
  </si>
  <si>
    <t>于禁碎片</t>
  </si>
  <si>
    <t>噬日碎片</t>
  </si>
  <si>
    <t>唐流雨碎片</t>
  </si>
  <si>
    <t>食火蜥碎片</t>
  </si>
  <si>
    <t>高顺碎片</t>
  </si>
  <si>
    <t>烈风螳螂碎片</t>
  </si>
  <si>
    <t>许褚碎片</t>
  </si>
  <si>
    <t>徐晃碎片</t>
  </si>
  <si>
    <t>石灵明碎片</t>
  </si>
  <si>
    <t>卡牌</t>
    <phoneticPr fontId="2" type="noConversion"/>
  </si>
  <si>
    <t>飞镰</t>
  </si>
  <si>
    <t>飞廉</t>
    <phoneticPr fontId="2" type="noConversion"/>
  </si>
  <si>
    <t>张郃碎片</t>
    <phoneticPr fontId="2" type="noConversion"/>
  </si>
  <si>
    <t>飞廉碎片</t>
  </si>
  <si>
    <t>张飞碎片</t>
  </si>
  <si>
    <t>典韦碎片</t>
  </si>
  <si>
    <t>西方龙碎片</t>
  </si>
  <si>
    <t>天使缇娜碎片</t>
  </si>
  <si>
    <t>张郃碎片</t>
  </si>
  <si>
    <t>石灵明</t>
    <phoneticPr fontId="2" type="noConversion"/>
  </si>
  <si>
    <t>第一日</t>
    <phoneticPr fontId="2" type="noConversion"/>
  </si>
  <si>
    <t>每日福利</t>
    <phoneticPr fontId="2" type="noConversion"/>
  </si>
  <si>
    <t>半价抢购</t>
    <phoneticPr fontId="2" type="noConversion"/>
  </si>
  <si>
    <t>我们的故事</t>
    <phoneticPr fontId="2" type="noConversion"/>
  </si>
  <si>
    <t>第二日</t>
    <phoneticPr fontId="2" type="noConversion"/>
  </si>
  <si>
    <t>登陆送钻石150，守护灵抽卡券X5</t>
    <phoneticPr fontId="2" type="noConversion"/>
  </si>
  <si>
    <t>恶灵入侵</t>
    <phoneticPr fontId="2" type="noConversion"/>
  </si>
  <si>
    <t>专属武器</t>
    <phoneticPr fontId="2" type="noConversion"/>
  </si>
  <si>
    <t>第三日</t>
    <phoneticPr fontId="2" type="noConversion"/>
  </si>
  <si>
    <t>第四日</t>
    <phoneticPr fontId="2" type="noConversion"/>
  </si>
  <si>
    <t>第五日</t>
    <phoneticPr fontId="2" type="noConversion"/>
  </si>
  <si>
    <t>登陆送钻石200，专属武器宝箱x5</t>
    <phoneticPr fontId="2" type="noConversion"/>
  </si>
  <si>
    <t>天赋异禀</t>
    <phoneticPr fontId="2" type="noConversion"/>
  </si>
  <si>
    <t>神器</t>
    <phoneticPr fontId="2" type="noConversion"/>
  </si>
  <si>
    <t>累计消耗5000钻石，赠送专属武器宝箱x25</t>
    <phoneticPr fontId="2" type="noConversion"/>
  </si>
  <si>
    <t>累计消耗4000钻石，中级专属武器强化石x50</t>
    <phoneticPr fontId="2" type="noConversion"/>
  </si>
  <si>
    <t>累计消耗8000钻石，50个洗炼瓶</t>
    <phoneticPr fontId="2" type="noConversion"/>
  </si>
  <si>
    <t>500钻，100个洗炼瓶</t>
    <phoneticPr fontId="2" type="noConversion"/>
  </si>
  <si>
    <t>登录送250钻石，洗炼瓶x10</t>
    <phoneticPr fontId="2" type="noConversion"/>
  </si>
  <si>
    <t>东征西讨</t>
    <phoneticPr fontId="2" type="noConversion"/>
  </si>
  <si>
    <t>累计消耗10000钻石，守护灵抽卡券10</t>
    <phoneticPr fontId="2" type="noConversion"/>
  </si>
  <si>
    <t>累计消耗12000钻石，专属武器宝箱x20</t>
    <phoneticPr fontId="2" type="noConversion"/>
  </si>
  <si>
    <t>击杀2个地煞2的恶灵，专属武器宝箱x2</t>
    <phoneticPr fontId="2" type="noConversion"/>
  </si>
  <si>
    <t>击杀2个地煞4的恶灵，专属武器宝箱x3</t>
    <phoneticPr fontId="2" type="noConversion"/>
  </si>
  <si>
    <t>击杀2个地煞6的恶灵，专属武器宝箱x5</t>
    <phoneticPr fontId="2" type="noConversion"/>
  </si>
  <si>
    <t>击杀10个恶灵，专属武器宝箱x5</t>
    <phoneticPr fontId="2" type="noConversion"/>
  </si>
  <si>
    <t>击杀2个地煞3的恶灵，洗炼瓶x20</t>
    <phoneticPr fontId="2" type="noConversion"/>
  </si>
  <si>
    <t>击杀2个地煞5的恶灵，洗炼瓶x30</t>
    <phoneticPr fontId="2" type="noConversion"/>
  </si>
  <si>
    <t>击杀5个恶灵，洗炼瓶x25</t>
    <phoneticPr fontId="2" type="noConversion"/>
  </si>
  <si>
    <t>进行20次天赋洗炼，洗炼瓶x5</t>
    <phoneticPr fontId="2" type="noConversion"/>
  </si>
  <si>
    <t>拥有1个专属技能，洗炼瓶x5</t>
    <phoneticPr fontId="2" type="noConversion"/>
  </si>
  <si>
    <t>拥有1个洗炼战力精良的寄灵人，洗炼瓶x5</t>
    <phoneticPr fontId="2" type="noConversion"/>
  </si>
  <si>
    <t>拥有3个洗炼战力精良的寄灵人，洗炼瓶x5</t>
    <phoneticPr fontId="2" type="noConversion"/>
  </si>
  <si>
    <t>拥有1个洗炼战力极致的寄灵人，洗炼瓶x10</t>
    <phoneticPr fontId="2" type="noConversion"/>
  </si>
  <si>
    <t>极限突破</t>
    <phoneticPr fontId="2" type="noConversion"/>
  </si>
  <si>
    <t>拥有3个5突守护灵，牧守令x1</t>
    <phoneticPr fontId="2" type="noConversion"/>
  </si>
  <si>
    <t>拥有3个6突守护灵，牧守令x1</t>
    <phoneticPr fontId="2" type="noConversion"/>
  </si>
  <si>
    <t>拥有3个7突守护灵，牧守令x1</t>
    <phoneticPr fontId="2" type="noConversion"/>
  </si>
  <si>
    <t>拥有3个8突守护灵，牧守令x1</t>
    <phoneticPr fontId="2" type="noConversion"/>
  </si>
  <si>
    <t>荣誉商城消耗400荣誉点，送钻石200</t>
    <phoneticPr fontId="2" type="noConversion"/>
  </si>
  <si>
    <t>荣誉商城消耗800荣誉点，送钻石200</t>
    <phoneticPr fontId="2" type="noConversion"/>
  </si>
  <si>
    <t>芦花商城消耗1000芦花币，送钻石200</t>
    <phoneticPr fontId="2" type="noConversion"/>
  </si>
  <si>
    <t>钻石商城消费1000钻，送钻石200</t>
    <phoneticPr fontId="2" type="noConversion"/>
  </si>
  <si>
    <t>钻石商城消费2000钻，送钻石200</t>
    <phoneticPr fontId="2" type="noConversion"/>
  </si>
  <si>
    <t>芦花古楼风通关35层，牧守令x2</t>
    <phoneticPr fontId="2" type="noConversion"/>
  </si>
  <si>
    <t>芦花古楼风通关25层，牧守令x1</t>
    <phoneticPr fontId="2" type="noConversion"/>
  </si>
  <si>
    <t>芦花古楼花通关25层，牧守令x1</t>
    <phoneticPr fontId="2" type="noConversion"/>
  </si>
  <si>
    <t>芦花古楼花通关35层，牧守令x2</t>
    <phoneticPr fontId="2" type="noConversion"/>
  </si>
  <si>
    <t>芦花古楼雪通关25层，牧守令x1</t>
    <phoneticPr fontId="2" type="noConversion"/>
  </si>
  <si>
    <t>芦花古楼雪通关35层，牧守令x2</t>
    <phoneticPr fontId="2" type="noConversion"/>
  </si>
  <si>
    <t>芦花古楼月通关25层，牧守令x1</t>
    <phoneticPr fontId="2" type="noConversion"/>
  </si>
  <si>
    <t>芦花古楼月通关35层，牧守令x2</t>
    <phoneticPr fontId="2" type="noConversion"/>
  </si>
  <si>
    <t>技能修炼</t>
    <phoneticPr fontId="2" type="noConversion"/>
  </si>
  <si>
    <t>第六日</t>
    <phoneticPr fontId="2" type="noConversion"/>
  </si>
  <si>
    <t>派遣挂机</t>
    <phoneticPr fontId="2" type="noConversion"/>
  </si>
  <si>
    <t>第七日</t>
    <phoneticPr fontId="2" type="noConversion"/>
  </si>
  <si>
    <t>消灭恶灵</t>
    <phoneticPr fontId="2" type="noConversion"/>
  </si>
  <si>
    <t>第八日</t>
    <phoneticPr fontId="2" type="noConversion"/>
  </si>
  <si>
    <t>北上渡欧</t>
    <phoneticPr fontId="2" type="noConversion"/>
  </si>
  <si>
    <t>地域之道</t>
    <phoneticPr fontId="2" type="noConversion"/>
  </si>
  <si>
    <t>升星达人</t>
    <phoneticPr fontId="2" type="noConversion"/>
  </si>
  <si>
    <t>拥有1个2星的守护灵，守护灵抽卡券x2</t>
    <phoneticPr fontId="2" type="noConversion"/>
  </si>
  <si>
    <t>拥有1个3星的守护灵，守护灵抽卡券x2</t>
    <phoneticPr fontId="2" type="noConversion"/>
  </si>
  <si>
    <t>拥有2个2星的守护灵，守护灵抽卡券x2</t>
    <phoneticPr fontId="2" type="noConversion"/>
  </si>
  <si>
    <t>拥有3个2星的守护灵，守护灵抽卡券x2</t>
    <phoneticPr fontId="2" type="noConversion"/>
  </si>
  <si>
    <t>拥有1个4星的守护灵，守护灵抽卡券x3</t>
    <phoneticPr fontId="2" type="noConversion"/>
  </si>
  <si>
    <t>拥有2个3星的守护灵，守护灵抽卡券x3</t>
    <phoneticPr fontId="2" type="noConversion"/>
  </si>
  <si>
    <t>拥有5个2星的守护灵，守护灵抽卡券x3</t>
    <phoneticPr fontId="2" type="noConversion"/>
  </si>
  <si>
    <t>拥有4个专属技能，洗炼瓶x10</t>
    <phoneticPr fontId="2" type="noConversion"/>
  </si>
  <si>
    <t>进行50次天赋洗炼，洗炼瓶x10</t>
    <phoneticPr fontId="2" type="noConversion"/>
  </si>
  <si>
    <t>进行4次插槽技能兑换，守护灵抽卡券x2</t>
    <phoneticPr fontId="2" type="noConversion"/>
  </si>
  <si>
    <t>进行3次插槽技能突破，守护灵抽卡券x5</t>
    <phoneticPr fontId="2" type="noConversion"/>
  </si>
  <si>
    <t>进行10次插槽技能兑换，守护灵抽卡券x4</t>
    <phoneticPr fontId="2" type="noConversion"/>
  </si>
  <si>
    <t>2000钻，1个随机SSR</t>
    <phoneticPr fontId="2" type="noConversion"/>
  </si>
  <si>
    <t>登录送300钻石，守护灵抽卡券5个</t>
    <phoneticPr fontId="2" type="noConversion"/>
  </si>
  <si>
    <t>等级达到70级送800钻石</t>
    <phoneticPr fontId="2" type="noConversion"/>
  </si>
  <si>
    <t>登陆送1个随机SR</t>
    <phoneticPr fontId="2" type="noConversion"/>
  </si>
  <si>
    <t>登录送400钻石</t>
    <phoneticPr fontId="2" type="noConversion"/>
  </si>
  <si>
    <t>登录送500钻石</t>
    <phoneticPr fontId="2" type="noConversion"/>
  </si>
  <si>
    <t>300钻守护灵抽卡券x3</t>
    <phoneticPr fontId="2" type="noConversion"/>
  </si>
  <si>
    <t>1580钻守护灵抽卡券x10</t>
    <phoneticPr fontId="2" type="noConversion"/>
  </si>
  <si>
    <t>1580钻守护灵抽卡券x10</t>
    <phoneticPr fontId="2" type="noConversion"/>
  </si>
  <si>
    <t>2000钻1W技能经验</t>
    <phoneticPr fontId="2" type="noConversion"/>
  </si>
  <si>
    <t>击杀2个地煞7不同的恶灵，30个中级三才宝箱</t>
    <phoneticPr fontId="2" type="noConversion"/>
  </si>
  <si>
    <t>天使缇娜</t>
    <phoneticPr fontId="2" type="noConversion"/>
  </si>
  <si>
    <t>SSR</t>
    <phoneticPr fontId="2" type="noConversion"/>
  </si>
  <si>
    <t>修正权重</t>
    <phoneticPr fontId="2" type="noConversion"/>
  </si>
  <si>
    <t>权重</t>
    <phoneticPr fontId="2" type="noConversion"/>
  </si>
  <si>
    <t>价值反比</t>
    <phoneticPr fontId="2" type="noConversion"/>
  </si>
  <si>
    <t>卡牌</t>
    <phoneticPr fontId="2" type="noConversion"/>
  </si>
  <si>
    <t>石灵明</t>
    <phoneticPr fontId="2" type="noConversion"/>
  </si>
  <si>
    <t>徐晃</t>
    <phoneticPr fontId="2" type="noConversion"/>
  </si>
  <si>
    <t>柠檬精</t>
    <phoneticPr fontId="2" type="noConversion"/>
  </si>
  <si>
    <t>柠檬精碎片</t>
    <phoneticPr fontId="2" type="noConversion"/>
  </si>
  <si>
    <t>天使缇娜碎片</t>
    <phoneticPr fontId="2" type="noConversion"/>
  </si>
  <si>
    <t>西方龙碎片</t>
    <phoneticPr fontId="2" type="noConversion"/>
  </si>
  <si>
    <t>典韦碎片</t>
    <phoneticPr fontId="2" type="noConversion"/>
  </si>
  <si>
    <t>张飞碎片</t>
    <phoneticPr fontId="2" type="noConversion"/>
  </si>
  <si>
    <t>飞廉碎片</t>
    <phoneticPr fontId="2" type="noConversion"/>
  </si>
  <si>
    <t xml:space="preserve">低抽设计：
普通库：
70%概率出碎片1~3（R40%，SR20%，SSR10%）
29%概率出R
1%概率出SR
10连循环保底库：
80%概率出R
20%概率出SR
</t>
    <phoneticPr fontId="2" type="noConversion"/>
  </si>
  <si>
    <t>SR</t>
    <phoneticPr fontId="2" type="noConversion"/>
  </si>
  <si>
    <t>R</t>
    <phoneticPr fontId="2" type="noConversion"/>
  </si>
  <si>
    <t>30抽期望</t>
    <phoneticPr fontId="2" type="noConversion"/>
  </si>
  <si>
    <t>10连</t>
    <phoneticPr fontId="2" type="noConversion"/>
  </si>
  <si>
    <t>价值</t>
    <phoneticPr fontId="2" type="noConversion"/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</si>
  <si>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</si>
  <si>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总价值</t>
    <phoneticPr fontId="2" type="noConversion"/>
  </si>
  <si>
    <t>SSR</t>
    <phoneticPr fontId="2" type="noConversion"/>
  </si>
  <si>
    <t>1星</t>
    <phoneticPr fontId="2" type="noConversion"/>
  </si>
  <si>
    <t>600钻100个中级三才宝箱</t>
    <phoneticPr fontId="2" type="noConversion"/>
  </si>
  <si>
    <t>1750钻100个高级三才宝箱</t>
    <phoneticPr fontId="2" type="noConversion"/>
  </si>
  <si>
    <t>拥有3个4突守护灵，牧守令x1</t>
    <phoneticPr fontId="2" type="noConversion"/>
  </si>
  <si>
    <t>地狱道达到叫唤+1，牧守令x1</t>
    <phoneticPr fontId="2" type="noConversion"/>
  </si>
  <si>
    <t>抽卡中获得3个SR，守护灵抽卡券x2</t>
    <phoneticPr fontId="2" type="noConversion"/>
  </si>
  <si>
    <t>一个技能升级到3级，技能经验500</t>
    <phoneticPr fontId="2" type="noConversion"/>
  </si>
  <si>
    <t>一个插槽技能升级到5级，技能经验500</t>
    <phoneticPr fontId="2" type="noConversion"/>
  </si>
  <si>
    <t>一个插槽技能升级到7级，技能经验500</t>
    <phoneticPr fontId="2" type="noConversion"/>
  </si>
  <si>
    <t>3个插槽技能升到3级，技能经验500</t>
    <phoneticPr fontId="2" type="noConversion"/>
  </si>
  <si>
    <t>5个插槽技能升到5级，技能经验500</t>
    <phoneticPr fontId="2" type="noConversion"/>
  </si>
  <si>
    <t>拥有1个2级的守护灵天赋技，技能经验500</t>
    <phoneticPr fontId="2" type="noConversion"/>
  </si>
  <si>
    <t>拥有1个2级的寄灵人天赋技，技能经验500</t>
    <phoneticPr fontId="2" type="noConversion"/>
  </si>
  <si>
    <t>拥有2个2级的守护灵天赋技，技能经验500</t>
    <phoneticPr fontId="2" type="noConversion"/>
  </si>
  <si>
    <t>拥有2个2级的寄灵人天赋技，技能经验500</t>
    <phoneticPr fontId="2" type="noConversion"/>
  </si>
  <si>
    <t>拥有3个2级的守护灵天赋技，技能经验500</t>
    <phoneticPr fontId="2" type="noConversion"/>
  </si>
  <si>
    <t>拥有3个2级的寄灵人天赋技，技能经验500</t>
    <phoneticPr fontId="2" type="noConversion"/>
  </si>
  <si>
    <t>1个队伍挂机到第7章，技能经验200</t>
    <phoneticPr fontId="2" type="noConversion"/>
  </si>
  <si>
    <t>1个队伍挂机到第8章，技能经验300</t>
    <phoneticPr fontId="2" type="noConversion"/>
  </si>
  <si>
    <t>1个队伍挂机到第9章，技能经验500</t>
    <phoneticPr fontId="2" type="noConversion"/>
  </si>
  <si>
    <t>2个队伍挂机到第5章，技能经验200</t>
    <phoneticPr fontId="2" type="noConversion"/>
  </si>
  <si>
    <t>2个队伍挂机到第6章，技能经验300</t>
    <phoneticPr fontId="2" type="noConversion"/>
  </si>
  <si>
    <t>2个队伍挂机到第7章，技能经验500</t>
    <phoneticPr fontId="2" type="noConversion"/>
  </si>
  <si>
    <t>3个队伍挂机到第5章，技能经验600</t>
    <phoneticPr fontId="2" type="noConversion"/>
  </si>
  <si>
    <t>3个队伍挂机到第4章，技能经验300</t>
    <phoneticPr fontId="2" type="noConversion"/>
  </si>
  <si>
    <t>累计消耗16000钻石，技能经验4000</t>
    <phoneticPr fontId="2" type="noConversion"/>
  </si>
  <si>
    <t>击杀2个地煞8不同的恶灵，30个高级三才宝箱</t>
    <phoneticPr fontId="2" type="noConversion"/>
  </si>
  <si>
    <t>累计消耗20000钻石，专属武器宝箱20</t>
    <phoneticPr fontId="2" type="noConversion"/>
  </si>
  <si>
    <t>击杀2个地煞6不同的恶灵，30个初级三才宝箱</t>
    <phoneticPr fontId="2" type="noConversion"/>
  </si>
  <si>
    <t>击杀1个地煞9的恶灵，专属武器宝箱x5</t>
    <phoneticPr fontId="2" type="noConversion"/>
  </si>
  <si>
    <t>累计消耗25000钻石，</t>
    <phoneticPr fontId="2" type="noConversion"/>
  </si>
  <si>
    <t>地狱道达到众合，牧守令x1</t>
    <phoneticPr fontId="2" type="noConversion"/>
  </si>
  <si>
    <t>地狱道达到众合+1，牧守令x1</t>
    <phoneticPr fontId="2" type="noConversion"/>
  </si>
  <si>
    <t>地狱道达到叫唤，牧守令x1</t>
    <phoneticPr fontId="2" type="noConversion"/>
  </si>
  <si>
    <t>地狱道达到大叫唤，牧守令x1</t>
    <phoneticPr fontId="2" type="noConversion"/>
  </si>
  <si>
    <t>抽卡中获得5个SR，守护灵抽卡券x2</t>
    <phoneticPr fontId="2" type="noConversion"/>
  </si>
  <si>
    <t>抽卡中获得10个SR，守护灵抽卡券x2</t>
    <phoneticPr fontId="2" type="noConversion"/>
  </si>
  <si>
    <t>抽卡中获得1个SSR，守护灵抽卡券x2</t>
    <phoneticPr fontId="2" type="noConversion"/>
  </si>
  <si>
    <t>抽卡中获得2个SSR，守护灵抽卡券x2</t>
    <phoneticPr fontId="2" type="noConversion"/>
  </si>
  <si>
    <t>250钻100个初级三才宝箱</t>
    <phoneticPr fontId="2" type="noConversion"/>
  </si>
  <si>
    <t>塞伯罗斯</t>
    <phoneticPr fontId="2" type="noConversion"/>
  </si>
  <si>
    <t>柠檬精</t>
    <phoneticPr fontId="2" type="noConversion"/>
  </si>
  <si>
    <t>于禁</t>
    <phoneticPr fontId="2" type="noConversion"/>
  </si>
  <si>
    <t>噬日</t>
    <phoneticPr fontId="2" type="noConversion"/>
  </si>
  <si>
    <t>唐流雨</t>
    <phoneticPr fontId="2" type="noConversion"/>
  </si>
  <si>
    <t>食火蜥</t>
    <phoneticPr fontId="2" type="noConversion"/>
  </si>
  <si>
    <t>李轩辕</t>
    <phoneticPr fontId="2" type="noConversion"/>
  </si>
  <si>
    <t>飞镰</t>
    <phoneticPr fontId="2" type="noConversion"/>
  </si>
  <si>
    <t>高顺</t>
    <phoneticPr fontId="2" type="noConversion"/>
  </si>
  <si>
    <t>徐晃</t>
    <phoneticPr fontId="2" type="noConversion"/>
  </si>
  <si>
    <t>烈风螳螂</t>
    <phoneticPr fontId="2" type="noConversion"/>
  </si>
  <si>
    <t>许褚</t>
    <phoneticPr fontId="2" type="noConversion"/>
  </si>
  <si>
    <t>张飞</t>
    <phoneticPr fontId="2" type="noConversion"/>
  </si>
  <si>
    <t>典韦</t>
    <phoneticPr fontId="2" type="noConversion"/>
  </si>
  <si>
    <t>西方龙</t>
    <phoneticPr fontId="2" type="noConversion"/>
  </si>
  <si>
    <t>天使缇娜</t>
    <phoneticPr fontId="2" type="noConversion"/>
  </si>
  <si>
    <t>张郃</t>
    <phoneticPr fontId="2" type="noConversion"/>
  </si>
  <si>
    <t>关羽</t>
    <phoneticPr fontId="2" type="noConversion"/>
  </si>
  <si>
    <t>项羽</t>
    <phoneticPr fontId="2" type="noConversion"/>
  </si>
  <si>
    <t>夏侯惇</t>
    <phoneticPr fontId="2" type="noConversion"/>
  </si>
  <si>
    <t>碎片价值</t>
    <phoneticPr fontId="2" type="noConversion"/>
  </si>
  <si>
    <t>登陆送守护灵抽卡券2</t>
    <phoneticPr fontId="2" type="noConversion"/>
  </si>
  <si>
    <t>达到25级送100钻石</t>
    <phoneticPr fontId="2" type="noConversion"/>
  </si>
  <si>
    <t>战力达到100000送150钻石</t>
    <phoneticPr fontId="2" type="noConversion"/>
  </si>
  <si>
    <t>通关1-7，赠送银币10000</t>
    <phoneticPr fontId="2" type="noConversion"/>
  </si>
  <si>
    <t>通关2-7，赠送守护灵抽卡券2</t>
    <phoneticPr fontId="2" type="noConversion"/>
  </si>
  <si>
    <t>通关3-7，赠送守护灵抽卡券2</t>
    <phoneticPr fontId="2" type="noConversion"/>
  </si>
  <si>
    <t>通关4-7，赠送守护灵抽卡券2</t>
    <phoneticPr fontId="2" type="noConversion"/>
  </si>
  <si>
    <t>通过困难1-9，赠送守护灵抽卡券2</t>
    <phoneticPr fontId="2" type="noConversion"/>
  </si>
  <si>
    <t>通过困难2-9，赠送守护灵抽卡券2</t>
    <phoneticPr fontId="2" type="noConversion"/>
  </si>
  <si>
    <t>通过困难3-9，赠送守护灵抽卡券2</t>
    <phoneticPr fontId="2" type="noConversion"/>
  </si>
  <si>
    <t>快速挂机2次，赠送守护灵抽卡券2</t>
    <phoneticPr fontId="2" type="noConversion"/>
  </si>
  <si>
    <t>快速挂机2次，赠送守护灵抽卡券1</t>
    <phoneticPr fontId="2" type="noConversion"/>
  </si>
  <si>
    <t>守护灵抽卡券x10</t>
    <phoneticPr fontId="2" type="noConversion"/>
  </si>
  <si>
    <t>良将利器</t>
    <phoneticPr fontId="2" type="noConversion"/>
  </si>
  <si>
    <t>进行50次高级守护灵抽卡，守护灵经验50K，金币20K</t>
    <phoneticPr fontId="2" type="noConversion"/>
  </si>
  <si>
    <t>进行80次高级守护灵抽卡，钻石2000，金币40K</t>
    <phoneticPr fontId="2" type="noConversion"/>
  </si>
  <si>
    <t>拥有1件橙色装备，熔炼值x100</t>
    <phoneticPr fontId="2" type="noConversion"/>
  </si>
  <si>
    <t>拥有8件橙色装备，熔炼值x300</t>
    <phoneticPr fontId="2" type="noConversion"/>
  </si>
  <si>
    <t>拥有24件橙色装备，熔炼值x500</t>
    <phoneticPr fontId="2" type="noConversion"/>
  </si>
  <si>
    <t>拥有48件橙色装备，熔炼值x1000</t>
    <phoneticPr fontId="2" type="noConversion"/>
  </si>
  <si>
    <t>穿戴2套装备，钻石100</t>
    <phoneticPr fontId="2" type="noConversion"/>
  </si>
  <si>
    <t>穿戴6套装备，钻石200</t>
    <phoneticPr fontId="2" type="noConversion"/>
  </si>
  <si>
    <t>进行10次高级守护灵抽卡，守护灵经验20K，金币5K</t>
    <phoneticPr fontId="2" type="noConversion"/>
  </si>
  <si>
    <t>进行20次高级守护灵抽卡，守护灵经验30K，金币15K</t>
    <phoneticPr fontId="2" type="noConversion"/>
  </si>
  <si>
    <t>消耗200翡翠叶，赠送随机SSR宝箱，2小时挂机券x2</t>
    <phoneticPr fontId="2" type="noConversion"/>
  </si>
  <si>
    <t>消耗100翡翠叶，蓝色基础材料100，2小时挂机券x1</t>
    <phoneticPr fontId="2" type="noConversion"/>
  </si>
  <si>
    <t>拥有3个30级以上SR以上的守护灵，技能经验6000</t>
    <phoneticPr fontId="2" type="noConversion"/>
  </si>
  <si>
    <t>拥有1个40级以上SSR的守护灵，技能经验9000</t>
    <phoneticPr fontId="2" type="noConversion"/>
  </si>
  <si>
    <t>拥有48件强化强化+20的装备，金币20K</t>
    <phoneticPr fontId="2" type="noConversion"/>
  </si>
  <si>
    <t>拥有48件强化强化+30的装备，金币50K</t>
    <phoneticPr fontId="2" type="noConversion"/>
  </si>
  <si>
    <t>拥有48件强化强化+40的装备，金币100K</t>
    <phoneticPr fontId="2" type="noConversion"/>
  </si>
  <si>
    <t>拥有48件强化强化+60的装备，熔炼值2000</t>
    <phoneticPr fontId="2" type="noConversion"/>
  </si>
  <si>
    <t>400钻2个2小时挂机券，熔炼值X500，金币x100K</t>
    <phoneticPr fontId="2" type="noConversion"/>
  </si>
  <si>
    <t>ID</t>
    <phoneticPr fontId="2" type="noConversion"/>
  </si>
  <si>
    <t>品质</t>
    <phoneticPr fontId="2" type="noConversion"/>
  </si>
  <si>
    <t>境界等级</t>
    <phoneticPr fontId="2" type="noConversion"/>
  </si>
  <si>
    <t>初始攻击</t>
    <phoneticPr fontId="2" type="noConversion"/>
  </si>
  <si>
    <t>初始防御</t>
    <phoneticPr fontId="2" type="noConversion"/>
  </si>
  <si>
    <t>初始血量</t>
    <phoneticPr fontId="2" type="noConversion"/>
  </si>
  <si>
    <t>攻击成长</t>
    <phoneticPr fontId="2" type="noConversion"/>
  </si>
  <si>
    <t>防御成长</t>
    <phoneticPr fontId="2" type="noConversion"/>
  </si>
  <si>
    <t>血量成长</t>
    <phoneticPr fontId="2" type="noConversion"/>
  </si>
  <si>
    <t>突破攻</t>
    <phoneticPr fontId="2" type="noConversion"/>
  </si>
  <si>
    <t>突破防</t>
    <phoneticPr fontId="2" type="noConversion"/>
  </si>
  <si>
    <t>突破血</t>
    <phoneticPr fontId="2" type="noConversion"/>
  </si>
  <si>
    <t>突破次数</t>
    <phoneticPr fontId="2" type="noConversion"/>
  </si>
  <si>
    <t>境界攻</t>
    <phoneticPr fontId="2" type="noConversion"/>
  </si>
  <si>
    <t>境界防</t>
    <phoneticPr fontId="2" type="noConversion"/>
  </si>
  <si>
    <t>境界血</t>
    <phoneticPr fontId="2" type="noConversion"/>
  </si>
  <si>
    <t>总攻击</t>
    <phoneticPr fontId="2" type="noConversion"/>
  </si>
  <si>
    <t>总防御</t>
    <phoneticPr fontId="2" type="noConversion"/>
  </si>
  <si>
    <t>总血量</t>
    <phoneticPr fontId="2" type="noConversion"/>
  </si>
  <si>
    <t>本境攻</t>
    <phoneticPr fontId="2" type="noConversion"/>
  </si>
  <si>
    <t>本境防</t>
    <phoneticPr fontId="2" type="noConversion"/>
  </si>
  <si>
    <t>本境血</t>
    <phoneticPr fontId="2" type="noConversion"/>
  </si>
  <si>
    <t>初始攻</t>
    <phoneticPr fontId="2" type="noConversion"/>
  </si>
  <si>
    <t>初始防</t>
    <phoneticPr fontId="2" type="noConversion"/>
  </si>
  <si>
    <t>初始血</t>
    <phoneticPr fontId="2" type="noConversion"/>
  </si>
  <si>
    <t>升级攻</t>
    <phoneticPr fontId="2" type="noConversion"/>
  </si>
  <si>
    <t>升级防</t>
    <phoneticPr fontId="2" type="noConversion"/>
  </si>
  <si>
    <t>升级血</t>
    <phoneticPr fontId="2" type="noConversion"/>
  </si>
  <si>
    <t>升级总攻</t>
    <phoneticPr fontId="2" type="noConversion"/>
  </si>
  <si>
    <t>升级总防</t>
    <phoneticPr fontId="2" type="noConversion"/>
  </si>
  <si>
    <t>升级总血</t>
    <phoneticPr fontId="2" type="noConversion"/>
  </si>
  <si>
    <t>总攻</t>
    <phoneticPr fontId="2" type="noConversion"/>
  </si>
  <si>
    <t>总防</t>
    <phoneticPr fontId="2" type="noConversion"/>
  </si>
  <si>
    <t>总血</t>
    <phoneticPr fontId="2" type="noConversion"/>
  </si>
  <si>
    <t>等级Min</t>
  </si>
  <si>
    <t>等级Max</t>
  </si>
  <si>
    <t>Phase</t>
    <phoneticPr fontId="2" type="noConversion"/>
  </si>
  <si>
    <t>HellLv</t>
    <phoneticPr fontId="2" type="noConversion"/>
  </si>
  <si>
    <t>要求等级</t>
  </si>
  <si>
    <t>Grid</t>
    <phoneticPr fontId="2" type="noConversion"/>
  </si>
  <si>
    <t>BkLv</t>
    <phoneticPr fontId="2" type="noConversion"/>
  </si>
  <si>
    <t>绿材料</t>
  </si>
  <si>
    <t>蓝材料</t>
  </si>
  <si>
    <t>紫材料</t>
  </si>
  <si>
    <t>橙材料</t>
  </si>
  <si>
    <t>红材料</t>
  </si>
  <si>
    <t>玄铁</t>
  </si>
  <si>
    <t>乌金</t>
  </si>
  <si>
    <t>银母</t>
  </si>
  <si>
    <t>铀金</t>
  </si>
  <si>
    <t>灵玉</t>
  </si>
  <si>
    <t>金币</t>
  </si>
  <si>
    <t>Qua</t>
    <phoneticPr fontId="2" type="noConversion"/>
  </si>
  <si>
    <t>Loc</t>
    <phoneticPr fontId="2" type="noConversion"/>
  </si>
  <si>
    <t>金币</t>
    <phoneticPr fontId="2" type="noConversion"/>
  </si>
  <si>
    <t>寄灵人卡牌数值</t>
    <phoneticPr fontId="2" type="noConversion"/>
  </si>
  <si>
    <t>守护灵卡牌数值</t>
    <phoneticPr fontId="2" type="noConversion"/>
  </si>
  <si>
    <t>魂火消耗数值</t>
    <phoneticPr fontId="2" type="noConversion"/>
  </si>
  <si>
    <t>突破材料消耗数值</t>
    <phoneticPr fontId="2" type="noConversion"/>
  </si>
  <si>
    <t>章节停留</t>
    <phoneticPr fontId="2" type="noConversion"/>
  </si>
  <si>
    <t>停留时间</t>
    <phoneticPr fontId="2" type="noConversion"/>
  </si>
  <si>
    <t>经验缺口时间</t>
    <phoneticPr fontId="2" type="noConversion"/>
  </si>
  <si>
    <t>装备属性</t>
    <phoneticPr fontId="2" type="noConversion"/>
  </si>
  <si>
    <t>等级段</t>
    <phoneticPr fontId="2" type="noConversion"/>
  </si>
  <si>
    <t>AtkBase</t>
    <phoneticPr fontId="2" type="noConversion"/>
  </si>
  <si>
    <t>DefBase</t>
    <phoneticPr fontId="2" type="noConversion"/>
  </si>
  <si>
    <t>HPBase</t>
    <phoneticPr fontId="2" type="noConversion"/>
  </si>
  <si>
    <t>AtkUp</t>
    <phoneticPr fontId="2" type="noConversion"/>
  </si>
  <si>
    <t>DefUp</t>
    <phoneticPr fontId="2" type="noConversion"/>
  </si>
  <si>
    <t>HPUp</t>
    <phoneticPr fontId="2" type="noConversion"/>
  </si>
  <si>
    <t>等级</t>
    <phoneticPr fontId="2" type="noConversion"/>
  </si>
  <si>
    <t>品质2</t>
  </si>
  <si>
    <t>品质3</t>
  </si>
  <si>
    <t>品质4</t>
  </si>
  <si>
    <t>装备强化金币</t>
    <phoneticPr fontId="2" type="noConversion"/>
  </si>
  <si>
    <t>章节</t>
    <phoneticPr fontId="2" type="noConversion"/>
  </si>
  <si>
    <t>等级Min</t>
    <phoneticPr fontId="2" type="noConversion"/>
  </si>
  <si>
    <t>等级Max</t>
    <phoneticPr fontId="2" type="noConversion"/>
  </si>
  <si>
    <t>升级属性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</si>
  <si>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</si>
  <si>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</si>
  <si>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</si>
  <si>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Bs</t>
    <phoneticPr fontId="2" type="noConversion"/>
  </si>
  <si>
    <t>等级</t>
    <phoneticPr fontId="2" type="noConversion"/>
  </si>
  <si>
    <t>对应金币</t>
    <phoneticPr fontId="2" type="noConversion"/>
  </si>
  <si>
    <t>Ghost.R</t>
    <phoneticPr fontId="2" type="noConversion"/>
  </si>
  <si>
    <t>总消耗</t>
    <phoneticPr fontId="2" type="noConversion"/>
  </si>
  <si>
    <t>观察品质</t>
    <phoneticPr fontId="2" type="noConversion"/>
  </si>
  <si>
    <t>品质Id</t>
    <phoneticPr fontId="2" type="noConversion"/>
  </si>
  <si>
    <t>品质名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</si>
  <si>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</si>
  <si>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</si>
  <si>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</si>
  <si>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UR</t>
    <phoneticPr fontId="2" type="noConversion"/>
  </si>
  <si>
    <t>突破</t>
    <phoneticPr fontId="2" type="noConversion"/>
  </si>
  <si>
    <t>要求等级</t>
    <phoneticPr fontId="2" type="noConversion"/>
  </si>
  <si>
    <t>属性名</t>
    <phoneticPr fontId="2" type="noConversion"/>
  </si>
  <si>
    <t>战力系数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</si>
  <si>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</si>
  <si>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</si>
  <si>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</si>
  <si>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对应金币</t>
    <phoneticPr fontId="2" type="noConversion"/>
  </si>
  <si>
    <t>Qua</t>
    <phoneticPr fontId="2" type="noConversion"/>
  </si>
  <si>
    <t>Bs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</si>
  <si>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</si>
  <si>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</si>
  <si>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</si>
  <si>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</si>
  <si>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</si>
  <si>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Bk</t>
    <phoneticPr fontId="2" type="noConversion"/>
  </si>
  <si>
    <t>灵玉</t>
    <phoneticPr fontId="2" type="noConversion"/>
  </si>
  <si>
    <t>总金币</t>
    <phoneticPr fontId="2" type="noConversion"/>
  </si>
  <si>
    <t>对应钻石</t>
    <phoneticPr fontId="2" type="noConversion"/>
  </si>
  <si>
    <t>钻石性价比</t>
    <phoneticPr fontId="2" type="noConversion"/>
  </si>
  <si>
    <t>性价比</t>
    <phoneticPr fontId="2" type="noConversion"/>
  </si>
  <si>
    <t>突破属性</t>
    <phoneticPr fontId="2" type="noConversion"/>
  </si>
  <si>
    <t>是否新突</t>
    <phoneticPr fontId="2" type="noConversion"/>
  </si>
  <si>
    <t>金币</t>
    <phoneticPr fontId="2" type="noConversion"/>
  </si>
  <si>
    <t>Qua</t>
    <phoneticPr fontId="2" type="noConversion"/>
  </si>
  <si>
    <t>熔炼总</t>
    <phoneticPr fontId="2" type="noConversion"/>
  </si>
  <si>
    <t>熔炼单</t>
    <phoneticPr fontId="2" type="noConversion"/>
  </si>
  <si>
    <t>装备等级</t>
    <phoneticPr fontId="2" type="noConversion"/>
  </si>
  <si>
    <t>卡牌星级</t>
    <phoneticPr fontId="2" type="noConversion"/>
  </si>
  <si>
    <t>属性加成</t>
    <phoneticPr fontId="2" type="noConversion"/>
  </si>
  <si>
    <t>星级</t>
    <phoneticPr fontId="2" type="noConversion"/>
  </si>
  <si>
    <t>AtkSuit</t>
  </si>
  <si>
    <t>AtkSuit</t>
    <phoneticPr fontId="2" type="noConversion"/>
  </si>
  <si>
    <t>DefSuit</t>
  </si>
  <si>
    <t>DefSuit</t>
    <phoneticPr fontId="2" type="noConversion"/>
  </si>
  <si>
    <t>HPSuit</t>
  </si>
  <si>
    <t>HPSuit</t>
    <phoneticPr fontId="2" type="noConversion"/>
  </si>
  <si>
    <t>装备品质</t>
    <phoneticPr fontId="2" type="noConversion"/>
  </si>
  <si>
    <t>装备Id</t>
    <phoneticPr fontId="2" type="noConversion"/>
  </si>
  <si>
    <t>是否有</t>
    <phoneticPr fontId="2" type="noConversion"/>
  </si>
  <si>
    <t>AtkBase</t>
  </si>
  <si>
    <t>DefBase</t>
  </si>
  <si>
    <t>HPBase</t>
  </si>
  <si>
    <t>是否新装</t>
    <phoneticPr fontId="2" type="noConversion"/>
  </si>
  <si>
    <t>熔炼值</t>
    <phoneticPr fontId="2" type="noConversion"/>
  </si>
  <si>
    <t>Bs</t>
    <phoneticPr fontId="2" type="noConversion"/>
  </si>
  <si>
    <t>装备获取</t>
    <phoneticPr fontId="2" type="noConversion"/>
  </si>
  <si>
    <t>AtkUp</t>
  </si>
  <si>
    <t>DefUp</t>
  </si>
  <si>
    <t>HPUp</t>
  </si>
  <si>
    <t>Atk</t>
    <phoneticPr fontId="2" type="noConversion"/>
  </si>
  <si>
    <t>Def</t>
    <phoneticPr fontId="2" type="noConversion"/>
  </si>
  <si>
    <t>HP</t>
    <phoneticPr fontId="2" type="noConversion"/>
  </si>
  <si>
    <t>品质1</t>
    <phoneticPr fontId="2" type="noConversion"/>
  </si>
  <si>
    <t>品质</t>
    <phoneticPr fontId="2" type="noConversion"/>
  </si>
  <si>
    <t>金币</t>
    <phoneticPr fontId="2" type="noConversion"/>
  </si>
  <si>
    <t>强化金币</t>
    <phoneticPr fontId="2" type="noConversion"/>
  </si>
  <si>
    <t>钻石</t>
    <phoneticPr fontId="2" type="noConversion"/>
  </si>
  <si>
    <t>装备强化</t>
    <phoneticPr fontId="2" type="noConversion"/>
  </si>
  <si>
    <t>总战力</t>
    <phoneticPr fontId="2" type="noConversion"/>
  </si>
  <si>
    <t>总钻石</t>
    <phoneticPr fontId="2" type="noConversion"/>
  </si>
  <si>
    <t>总性价比</t>
    <phoneticPr fontId="2" type="noConversion"/>
  </si>
  <si>
    <t>综述</t>
    <phoneticPr fontId="2" type="noConversion"/>
  </si>
  <si>
    <t>分段战力</t>
    <phoneticPr fontId="2" type="noConversion"/>
  </si>
  <si>
    <t>分段钻石</t>
    <phoneticPr fontId="2" type="noConversion"/>
  </si>
  <si>
    <t>分段性价比</t>
    <phoneticPr fontId="2" type="noConversion"/>
  </si>
  <si>
    <t>神器强化</t>
    <phoneticPr fontId="2" type="noConversion"/>
  </si>
  <si>
    <t>Id</t>
    <phoneticPr fontId="2" type="noConversion"/>
  </si>
  <si>
    <t>Pos</t>
    <phoneticPr fontId="2" type="noConversion"/>
  </si>
  <si>
    <t>RelicLoc</t>
    <phoneticPr fontId="2" type="noConversion"/>
  </si>
  <si>
    <t>神器碎片信息</t>
    <phoneticPr fontId="2" type="noConversion"/>
  </si>
  <si>
    <t>Relic</t>
    <phoneticPr fontId="2" type="noConversion"/>
  </si>
  <si>
    <t>Lv</t>
    <phoneticPr fontId="2" type="noConversion"/>
  </si>
  <si>
    <t>Cost</t>
    <phoneticPr fontId="2" type="noConversion"/>
  </si>
  <si>
    <t>ID</t>
  </si>
  <si>
    <t>#note</t>
  </si>
  <si>
    <t>Cost</t>
    <phoneticPr fontId="2" type="noConversion"/>
  </si>
  <si>
    <t>Lv</t>
    <phoneticPr fontId="2" type="noConversion"/>
  </si>
  <si>
    <t>Price</t>
    <phoneticPr fontId="2" type="noConversion"/>
  </si>
  <si>
    <t>等级</t>
    <phoneticPr fontId="2" type="noConversion"/>
  </si>
  <si>
    <t>DBs</t>
    <phoneticPr fontId="2" type="noConversion"/>
  </si>
  <si>
    <t>性价比</t>
    <phoneticPr fontId="2" type="noConversion"/>
  </si>
  <si>
    <t>Price</t>
    <phoneticPr fontId="2" type="noConversion"/>
  </si>
  <si>
    <t>性价比</t>
    <phoneticPr fontId="2" type="noConversion"/>
  </si>
  <si>
    <t>品质Min</t>
    <phoneticPr fontId="2" type="noConversion"/>
  </si>
  <si>
    <t>品质Max</t>
    <phoneticPr fontId="2" type="noConversion"/>
  </si>
  <si>
    <t>神器序号</t>
    <phoneticPr fontId="2" type="noConversion"/>
  </si>
  <si>
    <t>DebrisLoc</t>
    <phoneticPr fontId="2" type="noConversion"/>
  </si>
  <si>
    <t>Relic</t>
    <phoneticPr fontId="2" type="noConversion"/>
  </si>
  <si>
    <t>神器1-边际</t>
    <phoneticPr fontId="2" type="noConversion"/>
  </si>
  <si>
    <t>Qua</t>
    <phoneticPr fontId="2" type="noConversion"/>
  </si>
  <si>
    <t>Qua</t>
    <phoneticPr fontId="2" type="noConversion"/>
  </si>
  <si>
    <t>DebrisPrice</t>
    <phoneticPr fontId="2" type="noConversion"/>
  </si>
  <si>
    <t>Gold</t>
    <phoneticPr fontId="2" type="noConversion"/>
  </si>
  <si>
    <t>Bs</t>
    <phoneticPr fontId="2" type="noConversion"/>
  </si>
  <si>
    <t>Bs</t>
    <phoneticPr fontId="2" type="noConversion"/>
  </si>
  <si>
    <t>神器2-边际</t>
    <phoneticPr fontId="2" type="noConversion"/>
  </si>
  <si>
    <t>神器3-边际</t>
    <phoneticPr fontId="2" type="noConversion"/>
  </si>
  <si>
    <t>神器4-边际</t>
    <phoneticPr fontId="2" type="noConversion"/>
  </si>
  <si>
    <t>神器5-边际</t>
    <phoneticPr fontId="2" type="noConversion"/>
  </si>
  <si>
    <t>龙珠位</t>
  </si>
  <si>
    <t>等级</t>
  </si>
  <si>
    <t>攻</t>
  </si>
  <si>
    <t>防</t>
  </si>
  <si>
    <t>血</t>
  </si>
  <si>
    <t>Bs</t>
    <phoneticPr fontId="2" type="noConversion"/>
  </si>
  <si>
    <t>专属强化石1</t>
    <phoneticPr fontId="2" type="noConversion"/>
  </si>
  <si>
    <t>专属强化石2</t>
  </si>
  <si>
    <t>专属强化石3</t>
  </si>
  <si>
    <t>专属强化石4</t>
  </si>
  <si>
    <t>物品</t>
    <phoneticPr fontId="2" type="noConversion"/>
  </si>
  <si>
    <t>钻石</t>
    <phoneticPr fontId="2" type="noConversion"/>
  </si>
  <si>
    <t>金币</t>
    <phoneticPr fontId="2" type="noConversion"/>
  </si>
  <si>
    <t>金币</t>
    <phoneticPr fontId="2" type="noConversion"/>
  </si>
  <si>
    <t>性价比</t>
    <phoneticPr fontId="2" type="noConversion"/>
  </si>
  <si>
    <t>强化石钻石</t>
    <phoneticPr fontId="2" type="noConversion"/>
  </si>
  <si>
    <t>神器6-边际</t>
    <phoneticPr fontId="2" type="noConversion"/>
  </si>
  <si>
    <t>神器7-边际</t>
    <phoneticPr fontId="2" type="noConversion"/>
  </si>
  <si>
    <t>龙珠位</t>
    <phoneticPr fontId="2" type="noConversion"/>
  </si>
  <si>
    <t>开启等级</t>
    <phoneticPr fontId="2" type="noConversion"/>
  </si>
  <si>
    <t>专属武器龙珠</t>
    <phoneticPr fontId="2" type="noConversion"/>
  </si>
  <si>
    <t>IsNew</t>
    <phoneticPr fontId="2" type="noConversion"/>
  </si>
  <si>
    <t>总战力-大R</t>
    <phoneticPr fontId="2" type="noConversion"/>
  </si>
  <si>
    <t>总消耗-大R</t>
    <phoneticPr fontId="2" type="noConversion"/>
  </si>
  <si>
    <t>理性等级</t>
    <phoneticPr fontId="2" type="noConversion"/>
  </si>
  <si>
    <t>理性等级</t>
    <phoneticPr fontId="2" type="noConversion"/>
  </si>
  <si>
    <t>总战力-理性</t>
    <phoneticPr fontId="2" type="noConversion"/>
  </si>
  <si>
    <t>总消耗-理性</t>
    <phoneticPr fontId="2" type="noConversion"/>
  </si>
  <si>
    <t>专属武器龙珠</t>
    <phoneticPr fontId="2" type="noConversion"/>
  </si>
  <si>
    <t>升级</t>
    <phoneticPr fontId="2" type="noConversion"/>
  </si>
  <si>
    <t>突破</t>
    <phoneticPr fontId="2" type="noConversion"/>
  </si>
  <si>
    <t>魂火</t>
    <phoneticPr fontId="2" type="noConversion"/>
  </si>
  <si>
    <t>专属武器</t>
    <phoneticPr fontId="2" type="noConversion"/>
  </si>
  <si>
    <t>装备获得</t>
    <phoneticPr fontId="2" type="noConversion"/>
  </si>
  <si>
    <t>装备强化</t>
    <phoneticPr fontId="2" type="noConversion"/>
  </si>
  <si>
    <t>性价比概述</t>
    <phoneticPr fontId="2" type="noConversion"/>
  </si>
  <si>
    <t>战力概述</t>
    <phoneticPr fontId="2" type="noConversion"/>
  </si>
  <si>
    <t>总和</t>
    <phoneticPr fontId="2" type="noConversion"/>
  </si>
  <si>
    <t>总坑概述</t>
    <phoneticPr fontId="2" type="noConversion"/>
  </si>
  <si>
    <t>熔炼值价值</t>
    <phoneticPr fontId="2" type="noConversion"/>
  </si>
  <si>
    <t>芦花-风10，芦花币50</t>
  </si>
  <si>
    <t>芦花-风20，芦花币100</t>
  </si>
  <si>
    <t>芦花-花10，芦花币80</t>
  </si>
  <si>
    <t>芦花-花20，芦花币120</t>
  </si>
  <si>
    <t>芦花-雪10，芦花币120</t>
  </si>
  <si>
    <t>芦花-雪20，芦花币230</t>
  </si>
  <si>
    <t>芦花-月10，芦花币120</t>
  </si>
  <si>
    <t>芦花-月20，芦花币230</t>
  </si>
  <si>
    <t>竞技场</t>
  </si>
  <si>
    <t>芦花古楼</t>
    <phoneticPr fontId="2" type="noConversion"/>
  </si>
  <si>
    <t>拥有一个5级的神器碎片</t>
  </si>
  <si>
    <t>拥有一个10级的神器碎片</t>
  </si>
  <si>
    <t>拥有2个1级的紫色碎片</t>
  </si>
  <si>
    <t>拥有5个1级的紫色碎片</t>
  </si>
  <si>
    <t>拥有5个2级的紫色碎片</t>
  </si>
  <si>
    <t>拥有1个橙色神器碎片</t>
  </si>
  <si>
    <t>拥有3个橙色神器碎片</t>
  </si>
  <si>
    <t>神器4达到1级</t>
  </si>
  <si>
    <t>神器3达到1级</t>
  </si>
  <si>
    <t>神器2达到2级</t>
  </si>
  <si>
    <t>神器2达到1级</t>
  </si>
  <si>
    <t>神器1达到2级</t>
  </si>
  <si>
    <t>单</t>
    <phoneticPr fontId="2" type="noConversion"/>
  </si>
  <si>
    <t>双</t>
    <phoneticPr fontId="2" type="noConversion"/>
  </si>
  <si>
    <t>拥有1个3级的乾位魂珠，14个专属强化石1</t>
    <phoneticPr fontId="2" type="noConversion"/>
  </si>
  <si>
    <t>拥有1个5级的乾位魂珠，42个专属强化石1</t>
    <phoneticPr fontId="2" type="noConversion"/>
  </si>
  <si>
    <t>拥有1个4级的坤位魂珠，42个专属强化石1</t>
    <phoneticPr fontId="2" type="noConversion"/>
  </si>
  <si>
    <t>拥有1个2级巽位魂珠，21个专属强化石1</t>
    <phoneticPr fontId="2" type="noConversion"/>
  </si>
  <si>
    <t>拥有3个2级的乾位魂珠，10个专属强化石1</t>
    <phoneticPr fontId="2" type="noConversion"/>
  </si>
  <si>
    <t>拥有3个4级的乾位魂珠，30个专属强化石1</t>
    <phoneticPr fontId="2" type="noConversion"/>
  </si>
  <si>
    <t>拥有3个3级的坤位魂珠，30个专属强化石1</t>
    <phoneticPr fontId="2" type="noConversion"/>
  </si>
  <si>
    <t>拥有3个1级的坤位魂珠，15个专属强化石1</t>
    <phoneticPr fontId="2" type="noConversion"/>
  </si>
  <si>
    <t>拥有3个1级巽位魂珠，15个专属强化石1</t>
    <phoneticPr fontId="2" type="noConversion"/>
  </si>
  <si>
    <t>拥有1个2级的坤位魂珠，21个专属强化石1</t>
    <phoneticPr fontId="2" type="noConversion"/>
  </si>
  <si>
    <t>拥有1个7级的乾位魂珠，21个专属强化石2，1个专属武器宝箱</t>
    <phoneticPr fontId="2" type="noConversion"/>
  </si>
  <si>
    <t>拥有1个6级的坤位魂珠，21个专属强化石2，1个专属武器宝箱</t>
    <phoneticPr fontId="2" type="noConversion"/>
  </si>
  <si>
    <t>拥有1个4级巽位魂珠，18个专属强化石2，1个专属武器宝箱</t>
    <phoneticPr fontId="2" type="noConversion"/>
  </si>
  <si>
    <t>拥有3个6级的乾位魂珠，14个专属强化石2，2个专属武器宝箱</t>
    <phoneticPr fontId="2" type="noConversion"/>
  </si>
  <si>
    <t>拥有3个5级的坤位魂珠，14个专属强化石2，2个专属武器宝箱</t>
    <phoneticPr fontId="2" type="noConversion"/>
  </si>
  <si>
    <t>拥有3个3级巽位魂珠，12个专属强化石2，2个专属武器宝箱</t>
    <phoneticPr fontId="2" type="noConversion"/>
  </si>
  <si>
    <t>拥有1个解封+2的专属武器，守护灵抽卡券x2</t>
    <phoneticPr fontId="2" type="noConversion"/>
  </si>
  <si>
    <t>拥有1个解封+3的专属武器，守护灵抽卡券x4</t>
    <phoneticPr fontId="2" type="noConversion"/>
  </si>
  <si>
    <t>拥有1个解封+1的专属武器，守护灵抽卡券x1</t>
    <phoneticPr fontId="2" type="noConversion"/>
  </si>
  <si>
    <t>拥有3个解封+1的专属武器，守护灵抽卡券x2</t>
    <phoneticPr fontId="2" type="noConversion"/>
  </si>
  <si>
    <t>400钻1套神器2碎片</t>
  </si>
  <si>
    <t>300钻，初级专属武器强化石x60</t>
  </si>
  <si>
    <t>1000钻专属武器宝箱x10</t>
  </si>
  <si>
    <t>1000钻神器惊喜宝箱X10</t>
  </si>
  <si>
    <t>达到38级送500钻石</t>
    <phoneticPr fontId="2" type="noConversion"/>
  </si>
  <si>
    <t>达到45级送600钻石</t>
    <phoneticPr fontId="2" type="noConversion"/>
  </si>
  <si>
    <t>战力达到20000送500钻石</t>
    <phoneticPr fontId="2" type="noConversion"/>
  </si>
  <si>
    <t>战力达到250000送600钻石</t>
    <phoneticPr fontId="2" type="noConversion"/>
  </si>
  <si>
    <t>等级达到55级送700钻石</t>
    <phoneticPr fontId="2" type="noConversion"/>
  </si>
  <si>
    <t>战力达到350000送700钻石</t>
    <phoneticPr fontId="2" type="noConversion"/>
  </si>
  <si>
    <t>等级达到60级送800钻石</t>
    <phoneticPr fontId="2" type="noConversion"/>
  </si>
  <si>
    <t>战力达到450000送800钻石</t>
    <phoneticPr fontId="2" type="noConversion"/>
  </si>
  <si>
    <t>等级达到65级送800钻石</t>
    <phoneticPr fontId="2" type="noConversion"/>
  </si>
  <si>
    <t>战力达到550000送800钻石</t>
    <phoneticPr fontId="2" type="noConversion"/>
  </si>
  <si>
    <t>战力达到350000送800钻石</t>
    <phoneticPr fontId="2" type="noConversion"/>
  </si>
  <si>
    <t>等级达到73级，送800钻石</t>
    <phoneticPr fontId="2" type="noConversion"/>
  </si>
  <si>
    <t>战力达到400000，送800钻石</t>
    <phoneticPr fontId="2" type="noConversion"/>
  </si>
  <si>
    <t>消耗3000钻石，专属武器宝箱x10</t>
    <phoneticPr fontId="2" type="noConversion"/>
  </si>
  <si>
    <t>1,登录，花钱就有，在线时间</t>
    <phoneticPr fontId="2" type="noConversion"/>
  </si>
  <si>
    <t>2，根据当天能玩的，开放的系统补足，</t>
    <phoneticPr fontId="2" type="noConversion"/>
  </si>
  <si>
    <t>3，追求目标极限</t>
    <phoneticPr fontId="2" type="noConversion"/>
  </si>
  <si>
    <t>4，购买1个，礼包，宝箱，突破，强化</t>
    <phoneticPr fontId="2" type="noConversion"/>
  </si>
  <si>
    <t>唯一性</t>
    <phoneticPr fontId="2" type="noConversion"/>
  </si>
  <si>
    <t>5-8折，让玩家有便宜可站的消耗RMB口</t>
    <phoneticPr fontId="2" type="noConversion"/>
  </si>
  <si>
    <t>第一天，</t>
    <phoneticPr fontId="2" type="noConversion"/>
  </si>
  <si>
    <t>抽卡为主</t>
    <phoneticPr fontId="2" type="noConversion"/>
  </si>
  <si>
    <t>养成守护灵为主</t>
    <phoneticPr fontId="2" type="noConversion"/>
  </si>
  <si>
    <t>第二天</t>
    <phoneticPr fontId="2" type="noConversion"/>
  </si>
  <si>
    <t>抽卡为主（寄灵人）</t>
    <phoneticPr fontId="2" type="noConversion"/>
  </si>
  <si>
    <t>竞技场</t>
    <phoneticPr fontId="2" type="noConversion"/>
  </si>
  <si>
    <t>装备养成</t>
    <phoneticPr fontId="2" type="noConversion"/>
  </si>
  <si>
    <t>第三天</t>
    <phoneticPr fontId="2" type="noConversion"/>
  </si>
  <si>
    <t>抽卡为主</t>
    <phoneticPr fontId="2" type="noConversion"/>
  </si>
  <si>
    <t>第四天</t>
    <phoneticPr fontId="2" type="noConversion"/>
  </si>
  <si>
    <t>抽卡为主，寄灵人</t>
    <phoneticPr fontId="2" type="noConversion"/>
  </si>
  <si>
    <t>芦花古楼</t>
    <phoneticPr fontId="2" type="noConversion"/>
  </si>
  <si>
    <t>神器</t>
    <phoneticPr fontId="2" type="noConversion"/>
  </si>
  <si>
    <t>竞技场胜利</t>
    <phoneticPr fontId="2" type="noConversion"/>
  </si>
  <si>
    <t>第五天</t>
    <phoneticPr fontId="2" type="noConversion"/>
  </si>
  <si>
    <t>恶灵入侵</t>
    <phoneticPr fontId="2" type="noConversion"/>
  </si>
  <si>
    <t>洗练</t>
    <phoneticPr fontId="2" type="noConversion"/>
  </si>
  <si>
    <t>第六天</t>
    <phoneticPr fontId="2" type="noConversion"/>
  </si>
  <si>
    <t>抽卡为主，寄灵人</t>
    <phoneticPr fontId="2" type="noConversion"/>
  </si>
  <si>
    <t>实时竞技场</t>
    <phoneticPr fontId="2" type="noConversion"/>
  </si>
  <si>
    <t>神器，专属装备</t>
    <phoneticPr fontId="2" type="noConversion"/>
  </si>
  <si>
    <t>装备套装</t>
    <phoneticPr fontId="2" type="noConversion"/>
  </si>
  <si>
    <t>第七天</t>
    <phoneticPr fontId="2" type="noConversion"/>
  </si>
  <si>
    <t>第八天</t>
    <phoneticPr fontId="2" type="noConversion"/>
  </si>
  <si>
    <t>等级极限</t>
    <phoneticPr fontId="2" type="noConversion"/>
  </si>
  <si>
    <t>收集卡牌</t>
    <phoneticPr fontId="2" type="noConversion"/>
  </si>
  <si>
    <t>通关给突破材料</t>
    <phoneticPr fontId="2" type="noConversion"/>
  </si>
  <si>
    <t>技能获取</t>
    <phoneticPr fontId="2" type="noConversion"/>
  </si>
  <si>
    <t>技能升级</t>
    <phoneticPr fontId="2" type="noConversion"/>
  </si>
  <si>
    <t>技能突破</t>
    <phoneticPr fontId="2" type="noConversion"/>
  </si>
  <si>
    <t>日常本</t>
    <phoneticPr fontId="2" type="noConversion"/>
  </si>
  <si>
    <t>困难本</t>
    <phoneticPr fontId="2" type="noConversion"/>
  </si>
  <si>
    <t>普通本</t>
    <phoneticPr fontId="2" type="noConversion"/>
  </si>
  <si>
    <t>快速挂机5次，赠送守护灵抽卡券2</t>
    <phoneticPr fontId="2" type="noConversion"/>
  </si>
  <si>
    <t>快速挂机7次，赠送守护灵抽卡券2</t>
    <phoneticPr fontId="2" type="noConversion"/>
  </si>
  <si>
    <t>快速挂机12次，赠送守护灵抽卡券2</t>
    <phoneticPr fontId="2" type="noConversion"/>
  </si>
  <si>
    <t>通关1-7，赠送守护灵抽卡券2</t>
    <phoneticPr fontId="2" type="noConversion"/>
  </si>
  <si>
    <t>拥有1个30级的SSR守护灵</t>
    <phoneticPr fontId="2" type="noConversion"/>
  </si>
  <si>
    <t>拥有1个SSR守护灵</t>
    <phoneticPr fontId="2" type="noConversion"/>
  </si>
  <si>
    <t>拥有1个25级的SSR守护灵</t>
    <phoneticPr fontId="2" type="noConversion"/>
  </si>
  <si>
    <t>拥有1个40级的SSR守护灵</t>
    <phoneticPr fontId="2" type="noConversion"/>
  </si>
  <si>
    <t>拥有3个15级守护灵</t>
    <phoneticPr fontId="2" type="noConversion"/>
  </si>
  <si>
    <t>拥有3个25级守护灵</t>
    <phoneticPr fontId="2" type="noConversion"/>
  </si>
  <si>
    <t>拥有3个35级守护灵</t>
    <phoneticPr fontId="2" type="noConversion"/>
  </si>
  <si>
    <t>时间</t>
    <phoneticPr fontId="2" type="noConversion"/>
  </si>
  <si>
    <t>等级</t>
    <phoneticPr fontId="2" type="noConversion"/>
  </si>
  <si>
    <t>突破</t>
    <phoneticPr fontId="2" type="noConversion"/>
  </si>
  <si>
    <t>时间停留</t>
    <phoneticPr fontId="2" type="noConversion"/>
  </si>
  <si>
    <t>时间</t>
    <phoneticPr fontId="2" type="noConversion"/>
  </si>
  <si>
    <t>等级</t>
    <phoneticPr fontId="2" type="noConversion"/>
  </si>
  <si>
    <t>卡牌</t>
    <phoneticPr fontId="2" type="noConversion"/>
  </si>
  <si>
    <t>SSR</t>
    <phoneticPr fontId="2" type="noConversion"/>
  </si>
  <si>
    <t>在线时长</t>
    <phoneticPr fontId="2" type="noConversion"/>
  </si>
  <si>
    <t>挂机时间</t>
    <phoneticPr fontId="2" type="noConversion"/>
  </si>
  <si>
    <t>绿色突破材料</t>
    <phoneticPr fontId="2" type="noConversion"/>
  </si>
  <si>
    <t>玄铁</t>
    <phoneticPr fontId="2" type="noConversion"/>
  </si>
  <si>
    <t>金币</t>
    <phoneticPr fontId="2" type="noConversion"/>
  </si>
  <si>
    <t>装备强化-金币</t>
    <phoneticPr fontId="2" type="noConversion"/>
  </si>
  <si>
    <t>平均每小时战力</t>
    <phoneticPr fontId="2" type="noConversion"/>
  </si>
  <si>
    <t>新手抽卡券</t>
    <phoneticPr fontId="2" type="noConversion"/>
  </si>
  <si>
    <t>高级抽卡券</t>
    <phoneticPr fontId="2" type="noConversion"/>
  </si>
  <si>
    <t>1级武将</t>
    <phoneticPr fontId="2" type="noConversion"/>
  </si>
  <si>
    <t>3个SSR</t>
    <phoneticPr fontId="2" type="noConversion"/>
  </si>
  <si>
    <t>6R</t>
    <phoneticPr fontId="2" type="noConversion"/>
  </si>
  <si>
    <t>3SR</t>
    <phoneticPr fontId="2" type="noConversion"/>
  </si>
  <si>
    <t>主线</t>
    <phoneticPr fontId="2" type="noConversion"/>
  </si>
  <si>
    <t>价值钻石</t>
    <phoneticPr fontId="2" type="noConversion"/>
  </si>
  <si>
    <t>闯关</t>
    <phoneticPr fontId="2" type="noConversion"/>
  </si>
  <si>
    <t>日常本</t>
  </si>
  <si>
    <t>挂机</t>
    <phoneticPr fontId="2" type="noConversion"/>
  </si>
  <si>
    <t>单武将SR</t>
    <phoneticPr fontId="2" type="noConversion"/>
  </si>
  <si>
    <t>单武将SSR</t>
    <phoneticPr fontId="2" type="noConversion"/>
  </si>
  <si>
    <t>绿色突破材料-嘉年华</t>
    <phoneticPr fontId="2" type="noConversion"/>
  </si>
  <si>
    <t>熔炼值</t>
    <phoneticPr fontId="2" type="noConversion"/>
  </si>
  <si>
    <t>玄铁，关卡宝箱产出下降</t>
    <phoneticPr fontId="2" type="noConversion"/>
  </si>
  <si>
    <t>熔炼值：</t>
    <phoneticPr fontId="2" type="noConversion"/>
  </si>
  <si>
    <t>主线任务补1000</t>
    <phoneticPr fontId="2" type="noConversion"/>
  </si>
  <si>
    <t>嘉年华补1000</t>
    <phoneticPr fontId="2" type="noConversion"/>
  </si>
  <si>
    <t>单武将20级装备战力：</t>
    <phoneticPr fontId="2" type="noConversion"/>
  </si>
  <si>
    <t>金币-突破魂火</t>
    <phoneticPr fontId="2" type="noConversion"/>
  </si>
  <si>
    <t>技能养成</t>
    <phoneticPr fontId="2" type="noConversion"/>
  </si>
  <si>
    <t>抽卡产出</t>
    <phoneticPr fontId="2" type="noConversion"/>
  </si>
  <si>
    <t>主线任务</t>
    <phoneticPr fontId="2" type="noConversion"/>
  </si>
  <si>
    <t>嘉年华</t>
    <phoneticPr fontId="2" type="noConversion"/>
  </si>
  <si>
    <t>等级战力在线等礼包</t>
    <phoneticPr fontId="2" type="noConversion"/>
  </si>
  <si>
    <t>新手抽卡劵10</t>
    <phoneticPr fontId="2" type="noConversion"/>
  </si>
  <si>
    <t>金币</t>
    <phoneticPr fontId="2" type="noConversion"/>
  </si>
  <si>
    <t>绿色突破材料</t>
    <phoneticPr fontId="2" type="noConversion"/>
  </si>
  <si>
    <t>付费礼包</t>
    <phoneticPr fontId="2" type="noConversion"/>
  </si>
  <si>
    <t>战力</t>
    <phoneticPr fontId="2" type="noConversion"/>
  </si>
  <si>
    <t>在线</t>
    <phoneticPr fontId="2" type="noConversion"/>
  </si>
  <si>
    <t>等级</t>
    <phoneticPr fontId="2" type="noConversion"/>
  </si>
  <si>
    <t>蓝色突破材料</t>
    <phoneticPr fontId="2" type="noConversion"/>
  </si>
  <si>
    <t>闯关</t>
    <phoneticPr fontId="2" type="noConversion"/>
  </si>
  <si>
    <t>蓝色突破材料</t>
    <phoneticPr fontId="2" type="noConversion"/>
  </si>
  <si>
    <t>专属武器第1次强化必然成功</t>
    <phoneticPr fontId="2" type="noConversion"/>
  </si>
  <si>
    <t>专属强化石1</t>
    <phoneticPr fontId="2" type="noConversion"/>
  </si>
  <si>
    <t>专属强化</t>
    <phoneticPr fontId="2" type="noConversion"/>
  </si>
  <si>
    <t>本日需求</t>
    <phoneticPr fontId="2" type="noConversion"/>
  </si>
  <si>
    <t>蓝色突破材料</t>
    <phoneticPr fontId="2" type="noConversion"/>
  </si>
  <si>
    <t>专属强化材料1</t>
    <phoneticPr fontId="2" type="noConversion"/>
  </si>
  <si>
    <t>30元礼包</t>
    <phoneticPr fontId="2" type="noConversion"/>
  </si>
  <si>
    <t>7日送SR寄灵人-吕仙宫</t>
    <phoneticPr fontId="2" type="noConversion"/>
  </si>
  <si>
    <t>送20个高抽券-各种活动</t>
    <phoneticPr fontId="2" type="noConversion"/>
  </si>
  <si>
    <t>第三天</t>
    <phoneticPr fontId="2" type="noConversion"/>
  </si>
  <si>
    <t>专属强化1</t>
    <phoneticPr fontId="2" type="noConversion"/>
  </si>
  <si>
    <t>专属强化-金币</t>
    <phoneticPr fontId="2" type="noConversion"/>
  </si>
  <si>
    <t>专属强化-金币</t>
    <phoneticPr fontId="2" type="noConversion"/>
  </si>
  <si>
    <t>神器1-金币</t>
    <phoneticPr fontId="2" type="noConversion"/>
  </si>
  <si>
    <t>神器1-钻石</t>
    <phoneticPr fontId="2" type="noConversion"/>
  </si>
  <si>
    <t>神器1-1</t>
    <phoneticPr fontId="2" type="noConversion"/>
  </si>
  <si>
    <t>神器1-2</t>
  </si>
  <si>
    <t>神器1-3</t>
  </si>
  <si>
    <t>第四天</t>
    <phoneticPr fontId="2" type="noConversion"/>
  </si>
  <si>
    <t>紫色突破材料</t>
    <phoneticPr fontId="2" type="noConversion"/>
  </si>
  <si>
    <t>乌金</t>
    <phoneticPr fontId="2" type="noConversion"/>
  </si>
  <si>
    <t>紫色突破材料</t>
    <phoneticPr fontId="2" type="noConversion"/>
  </si>
  <si>
    <t>乌金</t>
    <phoneticPr fontId="2" type="noConversion"/>
  </si>
  <si>
    <t>第五天</t>
    <phoneticPr fontId="2" type="noConversion"/>
  </si>
  <si>
    <t>第六天</t>
    <phoneticPr fontId="2" type="noConversion"/>
  </si>
  <si>
    <t>章节</t>
    <phoneticPr fontId="2" type="noConversion"/>
  </si>
  <si>
    <t>等级</t>
    <phoneticPr fontId="2" type="noConversion"/>
  </si>
  <si>
    <t>首通.金币</t>
    <phoneticPr fontId="2" type="noConversion"/>
  </si>
  <si>
    <t>Type</t>
    <phoneticPr fontId="2" type="noConversion"/>
  </si>
  <si>
    <t>首通.S经验</t>
    <phoneticPr fontId="2" type="noConversion"/>
  </si>
  <si>
    <t>绿色基础材料</t>
  </si>
  <si>
    <t>蓝色基础材料</t>
  </si>
  <si>
    <t>紫色基础材料</t>
  </si>
  <si>
    <t>橙色基础材料</t>
  </si>
  <si>
    <t>红色基础材料</t>
  </si>
  <si>
    <t>守护灵抽卡券</t>
    <phoneticPr fontId="2" type="noConversion"/>
  </si>
  <si>
    <t>2小时扫荡券</t>
  </si>
  <si>
    <t>等级Min</t>
    <phoneticPr fontId="2" type="noConversion"/>
  </si>
  <si>
    <t>等级Max</t>
    <phoneticPr fontId="2" type="noConversion"/>
  </si>
  <si>
    <t>日常本名</t>
    <phoneticPr fontId="2" type="noConversion"/>
  </si>
  <si>
    <t>等级</t>
    <phoneticPr fontId="2" type="noConversion"/>
  </si>
  <si>
    <t>金币本</t>
    <phoneticPr fontId="2" type="noConversion"/>
  </si>
  <si>
    <t>魂火本</t>
    <phoneticPr fontId="2" type="noConversion"/>
  </si>
  <si>
    <t>突破材料本</t>
    <phoneticPr fontId="2" type="noConversion"/>
  </si>
  <si>
    <t>专属武器本</t>
    <phoneticPr fontId="2" type="noConversion"/>
  </si>
  <si>
    <t>强化石1</t>
  </si>
  <si>
    <t>强化石2</t>
  </si>
  <si>
    <t>强化石3</t>
  </si>
  <si>
    <t>强化石4</t>
  </si>
  <si>
    <t>专属强化石1</t>
  </si>
  <si>
    <t>神器钻石价值</t>
  </si>
  <si>
    <t>神器钻石价值</t>
    <phoneticPr fontId="2" type="noConversion"/>
  </si>
  <si>
    <t>神器本</t>
    <phoneticPr fontId="2" type="noConversion"/>
  </si>
  <si>
    <t>Ghost</t>
  </si>
  <si>
    <t>Gold</t>
  </si>
  <si>
    <t>章节</t>
    <phoneticPr fontId="2" type="noConversion"/>
  </si>
  <si>
    <t>需求等级</t>
    <phoneticPr fontId="2" type="noConversion"/>
  </si>
  <si>
    <t>时间</t>
    <phoneticPr fontId="2" type="noConversion"/>
  </si>
  <si>
    <t>等级Min</t>
    <phoneticPr fontId="2" type="noConversion"/>
  </si>
  <si>
    <t>等级Max</t>
    <phoneticPr fontId="2" type="noConversion"/>
  </si>
  <si>
    <t>产出途径</t>
    <phoneticPr fontId="2" type="noConversion"/>
  </si>
  <si>
    <t>关卡</t>
    <phoneticPr fontId="2" type="noConversion"/>
  </si>
  <si>
    <t>日常本</t>
    <phoneticPr fontId="2" type="noConversion"/>
  </si>
  <si>
    <t>挂机</t>
    <phoneticPr fontId="2" type="noConversion"/>
  </si>
  <si>
    <t>宝箱.金币</t>
    <phoneticPr fontId="2" type="noConversion"/>
  </si>
  <si>
    <t>宝箱.钻石</t>
    <phoneticPr fontId="2" type="noConversion"/>
  </si>
  <si>
    <t>宝箱.抽卡券</t>
    <phoneticPr fontId="2" type="noConversion"/>
  </si>
  <si>
    <t>宝箱.扫荡券</t>
    <phoneticPr fontId="2" type="noConversion"/>
  </si>
  <si>
    <t>宝箱.经验</t>
    <phoneticPr fontId="2" type="noConversion"/>
  </si>
  <si>
    <t>守护灵经验</t>
    <phoneticPr fontId="2" type="noConversion"/>
  </si>
  <si>
    <t>寄灵人抽卡券</t>
    <phoneticPr fontId="12" type="noConversion"/>
  </si>
  <si>
    <t>把1个技能升到3级</t>
    <phoneticPr fontId="9" type="noConversion"/>
  </si>
  <si>
    <t>登陆送钻石150</t>
    <phoneticPr fontId="2" type="noConversion"/>
  </si>
  <si>
    <t>在竞技场商店进行5次兑换</t>
  </si>
  <si>
    <t>在竞技场商店进行10次兑换</t>
  </si>
  <si>
    <t>竞技场积分达到1200分</t>
    <phoneticPr fontId="2" type="noConversion"/>
  </si>
  <si>
    <t>竞技场积分达到1300分</t>
    <phoneticPr fontId="2" type="noConversion"/>
  </si>
  <si>
    <t>竞技场积分达到1500分</t>
    <phoneticPr fontId="2" type="noConversion"/>
  </si>
  <si>
    <t>竞技场积分达到1800分</t>
  </si>
  <si>
    <t>竞技场积分达到1800分</t>
    <phoneticPr fontId="2" type="noConversion"/>
  </si>
  <si>
    <t>在竞技场商店进行5次兑换</t>
    <phoneticPr fontId="2" type="noConversion"/>
  </si>
  <si>
    <t>在竞技场商店进行10次兑换</t>
    <phoneticPr fontId="2" type="noConversion"/>
  </si>
  <si>
    <t>击杀2个地煞4的恶灵</t>
  </si>
  <si>
    <t>击杀2个地煞5的恶灵</t>
  </si>
  <si>
    <t>击杀2个地煞6的恶灵</t>
  </si>
  <si>
    <t>击杀5个恶灵</t>
  </si>
  <si>
    <t>击杀10个恶灵</t>
  </si>
  <si>
    <t>竞技场积分达到1300分，50蓝色基础材料</t>
  </si>
  <si>
    <t>竞技场积分达到1200分，40蓝色基础材料</t>
  </si>
  <si>
    <t>竞技场积分达到1500分，65蓝色基础材料</t>
  </si>
  <si>
    <t>击杀2个地煞2的恶灵，40蓝色基础材料</t>
  </si>
  <si>
    <t>击杀2个地煞3的恶灵，65蓝色基础材料</t>
  </si>
  <si>
    <t>竞技场积分达到1300分，50蓝色基础材料，24000金币</t>
    <phoneticPr fontId="2" type="noConversion"/>
  </si>
  <si>
    <t>竞技场积分达到1200分，40蓝色基础材料，15000金币</t>
    <phoneticPr fontId="2" type="noConversion"/>
  </si>
  <si>
    <t>在竞技场商店进行5次兑换，30蓝色基础材料，15000金币</t>
    <phoneticPr fontId="2" type="noConversion"/>
  </si>
  <si>
    <t>在竞技场商店进行10次兑换，50蓝色基础材料，24000金币</t>
    <phoneticPr fontId="2" type="noConversion"/>
  </si>
  <si>
    <t>击杀2个地煞2的恶灵，40蓝色基础材料，18000金币</t>
    <phoneticPr fontId="2" type="noConversion"/>
  </si>
  <si>
    <t>击杀2个地煞3的恶灵，50蓝色基础材料，24000金币</t>
    <phoneticPr fontId="2" type="noConversion"/>
  </si>
  <si>
    <t>击杀2个地煞4的恶灵，24000金币，50钻石</t>
    <phoneticPr fontId="2" type="noConversion"/>
  </si>
  <si>
    <t>击杀2个地煞6的恶灵，24000金币，200钻石</t>
    <phoneticPr fontId="2" type="noConversion"/>
  </si>
  <si>
    <t>击杀2个地煞5的恶灵，24000金币，100钻石</t>
    <phoneticPr fontId="2" type="noConversion"/>
  </si>
  <si>
    <t>击杀5个恶灵，24000金币，100钻石</t>
    <phoneticPr fontId="2" type="noConversion"/>
  </si>
  <si>
    <t>击杀10个恶灵，24000金币，200钻石</t>
    <phoneticPr fontId="2" type="noConversion"/>
  </si>
  <si>
    <t>竞技场积分达到1500分，30000金币，100钻石</t>
    <phoneticPr fontId="2" type="noConversion"/>
  </si>
  <si>
    <t>竞技场积分达到1800分，30000金币，200钻石</t>
    <phoneticPr fontId="2" type="noConversion"/>
  </si>
  <si>
    <t>异邦刀客</t>
  </si>
  <si>
    <t>异邦刀客</t>
    <phoneticPr fontId="2" type="noConversion"/>
  </si>
  <si>
    <t>SubQua</t>
    <phoneticPr fontId="2" type="noConversion"/>
  </si>
  <si>
    <t>石灵明</t>
    <phoneticPr fontId="2" type="noConversion"/>
  </si>
  <si>
    <t>于禁</t>
    <phoneticPr fontId="2" type="noConversion"/>
  </si>
  <si>
    <t>典韦</t>
    <phoneticPr fontId="2" type="noConversion"/>
  </si>
  <si>
    <t>徐晃</t>
    <phoneticPr fontId="2" type="noConversion"/>
  </si>
  <si>
    <t>燕青</t>
  </si>
  <si>
    <t>燕青</t>
    <phoneticPr fontId="2" type="noConversion"/>
  </si>
  <si>
    <t>高顺</t>
    <phoneticPr fontId="2" type="noConversion"/>
  </si>
  <si>
    <t>柠檬精</t>
  </si>
  <si>
    <t>柠檬精</t>
    <phoneticPr fontId="2" type="noConversion"/>
  </si>
  <si>
    <t>塞伯罗斯</t>
    <phoneticPr fontId="2" type="noConversion"/>
  </si>
  <si>
    <t>SSR</t>
    <phoneticPr fontId="2" type="noConversion"/>
  </si>
  <si>
    <t>飞廉</t>
  </si>
  <si>
    <t>雷震子</t>
  </si>
  <si>
    <t>雷震子</t>
    <phoneticPr fontId="2" type="noConversion"/>
  </si>
  <si>
    <t>天使缇娜</t>
    <phoneticPr fontId="2" type="noConversion"/>
  </si>
  <si>
    <t>碎片数量</t>
    <phoneticPr fontId="2" type="noConversion"/>
  </si>
  <si>
    <t>吉拉</t>
  </si>
  <si>
    <t>阎巧巧</t>
  </si>
  <si>
    <t>战斗曹焱兵</t>
  </si>
  <si>
    <t>常服曹焱兵</t>
  </si>
  <si>
    <t>吉拉</t>
    <phoneticPr fontId="2" type="noConversion"/>
  </si>
  <si>
    <t>常服曹焱兵</t>
    <phoneticPr fontId="2" type="noConversion"/>
  </si>
  <si>
    <t>阎巧巧</t>
    <phoneticPr fontId="2" type="noConversion"/>
  </si>
  <si>
    <t>战斗曹焱兵</t>
    <phoneticPr fontId="2" type="noConversion"/>
  </si>
  <si>
    <t>R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</si>
  <si>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</si>
  <si>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</si>
  <si>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</si>
  <si>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曹玄亮</t>
  </si>
  <si>
    <t>南御夫</t>
  </si>
  <si>
    <t>卢天佑</t>
  </si>
  <si>
    <t>曹玄亮</t>
    <phoneticPr fontId="2" type="noConversion"/>
  </si>
  <si>
    <t>吕仙宫</t>
  </si>
  <si>
    <t>姬烟华</t>
  </si>
  <si>
    <t>盖文</t>
  </si>
  <si>
    <t>项昆仑</t>
  </si>
  <si>
    <t>南御夫</t>
    <phoneticPr fontId="2" type="noConversion"/>
  </si>
  <si>
    <t>卢天佑</t>
    <phoneticPr fontId="2" type="noConversion"/>
  </si>
  <si>
    <t>吕仙宫</t>
    <phoneticPr fontId="2" type="noConversion"/>
  </si>
  <si>
    <t>阎风吒</t>
    <phoneticPr fontId="2" type="noConversion"/>
  </si>
  <si>
    <t>姬烟华</t>
    <phoneticPr fontId="2" type="noConversion"/>
  </si>
  <si>
    <t>盖文</t>
    <phoneticPr fontId="2" type="noConversion"/>
  </si>
  <si>
    <t>项昆仑</t>
    <phoneticPr fontId="2" type="noConversion"/>
  </si>
  <si>
    <t>黑尔坎普</t>
  </si>
  <si>
    <t>幻</t>
  </si>
  <si>
    <t>战斗夏玲</t>
  </si>
  <si>
    <t>北落师门</t>
  </si>
  <si>
    <t>红莲缇娜</t>
  </si>
  <si>
    <t>刘羽禅</t>
  </si>
  <si>
    <t>黑尔坎普</t>
    <phoneticPr fontId="2" type="noConversion"/>
  </si>
  <si>
    <t>幻</t>
    <phoneticPr fontId="2" type="noConversion"/>
  </si>
  <si>
    <t>战斗夏玲</t>
    <phoneticPr fontId="2" type="noConversion"/>
  </si>
  <si>
    <t>北落师门</t>
    <phoneticPr fontId="2" type="noConversion"/>
  </si>
  <si>
    <t>红莲缇娜</t>
    <phoneticPr fontId="2" type="noConversion"/>
  </si>
  <si>
    <t>刘羽禅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</si>
  <si>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</si>
  <si>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</si>
  <si>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</si>
  <si>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Id</t>
    <phoneticPr fontId="2" type="noConversion"/>
  </si>
  <si>
    <t>SR</t>
    <phoneticPr fontId="2" type="noConversion"/>
  </si>
  <si>
    <t>柠檬精</t>
    <phoneticPr fontId="2" type="noConversion"/>
  </si>
  <si>
    <t>价值反比</t>
    <phoneticPr fontId="2" type="noConversion"/>
  </si>
  <si>
    <t>碎片价值概述</t>
    <phoneticPr fontId="2" type="noConversion"/>
  </si>
  <si>
    <t>守护灵价值</t>
    <phoneticPr fontId="2" type="noConversion"/>
  </si>
  <si>
    <t>寄灵人价值</t>
    <phoneticPr fontId="2" type="noConversion"/>
  </si>
  <si>
    <t>R卡池</t>
    <phoneticPr fontId="2" type="noConversion"/>
  </si>
  <si>
    <t>权重计算</t>
    <phoneticPr fontId="2" type="noConversion"/>
  </si>
  <si>
    <t>SR卡池</t>
    <phoneticPr fontId="2" type="noConversion"/>
  </si>
  <si>
    <t>徐晃</t>
    <phoneticPr fontId="2" type="noConversion"/>
  </si>
  <si>
    <t>西方龙</t>
    <phoneticPr fontId="2" type="noConversion"/>
  </si>
  <si>
    <t>P1-SSR卡池</t>
    <phoneticPr fontId="2" type="noConversion"/>
  </si>
  <si>
    <t>P2-SSR卡池</t>
  </si>
  <si>
    <t>P2-SSR卡池</t>
    <phoneticPr fontId="2" type="noConversion"/>
  </si>
  <si>
    <t>P3-SSR卡池</t>
  </si>
  <si>
    <t>P3-SSR卡池</t>
    <phoneticPr fontId="2" type="noConversion"/>
  </si>
  <si>
    <t>张飞</t>
    <phoneticPr fontId="2" type="noConversion"/>
  </si>
  <si>
    <t>张郃</t>
    <phoneticPr fontId="2" type="noConversion"/>
  </si>
  <si>
    <t>卡池</t>
    <phoneticPr fontId="2" type="noConversion"/>
  </si>
  <si>
    <t>守护灵高级抽卡</t>
  </si>
  <si>
    <t>守护灵低级抽卡</t>
  </si>
  <si>
    <t>寄灵人抽卡</t>
  </si>
  <si>
    <t>守护灵新手抽卡</t>
  </si>
  <si>
    <t>通用.R</t>
    <phoneticPr fontId="2" type="noConversion"/>
  </si>
  <si>
    <t>通用.SR</t>
    <phoneticPr fontId="2" type="noConversion"/>
  </si>
  <si>
    <t>通用.SSR</t>
    <phoneticPr fontId="2" type="noConversion"/>
  </si>
  <si>
    <t>保底SSR</t>
    <phoneticPr fontId="2" type="noConversion"/>
  </si>
  <si>
    <t>保底UR</t>
    <phoneticPr fontId="2" type="noConversion"/>
  </si>
  <si>
    <t>P4-UR卡池</t>
    <phoneticPr fontId="2" type="noConversion"/>
  </si>
  <si>
    <t>卡池</t>
    <phoneticPr fontId="2" type="noConversion"/>
  </si>
  <si>
    <t>夏侯惇</t>
    <phoneticPr fontId="2" type="noConversion"/>
  </si>
  <si>
    <t>P5-UR卡池</t>
    <phoneticPr fontId="2" type="noConversion"/>
  </si>
  <si>
    <t>项羽</t>
    <phoneticPr fontId="2" type="noConversion"/>
  </si>
  <si>
    <t>关羽</t>
    <phoneticPr fontId="2" type="noConversion"/>
  </si>
  <si>
    <t>卡池顶层概率</t>
    <phoneticPr fontId="2" type="noConversion"/>
  </si>
  <si>
    <t>保底SR</t>
    <phoneticPr fontId="2" type="noConversion"/>
  </si>
  <si>
    <t>保底SSR</t>
    <phoneticPr fontId="2" type="noConversion"/>
  </si>
  <si>
    <t>寄灵人R卡池</t>
    <phoneticPr fontId="2" type="noConversion"/>
  </si>
  <si>
    <t>寄灵人SR卡池</t>
    <phoneticPr fontId="2" type="noConversion"/>
  </si>
  <si>
    <t>寄灵人SSR卡池</t>
    <phoneticPr fontId="2" type="noConversion"/>
  </si>
  <si>
    <t>柠檬精</t>
    <phoneticPr fontId="2" type="noConversion"/>
  </si>
  <si>
    <t>于禁</t>
    <phoneticPr fontId="2" type="noConversion"/>
  </si>
  <si>
    <t>食火蜥</t>
    <phoneticPr fontId="2" type="noConversion"/>
  </si>
  <si>
    <t>塞伯罗斯</t>
    <phoneticPr fontId="2" type="noConversion"/>
  </si>
  <si>
    <t>异邦刀客</t>
    <phoneticPr fontId="2" type="noConversion"/>
  </si>
  <si>
    <t>许褚</t>
    <phoneticPr fontId="2" type="noConversion"/>
  </si>
  <si>
    <t>石灵明</t>
    <phoneticPr fontId="2" type="noConversion"/>
  </si>
  <si>
    <t>典韦</t>
    <phoneticPr fontId="2" type="noConversion"/>
  </si>
  <si>
    <t>徐晃</t>
    <phoneticPr fontId="2" type="noConversion"/>
  </si>
  <si>
    <t>新手卡池</t>
    <phoneticPr fontId="2" type="noConversion"/>
  </si>
  <si>
    <t>价值反比</t>
    <phoneticPr fontId="2" type="noConversion"/>
  </si>
  <si>
    <t>价值</t>
    <phoneticPr fontId="2" type="noConversion"/>
  </si>
  <si>
    <t>价值</t>
    <phoneticPr fontId="2" type="noConversion"/>
  </si>
  <si>
    <t>价值</t>
    <phoneticPr fontId="2" type="noConversion"/>
  </si>
  <si>
    <t>卡池价值</t>
    <phoneticPr fontId="2" type="noConversion"/>
  </si>
  <si>
    <t>卡池价值</t>
    <phoneticPr fontId="2" type="noConversion"/>
  </si>
  <si>
    <t>R卡池</t>
    <phoneticPr fontId="2" type="noConversion"/>
  </si>
  <si>
    <t>SR卡池</t>
    <phoneticPr fontId="2" type="noConversion"/>
  </si>
  <si>
    <t>P4-UR卡池</t>
    <phoneticPr fontId="2" type="noConversion"/>
  </si>
  <si>
    <t>P5-UR卡池</t>
    <phoneticPr fontId="2" type="noConversion"/>
  </si>
  <si>
    <t>守护灵低抽</t>
    <phoneticPr fontId="2" type="noConversion"/>
  </si>
  <si>
    <t>守护灵低抽SR</t>
    <phoneticPr fontId="2" type="noConversion"/>
  </si>
  <si>
    <t>守护灵低抽SR保底</t>
    <phoneticPr fontId="2" type="noConversion"/>
  </si>
  <si>
    <t>R</t>
    <phoneticPr fontId="2" type="noConversion"/>
  </si>
  <si>
    <t>都市男青年</t>
    <phoneticPr fontId="2" type="noConversion"/>
  </si>
  <si>
    <t>都市男青年</t>
    <phoneticPr fontId="2" type="noConversion"/>
  </si>
  <si>
    <t>地狱道</t>
    <phoneticPr fontId="2" type="noConversion"/>
  </si>
  <si>
    <t>循环保底.SR</t>
    <phoneticPr fontId="2" type="noConversion"/>
  </si>
  <si>
    <t>循环保底.SSR</t>
    <phoneticPr fontId="2" type="noConversion"/>
  </si>
  <si>
    <t>守护灵高抽循环保底</t>
    <phoneticPr fontId="2" type="noConversion"/>
  </si>
  <si>
    <t>权重和</t>
    <phoneticPr fontId="2" type="noConversion"/>
  </si>
  <si>
    <t>需求等级</t>
    <phoneticPr fontId="2" type="noConversion"/>
  </si>
  <si>
    <t>地狱道名字</t>
    <phoneticPr fontId="2" type="noConversion"/>
  </si>
  <si>
    <t>地狱道源数据</t>
    <phoneticPr fontId="2" type="noConversion"/>
  </si>
  <si>
    <t>极限突破</t>
    <phoneticPr fontId="2" type="noConversion"/>
  </si>
  <si>
    <t>极限等级</t>
    <phoneticPr fontId="2" type="noConversion"/>
  </si>
  <si>
    <t>守护灵突破源数据</t>
    <phoneticPr fontId="2" type="noConversion"/>
  </si>
  <si>
    <t>突破</t>
    <phoneticPr fontId="2" type="noConversion"/>
  </si>
  <si>
    <t>所需地狱道</t>
    <phoneticPr fontId="2" type="noConversion"/>
  </si>
  <si>
    <t>魂火上限</t>
    <phoneticPr fontId="2" type="noConversion"/>
  </si>
  <si>
    <t>预估守护灵等级</t>
    <phoneticPr fontId="2" type="noConversion"/>
  </si>
  <si>
    <t>魂火等級</t>
    <phoneticPr fontId="2" type="noConversion"/>
  </si>
  <si>
    <t>Lv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</si>
  <si>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</si>
  <si>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</si>
  <si>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</si>
  <si>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专属武器龙珠数据</t>
    <phoneticPr fontId="2" type="noConversion"/>
  </si>
  <si>
    <t>魂火属性</t>
    <phoneticPr fontId="2" type="noConversion"/>
  </si>
  <si>
    <t>章节</t>
    <phoneticPr fontId="2" type="noConversion"/>
  </si>
  <si>
    <t>产出表</t>
    <phoneticPr fontId="2" type="noConversion"/>
  </si>
  <si>
    <t>等级节奏</t>
    <phoneticPr fontId="2" type="noConversion"/>
  </si>
  <si>
    <t>章节</t>
    <phoneticPr fontId="2" type="noConversion"/>
  </si>
  <si>
    <t>等级</t>
    <phoneticPr fontId="2" type="noConversion"/>
  </si>
  <si>
    <t>时间</t>
    <phoneticPr fontId="2" type="noConversion"/>
  </si>
  <si>
    <t>地狱道</t>
    <phoneticPr fontId="2" type="noConversion"/>
  </si>
  <si>
    <t>突破上限</t>
    <phoneticPr fontId="2" type="noConversion"/>
  </si>
  <si>
    <t>突破上限</t>
    <phoneticPr fontId="2" type="noConversion"/>
  </si>
  <si>
    <t>等级上限</t>
    <phoneticPr fontId="2" type="noConversion"/>
  </si>
  <si>
    <t>守护灵等级上限</t>
    <phoneticPr fontId="2" type="noConversion"/>
  </si>
  <si>
    <t>魂火上限</t>
    <phoneticPr fontId="2" type="noConversion"/>
  </si>
  <si>
    <t>乾位</t>
    <phoneticPr fontId="2" type="noConversion"/>
  </si>
  <si>
    <t>坤位</t>
  </si>
  <si>
    <t>巽位</t>
    <phoneticPr fontId="2" type="noConversion"/>
  </si>
  <si>
    <t>神器价值</t>
    <phoneticPr fontId="2" type="noConversion"/>
  </si>
  <si>
    <t>预估养成进度</t>
    <phoneticPr fontId="2" type="noConversion"/>
  </si>
  <si>
    <t>装备</t>
    <phoneticPr fontId="2" type="noConversion"/>
  </si>
  <si>
    <t>品质</t>
    <phoneticPr fontId="2" type="noConversion"/>
  </si>
  <si>
    <t>数量</t>
    <phoneticPr fontId="2" type="noConversion"/>
  </si>
  <si>
    <t>预估消耗</t>
    <phoneticPr fontId="2" type="noConversion"/>
  </si>
  <si>
    <t>熔炼值</t>
    <phoneticPr fontId="2" type="noConversion"/>
  </si>
  <si>
    <t>Loc</t>
    <phoneticPr fontId="2" type="noConversion"/>
  </si>
  <si>
    <t>熔炼值</t>
    <phoneticPr fontId="2" type="noConversion"/>
  </si>
  <si>
    <t>装备锻造</t>
    <phoneticPr fontId="2" type="noConversion"/>
  </si>
  <si>
    <t>困难章节</t>
    <phoneticPr fontId="2" type="noConversion"/>
  </si>
  <si>
    <t>产销总结</t>
    <phoneticPr fontId="2" type="noConversion"/>
  </si>
  <si>
    <t>类型</t>
    <phoneticPr fontId="2" type="noConversion"/>
  </si>
  <si>
    <t>产出</t>
    <phoneticPr fontId="2" type="noConversion"/>
  </si>
  <si>
    <t>消耗</t>
    <phoneticPr fontId="2" type="noConversion"/>
  </si>
  <si>
    <t>差额</t>
    <phoneticPr fontId="2" type="noConversion"/>
  </si>
  <si>
    <t>金币</t>
    <phoneticPr fontId="2" type="noConversion"/>
  </si>
  <si>
    <t>金币魂火</t>
    <phoneticPr fontId="2" type="noConversion"/>
  </si>
  <si>
    <t>金币突破</t>
    <phoneticPr fontId="2" type="noConversion"/>
  </si>
  <si>
    <t>金币装备</t>
    <phoneticPr fontId="2" type="noConversion"/>
  </si>
  <si>
    <t>金币总</t>
    <phoneticPr fontId="2" type="noConversion"/>
  </si>
  <si>
    <t>竞技与恶灵</t>
    <phoneticPr fontId="2" type="noConversion"/>
  </si>
  <si>
    <t>神器1达到3级</t>
  </si>
  <si>
    <t>神器2达到3级</t>
  </si>
  <si>
    <t>神器1达到5级</t>
  </si>
  <si>
    <t>神器1达到7级</t>
  </si>
  <si>
    <t>神器2达到4级</t>
  </si>
  <si>
    <t>拥有1个5级的神器碎片</t>
  </si>
  <si>
    <t>拥有1个10级的神器碎片</t>
  </si>
  <si>
    <t>占比</t>
    <phoneticPr fontId="2" type="noConversion"/>
  </si>
  <si>
    <t>神器2达到2级，200蓝色基础材料</t>
    <phoneticPr fontId="2" type="noConversion"/>
  </si>
  <si>
    <t>神器1达到2级，100蓝色基础材料</t>
    <phoneticPr fontId="2" type="noConversion"/>
  </si>
  <si>
    <t>1000钻神器惊喜宝箱X10</t>
    <phoneticPr fontId="2" type="noConversion"/>
  </si>
  <si>
    <t>神器1达到7级，320蓝色基础材料，神器惊喜宝箱3</t>
    <phoneticPr fontId="2" type="noConversion"/>
  </si>
  <si>
    <t>神器1达到3级，170蓝色基础材料，神器惊喜宝箱1</t>
    <phoneticPr fontId="2" type="noConversion"/>
  </si>
  <si>
    <t>神器2达到3级，250蓝色基础材料，神器惊喜宝箱1</t>
    <phoneticPr fontId="2" type="noConversion"/>
  </si>
  <si>
    <t>神器1达到5级，225蓝色基础材料，神器惊喜宝箱2</t>
    <phoneticPr fontId="2" type="noConversion"/>
  </si>
  <si>
    <t>神器2达到4级，320蓝色基础材料，神器惊喜宝箱2</t>
    <phoneticPr fontId="2" type="noConversion"/>
  </si>
  <si>
    <t>神器3达到1级，250蓝色基础材料，神器惊喜宝箱3</t>
    <phoneticPr fontId="2" type="noConversion"/>
  </si>
  <si>
    <t>神器4达到1级，300蓝色基础材料，神器惊喜宝箱4</t>
    <phoneticPr fontId="2" type="noConversion"/>
  </si>
  <si>
    <t>拥有1个5级的神器碎片，玄铁70，神器惊喜宝箱1</t>
    <phoneticPr fontId="2" type="noConversion"/>
  </si>
  <si>
    <t>拥有2个1级的紫色碎片，玄铁100，神器惊喜宝箱1</t>
    <phoneticPr fontId="2" type="noConversion"/>
  </si>
  <si>
    <t>拥有5个1级的紫色碎片，玄铁100，神器惊喜宝箱2</t>
    <phoneticPr fontId="2" type="noConversion"/>
  </si>
  <si>
    <t>拥有5个2级的紫色碎片，玄铁100，神器惊喜宝箱3</t>
    <phoneticPr fontId="2" type="noConversion"/>
  </si>
  <si>
    <t>拥有1个橙色神器碎片，玄铁100，神器惊喜宝箱3</t>
    <phoneticPr fontId="2" type="noConversion"/>
  </si>
  <si>
    <t>拥有3个橙色神器碎片，玄铁100，神器惊喜宝箱7</t>
    <phoneticPr fontId="2" type="noConversion"/>
  </si>
  <si>
    <t>拥有1个10级的神器碎片，玄铁100，神器惊喜宝箱2</t>
    <phoneticPr fontId="2" type="noConversion"/>
  </si>
  <si>
    <t>芦花-风30，芦花币150</t>
  </si>
  <si>
    <t>芦花-花10，芦花币100</t>
  </si>
  <si>
    <t>芦花-花20，芦花币150</t>
  </si>
  <si>
    <t>芦花-花30，芦花币200</t>
  </si>
  <si>
    <t>芦花-雪10，芦花币100</t>
  </si>
  <si>
    <t>芦花-雪20，芦花币150</t>
  </si>
  <si>
    <t>芦花-雪30，芦花币200</t>
  </si>
  <si>
    <t>芦花-月10，芦花币100</t>
  </si>
  <si>
    <t>芦花-月20，芦花币150</t>
  </si>
  <si>
    <t>芦花-月30，芦花币200</t>
  </si>
  <si>
    <t>芦花-风10，芦花币50，金币15000</t>
    <phoneticPr fontId="2" type="noConversion"/>
  </si>
  <si>
    <t>芦花-风20，芦花币100，金币24000</t>
    <phoneticPr fontId="2" type="noConversion"/>
  </si>
  <si>
    <t>芦花-风30，芦花币150，金币36000</t>
    <phoneticPr fontId="2" type="noConversion"/>
  </si>
  <si>
    <t>芦花-花10，芦花币100，金币15000</t>
    <phoneticPr fontId="2" type="noConversion"/>
  </si>
  <si>
    <t>芦花-花20，芦花币150，金币24000</t>
    <phoneticPr fontId="2" type="noConversion"/>
  </si>
  <si>
    <t>芦花-花30，芦花币200，金币36000</t>
    <phoneticPr fontId="2" type="noConversion"/>
  </si>
  <si>
    <t>芦花-雪10，芦花币100，金币15000</t>
    <phoneticPr fontId="2" type="noConversion"/>
  </si>
  <si>
    <t>芦花-雪20，芦花币150，金币24000</t>
    <phoneticPr fontId="2" type="noConversion"/>
  </si>
  <si>
    <t>芦花-雪30，芦花币200，金币36000</t>
    <phoneticPr fontId="2" type="noConversion"/>
  </si>
  <si>
    <t>芦花-月10，芦花币100，金币15000</t>
    <phoneticPr fontId="2" type="noConversion"/>
  </si>
  <si>
    <t>芦花-月20，芦花币150，金币24000</t>
    <phoneticPr fontId="2" type="noConversion"/>
  </si>
  <si>
    <t>芦花-月30，芦花币200，金币36000</t>
    <phoneticPr fontId="2" type="noConversion"/>
  </si>
  <si>
    <t>3个技能人天赋达到3级</t>
    <phoneticPr fontId="2" type="noConversion"/>
  </si>
  <si>
    <t>3个守护灵天赋达到3级</t>
    <phoneticPr fontId="2" type="noConversion"/>
  </si>
  <si>
    <t>1个寄灵人天赋技能升到7级</t>
    <phoneticPr fontId="2" type="noConversion"/>
  </si>
  <si>
    <t>1个守护灵天赋技能升到7级</t>
    <phoneticPr fontId="2" type="noConversion"/>
  </si>
  <si>
    <t>3个寄灵人天赋技能升到5级</t>
    <phoneticPr fontId="2" type="noConversion"/>
  </si>
  <si>
    <t>3个守护灵天赋技能升到5级</t>
    <phoneticPr fontId="2" type="noConversion"/>
  </si>
  <si>
    <t>3个插槽天赋达到3级</t>
    <phoneticPr fontId="2" type="noConversion"/>
  </si>
  <si>
    <t>深入冒险</t>
    <phoneticPr fontId="2" type="noConversion"/>
  </si>
  <si>
    <t>专属装备</t>
    <phoneticPr fontId="2" type="noConversion"/>
  </si>
  <si>
    <t>拥有3个SR的插槽技能</t>
    <phoneticPr fontId="2" type="noConversion"/>
  </si>
  <si>
    <t>拥有6个SR的插槽技能</t>
    <phoneticPr fontId="2" type="noConversion"/>
  </si>
  <si>
    <t>拥有1个SSR插槽技能</t>
    <phoneticPr fontId="2" type="noConversion"/>
  </si>
  <si>
    <t>拥有3个SSR插槽技能</t>
    <phoneticPr fontId="2" type="noConversion"/>
  </si>
  <si>
    <t>拥有6个SSR插槽技能</t>
    <phoneticPr fontId="2" type="noConversion"/>
  </si>
  <si>
    <t>实时竞技</t>
    <phoneticPr fontId="2" type="noConversion"/>
  </si>
  <si>
    <t>神装利器</t>
    <phoneticPr fontId="2" type="noConversion"/>
  </si>
  <si>
    <t>大撒币</t>
    <phoneticPr fontId="2" type="noConversion"/>
  </si>
  <si>
    <t>1580钻守护灵抽卡券x10</t>
    <phoneticPr fontId="2" type="noConversion"/>
  </si>
  <si>
    <t>通关：魂火-青霄</t>
    <phoneticPr fontId="2" type="noConversion"/>
  </si>
  <si>
    <t>通关：普通第5章</t>
    <phoneticPr fontId="2" type="noConversion"/>
  </si>
  <si>
    <t>通关：普通第6章</t>
    <phoneticPr fontId="2" type="noConversion"/>
  </si>
  <si>
    <t>通关：普通第7章</t>
    <phoneticPr fontId="2" type="noConversion"/>
  </si>
  <si>
    <t>通关：普通第8章</t>
    <phoneticPr fontId="2" type="noConversion"/>
  </si>
  <si>
    <t>通关：普通第9章</t>
    <phoneticPr fontId="2" type="noConversion"/>
  </si>
  <si>
    <t>通关：困难第3章</t>
    <phoneticPr fontId="2" type="noConversion"/>
  </si>
  <si>
    <t>通关：困难第4章</t>
    <phoneticPr fontId="2" type="noConversion"/>
  </si>
  <si>
    <t>通关：困难第5章</t>
    <phoneticPr fontId="2" type="noConversion"/>
  </si>
  <si>
    <t>通关：困难第6章</t>
    <phoneticPr fontId="2" type="noConversion"/>
  </si>
  <si>
    <t>通关：魂火-碧霄</t>
    <phoneticPr fontId="2" type="noConversion"/>
  </si>
  <si>
    <t>通关：魂火-丹霄</t>
    <phoneticPr fontId="2" type="noConversion"/>
  </si>
  <si>
    <t>通关：突破-水星</t>
    <phoneticPr fontId="2" type="noConversion"/>
  </si>
  <si>
    <t>通关：突破-金星</t>
    <phoneticPr fontId="2" type="noConversion"/>
  </si>
  <si>
    <t>极限挑战</t>
    <phoneticPr fontId="2" type="noConversion"/>
  </si>
  <si>
    <t>极限突破</t>
    <phoneticPr fontId="2" type="noConversion"/>
  </si>
  <si>
    <t>通关：突破-日天</t>
    <phoneticPr fontId="2" type="noConversion"/>
  </si>
  <si>
    <t>通关：金币本-Ⅱ-困难</t>
    <phoneticPr fontId="2" type="noConversion"/>
  </si>
  <si>
    <t>通关：金币本-Ⅲ-困难</t>
    <phoneticPr fontId="2" type="noConversion"/>
  </si>
  <si>
    <t>通关：金币本-Ⅳ-困难</t>
    <phoneticPr fontId="2" type="noConversion"/>
  </si>
  <si>
    <t>通关：专属武器-神霄 -困难</t>
    <phoneticPr fontId="2" type="noConversion"/>
  </si>
  <si>
    <t>通关：专属武器-青霄-困难</t>
    <phoneticPr fontId="2" type="noConversion"/>
  </si>
  <si>
    <t>通关：神器本-凤初-普通</t>
    <phoneticPr fontId="2" type="noConversion"/>
  </si>
  <si>
    <t>参加5次实时竞技</t>
    <phoneticPr fontId="2" type="noConversion"/>
  </si>
  <si>
    <t>参加10次实时竞技</t>
    <phoneticPr fontId="2" type="noConversion"/>
  </si>
  <si>
    <t>参加20次实时竞技</t>
    <phoneticPr fontId="2" type="noConversion"/>
  </si>
  <si>
    <t>参加50次实时竞技</t>
    <phoneticPr fontId="2" type="noConversion"/>
  </si>
  <si>
    <t>实时竞技达到1200分</t>
    <phoneticPr fontId="2" type="noConversion"/>
  </si>
  <si>
    <t>实时竞技达到1300分</t>
    <phoneticPr fontId="2" type="noConversion"/>
  </si>
  <si>
    <t>实时竞技达到1400分</t>
    <phoneticPr fontId="2" type="noConversion"/>
  </si>
  <si>
    <t>实时竞技达到1500分</t>
    <phoneticPr fontId="2" type="noConversion"/>
  </si>
  <si>
    <t>实时竞技达到1600分</t>
    <phoneticPr fontId="2" type="noConversion"/>
  </si>
  <si>
    <t>实时竞技达到1800分</t>
    <phoneticPr fontId="2" type="noConversion"/>
  </si>
  <si>
    <t>拥有1张5星的守护灵</t>
    <phoneticPr fontId="2" type="noConversion"/>
  </si>
  <si>
    <t>拥有1张3星SR守护灵</t>
    <phoneticPr fontId="2" type="noConversion"/>
  </si>
  <si>
    <t>拥有3张3星SR守护灵</t>
    <phoneticPr fontId="2" type="noConversion"/>
  </si>
  <si>
    <t>拥有1张4星SR守护灵</t>
    <phoneticPr fontId="2" type="noConversion"/>
  </si>
  <si>
    <t>拥有1张5星SR守护灵</t>
    <phoneticPr fontId="2" type="noConversion"/>
  </si>
  <si>
    <t>拥有1张2星SSR守护灵</t>
    <phoneticPr fontId="2" type="noConversion"/>
  </si>
  <si>
    <t>拥有3张2星SSR守护灵</t>
    <phoneticPr fontId="2" type="noConversion"/>
  </si>
  <si>
    <t>穿戴8件60级以上橙装</t>
    <phoneticPr fontId="2" type="noConversion"/>
  </si>
  <si>
    <t>穿戴16件60级以上橙装</t>
    <phoneticPr fontId="2" type="noConversion"/>
  </si>
  <si>
    <t>穿戴24件60级以上橙装</t>
    <phoneticPr fontId="2" type="noConversion"/>
  </si>
  <si>
    <t>穿戴32件60级以上橙装</t>
    <phoneticPr fontId="2" type="noConversion"/>
  </si>
  <si>
    <t>穿戴48件60级以上橙装</t>
    <phoneticPr fontId="2" type="noConversion"/>
  </si>
  <si>
    <t>拥有1件40级以上套装装备</t>
    <phoneticPr fontId="2" type="noConversion"/>
  </si>
  <si>
    <t>拥有8件40级以上套装装备</t>
    <phoneticPr fontId="2" type="noConversion"/>
  </si>
  <si>
    <t>拥有5件40级以上套装装备</t>
    <phoneticPr fontId="2" type="noConversion"/>
  </si>
  <si>
    <t>拥有16件40级以上套装装备</t>
    <phoneticPr fontId="2" type="noConversion"/>
  </si>
  <si>
    <t>拥有24件40级以上套装装备</t>
    <phoneticPr fontId="2" type="noConversion"/>
  </si>
  <si>
    <t>拥有32件40级以上套装装备</t>
    <phoneticPr fontId="2" type="noConversion"/>
  </si>
  <si>
    <t>拥有48件40级以上套装装备</t>
    <phoneticPr fontId="2" type="noConversion"/>
  </si>
  <si>
    <t>在杂货店花费500灵玉</t>
    <phoneticPr fontId="2" type="noConversion"/>
  </si>
  <si>
    <t>在杂货店花费1000灵玉</t>
    <phoneticPr fontId="2" type="noConversion"/>
  </si>
  <si>
    <t>在杂货店花费2000灵玉</t>
    <phoneticPr fontId="2" type="noConversion"/>
  </si>
  <si>
    <t>在杂货店花费3000灵玉</t>
    <phoneticPr fontId="2" type="noConversion"/>
  </si>
  <si>
    <t>在杂货店花费5000灵玉</t>
    <phoneticPr fontId="2" type="noConversion"/>
  </si>
  <si>
    <t>在杂货店花费10000灵玉</t>
    <phoneticPr fontId="2" type="noConversion"/>
  </si>
  <si>
    <t>在杂货店花费200灵玉</t>
    <phoneticPr fontId="2" type="noConversion"/>
  </si>
  <si>
    <t>在杂货店花费50000金币</t>
    <phoneticPr fontId="2" type="noConversion"/>
  </si>
  <si>
    <t>在杂货店花费100000金币</t>
    <phoneticPr fontId="2" type="noConversion"/>
  </si>
  <si>
    <t>在杂货店花费200000金币</t>
    <phoneticPr fontId="2" type="noConversion"/>
  </si>
  <si>
    <t>在杂货店花费500000金币</t>
    <phoneticPr fontId="2" type="noConversion"/>
  </si>
  <si>
    <t>在杂货店花费800000金币</t>
    <phoneticPr fontId="2" type="noConversion"/>
  </si>
  <si>
    <t>在杂货店花费1000000金币</t>
    <phoneticPr fontId="2" type="noConversion"/>
  </si>
  <si>
    <t>在积分商店花费100荣誉点</t>
    <phoneticPr fontId="2" type="noConversion"/>
  </si>
  <si>
    <t>在积分商店花费200荣誉点</t>
    <phoneticPr fontId="2" type="noConversion"/>
  </si>
  <si>
    <t>在积分商店花费500荣誉点</t>
    <phoneticPr fontId="2" type="noConversion"/>
  </si>
  <si>
    <t>在积分商店花费800荣誉点</t>
    <phoneticPr fontId="2" type="noConversion"/>
  </si>
  <si>
    <t>在积分商店花费100芦花币</t>
    <phoneticPr fontId="2" type="noConversion"/>
  </si>
  <si>
    <t>在积分商店花费200芦花币</t>
    <phoneticPr fontId="2" type="noConversion"/>
  </si>
  <si>
    <t>在积分商店花费500芦花币</t>
    <phoneticPr fontId="2" type="noConversion"/>
  </si>
  <si>
    <t>在积分商店花费800芦花币</t>
    <phoneticPr fontId="2" type="noConversion"/>
  </si>
  <si>
    <t>进行10次点金</t>
    <phoneticPr fontId="2" type="noConversion"/>
  </si>
  <si>
    <t>进行30次点金</t>
    <phoneticPr fontId="2" type="noConversion"/>
  </si>
  <si>
    <t>进行50次点金</t>
    <phoneticPr fontId="2" type="noConversion"/>
  </si>
  <si>
    <t>进行80次点金</t>
    <phoneticPr fontId="2" type="noConversion"/>
  </si>
  <si>
    <t>进行120次点金</t>
    <phoneticPr fontId="2" type="noConversion"/>
  </si>
  <si>
    <t>进行150次点金</t>
    <phoneticPr fontId="2" type="noConversion"/>
  </si>
  <si>
    <t>1580钻守护灵抽卡券x10</t>
    <phoneticPr fontId="2" type="noConversion"/>
  </si>
  <si>
    <t>地狱道达到众合</t>
    <phoneticPr fontId="2" type="noConversion"/>
  </si>
  <si>
    <t>地狱道达到众合+1</t>
    <phoneticPr fontId="2" type="noConversion"/>
  </si>
  <si>
    <t>地狱道达到叫唤</t>
    <phoneticPr fontId="2" type="noConversion"/>
  </si>
  <si>
    <t>地狱道达到叫唤+1</t>
    <phoneticPr fontId="2" type="noConversion"/>
  </si>
  <si>
    <t>地狱道达到大叫唤</t>
    <phoneticPr fontId="2" type="noConversion"/>
  </si>
  <si>
    <t>1个守护灵达到突破+12</t>
    <phoneticPr fontId="2" type="noConversion"/>
  </si>
  <si>
    <t>3个守护灵达到突破+12</t>
    <phoneticPr fontId="2" type="noConversion"/>
  </si>
  <si>
    <t>3个守护灵达到突破+11</t>
    <phoneticPr fontId="2" type="noConversion"/>
  </si>
  <si>
    <t>3个守护灵达到突破+10</t>
    <phoneticPr fontId="2" type="noConversion"/>
  </si>
  <si>
    <t>3个守护灵达到突破+9</t>
    <phoneticPr fontId="2" type="noConversion"/>
  </si>
  <si>
    <t>6个守护灵达到突破+7</t>
    <phoneticPr fontId="2" type="noConversion"/>
  </si>
  <si>
    <t>6个守护灵达到突破+8</t>
    <phoneticPr fontId="2" type="noConversion"/>
  </si>
  <si>
    <t>6个守护灵达到突破+9</t>
    <phoneticPr fontId="2" type="noConversion"/>
  </si>
  <si>
    <t>通关普通第9章</t>
    <phoneticPr fontId="2" type="noConversion"/>
  </si>
  <si>
    <t>通关普通第10章</t>
    <phoneticPr fontId="2" type="noConversion"/>
  </si>
  <si>
    <t>通关普通第11章</t>
    <phoneticPr fontId="2" type="noConversion"/>
  </si>
  <si>
    <t>通关普通第12章</t>
    <phoneticPr fontId="2" type="noConversion"/>
  </si>
  <si>
    <t>通关普通第13章</t>
    <phoneticPr fontId="2" type="noConversion"/>
  </si>
  <si>
    <t>通关困难第7章</t>
    <phoneticPr fontId="2" type="noConversion"/>
  </si>
  <si>
    <t>通关困难第8章</t>
    <phoneticPr fontId="2" type="noConversion"/>
  </si>
  <si>
    <t>通关困难第9章</t>
    <phoneticPr fontId="2" type="noConversion"/>
  </si>
  <si>
    <t>通关困难第10章</t>
    <phoneticPr fontId="2" type="noConversion"/>
  </si>
  <si>
    <t>通关困难第11章</t>
    <phoneticPr fontId="2" type="noConversion"/>
  </si>
  <si>
    <t>通关芦花-风30层</t>
    <phoneticPr fontId="2" type="noConversion"/>
  </si>
  <si>
    <t>通关芦花-风50层</t>
    <phoneticPr fontId="2" type="noConversion"/>
  </si>
  <si>
    <t>通关芦花-花30层</t>
    <phoneticPr fontId="2" type="noConversion"/>
  </si>
  <si>
    <t>通关芦花-花50层</t>
    <phoneticPr fontId="2" type="noConversion"/>
  </si>
  <si>
    <t>通关芦花-雪30层</t>
    <phoneticPr fontId="2" type="noConversion"/>
  </si>
  <si>
    <t>通关芦花-雪50层</t>
    <phoneticPr fontId="2" type="noConversion"/>
  </si>
  <si>
    <t>通关芦花-月30层</t>
    <phoneticPr fontId="2" type="noConversion"/>
  </si>
  <si>
    <t>通关芦花-月50层</t>
    <phoneticPr fontId="2" type="noConversion"/>
  </si>
  <si>
    <t>击杀一个地煞6的恶灵</t>
    <phoneticPr fontId="2" type="noConversion"/>
  </si>
  <si>
    <t>击杀一个地煞7的恶灵</t>
    <phoneticPr fontId="2" type="noConversion"/>
  </si>
  <si>
    <t>击杀一个地煞8的恶灵</t>
    <phoneticPr fontId="2" type="noConversion"/>
  </si>
  <si>
    <t>少年曹玄亮</t>
    <phoneticPr fontId="2" type="noConversion"/>
  </si>
  <si>
    <t>少年曹玄亮</t>
    <phoneticPr fontId="2" type="noConversion"/>
  </si>
  <si>
    <t>卡牌</t>
    <phoneticPr fontId="2" type="noConversion"/>
  </si>
  <si>
    <t>于禁</t>
    <phoneticPr fontId="2" type="noConversion"/>
  </si>
  <si>
    <t>食火蜥</t>
    <phoneticPr fontId="2" type="noConversion"/>
  </si>
  <si>
    <t>唐流雨</t>
    <phoneticPr fontId="2" type="noConversion"/>
  </si>
  <si>
    <t>噬日</t>
    <phoneticPr fontId="2" type="noConversion"/>
  </si>
  <si>
    <t>塞伯罗斯</t>
    <phoneticPr fontId="2" type="noConversion"/>
  </si>
  <si>
    <t>异邦刀客</t>
    <phoneticPr fontId="2" type="noConversion"/>
  </si>
  <si>
    <t>名称</t>
    <phoneticPr fontId="2" type="noConversion"/>
  </si>
  <si>
    <t>R守护灵碎片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</si>
</sst>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06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10" fontId="7" fillId="0" borderId="4" xfId="4" applyNumberFormat="1">
      <alignment vertical="top" wrapText="1"/>
    </xf>
    <xf numFmtId="0" fontId="5" fillId="5" borderId="23" xfId="5" applyBorder="1">
      <alignment horizontal="center" vertical="center" shrinkToFi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0" fillId="0" borderId="0" xfId="0" applyAlignment="1"/>
    <xf numFmtId="0" fontId="7" fillId="13" borderId="4" xfId="4" applyFill="1">
      <alignment vertical="top" wrapText="1"/>
    </xf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16" borderId="4" xfId="7" applyFill="1">
      <alignment horizontal="center" vertical="center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10" fontId="7" fillId="16" borderId="4" xfId="7" applyNumberFormat="1" applyFill="1">
      <alignment horizontal="center" vertical="center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2" fillId="0" borderId="0" xfId="0" applyFont="1"/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9" fontId="7" fillId="0" borderId="4" xfId="4" applyNumberFormat="1">
      <alignment vertical="top" wrapText="1"/>
    </xf>
    <xf numFmtId="0" fontId="7" fillId="7" borderId="4" xfId="7" applyNumberForma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0" borderId="0" xfId="0" applyNumberFormat="1"/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3" fillId="3" borderId="0" xfId="2" applyAlignment="1">
      <alignment horizontal="center" vertical="top"/>
    </xf>
    <xf numFmtId="0" fontId="3" fillId="3" borderId="0" xfId="2">
      <alignment horizontal="center" vertical="top"/>
    </xf>
    <xf numFmtId="0" fontId="0" fillId="8" borderId="25" xfId="8" applyFont="1" applyBorder="1" applyAlignment="1">
      <alignment horizontal="center" vertical="center" wrapText="1"/>
    </xf>
    <xf numFmtId="0" fontId="0" fillId="8" borderId="0" xfId="8" applyFont="1" applyBorder="1" applyAlignment="1">
      <alignment horizontal="center" vertical="center" wrapText="1"/>
    </xf>
    <xf numFmtId="0" fontId="0" fillId="8" borderId="26" xfId="8" applyFont="1" applyBorder="1" applyAlignment="1">
      <alignment horizontal="center" vertical="center" wrapText="1"/>
    </xf>
    <xf numFmtId="0" fontId="0" fillId="8" borderId="27" xfId="8" applyFont="1" applyBorder="1" applyAlignment="1">
      <alignment horizontal="center" vertical="center" wrapText="1"/>
    </xf>
    <xf numFmtId="0" fontId="8" fillId="0" borderId="3" xfId="3" applyAlignment="1">
      <alignment horizontal="center" vertical="center"/>
    </xf>
    <xf numFmtId="0" fontId="3" fillId="3" borderId="24" xfId="2" applyBorder="1" applyAlignment="1">
      <alignment horizontal="center" vertical="top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781050</xdr:colOff>
      <xdr:row>11</xdr:row>
      <xdr:rowOff>171450</xdr:rowOff>
    </xdr:from>
    <xdr:to>
      <xdr:col>19</xdr:col>
      <xdr:colOff>484782</xdr:colOff>
      <xdr:row>25</xdr:row>
      <xdr:rowOff>18702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2181225"/>
          <a:ext cx="7942857" cy="27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2463;&#27982;&#2463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3410;&#22863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价值概述"/>
      <sheetName val="节奏总表"/>
      <sheetName val="章节关卡"/>
      <sheetName val="经验计算"/>
      <sheetName val="芦花古楼"/>
      <sheetName val="金币总表"/>
      <sheetName val="日常任务"/>
      <sheetName val="挂机升级突破"/>
      <sheetName val="卡牌消耗"/>
      <sheetName val="羁绊副本"/>
      <sheetName val="神器"/>
      <sheetName val="专属武器强化"/>
      <sheetName val="装备"/>
      <sheetName val="新神器"/>
      <sheetName val="日常副本"/>
      <sheetName val="恶灵入侵-专属解封"/>
      <sheetName val="专属武器"/>
    </sheetNames>
    <sheetDataSet>
      <sheetData sheetId="0"/>
      <sheetData sheetId="1"/>
      <sheetData sheetId="2">
        <row r="4">
          <cell r="BG4">
            <v>1</v>
          </cell>
        </row>
        <row r="5">
          <cell r="L5">
            <v>1</v>
          </cell>
          <cell r="M5">
            <v>7</v>
          </cell>
          <cell r="N5">
            <v>0</v>
          </cell>
          <cell r="AC5">
            <v>0</v>
          </cell>
          <cell r="BG5">
            <v>5</v>
          </cell>
        </row>
        <row r="6">
          <cell r="L6">
            <v>7</v>
          </cell>
          <cell r="M6">
            <v>15</v>
          </cell>
          <cell r="N6">
            <v>4</v>
          </cell>
          <cell r="AC6">
            <v>0.08</v>
          </cell>
          <cell r="BG6">
            <v>15</v>
          </cell>
        </row>
        <row r="7">
          <cell r="L7">
            <v>15</v>
          </cell>
          <cell r="M7">
            <v>25</v>
          </cell>
          <cell r="N7">
            <v>20</v>
          </cell>
          <cell r="AC7">
            <v>0.42</v>
          </cell>
          <cell r="BG7">
            <v>25</v>
          </cell>
        </row>
        <row r="8">
          <cell r="L8">
            <v>25</v>
          </cell>
          <cell r="M8">
            <v>30</v>
          </cell>
          <cell r="N8">
            <v>22</v>
          </cell>
          <cell r="AC8">
            <v>0.71</v>
          </cell>
          <cell r="BG8">
            <v>35</v>
          </cell>
        </row>
        <row r="9">
          <cell r="L9">
            <v>30</v>
          </cell>
          <cell r="M9">
            <v>35</v>
          </cell>
          <cell r="N9">
            <v>24</v>
          </cell>
          <cell r="AC9">
            <v>0.5</v>
          </cell>
          <cell r="BG9">
            <v>42</v>
          </cell>
        </row>
        <row r="10">
          <cell r="L10">
            <v>35</v>
          </cell>
          <cell r="M10">
            <v>40</v>
          </cell>
          <cell r="N10">
            <v>26</v>
          </cell>
          <cell r="AC10">
            <v>0.54</v>
          </cell>
          <cell r="BG10">
            <v>47</v>
          </cell>
        </row>
        <row r="11">
          <cell r="L11">
            <v>40</v>
          </cell>
          <cell r="M11">
            <v>45</v>
          </cell>
          <cell r="N11">
            <v>28</v>
          </cell>
          <cell r="AC11">
            <v>0.58000000000000007</v>
          </cell>
          <cell r="BG11">
            <v>52</v>
          </cell>
        </row>
        <row r="12">
          <cell r="L12">
            <v>45</v>
          </cell>
          <cell r="M12">
            <v>50</v>
          </cell>
          <cell r="N12">
            <v>30</v>
          </cell>
          <cell r="AC12">
            <v>0.62999999999999989</v>
          </cell>
          <cell r="BG12">
            <v>57</v>
          </cell>
        </row>
        <row r="13">
          <cell r="L13">
            <v>50</v>
          </cell>
          <cell r="M13">
            <v>55</v>
          </cell>
          <cell r="N13">
            <v>34</v>
          </cell>
          <cell r="AC13">
            <v>0.71</v>
          </cell>
          <cell r="BG13">
            <v>65</v>
          </cell>
        </row>
        <row r="14">
          <cell r="L14">
            <v>55</v>
          </cell>
          <cell r="M14">
            <v>60</v>
          </cell>
          <cell r="N14">
            <v>40</v>
          </cell>
          <cell r="AC14">
            <v>0.83000000000000007</v>
          </cell>
          <cell r="BG14">
            <v>72</v>
          </cell>
        </row>
        <row r="15">
          <cell r="L15">
            <v>60</v>
          </cell>
          <cell r="M15">
            <v>65</v>
          </cell>
          <cell r="N15">
            <v>45</v>
          </cell>
          <cell r="AC15">
            <v>0.94000000000000039</v>
          </cell>
          <cell r="BG15">
            <v>80</v>
          </cell>
        </row>
        <row r="16">
          <cell r="L16">
            <v>65</v>
          </cell>
          <cell r="M16">
            <v>70</v>
          </cell>
          <cell r="N16">
            <v>51</v>
          </cell>
          <cell r="AC16">
            <v>1.0599999999999996</v>
          </cell>
          <cell r="BG16">
            <v>87</v>
          </cell>
        </row>
        <row r="17">
          <cell r="L17">
            <v>70</v>
          </cell>
          <cell r="M17">
            <v>75</v>
          </cell>
          <cell r="N17">
            <v>65</v>
          </cell>
          <cell r="AC17">
            <v>1.3499999999999996</v>
          </cell>
          <cell r="BG17">
            <v>95</v>
          </cell>
        </row>
        <row r="18">
          <cell r="L18">
            <v>75</v>
          </cell>
          <cell r="M18">
            <v>80</v>
          </cell>
          <cell r="N18">
            <v>76</v>
          </cell>
          <cell r="AC18">
            <v>1.5899999999999999</v>
          </cell>
          <cell r="BG18">
            <v>102</v>
          </cell>
        </row>
        <row r="19">
          <cell r="L19">
            <v>80</v>
          </cell>
          <cell r="M19">
            <v>85</v>
          </cell>
          <cell r="N19">
            <v>90</v>
          </cell>
          <cell r="AC19">
            <v>1.870000000000001</v>
          </cell>
          <cell r="BG19">
            <v>110</v>
          </cell>
        </row>
        <row r="20">
          <cell r="L20">
            <v>85</v>
          </cell>
          <cell r="M20">
            <v>90</v>
          </cell>
          <cell r="N20">
            <v>105</v>
          </cell>
          <cell r="AC20">
            <v>2.1899999999999995</v>
          </cell>
          <cell r="BG20">
            <v>117</v>
          </cell>
        </row>
        <row r="21">
          <cell r="L21">
            <v>90</v>
          </cell>
          <cell r="M21">
            <v>95</v>
          </cell>
          <cell r="N21">
            <v>112</v>
          </cell>
          <cell r="AC21">
            <v>2.3299999999999983</v>
          </cell>
          <cell r="BG21">
            <v>125</v>
          </cell>
        </row>
        <row r="22">
          <cell r="L22">
            <v>95</v>
          </cell>
          <cell r="M22">
            <v>100</v>
          </cell>
          <cell r="N22">
            <v>120</v>
          </cell>
          <cell r="AC22">
            <v>2.5</v>
          </cell>
          <cell r="BG22">
            <v>132</v>
          </cell>
        </row>
        <row r="23">
          <cell r="L23">
            <v>100</v>
          </cell>
          <cell r="M23">
            <v>105</v>
          </cell>
          <cell r="N23">
            <v>125</v>
          </cell>
          <cell r="AC23">
            <v>2.610000000000003</v>
          </cell>
          <cell r="BG23">
            <v>140</v>
          </cell>
        </row>
        <row r="24">
          <cell r="L24">
            <v>105</v>
          </cell>
          <cell r="M24">
            <v>110</v>
          </cell>
          <cell r="N24">
            <v>130</v>
          </cell>
          <cell r="AC24">
            <v>2.7099999999999973</v>
          </cell>
        </row>
        <row r="25">
          <cell r="L25">
            <v>110</v>
          </cell>
          <cell r="M25">
            <v>115</v>
          </cell>
          <cell r="N25">
            <v>137</v>
          </cell>
          <cell r="AC25">
            <v>2.8500000000000014</v>
          </cell>
        </row>
        <row r="26">
          <cell r="L26">
            <v>115</v>
          </cell>
          <cell r="M26">
            <v>120</v>
          </cell>
          <cell r="N26">
            <v>144</v>
          </cell>
          <cell r="AC26">
            <v>3</v>
          </cell>
        </row>
        <row r="27">
          <cell r="L27">
            <v>120</v>
          </cell>
          <cell r="M27">
            <v>125</v>
          </cell>
          <cell r="N27">
            <v>160</v>
          </cell>
          <cell r="AC27">
            <v>3.3299999999999983</v>
          </cell>
        </row>
        <row r="28">
          <cell r="L28">
            <v>125</v>
          </cell>
          <cell r="M28">
            <v>130</v>
          </cell>
          <cell r="N28">
            <v>180</v>
          </cell>
          <cell r="AC28">
            <v>3.75</v>
          </cell>
        </row>
        <row r="29">
          <cell r="L29">
            <v>130</v>
          </cell>
          <cell r="M29">
            <v>135</v>
          </cell>
          <cell r="N29">
            <v>210</v>
          </cell>
          <cell r="AC29">
            <v>4.3800000000000026</v>
          </cell>
        </row>
        <row r="30">
          <cell r="L30">
            <v>135</v>
          </cell>
          <cell r="M30">
            <v>140</v>
          </cell>
          <cell r="N30">
            <v>250</v>
          </cell>
          <cell r="AC30">
            <v>5.2100000000000009</v>
          </cell>
        </row>
        <row r="31">
          <cell r="L31">
            <v>140</v>
          </cell>
          <cell r="M31">
            <v>145</v>
          </cell>
          <cell r="N31">
            <v>300</v>
          </cell>
          <cell r="AC31">
            <v>6.25</v>
          </cell>
        </row>
        <row r="32">
          <cell r="L32">
            <v>145</v>
          </cell>
          <cell r="M32">
            <v>150</v>
          </cell>
          <cell r="N32">
            <v>340</v>
          </cell>
          <cell r="AC32">
            <v>7.0799999999999983</v>
          </cell>
        </row>
        <row r="33">
          <cell r="L33">
            <v>150</v>
          </cell>
          <cell r="M33">
            <v>150</v>
          </cell>
          <cell r="N33">
            <v>1440</v>
          </cell>
          <cell r="AC33">
            <v>30</v>
          </cell>
        </row>
        <row r="34">
          <cell r="L34">
            <v>150</v>
          </cell>
          <cell r="M34">
            <v>150</v>
          </cell>
          <cell r="N34">
            <v>2880</v>
          </cell>
          <cell r="AC34">
            <v>60</v>
          </cell>
        </row>
      </sheetData>
      <sheetData sheetId="3">
        <row r="5">
          <cell r="BB5">
            <v>1</v>
          </cell>
          <cell r="BE5">
            <v>300</v>
          </cell>
          <cell r="BF5">
            <v>1125</v>
          </cell>
          <cell r="BL5">
            <v>1</v>
          </cell>
          <cell r="BO5">
            <v>1200</v>
          </cell>
          <cell r="BP5">
            <v>2250</v>
          </cell>
          <cell r="BT5">
            <v>1</v>
          </cell>
          <cell r="CG5" t="str">
            <v>钻石</v>
          </cell>
          <cell r="CH5">
            <v>50</v>
          </cell>
          <cell r="CI5" t="str">
            <v>金币</v>
          </cell>
          <cell r="CJ5">
            <v>600</v>
          </cell>
          <cell r="CO5">
            <v>1</v>
          </cell>
          <cell r="DB5" t="str">
            <v>钻石</v>
          </cell>
          <cell r="DC5">
            <v>100</v>
          </cell>
          <cell r="DF5" t="str">
            <v>金币</v>
          </cell>
          <cell r="DG5">
            <v>900</v>
          </cell>
          <cell r="DK5">
            <v>1</v>
          </cell>
          <cell r="DY5" t="str">
            <v>守护灵初级抽卡券</v>
          </cell>
          <cell r="DZ5">
            <v>4</v>
          </cell>
          <cell r="EA5" t="str">
            <v>绿色基础材料</v>
          </cell>
          <cell r="EB5">
            <v>8</v>
          </cell>
          <cell r="ED5">
            <v>1500</v>
          </cell>
          <cell r="EJ5">
            <v>1</v>
          </cell>
          <cell r="EZ5" t="str">
            <v>绿色基础材料</v>
          </cell>
          <cell r="FA5">
            <v>80</v>
          </cell>
        </row>
        <row r="6">
          <cell r="P6">
            <v>1</v>
          </cell>
          <cell r="AD6">
            <v>20</v>
          </cell>
          <cell r="BB6">
            <v>1</v>
          </cell>
          <cell r="BE6">
            <v>300</v>
          </cell>
          <cell r="BF6">
            <v>1125</v>
          </cell>
          <cell r="BL6">
            <v>1</v>
          </cell>
          <cell r="BO6">
            <v>1200</v>
          </cell>
          <cell r="BP6">
            <v>2250</v>
          </cell>
          <cell r="BT6">
            <v>1</v>
          </cell>
          <cell r="CG6" t="str">
            <v>守护灵抽卡券</v>
          </cell>
          <cell r="CH6">
            <v>2</v>
          </cell>
          <cell r="CI6" t="str">
            <v>金币</v>
          </cell>
          <cell r="CJ6">
            <v>1200</v>
          </cell>
          <cell r="CO6">
            <v>1</v>
          </cell>
          <cell r="DB6" t="str">
            <v>熔炼值</v>
          </cell>
          <cell r="DC6">
            <v>500</v>
          </cell>
          <cell r="DF6" t="str">
            <v>金币</v>
          </cell>
          <cell r="DG6">
            <v>1800</v>
          </cell>
          <cell r="DK6">
            <v>1</v>
          </cell>
          <cell r="DY6" t="str">
            <v>守护灵初级抽卡券</v>
          </cell>
          <cell r="DZ6">
            <v>6</v>
          </cell>
          <cell r="EA6" t="str">
            <v>绿色基础材料</v>
          </cell>
          <cell r="EB6">
            <v>15</v>
          </cell>
          <cell r="ED6">
            <v>2250</v>
          </cell>
          <cell r="EJ6">
            <v>1</v>
          </cell>
          <cell r="EZ6" t="str">
            <v>绿色基础材料</v>
          </cell>
          <cell r="FA6">
            <v>120</v>
          </cell>
        </row>
        <row r="7">
          <cell r="P7">
            <v>5</v>
          </cell>
          <cell r="AD7">
            <v>27</v>
          </cell>
          <cell r="BB7">
            <v>1</v>
          </cell>
          <cell r="BE7">
            <v>300</v>
          </cell>
          <cell r="BF7">
            <v>1125</v>
          </cell>
          <cell r="BL7">
            <v>1</v>
          </cell>
          <cell r="BO7">
            <v>1200</v>
          </cell>
          <cell r="BP7">
            <v>2250</v>
          </cell>
          <cell r="BT7">
            <v>1</v>
          </cell>
          <cell r="CG7" t="str">
            <v>守护灵抽卡券</v>
          </cell>
          <cell r="CH7">
            <v>3</v>
          </cell>
          <cell r="CI7" t="str">
            <v>2小时扫荡券</v>
          </cell>
          <cell r="CJ7">
            <v>1</v>
          </cell>
          <cell r="CO7">
            <v>1</v>
          </cell>
          <cell r="DB7" t="str">
            <v>守护灵抽卡券</v>
          </cell>
          <cell r="DC7">
            <v>5</v>
          </cell>
          <cell r="DF7" t="str">
            <v>金币</v>
          </cell>
          <cell r="DG7">
            <v>2700</v>
          </cell>
          <cell r="DK7">
            <v>1</v>
          </cell>
          <cell r="DY7" t="str">
            <v>玄铁</v>
          </cell>
          <cell r="DZ7">
            <v>6</v>
          </cell>
          <cell r="EA7" t="str">
            <v>绿色基础材料</v>
          </cell>
          <cell r="EB7">
            <v>23</v>
          </cell>
          <cell r="ED7">
            <v>3000</v>
          </cell>
          <cell r="EJ7">
            <v>1</v>
          </cell>
          <cell r="EZ7" t="str">
            <v>玄铁</v>
          </cell>
          <cell r="FA7">
            <v>5</v>
          </cell>
        </row>
        <row r="8">
          <cell r="P8">
            <v>15</v>
          </cell>
          <cell r="AD8">
            <v>32</v>
          </cell>
          <cell r="BB8">
            <v>1</v>
          </cell>
          <cell r="BE8">
            <v>300</v>
          </cell>
          <cell r="BF8">
            <v>1125</v>
          </cell>
          <cell r="BL8">
            <v>1</v>
          </cell>
          <cell r="BO8">
            <v>1200</v>
          </cell>
          <cell r="BP8">
            <v>2250</v>
          </cell>
          <cell r="BT8">
            <v>2</v>
          </cell>
          <cell r="CG8" t="str">
            <v>钻石</v>
          </cell>
          <cell r="CH8">
            <v>60</v>
          </cell>
          <cell r="CI8" t="str">
            <v>金币</v>
          </cell>
          <cell r="CJ8">
            <v>900</v>
          </cell>
          <cell r="CO8">
            <v>2</v>
          </cell>
          <cell r="DB8" t="str">
            <v>钻石</v>
          </cell>
          <cell r="DC8">
            <v>100</v>
          </cell>
          <cell r="DF8" t="str">
            <v>金币</v>
          </cell>
          <cell r="DG8">
            <v>1350</v>
          </cell>
          <cell r="DK8">
            <v>2</v>
          </cell>
          <cell r="DY8" t="str">
            <v>守护灵初级抽卡券</v>
          </cell>
          <cell r="DZ8">
            <v>4</v>
          </cell>
          <cell r="EA8" t="str">
            <v>绿色基础材料</v>
          </cell>
          <cell r="EB8">
            <v>11</v>
          </cell>
          <cell r="ED8">
            <v>2700</v>
          </cell>
          <cell r="EJ8">
            <v>2</v>
          </cell>
          <cell r="EZ8" t="str">
            <v>玄铁</v>
          </cell>
          <cell r="FA8">
            <v>2</v>
          </cell>
        </row>
        <row r="9">
          <cell r="P9">
            <v>25</v>
          </cell>
          <cell r="AD9">
            <v>37</v>
          </cell>
          <cell r="BB9">
            <v>1</v>
          </cell>
          <cell r="BE9">
            <v>300</v>
          </cell>
          <cell r="BF9">
            <v>1125</v>
          </cell>
          <cell r="BL9">
            <v>1</v>
          </cell>
          <cell r="BO9">
            <v>1200</v>
          </cell>
          <cell r="BP9">
            <v>2250</v>
          </cell>
          <cell r="BT9">
            <v>2</v>
          </cell>
          <cell r="CG9" t="str">
            <v>守护灵抽卡券</v>
          </cell>
          <cell r="CH9">
            <v>2</v>
          </cell>
          <cell r="CI9" t="str">
            <v>2小时扫荡券</v>
          </cell>
          <cell r="CJ9">
            <v>1</v>
          </cell>
          <cell r="CK9" t="str">
            <v>金币</v>
          </cell>
          <cell r="CL9">
            <v>1800</v>
          </cell>
          <cell r="CO9">
            <v>2</v>
          </cell>
          <cell r="DB9" t="str">
            <v>熔炼值</v>
          </cell>
          <cell r="DC9">
            <v>600</v>
          </cell>
          <cell r="DF9" t="str">
            <v>金币</v>
          </cell>
          <cell r="DG9">
            <v>2700</v>
          </cell>
          <cell r="DK9">
            <v>2</v>
          </cell>
          <cell r="DY9" t="str">
            <v>守护灵初级抽卡券</v>
          </cell>
          <cell r="DZ9">
            <v>6</v>
          </cell>
          <cell r="EA9" t="str">
            <v>绿色基础材料</v>
          </cell>
          <cell r="EB9">
            <v>23</v>
          </cell>
          <cell r="ED9">
            <v>3600</v>
          </cell>
          <cell r="EJ9">
            <v>2</v>
          </cell>
          <cell r="EZ9" t="str">
            <v>玄铁</v>
          </cell>
          <cell r="FA9">
            <v>3</v>
          </cell>
        </row>
        <row r="10">
          <cell r="P10">
            <v>30</v>
          </cell>
          <cell r="AD10">
            <v>42</v>
          </cell>
          <cell r="BB10">
            <v>1</v>
          </cell>
          <cell r="BE10">
            <v>300</v>
          </cell>
          <cell r="BF10">
            <v>1125</v>
          </cell>
          <cell r="BL10">
            <v>1</v>
          </cell>
          <cell r="BO10">
            <v>1200</v>
          </cell>
          <cell r="BP10">
            <v>2250</v>
          </cell>
          <cell r="BT10">
            <v>2</v>
          </cell>
          <cell r="CG10" t="str">
            <v>守护灵抽卡券</v>
          </cell>
          <cell r="CH10">
            <v>3</v>
          </cell>
          <cell r="CI10" t="str">
            <v>2小时扫荡券</v>
          </cell>
          <cell r="CJ10">
            <v>1</v>
          </cell>
          <cell r="CK10" t="str">
            <v>金币</v>
          </cell>
          <cell r="CL10">
            <v>2700</v>
          </cell>
          <cell r="CO10">
            <v>2</v>
          </cell>
          <cell r="DB10" t="str">
            <v>守护灵抽卡券</v>
          </cell>
          <cell r="DC10">
            <v>5</v>
          </cell>
          <cell r="DF10" t="str">
            <v>金币</v>
          </cell>
          <cell r="DG10">
            <v>4050</v>
          </cell>
          <cell r="DK10">
            <v>2</v>
          </cell>
          <cell r="DY10" t="str">
            <v>玄铁</v>
          </cell>
          <cell r="DZ10">
            <v>8</v>
          </cell>
          <cell r="EA10" t="str">
            <v>绿色基础材料</v>
          </cell>
          <cell r="EB10">
            <v>34</v>
          </cell>
          <cell r="ED10">
            <v>4500</v>
          </cell>
          <cell r="EJ10">
            <v>2</v>
          </cell>
          <cell r="EZ10" t="str">
            <v>玄铁</v>
          </cell>
          <cell r="FA10">
            <v>5</v>
          </cell>
        </row>
        <row r="11">
          <cell r="P11">
            <v>35</v>
          </cell>
          <cell r="AD11">
            <v>47</v>
          </cell>
          <cell r="BB11">
            <v>1</v>
          </cell>
          <cell r="BE11">
            <v>300</v>
          </cell>
          <cell r="BF11">
            <v>1125</v>
          </cell>
          <cell r="BL11">
            <v>1</v>
          </cell>
          <cell r="BO11">
            <v>1200</v>
          </cell>
          <cell r="BP11">
            <v>2250</v>
          </cell>
          <cell r="BT11">
            <v>3</v>
          </cell>
          <cell r="CG11" t="str">
            <v>钻石</v>
          </cell>
          <cell r="CH11">
            <v>70</v>
          </cell>
          <cell r="CI11" t="str">
            <v>金币</v>
          </cell>
          <cell r="CJ11">
            <v>1800</v>
          </cell>
          <cell r="CO11">
            <v>3</v>
          </cell>
          <cell r="DB11" t="str">
            <v>钻石</v>
          </cell>
          <cell r="DC11">
            <v>100</v>
          </cell>
          <cell r="DF11" t="str">
            <v>金币</v>
          </cell>
          <cell r="DG11">
            <v>2700</v>
          </cell>
          <cell r="DK11">
            <v>3</v>
          </cell>
          <cell r="DY11" t="str">
            <v>守护灵初级抽卡券</v>
          </cell>
          <cell r="DZ11">
            <v>4</v>
          </cell>
          <cell r="EA11" t="str">
            <v>绿色基础材料</v>
          </cell>
          <cell r="EB11">
            <v>23</v>
          </cell>
          <cell r="ED11">
            <v>3150</v>
          </cell>
          <cell r="EJ11">
            <v>3</v>
          </cell>
          <cell r="EZ11" t="str">
            <v>玄铁</v>
          </cell>
          <cell r="FA11">
            <v>4</v>
          </cell>
        </row>
        <row r="12">
          <cell r="P12">
            <v>40</v>
          </cell>
          <cell r="AD12">
            <v>52</v>
          </cell>
          <cell r="BB12">
            <v>1</v>
          </cell>
          <cell r="BE12">
            <v>300</v>
          </cell>
          <cell r="BF12">
            <v>1125</v>
          </cell>
          <cell r="BL12">
            <v>1</v>
          </cell>
          <cell r="BO12">
            <v>1200</v>
          </cell>
          <cell r="BP12">
            <v>2250</v>
          </cell>
          <cell r="BT12">
            <v>3</v>
          </cell>
          <cell r="CG12" t="str">
            <v>守护灵抽卡券</v>
          </cell>
          <cell r="CH12">
            <v>2</v>
          </cell>
          <cell r="CI12" t="str">
            <v>2小时扫荡券</v>
          </cell>
          <cell r="CJ12">
            <v>1</v>
          </cell>
          <cell r="CK12" t="str">
            <v>金币</v>
          </cell>
          <cell r="CL12">
            <v>3000</v>
          </cell>
          <cell r="CO12">
            <v>3</v>
          </cell>
          <cell r="DB12" t="str">
            <v>熔炼值</v>
          </cell>
          <cell r="DC12">
            <v>700</v>
          </cell>
          <cell r="DF12" t="str">
            <v>金币</v>
          </cell>
          <cell r="DG12">
            <v>4500</v>
          </cell>
          <cell r="DK12">
            <v>3</v>
          </cell>
          <cell r="DY12" t="str">
            <v>守护灵初级抽卡券</v>
          </cell>
          <cell r="DZ12">
            <v>6</v>
          </cell>
          <cell r="EA12" t="str">
            <v>绿色基础材料</v>
          </cell>
          <cell r="EB12">
            <v>38</v>
          </cell>
          <cell r="ED12">
            <v>4200</v>
          </cell>
          <cell r="EJ12">
            <v>3</v>
          </cell>
          <cell r="EZ12" t="str">
            <v>玄铁</v>
          </cell>
          <cell r="FA12">
            <v>7</v>
          </cell>
        </row>
        <row r="13">
          <cell r="P13">
            <v>45</v>
          </cell>
          <cell r="AD13">
            <v>57</v>
          </cell>
          <cell r="BB13">
            <v>1</v>
          </cell>
          <cell r="BE13">
            <v>300</v>
          </cell>
          <cell r="BF13">
            <v>1125</v>
          </cell>
          <cell r="BL13">
            <v>1</v>
          </cell>
          <cell r="BO13">
            <v>1200</v>
          </cell>
          <cell r="BP13">
            <v>2250</v>
          </cell>
          <cell r="BT13">
            <v>3</v>
          </cell>
          <cell r="CG13" t="str">
            <v>守护灵抽卡券</v>
          </cell>
          <cell r="CH13">
            <v>3</v>
          </cell>
          <cell r="CI13" t="str">
            <v>2小时扫荡券</v>
          </cell>
          <cell r="CJ13">
            <v>1</v>
          </cell>
          <cell r="CK13" t="str">
            <v>金币</v>
          </cell>
          <cell r="CL13">
            <v>4200</v>
          </cell>
          <cell r="CO13">
            <v>3</v>
          </cell>
          <cell r="DB13" t="str">
            <v>守护灵抽卡券</v>
          </cell>
          <cell r="DC13">
            <v>5</v>
          </cell>
          <cell r="DF13" t="str">
            <v>金币</v>
          </cell>
          <cell r="DG13">
            <v>6300</v>
          </cell>
          <cell r="DK13">
            <v>3</v>
          </cell>
          <cell r="DY13" t="str">
            <v>玄铁</v>
          </cell>
          <cell r="DZ13">
            <v>10</v>
          </cell>
          <cell r="EA13" t="str">
            <v>绿色基础材料</v>
          </cell>
          <cell r="EB13">
            <v>53</v>
          </cell>
          <cell r="ED13">
            <v>5250</v>
          </cell>
          <cell r="EJ13">
            <v>3</v>
          </cell>
          <cell r="EZ13" t="str">
            <v>玄铁</v>
          </cell>
          <cell r="FA13">
            <v>10</v>
          </cell>
        </row>
        <row r="14">
          <cell r="P14">
            <v>50</v>
          </cell>
          <cell r="AD14">
            <v>62</v>
          </cell>
          <cell r="BB14">
            <v>1</v>
          </cell>
          <cell r="BE14">
            <v>300</v>
          </cell>
          <cell r="BF14">
            <v>1125</v>
          </cell>
          <cell r="BL14">
            <v>1</v>
          </cell>
          <cell r="BO14">
            <v>1200</v>
          </cell>
          <cell r="BP14">
            <v>2250</v>
          </cell>
          <cell r="BT14">
            <v>4</v>
          </cell>
          <cell r="CG14" t="str">
            <v>钻石</v>
          </cell>
          <cell r="CH14">
            <v>80</v>
          </cell>
          <cell r="CI14" t="str">
            <v>金币</v>
          </cell>
          <cell r="CJ14">
            <v>2250</v>
          </cell>
          <cell r="CO14">
            <v>4</v>
          </cell>
          <cell r="DB14" t="str">
            <v>钻石</v>
          </cell>
          <cell r="DC14">
            <v>100</v>
          </cell>
          <cell r="DF14" t="str">
            <v>金币</v>
          </cell>
          <cell r="DG14">
            <v>3375</v>
          </cell>
          <cell r="DK14">
            <v>4</v>
          </cell>
          <cell r="DY14" t="str">
            <v>守护灵初级抽卡券</v>
          </cell>
          <cell r="DZ14">
            <v>4</v>
          </cell>
          <cell r="EA14" t="str">
            <v>绿色基础材料</v>
          </cell>
          <cell r="EB14">
            <v>23</v>
          </cell>
          <cell r="ED14">
            <v>3600</v>
          </cell>
          <cell r="EJ14">
            <v>4</v>
          </cell>
          <cell r="EZ14" t="str">
            <v>玄铁</v>
          </cell>
          <cell r="FA14">
            <v>6</v>
          </cell>
        </row>
        <row r="15">
          <cell r="P15">
            <v>55</v>
          </cell>
          <cell r="AD15">
            <v>67</v>
          </cell>
          <cell r="BB15">
            <v>2</v>
          </cell>
          <cell r="BE15">
            <v>450</v>
          </cell>
          <cell r="BF15">
            <v>1350</v>
          </cell>
          <cell r="BL15">
            <v>2</v>
          </cell>
          <cell r="BO15">
            <v>1500</v>
          </cell>
          <cell r="BP15">
            <v>2700</v>
          </cell>
          <cell r="BT15">
            <v>4</v>
          </cell>
          <cell r="CG15" t="str">
            <v>守护灵抽卡券</v>
          </cell>
          <cell r="CH15">
            <v>2</v>
          </cell>
          <cell r="CI15" t="str">
            <v>2小时扫荡券</v>
          </cell>
          <cell r="CJ15">
            <v>1</v>
          </cell>
          <cell r="CK15" t="str">
            <v>金币</v>
          </cell>
          <cell r="CL15">
            <v>3750</v>
          </cell>
          <cell r="CO15">
            <v>4</v>
          </cell>
          <cell r="DB15" t="str">
            <v>熔炼值</v>
          </cell>
          <cell r="DC15">
            <v>800</v>
          </cell>
          <cell r="DF15" t="str">
            <v>金币</v>
          </cell>
          <cell r="DG15">
            <v>5625</v>
          </cell>
          <cell r="DK15">
            <v>4</v>
          </cell>
          <cell r="DY15" t="str">
            <v>守护灵初级抽卡券</v>
          </cell>
          <cell r="DZ15">
            <v>6</v>
          </cell>
          <cell r="EA15" t="str">
            <v>绿色基础材料</v>
          </cell>
          <cell r="EB15">
            <v>38</v>
          </cell>
          <cell r="ED15">
            <v>4800</v>
          </cell>
          <cell r="EJ15">
            <v>4</v>
          </cell>
          <cell r="EZ15" t="str">
            <v>玄铁</v>
          </cell>
          <cell r="FA15">
            <v>11</v>
          </cell>
        </row>
        <row r="16">
          <cell r="P16">
            <v>60</v>
          </cell>
          <cell r="AD16">
            <v>72</v>
          </cell>
          <cell r="BB16">
            <v>2</v>
          </cell>
          <cell r="BE16">
            <v>450</v>
          </cell>
          <cell r="BF16">
            <v>1350</v>
          </cell>
          <cell r="BL16">
            <v>2</v>
          </cell>
          <cell r="BO16">
            <v>1500</v>
          </cell>
          <cell r="BP16">
            <v>2700</v>
          </cell>
          <cell r="BT16">
            <v>4</v>
          </cell>
          <cell r="CG16" t="str">
            <v>守护灵抽卡券</v>
          </cell>
          <cell r="CH16">
            <v>3</v>
          </cell>
          <cell r="CI16" t="str">
            <v>2小时扫荡券</v>
          </cell>
          <cell r="CJ16">
            <v>1</v>
          </cell>
          <cell r="CK16" t="str">
            <v>金币</v>
          </cell>
          <cell r="CL16">
            <v>5250</v>
          </cell>
          <cell r="CO16">
            <v>4</v>
          </cell>
          <cell r="DB16" t="str">
            <v>守护灵抽卡券</v>
          </cell>
          <cell r="DC16">
            <v>5</v>
          </cell>
          <cell r="DF16" t="str">
            <v>金币</v>
          </cell>
          <cell r="DG16">
            <v>7875</v>
          </cell>
          <cell r="DK16">
            <v>4</v>
          </cell>
          <cell r="DY16" t="str">
            <v>玄铁</v>
          </cell>
          <cell r="DZ16">
            <v>10</v>
          </cell>
          <cell r="EA16" t="str">
            <v>绿色基础材料</v>
          </cell>
          <cell r="EB16">
            <v>53</v>
          </cell>
          <cell r="ED16">
            <v>6000</v>
          </cell>
          <cell r="EJ16">
            <v>4</v>
          </cell>
          <cell r="EZ16" t="str">
            <v>玄铁</v>
          </cell>
          <cell r="FA16">
            <v>15</v>
          </cell>
        </row>
        <row r="17">
          <cell r="P17">
            <v>65</v>
          </cell>
          <cell r="AD17">
            <v>77</v>
          </cell>
          <cell r="BB17">
            <v>2</v>
          </cell>
          <cell r="BE17">
            <v>450</v>
          </cell>
          <cell r="BF17">
            <v>1350</v>
          </cell>
          <cell r="BL17">
            <v>2</v>
          </cell>
          <cell r="BO17">
            <v>1500</v>
          </cell>
          <cell r="BP17">
            <v>2700</v>
          </cell>
          <cell r="BT17">
            <v>5</v>
          </cell>
          <cell r="CG17" t="str">
            <v>钻石</v>
          </cell>
          <cell r="CH17">
            <v>90</v>
          </cell>
          <cell r="CI17" t="str">
            <v>金币</v>
          </cell>
          <cell r="CJ17">
            <v>3600</v>
          </cell>
          <cell r="CO17">
            <v>5</v>
          </cell>
          <cell r="DB17" t="str">
            <v>钻石</v>
          </cell>
          <cell r="DC17">
            <v>100</v>
          </cell>
          <cell r="DF17" t="str">
            <v>金币</v>
          </cell>
          <cell r="DG17">
            <v>5400</v>
          </cell>
          <cell r="DK17">
            <v>5</v>
          </cell>
          <cell r="DY17" t="str">
            <v>守护灵初级抽卡券</v>
          </cell>
          <cell r="DZ17">
            <v>4</v>
          </cell>
          <cell r="EA17" t="str">
            <v>蓝色基础材料</v>
          </cell>
          <cell r="EB17">
            <v>8</v>
          </cell>
          <cell r="ED17">
            <v>4050</v>
          </cell>
          <cell r="EJ17">
            <v>5</v>
          </cell>
          <cell r="EZ17" t="str">
            <v>玄铁</v>
          </cell>
          <cell r="FA17">
            <v>11</v>
          </cell>
        </row>
        <row r="18">
          <cell r="P18">
            <v>70</v>
          </cell>
          <cell r="AD18">
            <v>82</v>
          </cell>
          <cell r="BB18">
            <v>2</v>
          </cell>
          <cell r="BE18">
            <v>450</v>
          </cell>
          <cell r="BF18">
            <v>1350</v>
          </cell>
          <cell r="BL18">
            <v>2</v>
          </cell>
          <cell r="BO18">
            <v>1500</v>
          </cell>
          <cell r="BP18">
            <v>2700</v>
          </cell>
          <cell r="BT18">
            <v>5</v>
          </cell>
          <cell r="CG18" t="str">
            <v>守护灵抽卡券</v>
          </cell>
          <cell r="CH18">
            <v>2</v>
          </cell>
          <cell r="CI18" t="str">
            <v>2小时扫荡券</v>
          </cell>
          <cell r="CJ18">
            <v>1</v>
          </cell>
          <cell r="CK18" t="str">
            <v>金币</v>
          </cell>
          <cell r="CL18">
            <v>7200</v>
          </cell>
          <cell r="CO18">
            <v>5</v>
          </cell>
          <cell r="DB18" t="str">
            <v>熔炼值</v>
          </cell>
          <cell r="DC18">
            <v>1000</v>
          </cell>
          <cell r="DF18" t="str">
            <v>金币</v>
          </cell>
          <cell r="DG18">
            <v>10800</v>
          </cell>
          <cell r="DK18">
            <v>5</v>
          </cell>
          <cell r="DY18" t="str">
            <v>守护灵初级抽卡券</v>
          </cell>
          <cell r="DZ18">
            <v>6</v>
          </cell>
          <cell r="EA18" t="str">
            <v>蓝色基础材料</v>
          </cell>
          <cell r="EB18">
            <v>16</v>
          </cell>
          <cell r="ED18">
            <v>5400</v>
          </cell>
          <cell r="EJ18">
            <v>5</v>
          </cell>
          <cell r="EZ18" t="str">
            <v>玄铁</v>
          </cell>
          <cell r="FA18">
            <v>22</v>
          </cell>
        </row>
        <row r="19">
          <cell r="P19">
            <v>75</v>
          </cell>
          <cell r="AD19">
            <v>87</v>
          </cell>
          <cell r="BB19">
            <v>2</v>
          </cell>
          <cell r="BE19">
            <v>450</v>
          </cell>
          <cell r="BF19">
            <v>1350</v>
          </cell>
          <cell r="BL19">
            <v>2</v>
          </cell>
          <cell r="BO19">
            <v>1500</v>
          </cell>
          <cell r="BP19">
            <v>2700</v>
          </cell>
          <cell r="BT19">
            <v>5</v>
          </cell>
          <cell r="CG19" t="str">
            <v>守护灵抽卡券</v>
          </cell>
          <cell r="CH19">
            <v>3</v>
          </cell>
          <cell r="CI19" t="str">
            <v>2小时扫荡券</v>
          </cell>
          <cell r="CJ19">
            <v>1</v>
          </cell>
          <cell r="CK19" t="str">
            <v>金币</v>
          </cell>
          <cell r="CL19">
            <v>10800</v>
          </cell>
          <cell r="CO19">
            <v>5</v>
          </cell>
          <cell r="DB19" t="str">
            <v>守护灵抽卡券</v>
          </cell>
          <cell r="DC19">
            <v>5</v>
          </cell>
          <cell r="DF19" t="str">
            <v>金币</v>
          </cell>
          <cell r="DG19">
            <v>16200</v>
          </cell>
          <cell r="DK19">
            <v>5</v>
          </cell>
          <cell r="DY19" t="str">
            <v>玄铁</v>
          </cell>
          <cell r="DZ19">
            <v>12</v>
          </cell>
          <cell r="EA19" t="str">
            <v>蓝色基础材料</v>
          </cell>
          <cell r="EB19">
            <v>24</v>
          </cell>
          <cell r="ED19">
            <v>6750</v>
          </cell>
          <cell r="EJ19">
            <v>5</v>
          </cell>
          <cell r="EZ19" t="str">
            <v>玄铁</v>
          </cell>
          <cell r="FA19">
            <v>33</v>
          </cell>
        </row>
        <row r="20">
          <cell r="P20">
            <v>80</v>
          </cell>
          <cell r="AD20">
            <v>92</v>
          </cell>
          <cell r="BB20">
            <v>2</v>
          </cell>
          <cell r="BE20">
            <v>450</v>
          </cell>
          <cell r="BF20">
            <v>1350</v>
          </cell>
          <cell r="BL20">
            <v>2</v>
          </cell>
          <cell r="BO20">
            <v>1500</v>
          </cell>
          <cell r="BP20">
            <v>2700</v>
          </cell>
          <cell r="BT20">
            <v>6</v>
          </cell>
          <cell r="CG20" t="str">
            <v>钻石</v>
          </cell>
          <cell r="CH20">
            <v>100</v>
          </cell>
          <cell r="CI20" t="str">
            <v>金币</v>
          </cell>
          <cell r="CJ20">
            <v>4200</v>
          </cell>
          <cell r="CO20">
            <v>6</v>
          </cell>
          <cell r="DB20" t="str">
            <v>钻石</v>
          </cell>
          <cell r="DC20">
            <v>100</v>
          </cell>
          <cell r="DF20" t="str">
            <v>金币</v>
          </cell>
          <cell r="DG20">
            <v>6300</v>
          </cell>
          <cell r="DK20">
            <v>6</v>
          </cell>
          <cell r="DY20" t="str">
            <v>守护灵初级抽卡券</v>
          </cell>
          <cell r="DZ20">
            <v>4</v>
          </cell>
          <cell r="EA20" t="str">
            <v>蓝色基础材料</v>
          </cell>
          <cell r="EB20">
            <v>11</v>
          </cell>
          <cell r="ED20">
            <v>4500</v>
          </cell>
          <cell r="EJ20">
            <v>6</v>
          </cell>
          <cell r="EZ20" t="str">
            <v>玄铁</v>
          </cell>
          <cell r="FA20">
            <v>14</v>
          </cell>
        </row>
        <row r="21">
          <cell r="P21">
            <v>85</v>
          </cell>
          <cell r="AD21">
            <v>97</v>
          </cell>
          <cell r="BB21">
            <v>2</v>
          </cell>
          <cell r="BE21">
            <v>450</v>
          </cell>
          <cell r="BF21">
            <v>1350</v>
          </cell>
          <cell r="BL21">
            <v>2</v>
          </cell>
          <cell r="BO21">
            <v>1500</v>
          </cell>
          <cell r="BP21">
            <v>2700</v>
          </cell>
          <cell r="BT21">
            <v>6</v>
          </cell>
          <cell r="CG21" t="str">
            <v>守护灵抽卡券</v>
          </cell>
          <cell r="CH21">
            <v>2</v>
          </cell>
          <cell r="CI21" t="str">
            <v>2小时扫荡券</v>
          </cell>
          <cell r="CJ21">
            <v>1</v>
          </cell>
          <cell r="CK21" t="str">
            <v>金币</v>
          </cell>
          <cell r="CL21">
            <v>8400</v>
          </cell>
          <cell r="CO21">
            <v>6</v>
          </cell>
          <cell r="DB21" t="str">
            <v>熔炼值</v>
          </cell>
          <cell r="DC21">
            <v>1050</v>
          </cell>
          <cell r="DF21" t="str">
            <v>金币</v>
          </cell>
          <cell r="DG21">
            <v>12600</v>
          </cell>
          <cell r="DK21">
            <v>6</v>
          </cell>
          <cell r="DY21" t="str">
            <v>守护灵初级抽卡券</v>
          </cell>
          <cell r="DZ21">
            <v>6</v>
          </cell>
          <cell r="EA21" t="str">
            <v>蓝色基础材料</v>
          </cell>
          <cell r="EB21">
            <v>23</v>
          </cell>
          <cell r="ED21">
            <v>6000</v>
          </cell>
          <cell r="EJ21">
            <v>6</v>
          </cell>
          <cell r="EZ21" t="str">
            <v>玄铁</v>
          </cell>
          <cell r="FA21">
            <v>27</v>
          </cell>
        </row>
        <row r="22">
          <cell r="P22">
            <v>90</v>
          </cell>
          <cell r="AD22">
            <v>102</v>
          </cell>
          <cell r="BB22">
            <v>2</v>
          </cell>
          <cell r="BE22">
            <v>450</v>
          </cell>
          <cell r="BF22">
            <v>1350</v>
          </cell>
          <cell r="BL22">
            <v>2</v>
          </cell>
          <cell r="BO22">
            <v>1500</v>
          </cell>
          <cell r="BP22">
            <v>2700</v>
          </cell>
          <cell r="BT22">
            <v>6</v>
          </cell>
          <cell r="CG22" t="str">
            <v>守护灵抽卡券</v>
          </cell>
          <cell r="CH22">
            <v>3</v>
          </cell>
          <cell r="CI22" t="str">
            <v>2小时扫荡券</v>
          </cell>
          <cell r="CJ22">
            <v>1</v>
          </cell>
          <cell r="CK22" t="str">
            <v>金币</v>
          </cell>
          <cell r="CL22">
            <v>12600</v>
          </cell>
          <cell r="CO22">
            <v>6</v>
          </cell>
          <cell r="DB22" t="str">
            <v>守护灵抽卡券</v>
          </cell>
          <cell r="DC22">
            <v>5</v>
          </cell>
          <cell r="DF22" t="str">
            <v>金币</v>
          </cell>
          <cell r="DG22">
            <v>18900</v>
          </cell>
          <cell r="DK22">
            <v>6</v>
          </cell>
          <cell r="DY22" t="str">
            <v>玄铁</v>
          </cell>
          <cell r="DZ22">
            <v>15</v>
          </cell>
          <cell r="EA22" t="str">
            <v>蓝色基础材料</v>
          </cell>
          <cell r="EB22">
            <v>34</v>
          </cell>
          <cell r="ED22">
            <v>7500</v>
          </cell>
          <cell r="EJ22">
            <v>6</v>
          </cell>
          <cell r="EZ22" t="str">
            <v>玄铁</v>
          </cell>
          <cell r="FA22">
            <v>41</v>
          </cell>
        </row>
        <row r="23">
          <cell r="P23">
            <v>95</v>
          </cell>
          <cell r="AD23">
            <v>107</v>
          </cell>
          <cell r="BB23">
            <v>2</v>
          </cell>
          <cell r="BE23">
            <v>450</v>
          </cell>
          <cell r="BF23">
            <v>1350</v>
          </cell>
          <cell r="BL23">
            <v>2</v>
          </cell>
          <cell r="BO23">
            <v>1500</v>
          </cell>
          <cell r="BP23">
            <v>2700</v>
          </cell>
          <cell r="BT23">
            <v>7</v>
          </cell>
          <cell r="CG23" t="str">
            <v>钻石</v>
          </cell>
          <cell r="CH23">
            <v>100</v>
          </cell>
          <cell r="CI23" t="str">
            <v>金币</v>
          </cell>
          <cell r="CJ23">
            <v>4800</v>
          </cell>
          <cell r="CO23">
            <v>7</v>
          </cell>
          <cell r="DB23" t="str">
            <v>钻石</v>
          </cell>
          <cell r="DC23">
            <v>100</v>
          </cell>
          <cell r="DF23" t="str">
            <v>金币</v>
          </cell>
          <cell r="DG23">
            <v>7200</v>
          </cell>
          <cell r="DK23">
            <v>7</v>
          </cell>
          <cell r="DY23" t="str">
            <v>守护灵初级抽卡券</v>
          </cell>
          <cell r="DZ23">
            <v>2</v>
          </cell>
          <cell r="EA23" t="str">
            <v>蓝色基础材料</v>
          </cell>
          <cell r="EB23">
            <v>15</v>
          </cell>
          <cell r="ED23">
            <v>5400</v>
          </cell>
          <cell r="EJ23">
            <v>7</v>
          </cell>
          <cell r="EZ23" t="str">
            <v>玄铁</v>
          </cell>
          <cell r="FA23">
            <v>17</v>
          </cell>
        </row>
        <row r="24">
          <cell r="P24">
            <v>100</v>
          </cell>
          <cell r="AD24">
            <v>112</v>
          </cell>
          <cell r="BB24">
            <v>2</v>
          </cell>
          <cell r="BE24">
            <v>450</v>
          </cell>
          <cell r="BF24">
            <v>1350</v>
          </cell>
          <cell r="BL24">
            <v>2</v>
          </cell>
          <cell r="BO24">
            <v>1500</v>
          </cell>
          <cell r="BP24">
            <v>2700</v>
          </cell>
          <cell r="BT24">
            <v>7</v>
          </cell>
          <cell r="CG24" t="str">
            <v>守护灵抽卡券</v>
          </cell>
          <cell r="CH24">
            <v>2</v>
          </cell>
          <cell r="CI24" t="str">
            <v>2小时扫荡券</v>
          </cell>
          <cell r="CJ24">
            <v>1</v>
          </cell>
          <cell r="CK24" t="str">
            <v>金币</v>
          </cell>
          <cell r="CL24">
            <v>9600</v>
          </cell>
          <cell r="CO24">
            <v>7</v>
          </cell>
          <cell r="DB24" t="str">
            <v>熔炼值</v>
          </cell>
          <cell r="DC24">
            <v>1100</v>
          </cell>
          <cell r="DF24" t="str">
            <v>金币</v>
          </cell>
          <cell r="DG24">
            <v>14400</v>
          </cell>
          <cell r="DK24">
            <v>7</v>
          </cell>
          <cell r="DY24" t="str">
            <v>守护灵初级抽卡券</v>
          </cell>
          <cell r="DZ24">
            <v>3</v>
          </cell>
          <cell r="EA24" t="str">
            <v>蓝色基础材料</v>
          </cell>
          <cell r="EB24">
            <v>29</v>
          </cell>
          <cell r="ED24">
            <v>7200</v>
          </cell>
          <cell r="EJ24">
            <v>7</v>
          </cell>
          <cell r="EZ24" t="str">
            <v>玄铁</v>
          </cell>
          <cell r="FA24">
            <v>34</v>
          </cell>
        </row>
        <row r="25">
          <cell r="P25">
            <v>105</v>
          </cell>
          <cell r="AD25">
            <v>117</v>
          </cell>
          <cell r="BB25">
            <v>3</v>
          </cell>
          <cell r="BE25">
            <v>600</v>
          </cell>
          <cell r="BF25">
            <v>1575</v>
          </cell>
          <cell r="BL25">
            <v>3</v>
          </cell>
          <cell r="BO25">
            <v>1800</v>
          </cell>
          <cell r="BP25">
            <v>3150</v>
          </cell>
          <cell r="BT25">
            <v>7</v>
          </cell>
          <cell r="CG25" t="str">
            <v>守护灵抽卡券</v>
          </cell>
          <cell r="CH25">
            <v>3</v>
          </cell>
          <cell r="CI25" t="str">
            <v>2小时扫荡券</v>
          </cell>
          <cell r="CJ25">
            <v>1</v>
          </cell>
          <cell r="CK25" t="str">
            <v>金币</v>
          </cell>
          <cell r="CL25">
            <v>14400</v>
          </cell>
          <cell r="CO25">
            <v>7</v>
          </cell>
          <cell r="DB25" t="str">
            <v>守护灵抽卡券</v>
          </cell>
          <cell r="DC25">
            <v>5</v>
          </cell>
          <cell r="DF25" t="str">
            <v>金币</v>
          </cell>
          <cell r="DG25">
            <v>21600</v>
          </cell>
          <cell r="DK25">
            <v>7</v>
          </cell>
          <cell r="DY25" t="str">
            <v>守护灵初级抽卡券</v>
          </cell>
          <cell r="DZ25">
            <v>5</v>
          </cell>
          <cell r="EA25" t="str">
            <v>蓝色基础材料</v>
          </cell>
          <cell r="EB25">
            <v>44</v>
          </cell>
          <cell r="ED25">
            <v>9000</v>
          </cell>
          <cell r="EJ25">
            <v>7</v>
          </cell>
          <cell r="EZ25" t="str">
            <v>玄铁</v>
          </cell>
          <cell r="FA25">
            <v>51</v>
          </cell>
        </row>
        <row r="26">
          <cell r="P26">
            <v>110</v>
          </cell>
          <cell r="AD26">
            <v>122</v>
          </cell>
          <cell r="BB26">
            <v>3</v>
          </cell>
          <cell r="BE26">
            <v>600</v>
          </cell>
          <cell r="BF26">
            <v>1575</v>
          </cell>
          <cell r="BL26">
            <v>3</v>
          </cell>
          <cell r="BO26">
            <v>1800</v>
          </cell>
          <cell r="BP26">
            <v>3150</v>
          </cell>
          <cell r="BT26">
            <v>8</v>
          </cell>
          <cell r="CG26" t="str">
            <v>钻石</v>
          </cell>
          <cell r="CH26">
            <v>100</v>
          </cell>
          <cell r="CI26" t="str">
            <v>金币</v>
          </cell>
          <cell r="CJ26">
            <v>5400</v>
          </cell>
          <cell r="CO26">
            <v>8</v>
          </cell>
          <cell r="DB26" t="str">
            <v>钻石</v>
          </cell>
          <cell r="DC26">
            <v>100</v>
          </cell>
          <cell r="DF26" t="str">
            <v>金币</v>
          </cell>
          <cell r="DG26">
            <v>8100</v>
          </cell>
          <cell r="DK26">
            <v>8</v>
          </cell>
          <cell r="DY26" t="str">
            <v>守护灵初级抽卡券</v>
          </cell>
          <cell r="DZ26">
            <v>2</v>
          </cell>
          <cell r="EA26" t="str">
            <v>蓝色基础材料</v>
          </cell>
          <cell r="EB26">
            <v>18</v>
          </cell>
          <cell r="ED26">
            <v>6300</v>
          </cell>
          <cell r="EJ26">
            <v>8</v>
          </cell>
          <cell r="EZ26" t="str">
            <v>乌金</v>
          </cell>
          <cell r="FA26">
            <v>1</v>
          </cell>
        </row>
        <row r="27">
          <cell r="P27">
            <v>115</v>
          </cell>
          <cell r="AD27">
            <v>127</v>
          </cell>
          <cell r="BB27">
            <v>3</v>
          </cell>
          <cell r="BE27">
            <v>600</v>
          </cell>
          <cell r="BF27">
            <v>1575</v>
          </cell>
          <cell r="BL27">
            <v>3</v>
          </cell>
          <cell r="BO27">
            <v>1800</v>
          </cell>
          <cell r="BP27">
            <v>3150</v>
          </cell>
          <cell r="BT27">
            <v>8</v>
          </cell>
          <cell r="CG27" t="str">
            <v>守护灵抽卡券</v>
          </cell>
          <cell r="CH27">
            <v>2</v>
          </cell>
          <cell r="CI27" t="str">
            <v>2小时扫荡券</v>
          </cell>
          <cell r="CJ27">
            <v>1</v>
          </cell>
          <cell r="CK27" t="str">
            <v>金币</v>
          </cell>
          <cell r="CL27">
            <v>10800</v>
          </cell>
          <cell r="CO27">
            <v>8</v>
          </cell>
          <cell r="DB27" t="str">
            <v>熔炼值</v>
          </cell>
          <cell r="DC27">
            <v>1150</v>
          </cell>
          <cell r="DF27" t="str">
            <v>金币</v>
          </cell>
          <cell r="DG27">
            <v>16200</v>
          </cell>
          <cell r="DK27">
            <v>8</v>
          </cell>
          <cell r="DY27" t="str">
            <v>守护灵初级抽卡券</v>
          </cell>
          <cell r="DZ27">
            <v>3</v>
          </cell>
          <cell r="EA27" t="str">
            <v>蓝色基础材料</v>
          </cell>
          <cell r="EB27">
            <v>36</v>
          </cell>
          <cell r="ED27">
            <v>8400</v>
          </cell>
          <cell r="EJ27">
            <v>8</v>
          </cell>
          <cell r="EZ27" t="str">
            <v>乌金</v>
          </cell>
          <cell r="FA27">
            <v>3</v>
          </cell>
        </row>
        <row r="28">
          <cell r="P28">
            <v>120</v>
          </cell>
          <cell r="AD28">
            <v>132</v>
          </cell>
          <cell r="BB28">
            <v>3</v>
          </cell>
          <cell r="BE28">
            <v>600</v>
          </cell>
          <cell r="BF28">
            <v>1575</v>
          </cell>
          <cell r="BL28">
            <v>3</v>
          </cell>
          <cell r="BO28">
            <v>1800</v>
          </cell>
          <cell r="BP28">
            <v>3150</v>
          </cell>
          <cell r="BT28">
            <v>8</v>
          </cell>
          <cell r="CG28" t="str">
            <v>守护灵抽卡券</v>
          </cell>
          <cell r="CH28">
            <v>3</v>
          </cell>
          <cell r="CI28" t="str">
            <v>2小时扫荡券</v>
          </cell>
          <cell r="CJ28">
            <v>1</v>
          </cell>
          <cell r="CK28" t="str">
            <v>金币</v>
          </cell>
          <cell r="CL28">
            <v>16200</v>
          </cell>
          <cell r="CO28">
            <v>8</v>
          </cell>
          <cell r="DB28" t="str">
            <v>守护灵抽卡券</v>
          </cell>
          <cell r="DC28">
            <v>5</v>
          </cell>
          <cell r="DF28" t="str">
            <v>金币</v>
          </cell>
          <cell r="DG28">
            <v>24300</v>
          </cell>
          <cell r="DK28">
            <v>8</v>
          </cell>
          <cell r="DY28" t="str">
            <v>守护灵初级抽卡券</v>
          </cell>
          <cell r="DZ28">
            <v>5</v>
          </cell>
          <cell r="EA28" t="str">
            <v>蓝色基础材料</v>
          </cell>
          <cell r="EB28">
            <v>54</v>
          </cell>
          <cell r="ED28">
            <v>10500</v>
          </cell>
          <cell r="EJ28">
            <v>8</v>
          </cell>
          <cell r="EZ28" t="str">
            <v>乌金</v>
          </cell>
          <cell r="FA28">
            <v>4</v>
          </cell>
        </row>
        <row r="29">
          <cell r="P29">
            <v>125</v>
          </cell>
          <cell r="AD29">
            <v>137</v>
          </cell>
          <cell r="BB29">
            <v>3</v>
          </cell>
          <cell r="BE29">
            <v>600</v>
          </cell>
          <cell r="BF29">
            <v>1575</v>
          </cell>
          <cell r="BL29">
            <v>3</v>
          </cell>
          <cell r="BO29">
            <v>1800</v>
          </cell>
          <cell r="BP29">
            <v>3150</v>
          </cell>
          <cell r="BT29">
            <v>9</v>
          </cell>
          <cell r="CG29" t="str">
            <v>钻石</v>
          </cell>
          <cell r="CH29">
            <v>100</v>
          </cell>
          <cell r="CI29" t="str">
            <v>金币</v>
          </cell>
          <cell r="CJ29">
            <v>6000</v>
          </cell>
          <cell r="CO29">
            <v>9</v>
          </cell>
          <cell r="DB29" t="str">
            <v>钻石</v>
          </cell>
          <cell r="DC29">
            <v>100</v>
          </cell>
          <cell r="DF29" t="str">
            <v>金币</v>
          </cell>
          <cell r="DG29">
            <v>9000</v>
          </cell>
          <cell r="DK29">
            <v>9</v>
          </cell>
          <cell r="DY29" t="str">
            <v>守护灵初级抽卡券</v>
          </cell>
          <cell r="DZ29">
            <v>2</v>
          </cell>
          <cell r="EA29" t="str">
            <v>蓝色基础材料</v>
          </cell>
          <cell r="EB29">
            <v>23</v>
          </cell>
          <cell r="ED29">
            <v>7200</v>
          </cell>
          <cell r="EJ29">
            <v>9</v>
          </cell>
          <cell r="EZ29" t="str">
            <v>乌金</v>
          </cell>
          <cell r="FA29">
            <v>2</v>
          </cell>
        </row>
        <row r="30">
          <cell r="P30">
            <v>130</v>
          </cell>
          <cell r="AD30">
            <v>142</v>
          </cell>
          <cell r="BB30">
            <v>3</v>
          </cell>
          <cell r="BE30">
            <v>600</v>
          </cell>
          <cell r="BF30">
            <v>1575</v>
          </cell>
          <cell r="BL30">
            <v>3</v>
          </cell>
          <cell r="BO30">
            <v>1800</v>
          </cell>
          <cell r="BP30">
            <v>3150</v>
          </cell>
          <cell r="BT30">
            <v>9</v>
          </cell>
          <cell r="CG30" t="str">
            <v>守护灵抽卡券</v>
          </cell>
          <cell r="CH30">
            <v>2</v>
          </cell>
          <cell r="CI30" t="str">
            <v>2小时扫荡券</v>
          </cell>
          <cell r="CJ30">
            <v>1</v>
          </cell>
          <cell r="CK30" t="str">
            <v>金币</v>
          </cell>
          <cell r="CL30">
            <v>12000</v>
          </cell>
          <cell r="CO30">
            <v>9</v>
          </cell>
          <cell r="DB30" t="str">
            <v>熔炼值</v>
          </cell>
          <cell r="DC30">
            <v>1200</v>
          </cell>
          <cell r="DF30" t="str">
            <v>金币</v>
          </cell>
          <cell r="DG30">
            <v>18000</v>
          </cell>
          <cell r="DK30">
            <v>9</v>
          </cell>
          <cell r="DY30" t="str">
            <v>守护灵初级抽卡券</v>
          </cell>
          <cell r="DZ30">
            <v>3</v>
          </cell>
          <cell r="EA30" t="str">
            <v>蓝色基础材料</v>
          </cell>
          <cell r="EB30">
            <v>45</v>
          </cell>
          <cell r="ED30">
            <v>9600</v>
          </cell>
          <cell r="EJ30">
            <v>9</v>
          </cell>
          <cell r="EZ30" t="str">
            <v>乌金</v>
          </cell>
          <cell r="FA30">
            <v>5</v>
          </cell>
        </row>
        <row r="31">
          <cell r="P31">
            <v>135</v>
          </cell>
          <cell r="AD31">
            <v>147</v>
          </cell>
          <cell r="BB31">
            <v>3</v>
          </cell>
          <cell r="BE31">
            <v>600</v>
          </cell>
          <cell r="BF31">
            <v>1575</v>
          </cell>
          <cell r="BL31">
            <v>3</v>
          </cell>
          <cell r="BO31">
            <v>1800</v>
          </cell>
          <cell r="BP31">
            <v>3150</v>
          </cell>
          <cell r="BT31">
            <v>9</v>
          </cell>
          <cell r="CG31" t="str">
            <v>守护灵抽卡券</v>
          </cell>
          <cell r="CH31">
            <v>3</v>
          </cell>
          <cell r="CI31" t="str">
            <v>2小时扫荡券</v>
          </cell>
          <cell r="CJ31">
            <v>1</v>
          </cell>
          <cell r="CK31" t="str">
            <v>金币</v>
          </cell>
          <cell r="CL31">
            <v>18000</v>
          </cell>
          <cell r="CO31">
            <v>9</v>
          </cell>
          <cell r="DB31" t="str">
            <v>守护灵抽卡券</v>
          </cell>
          <cell r="DC31">
            <v>5</v>
          </cell>
          <cell r="DF31" t="str">
            <v>金币</v>
          </cell>
          <cell r="DG31">
            <v>27000</v>
          </cell>
          <cell r="DK31">
            <v>9</v>
          </cell>
          <cell r="DY31" t="str">
            <v>守护灵初级抽卡券</v>
          </cell>
          <cell r="DZ31">
            <v>5</v>
          </cell>
          <cell r="EA31" t="str">
            <v>蓝色基础材料</v>
          </cell>
          <cell r="EB31">
            <v>68</v>
          </cell>
          <cell r="ED31">
            <v>12000</v>
          </cell>
          <cell r="EJ31">
            <v>9</v>
          </cell>
          <cell r="EZ31" t="str">
            <v>乌金</v>
          </cell>
          <cell r="FA31">
            <v>7</v>
          </cell>
        </row>
        <row r="32">
          <cell r="P32">
            <v>140</v>
          </cell>
          <cell r="AD32">
            <v>150</v>
          </cell>
          <cell r="BB32">
            <v>3</v>
          </cell>
          <cell r="BE32">
            <v>600</v>
          </cell>
          <cell r="BF32">
            <v>1575</v>
          </cell>
          <cell r="BL32">
            <v>3</v>
          </cell>
          <cell r="BO32">
            <v>1800</v>
          </cell>
          <cell r="BP32">
            <v>3150</v>
          </cell>
          <cell r="BT32">
            <v>10</v>
          </cell>
          <cell r="CG32" t="str">
            <v>钻石</v>
          </cell>
          <cell r="CH32">
            <v>100</v>
          </cell>
          <cell r="CI32" t="str">
            <v>金币</v>
          </cell>
          <cell r="CJ32">
            <v>6600</v>
          </cell>
          <cell r="CO32">
            <v>10</v>
          </cell>
          <cell r="DB32" t="str">
            <v>钻石</v>
          </cell>
          <cell r="DC32">
            <v>100</v>
          </cell>
          <cell r="DF32" t="str">
            <v>金币</v>
          </cell>
          <cell r="DG32">
            <v>9900</v>
          </cell>
          <cell r="DK32">
            <v>10</v>
          </cell>
          <cell r="DY32" t="str">
            <v>守护灵初级抽卡券</v>
          </cell>
          <cell r="DZ32">
            <v>2</v>
          </cell>
          <cell r="EA32" t="str">
            <v>紫色基础材料</v>
          </cell>
          <cell r="EB32">
            <v>2</v>
          </cell>
          <cell r="ED32">
            <v>8100</v>
          </cell>
          <cell r="EJ32">
            <v>10</v>
          </cell>
          <cell r="EZ32" t="str">
            <v>乌金</v>
          </cell>
          <cell r="FA32">
            <v>5</v>
          </cell>
        </row>
        <row r="33">
          <cell r="P33">
            <v>145</v>
          </cell>
          <cell r="AD33">
            <v>150</v>
          </cell>
          <cell r="BB33">
            <v>3</v>
          </cell>
          <cell r="BE33">
            <v>600</v>
          </cell>
          <cell r="BF33">
            <v>1575</v>
          </cell>
          <cell r="BL33">
            <v>3</v>
          </cell>
          <cell r="BO33">
            <v>1800</v>
          </cell>
          <cell r="BP33">
            <v>3150</v>
          </cell>
          <cell r="BT33">
            <v>10</v>
          </cell>
          <cell r="CG33" t="str">
            <v>守护灵抽卡券</v>
          </cell>
          <cell r="CH33">
            <v>2</v>
          </cell>
          <cell r="CI33" t="str">
            <v>2小时扫荡券</v>
          </cell>
          <cell r="CJ33">
            <v>1</v>
          </cell>
          <cell r="CK33" t="str">
            <v>金币</v>
          </cell>
          <cell r="CL33">
            <v>13200</v>
          </cell>
          <cell r="CO33">
            <v>10</v>
          </cell>
          <cell r="DB33" t="str">
            <v>熔炼值</v>
          </cell>
          <cell r="DC33">
            <v>1350</v>
          </cell>
          <cell r="DF33" t="str">
            <v>金币</v>
          </cell>
          <cell r="DG33">
            <v>19800</v>
          </cell>
          <cell r="DK33">
            <v>10</v>
          </cell>
          <cell r="DY33" t="str">
            <v>守护灵初级抽卡券</v>
          </cell>
          <cell r="DZ33">
            <v>3</v>
          </cell>
          <cell r="EA33" t="str">
            <v>紫色基础材料</v>
          </cell>
          <cell r="EB33">
            <v>5</v>
          </cell>
          <cell r="ED33">
            <v>10800</v>
          </cell>
          <cell r="EJ33">
            <v>10</v>
          </cell>
          <cell r="EZ33" t="str">
            <v>乌金</v>
          </cell>
          <cell r="FA33">
            <v>9</v>
          </cell>
        </row>
        <row r="34">
          <cell r="P34">
            <v>150</v>
          </cell>
          <cell r="AD34">
            <v>150</v>
          </cell>
          <cell r="BB34">
            <v>3</v>
          </cell>
          <cell r="BE34">
            <v>600</v>
          </cell>
          <cell r="BF34">
            <v>1575</v>
          </cell>
          <cell r="BL34">
            <v>3</v>
          </cell>
          <cell r="BO34">
            <v>1800</v>
          </cell>
          <cell r="BP34">
            <v>3150</v>
          </cell>
          <cell r="BT34">
            <v>10</v>
          </cell>
          <cell r="CG34" t="str">
            <v>守护灵抽卡券</v>
          </cell>
          <cell r="CH34">
            <v>3</v>
          </cell>
          <cell r="CI34" t="str">
            <v>2小时扫荡券</v>
          </cell>
          <cell r="CJ34">
            <v>1</v>
          </cell>
          <cell r="CK34" t="str">
            <v>金币</v>
          </cell>
          <cell r="CL34">
            <v>19800</v>
          </cell>
          <cell r="CO34">
            <v>10</v>
          </cell>
          <cell r="DB34" t="str">
            <v>守护灵抽卡券</v>
          </cell>
          <cell r="DC34">
            <v>5</v>
          </cell>
          <cell r="DF34" t="str">
            <v>金币</v>
          </cell>
          <cell r="DG34">
            <v>29700</v>
          </cell>
          <cell r="DK34">
            <v>10</v>
          </cell>
          <cell r="DY34" t="str">
            <v>守护灵初级抽卡券</v>
          </cell>
          <cell r="DZ34">
            <v>5</v>
          </cell>
          <cell r="EA34" t="str">
            <v>紫色基础材料</v>
          </cell>
          <cell r="EB34">
            <v>7</v>
          </cell>
          <cell r="ED34">
            <v>13500</v>
          </cell>
          <cell r="EJ34">
            <v>10</v>
          </cell>
          <cell r="EZ34" t="str">
            <v>乌金</v>
          </cell>
          <cell r="FA34">
            <v>14</v>
          </cell>
        </row>
        <row r="35">
          <cell r="P35">
            <v>150</v>
          </cell>
          <cell r="AD35">
            <v>150</v>
          </cell>
          <cell r="BB35">
            <v>4</v>
          </cell>
          <cell r="BE35">
            <v>750</v>
          </cell>
          <cell r="BF35">
            <v>1800</v>
          </cell>
          <cell r="BL35">
            <v>4</v>
          </cell>
          <cell r="BO35">
            <v>2100</v>
          </cell>
          <cell r="BP35">
            <v>3600</v>
          </cell>
          <cell r="BT35">
            <v>11</v>
          </cell>
          <cell r="CG35" t="str">
            <v>钻石</v>
          </cell>
          <cell r="CH35">
            <v>100</v>
          </cell>
          <cell r="CI35" t="str">
            <v>金币</v>
          </cell>
          <cell r="CJ35">
            <v>7200</v>
          </cell>
          <cell r="CO35">
            <v>11</v>
          </cell>
          <cell r="DB35" t="str">
            <v>钻石</v>
          </cell>
          <cell r="DC35">
            <v>100</v>
          </cell>
          <cell r="DF35" t="str">
            <v>金币</v>
          </cell>
          <cell r="DG35">
            <v>10800</v>
          </cell>
          <cell r="DK35">
            <v>11</v>
          </cell>
          <cell r="DY35" t="str">
            <v>守护灵初级抽卡券</v>
          </cell>
          <cell r="DZ35">
            <v>2</v>
          </cell>
          <cell r="EA35" t="str">
            <v>紫色基础材料</v>
          </cell>
          <cell r="EB35">
            <v>4</v>
          </cell>
          <cell r="ED35">
            <v>9000</v>
          </cell>
          <cell r="EJ35">
            <v>11</v>
          </cell>
          <cell r="EZ35" t="str">
            <v>乌金</v>
          </cell>
          <cell r="FA35">
            <v>6</v>
          </cell>
        </row>
        <row r="36">
          <cell r="BB36">
            <v>4</v>
          </cell>
          <cell r="BE36">
            <v>750</v>
          </cell>
          <cell r="BF36">
            <v>1800</v>
          </cell>
          <cell r="BL36">
            <v>4</v>
          </cell>
          <cell r="BO36">
            <v>2100</v>
          </cell>
          <cell r="BP36">
            <v>3600</v>
          </cell>
          <cell r="BT36">
            <v>11</v>
          </cell>
          <cell r="CG36" t="str">
            <v>守护灵抽卡券</v>
          </cell>
          <cell r="CH36">
            <v>2</v>
          </cell>
          <cell r="CI36" t="str">
            <v>2小时扫荡券</v>
          </cell>
          <cell r="CJ36">
            <v>1</v>
          </cell>
          <cell r="CK36" t="str">
            <v>金币</v>
          </cell>
          <cell r="CL36">
            <v>14400</v>
          </cell>
          <cell r="CO36">
            <v>11</v>
          </cell>
          <cell r="DB36" t="str">
            <v>熔炼值</v>
          </cell>
          <cell r="DC36">
            <v>1500</v>
          </cell>
          <cell r="DF36" t="str">
            <v>金币</v>
          </cell>
          <cell r="DG36">
            <v>21600</v>
          </cell>
          <cell r="DK36">
            <v>11</v>
          </cell>
          <cell r="DY36" t="str">
            <v>守护灵初级抽卡券</v>
          </cell>
          <cell r="DZ36">
            <v>3</v>
          </cell>
          <cell r="EA36" t="str">
            <v>紫色基础材料</v>
          </cell>
          <cell r="EB36">
            <v>8</v>
          </cell>
          <cell r="ED36">
            <v>12000</v>
          </cell>
          <cell r="EJ36">
            <v>11</v>
          </cell>
          <cell r="EZ36" t="str">
            <v>乌金</v>
          </cell>
          <cell r="FA36">
            <v>12</v>
          </cell>
        </row>
        <row r="37">
          <cell r="BB37">
            <v>4</v>
          </cell>
          <cell r="BE37">
            <v>750</v>
          </cell>
          <cell r="BF37">
            <v>1800</v>
          </cell>
          <cell r="BL37">
            <v>4</v>
          </cell>
          <cell r="BO37">
            <v>2100</v>
          </cell>
          <cell r="BP37">
            <v>3600</v>
          </cell>
          <cell r="BT37">
            <v>11</v>
          </cell>
          <cell r="CG37" t="str">
            <v>守护灵抽卡券</v>
          </cell>
          <cell r="CH37">
            <v>3</v>
          </cell>
          <cell r="CI37" t="str">
            <v>2小时扫荡券</v>
          </cell>
          <cell r="CJ37">
            <v>1</v>
          </cell>
          <cell r="CK37" t="str">
            <v>金币</v>
          </cell>
          <cell r="CL37">
            <v>21600</v>
          </cell>
          <cell r="CO37">
            <v>11</v>
          </cell>
          <cell r="DB37" t="str">
            <v>守护灵抽卡券</v>
          </cell>
          <cell r="DC37">
            <v>5</v>
          </cell>
          <cell r="DF37" t="str">
            <v>金币</v>
          </cell>
          <cell r="DG37">
            <v>32400</v>
          </cell>
          <cell r="DK37">
            <v>11</v>
          </cell>
          <cell r="DY37" t="str">
            <v>守护灵初级抽卡券</v>
          </cell>
          <cell r="DZ37">
            <v>5</v>
          </cell>
          <cell r="EA37" t="str">
            <v>紫色基础材料</v>
          </cell>
          <cell r="EB37">
            <v>13</v>
          </cell>
          <cell r="ED37">
            <v>15000</v>
          </cell>
          <cell r="EJ37">
            <v>11</v>
          </cell>
          <cell r="EZ37" t="str">
            <v>乌金</v>
          </cell>
          <cell r="FA37">
            <v>18</v>
          </cell>
        </row>
        <row r="38">
          <cell r="BB38">
            <v>4</v>
          </cell>
          <cell r="BE38">
            <v>750</v>
          </cell>
          <cell r="BF38">
            <v>1800</v>
          </cell>
          <cell r="BL38">
            <v>4</v>
          </cell>
          <cell r="BO38">
            <v>2100</v>
          </cell>
          <cell r="BP38">
            <v>3600</v>
          </cell>
          <cell r="BT38">
            <v>12</v>
          </cell>
          <cell r="CG38" t="str">
            <v>钻石</v>
          </cell>
          <cell r="CH38">
            <v>100</v>
          </cell>
          <cell r="CI38" t="str">
            <v>金币</v>
          </cell>
          <cell r="CJ38">
            <v>7800</v>
          </cell>
          <cell r="CO38">
            <v>12</v>
          </cell>
          <cell r="DB38" t="str">
            <v>钻石</v>
          </cell>
          <cell r="DC38">
            <v>100</v>
          </cell>
          <cell r="DF38" t="str">
            <v>金币</v>
          </cell>
          <cell r="DG38">
            <v>11700</v>
          </cell>
          <cell r="DK38">
            <v>12</v>
          </cell>
          <cell r="DY38" t="str">
            <v>守护灵初级抽卡券</v>
          </cell>
          <cell r="DZ38">
            <v>2</v>
          </cell>
          <cell r="EA38" t="str">
            <v>紫色基础材料</v>
          </cell>
          <cell r="EB38">
            <v>6</v>
          </cell>
          <cell r="ED38">
            <v>9900</v>
          </cell>
          <cell r="EJ38">
            <v>12</v>
          </cell>
          <cell r="EZ38" t="str">
            <v>乌金</v>
          </cell>
          <cell r="FA38">
            <v>7</v>
          </cell>
        </row>
        <row r="39">
          <cell r="BB39">
            <v>4</v>
          </cell>
          <cell r="BE39">
            <v>750</v>
          </cell>
          <cell r="BF39">
            <v>1800</v>
          </cell>
          <cell r="BL39">
            <v>4</v>
          </cell>
          <cell r="BO39">
            <v>2100</v>
          </cell>
          <cell r="BP39">
            <v>3600</v>
          </cell>
          <cell r="BT39">
            <v>12</v>
          </cell>
          <cell r="CG39" t="str">
            <v>守护灵抽卡券</v>
          </cell>
          <cell r="CH39">
            <v>2</v>
          </cell>
          <cell r="CI39" t="str">
            <v>2小时扫荡券</v>
          </cell>
          <cell r="CJ39">
            <v>1</v>
          </cell>
          <cell r="CK39" t="str">
            <v>金币</v>
          </cell>
          <cell r="CL39">
            <v>15600</v>
          </cell>
          <cell r="CO39">
            <v>12</v>
          </cell>
          <cell r="DB39" t="str">
            <v>熔炼值</v>
          </cell>
          <cell r="DC39">
            <v>1600</v>
          </cell>
          <cell r="DF39" t="str">
            <v>金币</v>
          </cell>
          <cell r="DG39">
            <v>23400</v>
          </cell>
          <cell r="DK39">
            <v>12</v>
          </cell>
          <cell r="DY39" t="str">
            <v>守护灵初级抽卡券</v>
          </cell>
          <cell r="DZ39">
            <v>3</v>
          </cell>
          <cell r="EA39" t="str">
            <v>紫色基础材料</v>
          </cell>
          <cell r="EB39">
            <v>12</v>
          </cell>
          <cell r="ED39">
            <v>13200</v>
          </cell>
          <cell r="EJ39">
            <v>12</v>
          </cell>
          <cell r="EZ39" t="str">
            <v>乌金</v>
          </cell>
          <cell r="FA39">
            <v>14</v>
          </cell>
        </row>
        <row r="40">
          <cell r="BB40">
            <v>4</v>
          </cell>
          <cell r="BE40">
            <v>750</v>
          </cell>
          <cell r="BF40">
            <v>1800</v>
          </cell>
          <cell r="BL40">
            <v>4</v>
          </cell>
          <cell r="BO40">
            <v>2100</v>
          </cell>
          <cell r="BP40">
            <v>3600</v>
          </cell>
          <cell r="BT40">
            <v>12</v>
          </cell>
          <cell r="CG40" t="str">
            <v>守护灵抽卡券</v>
          </cell>
          <cell r="CH40">
            <v>3</v>
          </cell>
          <cell r="CI40" t="str">
            <v>2小时扫荡券</v>
          </cell>
          <cell r="CJ40">
            <v>1</v>
          </cell>
          <cell r="CK40" t="str">
            <v>金币</v>
          </cell>
          <cell r="CL40">
            <v>23400</v>
          </cell>
          <cell r="CO40">
            <v>12</v>
          </cell>
          <cell r="DB40" t="str">
            <v>守护灵抽卡券</v>
          </cell>
          <cell r="DC40">
            <v>5</v>
          </cell>
          <cell r="DF40" t="str">
            <v>金币</v>
          </cell>
          <cell r="DG40">
            <v>35100</v>
          </cell>
          <cell r="DK40">
            <v>12</v>
          </cell>
          <cell r="DY40" t="str">
            <v>守护灵初级抽卡券</v>
          </cell>
          <cell r="DZ40">
            <v>5</v>
          </cell>
          <cell r="EA40" t="str">
            <v>紫色基础材料</v>
          </cell>
          <cell r="EB40">
            <v>18</v>
          </cell>
          <cell r="ED40">
            <v>16500</v>
          </cell>
          <cell r="EJ40">
            <v>12</v>
          </cell>
          <cell r="EZ40" t="str">
            <v>乌金</v>
          </cell>
          <cell r="FA40">
            <v>22</v>
          </cell>
        </row>
        <row r="41">
          <cell r="BB41">
            <v>4</v>
          </cell>
          <cell r="BE41">
            <v>750</v>
          </cell>
          <cell r="BF41">
            <v>1800</v>
          </cell>
          <cell r="BL41">
            <v>4</v>
          </cell>
          <cell r="BO41">
            <v>2100</v>
          </cell>
          <cell r="BP41">
            <v>3600</v>
          </cell>
          <cell r="BT41">
            <v>13</v>
          </cell>
          <cell r="CG41" t="str">
            <v>钻石</v>
          </cell>
          <cell r="CH41">
            <v>100</v>
          </cell>
          <cell r="CI41" t="str">
            <v>金币</v>
          </cell>
          <cell r="CJ41">
            <v>8400</v>
          </cell>
          <cell r="CO41">
            <v>13</v>
          </cell>
          <cell r="DB41" t="str">
            <v>钻石</v>
          </cell>
          <cell r="DC41">
            <v>100</v>
          </cell>
          <cell r="DF41" t="str">
            <v>金币</v>
          </cell>
          <cell r="DG41">
            <v>12600</v>
          </cell>
          <cell r="DK41">
            <v>13</v>
          </cell>
          <cell r="DY41" t="str">
            <v>守护灵初级抽卡券</v>
          </cell>
          <cell r="DZ41">
            <v>2</v>
          </cell>
          <cell r="EA41" t="str">
            <v>紫色基础材料</v>
          </cell>
          <cell r="EB41">
            <v>8</v>
          </cell>
          <cell r="ED41">
            <v>11250</v>
          </cell>
          <cell r="EJ41">
            <v>13</v>
          </cell>
          <cell r="EZ41" t="str">
            <v>乌金</v>
          </cell>
          <cell r="FA41">
            <v>9</v>
          </cell>
        </row>
        <row r="42">
          <cell r="BB42">
            <v>4</v>
          </cell>
          <cell r="BE42">
            <v>750</v>
          </cell>
          <cell r="BF42">
            <v>1800</v>
          </cell>
          <cell r="BL42">
            <v>4</v>
          </cell>
          <cell r="BO42">
            <v>2100</v>
          </cell>
          <cell r="BP42">
            <v>3600</v>
          </cell>
          <cell r="BT42">
            <v>13</v>
          </cell>
          <cell r="CG42" t="str">
            <v>守护灵抽卡券</v>
          </cell>
          <cell r="CH42">
            <v>2</v>
          </cell>
          <cell r="CI42" t="str">
            <v>2小时扫荡券</v>
          </cell>
          <cell r="CJ42">
            <v>1</v>
          </cell>
          <cell r="CK42" t="str">
            <v>金币</v>
          </cell>
          <cell r="CL42">
            <v>16800</v>
          </cell>
          <cell r="CO42">
            <v>13</v>
          </cell>
          <cell r="DB42" t="str">
            <v>熔炼值</v>
          </cell>
          <cell r="DC42">
            <v>1800</v>
          </cell>
          <cell r="DF42" t="str">
            <v>金币</v>
          </cell>
          <cell r="DG42">
            <v>25200</v>
          </cell>
          <cell r="DK42">
            <v>13</v>
          </cell>
          <cell r="DY42" t="str">
            <v>守护灵初级抽卡券</v>
          </cell>
          <cell r="DZ42">
            <v>3</v>
          </cell>
          <cell r="EA42" t="str">
            <v>紫色基础材料</v>
          </cell>
          <cell r="EB42">
            <v>16</v>
          </cell>
          <cell r="ED42">
            <v>15000</v>
          </cell>
          <cell r="EJ42">
            <v>13</v>
          </cell>
          <cell r="EZ42" t="str">
            <v>乌金</v>
          </cell>
          <cell r="FA42">
            <v>18</v>
          </cell>
        </row>
        <row r="43">
          <cell r="BB43">
            <v>4</v>
          </cell>
          <cell r="BE43">
            <v>750</v>
          </cell>
          <cell r="BF43">
            <v>1800</v>
          </cell>
          <cell r="BL43">
            <v>4</v>
          </cell>
          <cell r="BO43">
            <v>2100</v>
          </cell>
          <cell r="BP43">
            <v>3600</v>
          </cell>
          <cell r="BT43">
            <v>13</v>
          </cell>
          <cell r="CG43" t="str">
            <v>守护灵抽卡券</v>
          </cell>
          <cell r="CH43">
            <v>3</v>
          </cell>
          <cell r="CI43" t="str">
            <v>2小时扫荡券</v>
          </cell>
          <cell r="CJ43">
            <v>1</v>
          </cell>
          <cell r="CK43" t="str">
            <v>金币</v>
          </cell>
          <cell r="CL43">
            <v>25200</v>
          </cell>
          <cell r="CO43">
            <v>13</v>
          </cell>
          <cell r="DB43" t="str">
            <v>守护灵抽卡券</v>
          </cell>
          <cell r="DC43">
            <v>5</v>
          </cell>
          <cell r="DF43" t="str">
            <v>金币</v>
          </cell>
          <cell r="DG43">
            <v>37800</v>
          </cell>
          <cell r="DK43">
            <v>13</v>
          </cell>
          <cell r="DY43" t="str">
            <v>守护灵初级抽卡券</v>
          </cell>
          <cell r="DZ43">
            <v>5</v>
          </cell>
          <cell r="EA43" t="str">
            <v>紫色基础材料</v>
          </cell>
          <cell r="EB43">
            <v>23</v>
          </cell>
          <cell r="ED43">
            <v>18750</v>
          </cell>
          <cell r="EJ43">
            <v>13</v>
          </cell>
          <cell r="EZ43" t="str">
            <v>乌金</v>
          </cell>
          <cell r="FA43">
            <v>27</v>
          </cell>
        </row>
        <row r="44">
          <cell r="BB44">
            <v>4</v>
          </cell>
          <cell r="BE44">
            <v>750</v>
          </cell>
          <cell r="BF44">
            <v>1800</v>
          </cell>
          <cell r="BL44">
            <v>4</v>
          </cell>
          <cell r="BO44">
            <v>2100</v>
          </cell>
          <cell r="BP44">
            <v>3600</v>
          </cell>
          <cell r="BT44">
            <v>14</v>
          </cell>
          <cell r="CG44" t="str">
            <v>钻石</v>
          </cell>
          <cell r="CH44">
            <v>100</v>
          </cell>
          <cell r="CI44" t="str">
            <v>金币</v>
          </cell>
          <cell r="CJ44">
            <v>9000</v>
          </cell>
          <cell r="CO44">
            <v>14</v>
          </cell>
          <cell r="DB44" t="str">
            <v>钻石</v>
          </cell>
          <cell r="DC44">
            <v>100</v>
          </cell>
          <cell r="DF44" t="str">
            <v>金币</v>
          </cell>
          <cell r="DG44">
            <v>13500</v>
          </cell>
          <cell r="DK44">
            <v>14</v>
          </cell>
          <cell r="DY44" t="str">
            <v>守护灵初级抽卡券</v>
          </cell>
          <cell r="DZ44">
            <v>2</v>
          </cell>
          <cell r="EA44" t="str">
            <v>紫色基础材料</v>
          </cell>
          <cell r="EB44">
            <v>10</v>
          </cell>
          <cell r="ED44">
            <v>12150</v>
          </cell>
          <cell r="EJ44">
            <v>14</v>
          </cell>
          <cell r="EZ44" t="str">
            <v>银母</v>
          </cell>
          <cell r="FA44">
            <v>1</v>
          </cell>
        </row>
        <row r="45">
          <cell r="BB45">
            <v>5</v>
          </cell>
          <cell r="BE45">
            <v>900</v>
          </cell>
          <cell r="BF45">
            <v>2025</v>
          </cell>
          <cell r="BL45">
            <v>5</v>
          </cell>
          <cell r="BO45">
            <v>2400</v>
          </cell>
          <cell r="BP45">
            <v>4050</v>
          </cell>
          <cell r="BT45">
            <v>14</v>
          </cell>
          <cell r="CG45" t="str">
            <v>守护灵抽卡券</v>
          </cell>
          <cell r="CH45">
            <v>2</v>
          </cell>
          <cell r="CI45" t="str">
            <v>2小时扫荡券</v>
          </cell>
          <cell r="CJ45">
            <v>1</v>
          </cell>
          <cell r="CK45" t="str">
            <v>金币</v>
          </cell>
          <cell r="CL45">
            <v>18000</v>
          </cell>
          <cell r="CO45">
            <v>14</v>
          </cell>
          <cell r="DB45" t="str">
            <v>熔炼值</v>
          </cell>
          <cell r="DC45">
            <v>2000</v>
          </cell>
          <cell r="DF45" t="str">
            <v>金币</v>
          </cell>
          <cell r="DG45">
            <v>27000</v>
          </cell>
          <cell r="DK45">
            <v>14</v>
          </cell>
          <cell r="DY45" t="str">
            <v>守护灵初级抽卡券</v>
          </cell>
          <cell r="DZ45">
            <v>3</v>
          </cell>
          <cell r="EA45" t="str">
            <v>紫色基础材料</v>
          </cell>
          <cell r="EB45">
            <v>19</v>
          </cell>
          <cell r="ED45">
            <v>16200</v>
          </cell>
          <cell r="EJ45">
            <v>14</v>
          </cell>
          <cell r="EZ45" t="str">
            <v>银母</v>
          </cell>
          <cell r="FA45">
            <v>2</v>
          </cell>
        </row>
        <row r="46">
          <cell r="BB46">
            <v>5</v>
          </cell>
          <cell r="BE46">
            <v>900</v>
          </cell>
          <cell r="BF46">
            <v>2025</v>
          </cell>
          <cell r="BL46">
            <v>5</v>
          </cell>
          <cell r="BO46">
            <v>2400</v>
          </cell>
          <cell r="BP46">
            <v>4050</v>
          </cell>
          <cell r="BT46">
            <v>14</v>
          </cell>
          <cell r="CG46" t="str">
            <v>守护灵抽卡券</v>
          </cell>
          <cell r="CH46">
            <v>3</v>
          </cell>
          <cell r="CI46" t="str">
            <v>2小时扫荡券</v>
          </cell>
          <cell r="CJ46">
            <v>1</v>
          </cell>
          <cell r="CK46" t="str">
            <v>金币</v>
          </cell>
          <cell r="CL46">
            <v>27000</v>
          </cell>
          <cell r="CO46">
            <v>14</v>
          </cell>
          <cell r="DB46" t="str">
            <v>守护灵抽卡券</v>
          </cell>
          <cell r="DC46">
            <v>5</v>
          </cell>
          <cell r="DF46" t="str">
            <v>金币</v>
          </cell>
          <cell r="DG46">
            <v>40500</v>
          </cell>
          <cell r="DK46">
            <v>14</v>
          </cell>
          <cell r="DY46" t="str">
            <v>守护灵初级抽卡券</v>
          </cell>
          <cell r="DZ46">
            <v>5</v>
          </cell>
          <cell r="EA46" t="str">
            <v>紫色基础材料</v>
          </cell>
          <cell r="EB46">
            <v>29</v>
          </cell>
          <cell r="ED46">
            <v>20250</v>
          </cell>
          <cell r="EJ46">
            <v>14</v>
          </cell>
          <cell r="EZ46" t="str">
            <v>银母</v>
          </cell>
          <cell r="FA46">
            <v>3</v>
          </cell>
        </row>
        <row r="47">
          <cell r="BB47">
            <v>5</v>
          </cell>
          <cell r="BE47">
            <v>900</v>
          </cell>
          <cell r="BF47">
            <v>2025</v>
          </cell>
          <cell r="BL47">
            <v>5</v>
          </cell>
          <cell r="BO47">
            <v>2400</v>
          </cell>
          <cell r="BP47">
            <v>4050</v>
          </cell>
          <cell r="BT47">
            <v>15</v>
          </cell>
          <cell r="CG47" t="str">
            <v>钻石</v>
          </cell>
          <cell r="CH47">
            <v>100</v>
          </cell>
          <cell r="CI47" t="str">
            <v>金币</v>
          </cell>
          <cell r="CJ47">
            <v>9600</v>
          </cell>
          <cell r="CO47">
            <v>15</v>
          </cell>
          <cell r="DB47" t="str">
            <v>钻石</v>
          </cell>
          <cell r="DC47">
            <v>100</v>
          </cell>
          <cell r="DF47" t="str">
            <v>金币</v>
          </cell>
          <cell r="DG47">
            <v>14400</v>
          </cell>
          <cell r="DK47">
            <v>15</v>
          </cell>
          <cell r="DY47" t="str">
            <v>守护灵初级抽卡券</v>
          </cell>
          <cell r="DZ47">
            <v>2</v>
          </cell>
          <cell r="EA47" t="str">
            <v>紫色基础材料</v>
          </cell>
          <cell r="EB47">
            <v>12</v>
          </cell>
          <cell r="ED47">
            <v>13500</v>
          </cell>
          <cell r="EJ47">
            <v>15</v>
          </cell>
          <cell r="EZ47" t="str">
            <v>银母</v>
          </cell>
          <cell r="FA47">
            <v>2</v>
          </cell>
        </row>
        <row r="48">
          <cell r="BB48">
            <v>5</v>
          </cell>
          <cell r="BE48">
            <v>900</v>
          </cell>
          <cell r="BF48">
            <v>2025</v>
          </cell>
          <cell r="BL48">
            <v>5</v>
          </cell>
          <cell r="BO48">
            <v>2400</v>
          </cell>
          <cell r="BP48">
            <v>4050</v>
          </cell>
          <cell r="BT48">
            <v>15</v>
          </cell>
          <cell r="CG48" t="str">
            <v>守护灵抽卡券</v>
          </cell>
          <cell r="CH48">
            <v>2</v>
          </cell>
          <cell r="CI48" t="str">
            <v>2小时扫荡券</v>
          </cell>
          <cell r="CJ48">
            <v>1</v>
          </cell>
          <cell r="CK48" t="str">
            <v>金币</v>
          </cell>
          <cell r="CL48">
            <v>19200</v>
          </cell>
          <cell r="CO48">
            <v>15</v>
          </cell>
          <cell r="DB48" t="str">
            <v>熔炼值</v>
          </cell>
          <cell r="DC48">
            <v>2400</v>
          </cell>
          <cell r="DF48" t="str">
            <v>金币</v>
          </cell>
          <cell r="DG48">
            <v>28800</v>
          </cell>
          <cell r="DK48">
            <v>15</v>
          </cell>
          <cell r="DY48" t="str">
            <v>守护灵初级抽卡券</v>
          </cell>
          <cell r="DZ48">
            <v>3</v>
          </cell>
          <cell r="EA48" t="str">
            <v>紫色基础材料</v>
          </cell>
          <cell r="EB48">
            <v>24</v>
          </cell>
          <cell r="ED48">
            <v>18000</v>
          </cell>
          <cell r="EJ48">
            <v>15</v>
          </cell>
          <cell r="EZ48" t="str">
            <v>银母</v>
          </cell>
          <cell r="FA48">
            <v>3</v>
          </cell>
        </row>
        <row r="49">
          <cell r="BB49">
            <v>5</v>
          </cell>
          <cell r="BE49">
            <v>900</v>
          </cell>
          <cell r="BF49">
            <v>2025</v>
          </cell>
          <cell r="BL49">
            <v>5</v>
          </cell>
          <cell r="BO49">
            <v>2400</v>
          </cell>
          <cell r="BP49">
            <v>4050</v>
          </cell>
          <cell r="BT49">
            <v>15</v>
          </cell>
          <cell r="CG49" t="str">
            <v>守护灵抽卡券</v>
          </cell>
          <cell r="CH49">
            <v>3</v>
          </cell>
          <cell r="CI49" t="str">
            <v>2小时扫荡券</v>
          </cell>
          <cell r="CJ49">
            <v>1</v>
          </cell>
          <cell r="CK49" t="str">
            <v>金币</v>
          </cell>
          <cell r="CL49">
            <v>28800</v>
          </cell>
          <cell r="CO49">
            <v>15</v>
          </cell>
          <cell r="DB49" t="str">
            <v>守护灵抽卡券</v>
          </cell>
          <cell r="DC49">
            <v>5</v>
          </cell>
          <cell r="DF49" t="str">
            <v>金币</v>
          </cell>
          <cell r="DG49">
            <v>43200</v>
          </cell>
          <cell r="DK49">
            <v>15</v>
          </cell>
          <cell r="DY49" t="str">
            <v>守护灵初级抽卡券</v>
          </cell>
          <cell r="DZ49">
            <v>5</v>
          </cell>
          <cell r="EA49" t="str">
            <v>紫色基础材料</v>
          </cell>
          <cell r="EB49">
            <v>36</v>
          </cell>
          <cell r="ED49">
            <v>22500</v>
          </cell>
          <cell r="EJ49">
            <v>15</v>
          </cell>
          <cell r="EZ49" t="str">
            <v>银母</v>
          </cell>
          <cell r="FA49">
            <v>5</v>
          </cell>
        </row>
        <row r="50">
          <cell r="BB50">
            <v>5</v>
          </cell>
          <cell r="BE50">
            <v>900</v>
          </cell>
          <cell r="BF50">
            <v>2025</v>
          </cell>
          <cell r="BL50">
            <v>5</v>
          </cell>
          <cell r="BO50">
            <v>2400</v>
          </cell>
          <cell r="BP50">
            <v>4050</v>
          </cell>
          <cell r="BT50">
            <v>16</v>
          </cell>
          <cell r="CG50" t="str">
            <v>钻石</v>
          </cell>
          <cell r="CH50">
            <v>100</v>
          </cell>
          <cell r="CI50" t="str">
            <v>金币</v>
          </cell>
          <cell r="CJ50">
            <v>10800</v>
          </cell>
          <cell r="CO50">
            <v>16</v>
          </cell>
          <cell r="DB50" t="str">
            <v>钻石</v>
          </cell>
          <cell r="DC50">
            <v>100</v>
          </cell>
          <cell r="DF50" t="str">
            <v>金币</v>
          </cell>
          <cell r="DG50">
            <v>16200</v>
          </cell>
          <cell r="DK50">
            <v>16</v>
          </cell>
          <cell r="DY50" t="str">
            <v>守护灵初级抽卡券</v>
          </cell>
          <cell r="DZ50">
            <v>2</v>
          </cell>
          <cell r="EA50" t="str">
            <v>橙色基础材料</v>
          </cell>
          <cell r="EB50">
            <v>2</v>
          </cell>
          <cell r="ED50">
            <v>14400</v>
          </cell>
          <cell r="EJ50">
            <v>16</v>
          </cell>
          <cell r="EZ50" t="str">
            <v>银母</v>
          </cell>
          <cell r="FA50">
            <v>3</v>
          </cell>
        </row>
        <row r="51">
          <cell r="BB51">
            <v>5</v>
          </cell>
          <cell r="BE51">
            <v>900</v>
          </cell>
          <cell r="BF51">
            <v>2025</v>
          </cell>
          <cell r="BL51">
            <v>5</v>
          </cell>
          <cell r="BO51">
            <v>2400</v>
          </cell>
          <cell r="BP51">
            <v>4050</v>
          </cell>
          <cell r="BT51">
            <v>16</v>
          </cell>
          <cell r="CG51" t="str">
            <v>守护灵抽卡券</v>
          </cell>
          <cell r="CH51">
            <v>2</v>
          </cell>
          <cell r="CI51" t="str">
            <v>2小时扫荡券</v>
          </cell>
          <cell r="CJ51">
            <v>1</v>
          </cell>
          <cell r="CK51" t="str">
            <v>金币</v>
          </cell>
          <cell r="CL51">
            <v>21600</v>
          </cell>
          <cell r="CO51">
            <v>16</v>
          </cell>
          <cell r="DB51" t="str">
            <v>熔炼值</v>
          </cell>
          <cell r="DC51">
            <v>2750</v>
          </cell>
          <cell r="DF51" t="str">
            <v>金币</v>
          </cell>
          <cell r="DG51">
            <v>32400</v>
          </cell>
          <cell r="DK51">
            <v>16</v>
          </cell>
          <cell r="DY51" t="str">
            <v>守护灵初级抽卡券</v>
          </cell>
          <cell r="DZ51">
            <v>3</v>
          </cell>
          <cell r="EA51" t="str">
            <v>橙色基础材料</v>
          </cell>
          <cell r="EB51">
            <v>3</v>
          </cell>
          <cell r="ED51">
            <v>19200</v>
          </cell>
          <cell r="EJ51">
            <v>16</v>
          </cell>
          <cell r="EZ51" t="str">
            <v>银母</v>
          </cell>
          <cell r="FA51">
            <v>6</v>
          </cell>
        </row>
        <row r="52">
          <cell r="BB52">
            <v>5</v>
          </cell>
          <cell r="BE52">
            <v>900</v>
          </cell>
          <cell r="BF52">
            <v>2025</v>
          </cell>
          <cell r="BL52">
            <v>5</v>
          </cell>
          <cell r="BO52">
            <v>2400</v>
          </cell>
          <cell r="BP52">
            <v>4050</v>
          </cell>
          <cell r="BT52">
            <v>16</v>
          </cell>
          <cell r="CG52" t="str">
            <v>守护灵抽卡券</v>
          </cell>
          <cell r="CH52">
            <v>3</v>
          </cell>
          <cell r="CI52" t="str">
            <v>2小时扫荡券</v>
          </cell>
          <cell r="CJ52">
            <v>1</v>
          </cell>
          <cell r="CK52" t="str">
            <v>金币</v>
          </cell>
          <cell r="CL52">
            <v>32400</v>
          </cell>
          <cell r="CO52">
            <v>16</v>
          </cell>
          <cell r="DB52" t="str">
            <v>守护灵抽卡券</v>
          </cell>
          <cell r="DC52">
            <v>5</v>
          </cell>
          <cell r="DF52" t="str">
            <v>金币</v>
          </cell>
          <cell r="DG52">
            <v>48600</v>
          </cell>
          <cell r="DK52">
            <v>16</v>
          </cell>
          <cell r="DY52" t="str">
            <v>守护灵初级抽卡券</v>
          </cell>
          <cell r="DZ52">
            <v>5</v>
          </cell>
          <cell r="EA52" t="str">
            <v>橙色基础材料</v>
          </cell>
          <cell r="EB52">
            <v>5</v>
          </cell>
          <cell r="ED52">
            <v>24000</v>
          </cell>
          <cell r="EJ52">
            <v>16</v>
          </cell>
          <cell r="EZ52" t="str">
            <v>银母</v>
          </cell>
          <cell r="FA52">
            <v>8</v>
          </cell>
        </row>
        <row r="53">
          <cell r="BB53">
            <v>5</v>
          </cell>
          <cell r="BE53">
            <v>900</v>
          </cell>
          <cell r="BF53">
            <v>2025</v>
          </cell>
          <cell r="BL53">
            <v>5</v>
          </cell>
          <cell r="BO53">
            <v>2400</v>
          </cell>
          <cell r="BP53">
            <v>4050</v>
          </cell>
          <cell r="BT53">
            <v>17</v>
          </cell>
          <cell r="CG53" t="str">
            <v>钻石</v>
          </cell>
          <cell r="CH53">
            <v>100</v>
          </cell>
          <cell r="CI53" t="str">
            <v>金币</v>
          </cell>
          <cell r="CJ53">
            <v>12000</v>
          </cell>
          <cell r="CO53">
            <v>17</v>
          </cell>
          <cell r="DB53" t="str">
            <v>钻石</v>
          </cell>
          <cell r="DC53">
            <v>100</v>
          </cell>
          <cell r="DF53" t="str">
            <v>金币</v>
          </cell>
          <cell r="DG53">
            <v>18000</v>
          </cell>
          <cell r="DK53">
            <v>17</v>
          </cell>
          <cell r="DY53" t="str">
            <v>守护灵初级抽卡券</v>
          </cell>
          <cell r="DZ53">
            <v>2</v>
          </cell>
          <cell r="EA53" t="str">
            <v>橙色基础材料</v>
          </cell>
          <cell r="EB53">
            <v>3</v>
          </cell>
          <cell r="ED53">
            <v>15750</v>
          </cell>
          <cell r="EJ53">
            <v>17</v>
          </cell>
          <cell r="EZ53" t="str">
            <v>银母</v>
          </cell>
          <cell r="FA53">
            <v>4</v>
          </cell>
        </row>
        <row r="54">
          <cell r="BB54">
            <v>5</v>
          </cell>
          <cell r="BE54">
            <v>900</v>
          </cell>
          <cell r="BF54">
            <v>2025</v>
          </cell>
          <cell r="BL54">
            <v>5</v>
          </cell>
          <cell r="BO54">
            <v>2400</v>
          </cell>
          <cell r="BP54">
            <v>4050</v>
          </cell>
          <cell r="BT54">
            <v>17</v>
          </cell>
          <cell r="CG54" t="str">
            <v>守护灵抽卡券</v>
          </cell>
          <cell r="CH54">
            <v>2</v>
          </cell>
          <cell r="CI54" t="str">
            <v>2小时扫荡券</v>
          </cell>
          <cell r="CJ54">
            <v>1</v>
          </cell>
          <cell r="CK54" t="str">
            <v>金币</v>
          </cell>
          <cell r="CL54">
            <v>24000</v>
          </cell>
          <cell r="CO54">
            <v>17</v>
          </cell>
          <cell r="DB54" t="str">
            <v>熔炼值</v>
          </cell>
          <cell r="DC54">
            <v>3000</v>
          </cell>
          <cell r="DF54" t="str">
            <v>金币</v>
          </cell>
          <cell r="DG54">
            <v>36000</v>
          </cell>
          <cell r="DK54">
            <v>17</v>
          </cell>
          <cell r="DY54" t="str">
            <v>守护灵初级抽卡券</v>
          </cell>
          <cell r="DZ54">
            <v>3</v>
          </cell>
          <cell r="EA54" t="str">
            <v>橙色基础材料</v>
          </cell>
          <cell r="EB54">
            <v>5</v>
          </cell>
          <cell r="ED54">
            <v>21000</v>
          </cell>
          <cell r="EJ54">
            <v>17</v>
          </cell>
          <cell r="EZ54" t="str">
            <v>银母</v>
          </cell>
          <cell r="FA54">
            <v>7</v>
          </cell>
        </row>
        <row r="55">
          <cell r="BB55">
            <v>6</v>
          </cell>
          <cell r="BE55">
            <v>1050</v>
          </cell>
          <cell r="BF55">
            <v>2250</v>
          </cell>
          <cell r="BL55">
            <v>6</v>
          </cell>
          <cell r="BO55">
            <v>2700</v>
          </cell>
          <cell r="BP55">
            <v>4500</v>
          </cell>
          <cell r="BT55">
            <v>17</v>
          </cell>
          <cell r="CG55" t="str">
            <v>守护灵抽卡券</v>
          </cell>
          <cell r="CH55">
            <v>3</v>
          </cell>
          <cell r="CI55" t="str">
            <v>2小时扫荡券</v>
          </cell>
          <cell r="CJ55">
            <v>1</v>
          </cell>
          <cell r="CK55" t="str">
            <v>金币</v>
          </cell>
          <cell r="CL55">
            <v>36000</v>
          </cell>
          <cell r="CO55">
            <v>17</v>
          </cell>
          <cell r="DB55" t="str">
            <v>守护灵抽卡券</v>
          </cell>
          <cell r="DC55">
            <v>5</v>
          </cell>
          <cell r="DF55" t="str">
            <v>金币</v>
          </cell>
          <cell r="DG55">
            <v>54000</v>
          </cell>
          <cell r="DK55">
            <v>17</v>
          </cell>
          <cell r="DY55" t="str">
            <v>守护灵初级抽卡券</v>
          </cell>
          <cell r="DZ55">
            <v>5</v>
          </cell>
          <cell r="EA55" t="str">
            <v>橙色基础材料</v>
          </cell>
          <cell r="EB55">
            <v>8</v>
          </cell>
          <cell r="ED55">
            <v>26250</v>
          </cell>
          <cell r="EJ55">
            <v>17</v>
          </cell>
          <cell r="EZ55" t="str">
            <v>银母</v>
          </cell>
          <cell r="FA55">
            <v>11</v>
          </cell>
        </row>
        <row r="56">
          <cell r="BB56">
            <v>6</v>
          </cell>
          <cell r="BE56">
            <v>1050</v>
          </cell>
          <cell r="BF56">
            <v>2250</v>
          </cell>
          <cell r="BL56">
            <v>6</v>
          </cell>
          <cell r="BO56">
            <v>2700</v>
          </cell>
          <cell r="BP56">
            <v>4500</v>
          </cell>
          <cell r="BT56">
            <v>18</v>
          </cell>
          <cell r="CG56" t="str">
            <v>钻石</v>
          </cell>
          <cell r="CH56">
            <v>100</v>
          </cell>
          <cell r="CI56" t="str">
            <v>金币</v>
          </cell>
          <cell r="CJ56">
            <v>13200</v>
          </cell>
          <cell r="CO56">
            <v>18</v>
          </cell>
          <cell r="DB56" t="str">
            <v>钻石</v>
          </cell>
          <cell r="DC56">
            <v>100</v>
          </cell>
          <cell r="DF56" t="str">
            <v>金币</v>
          </cell>
          <cell r="DG56">
            <v>19800</v>
          </cell>
          <cell r="DK56">
            <v>18</v>
          </cell>
          <cell r="DY56" t="str">
            <v>守护灵初级抽卡券</v>
          </cell>
          <cell r="DZ56">
            <v>2</v>
          </cell>
          <cell r="EA56" t="str">
            <v>橙色基础材料</v>
          </cell>
          <cell r="EB56">
            <v>4</v>
          </cell>
          <cell r="ED56">
            <v>16650</v>
          </cell>
          <cell r="EJ56">
            <v>18</v>
          </cell>
          <cell r="EZ56" t="str">
            <v>银母</v>
          </cell>
          <cell r="FA56">
            <v>5</v>
          </cell>
        </row>
        <row r="57">
          <cell r="BB57">
            <v>6</v>
          </cell>
          <cell r="BE57">
            <v>1050</v>
          </cell>
          <cell r="BF57">
            <v>2250</v>
          </cell>
          <cell r="BL57">
            <v>6</v>
          </cell>
          <cell r="BO57">
            <v>2700</v>
          </cell>
          <cell r="BP57">
            <v>4500</v>
          </cell>
          <cell r="BT57">
            <v>18</v>
          </cell>
          <cell r="CG57" t="str">
            <v>守护灵抽卡券</v>
          </cell>
          <cell r="CH57">
            <v>2</v>
          </cell>
          <cell r="CI57" t="str">
            <v>2小时扫荡券</v>
          </cell>
          <cell r="CJ57">
            <v>1</v>
          </cell>
          <cell r="CK57" t="str">
            <v>金币</v>
          </cell>
          <cell r="CL57">
            <v>26400</v>
          </cell>
          <cell r="CO57">
            <v>18</v>
          </cell>
          <cell r="DB57" t="str">
            <v>熔炼值</v>
          </cell>
          <cell r="DC57">
            <v>3300</v>
          </cell>
          <cell r="DF57" t="str">
            <v>金币</v>
          </cell>
          <cell r="DG57">
            <v>39600</v>
          </cell>
          <cell r="DK57">
            <v>18</v>
          </cell>
          <cell r="DY57" t="str">
            <v>守护灵初级抽卡券</v>
          </cell>
          <cell r="DZ57">
            <v>3</v>
          </cell>
          <cell r="EA57" t="str">
            <v>橙色基础材料</v>
          </cell>
          <cell r="EB57">
            <v>8</v>
          </cell>
          <cell r="ED57">
            <v>22200</v>
          </cell>
          <cell r="EJ57">
            <v>18</v>
          </cell>
          <cell r="EZ57" t="str">
            <v>银母</v>
          </cell>
          <cell r="FA57">
            <v>9</v>
          </cell>
        </row>
        <row r="58">
          <cell r="BB58">
            <v>6</v>
          </cell>
          <cell r="BE58">
            <v>1050</v>
          </cell>
          <cell r="BF58">
            <v>2250</v>
          </cell>
          <cell r="BL58">
            <v>6</v>
          </cell>
          <cell r="BO58">
            <v>2700</v>
          </cell>
          <cell r="BP58">
            <v>4500</v>
          </cell>
          <cell r="BT58">
            <v>18</v>
          </cell>
          <cell r="CG58" t="str">
            <v>守护灵抽卡券</v>
          </cell>
          <cell r="CH58">
            <v>3</v>
          </cell>
          <cell r="CI58" t="str">
            <v>2小时扫荡券</v>
          </cell>
          <cell r="CJ58">
            <v>1</v>
          </cell>
          <cell r="CK58" t="str">
            <v>金币</v>
          </cell>
          <cell r="CL58">
            <v>39600</v>
          </cell>
          <cell r="CO58">
            <v>18</v>
          </cell>
          <cell r="DB58" t="str">
            <v>守护灵抽卡券</v>
          </cell>
          <cell r="DC58">
            <v>5</v>
          </cell>
          <cell r="DF58" t="str">
            <v>金币</v>
          </cell>
          <cell r="DG58">
            <v>59400</v>
          </cell>
          <cell r="DK58">
            <v>18</v>
          </cell>
          <cell r="DY58" t="str">
            <v>守护灵初级抽卡券</v>
          </cell>
          <cell r="DZ58">
            <v>5</v>
          </cell>
          <cell r="EA58" t="str">
            <v>橙色基础材料</v>
          </cell>
          <cell r="EB58">
            <v>11</v>
          </cell>
          <cell r="ED58">
            <v>27750</v>
          </cell>
          <cell r="EJ58">
            <v>18</v>
          </cell>
          <cell r="EZ58" t="str">
            <v>银母</v>
          </cell>
          <cell r="FA58">
            <v>14</v>
          </cell>
        </row>
        <row r="59">
          <cell r="BB59">
            <v>6</v>
          </cell>
          <cell r="BE59">
            <v>1050</v>
          </cell>
          <cell r="BF59">
            <v>2250</v>
          </cell>
          <cell r="BL59">
            <v>6</v>
          </cell>
          <cell r="BO59">
            <v>2700</v>
          </cell>
          <cell r="BP59">
            <v>4500</v>
          </cell>
          <cell r="BT59">
            <v>19</v>
          </cell>
          <cell r="CG59" t="str">
            <v>钻石</v>
          </cell>
          <cell r="CH59">
            <v>100</v>
          </cell>
          <cell r="CI59" t="str">
            <v>金币</v>
          </cell>
          <cell r="CJ59">
            <v>14400</v>
          </cell>
          <cell r="CO59">
            <v>19</v>
          </cell>
          <cell r="DB59" t="str">
            <v>钻石</v>
          </cell>
          <cell r="DC59">
            <v>100</v>
          </cell>
          <cell r="DF59" t="str">
            <v>金币</v>
          </cell>
          <cell r="DG59">
            <v>21600</v>
          </cell>
          <cell r="DK59">
            <v>19</v>
          </cell>
          <cell r="DY59" t="str">
            <v>守护灵初级抽卡券</v>
          </cell>
          <cell r="DZ59">
            <v>2</v>
          </cell>
          <cell r="EA59" t="str">
            <v>橙色基础材料</v>
          </cell>
          <cell r="EB59">
            <v>5</v>
          </cell>
          <cell r="ED59">
            <v>18000</v>
          </cell>
          <cell r="EJ59">
            <v>19</v>
          </cell>
          <cell r="EZ59" t="str">
            <v>银母</v>
          </cell>
          <cell r="FA59">
            <v>6</v>
          </cell>
        </row>
        <row r="60">
          <cell r="BB60">
            <v>6</v>
          </cell>
          <cell r="BE60">
            <v>1050</v>
          </cell>
          <cell r="BF60">
            <v>2250</v>
          </cell>
          <cell r="BL60">
            <v>6</v>
          </cell>
          <cell r="BO60">
            <v>2700</v>
          </cell>
          <cell r="BP60">
            <v>4500</v>
          </cell>
          <cell r="BT60">
            <v>19</v>
          </cell>
          <cell r="CG60" t="str">
            <v>守护灵抽卡券</v>
          </cell>
          <cell r="CH60">
            <v>2</v>
          </cell>
          <cell r="CI60" t="str">
            <v>2小时扫荡券</v>
          </cell>
          <cell r="CJ60">
            <v>1</v>
          </cell>
          <cell r="CK60" t="str">
            <v>金币</v>
          </cell>
          <cell r="CL60">
            <v>28800</v>
          </cell>
          <cell r="CO60">
            <v>19</v>
          </cell>
          <cell r="DB60" t="str">
            <v>熔炼值</v>
          </cell>
          <cell r="DC60">
            <v>3600</v>
          </cell>
          <cell r="DF60" t="str">
            <v>金币</v>
          </cell>
          <cell r="DG60">
            <v>43200</v>
          </cell>
          <cell r="DK60">
            <v>19</v>
          </cell>
          <cell r="DY60" t="str">
            <v>守护灵初级抽卡券</v>
          </cell>
          <cell r="DZ60">
            <v>3</v>
          </cell>
          <cell r="EA60" t="str">
            <v>橙色基础材料</v>
          </cell>
          <cell r="EB60">
            <v>10</v>
          </cell>
          <cell r="ED60">
            <v>24000</v>
          </cell>
          <cell r="EJ60">
            <v>19</v>
          </cell>
          <cell r="EZ60" t="str">
            <v>银母</v>
          </cell>
          <cell r="FA60">
            <v>11</v>
          </cell>
        </row>
        <row r="61">
          <cell r="BB61">
            <v>6</v>
          </cell>
          <cell r="BE61">
            <v>1050</v>
          </cell>
          <cell r="BF61">
            <v>2250</v>
          </cell>
          <cell r="BL61">
            <v>6</v>
          </cell>
          <cell r="BO61">
            <v>2700</v>
          </cell>
          <cell r="BP61">
            <v>4500</v>
          </cell>
          <cell r="BT61">
            <v>19</v>
          </cell>
          <cell r="CG61" t="str">
            <v>守护灵抽卡券</v>
          </cell>
          <cell r="CH61">
            <v>3</v>
          </cell>
          <cell r="CI61" t="str">
            <v>2小时扫荡券</v>
          </cell>
          <cell r="CJ61">
            <v>1</v>
          </cell>
          <cell r="CK61" t="str">
            <v>金币</v>
          </cell>
          <cell r="CL61">
            <v>43200</v>
          </cell>
          <cell r="CO61">
            <v>19</v>
          </cell>
          <cell r="DB61" t="str">
            <v>守护灵抽卡券</v>
          </cell>
          <cell r="DC61">
            <v>5</v>
          </cell>
          <cell r="DF61" t="str">
            <v>金币</v>
          </cell>
          <cell r="DG61">
            <v>64800</v>
          </cell>
          <cell r="DK61">
            <v>19</v>
          </cell>
          <cell r="DY61" t="str">
            <v>守护灵初级抽卡券</v>
          </cell>
          <cell r="DZ61">
            <v>5</v>
          </cell>
          <cell r="EA61" t="str">
            <v>橙色基础材料</v>
          </cell>
          <cell r="EB61">
            <v>15</v>
          </cell>
          <cell r="ED61">
            <v>30000</v>
          </cell>
          <cell r="EJ61">
            <v>19</v>
          </cell>
          <cell r="EZ61" t="str">
            <v>银母</v>
          </cell>
          <cell r="FA61">
            <v>17</v>
          </cell>
        </row>
        <row r="62">
          <cell r="BB62">
            <v>6</v>
          </cell>
          <cell r="BE62">
            <v>1050</v>
          </cell>
          <cell r="BF62">
            <v>2250</v>
          </cell>
          <cell r="BL62">
            <v>6</v>
          </cell>
          <cell r="BO62">
            <v>2700</v>
          </cell>
          <cell r="BP62">
            <v>4500</v>
          </cell>
          <cell r="BT62">
            <v>20</v>
          </cell>
          <cell r="CG62" t="str">
            <v>钻石</v>
          </cell>
          <cell r="CH62">
            <v>100</v>
          </cell>
          <cell r="CI62" t="str">
            <v>金币</v>
          </cell>
          <cell r="CJ62">
            <v>15600</v>
          </cell>
          <cell r="CO62">
            <v>20</v>
          </cell>
          <cell r="DB62" t="str">
            <v>钻石</v>
          </cell>
          <cell r="DC62">
            <v>100</v>
          </cell>
          <cell r="DF62" t="str">
            <v>金币</v>
          </cell>
          <cell r="DG62">
            <v>23400</v>
          </cell>
          <cell r="DK62">
            <v>20</v>
          </cell>
          <cell r="DY62" t="str">
            <v>守护灵初级抽卡券</v>
          </cell>
          <cell r="DZ62">
            <v>2</v>
          </cell>
          <cell r="EA62" t="str">
            <v>橙色基础材料</v>
          </cell>
          <cell r="EB62">
            <v>6</v>
          </cell>
          <cell r="ED62">
            <v>18900</v>
          </cell>
          <cell r="EJ62">
            <v>20</v>
          </cell>
          <cell r="EZ62" t="str">
            <v>铀金</v>
          </cell>
          <cell r="FA62">
            <v>1</v>
          </cell>
        </row>
        <row r="63">
          <cell r="BB63">
            <v>6</v>
          </cell>
          <cell r="BE63">
            <v>1050</v>
          </cell>
          <cell r="BF63">
            <v>2250</v>
          </cell>
          <cell r="BL63">
            <v>6</v>
          </cell>
          <cell r="BO63">
            <v>2700</v>
          </cell>
          <cell r="BP63">
            <v>4500</v>
          </cell>
          <cell r="BT63">
            <v>20</v>
          </cell>
          <cell r="CG63" t="str">
            <v>守护灵抽卡券</v>
          </cell>
          <cell r="CH63">
            <v>2</v>
          </cell>
          <cell r="CI63" t="str">
            <v>2小时扫荡券</v>
          </cell>
          <cell r="CJ63">
            <v>1</v>
          </cell>
          <cell r="CK63" t="str">
            <v>金币</v>
          </cell>
          <cell r="CL63">
            <v>31200</v>
          </cell>
          <cell r="CO63">
            <v>20</v>
          </cell>
          <cell r="DB63" t="str">
            <v>熔炼值</v>
          </cell>
          <cell r="DC63">
            <v>4200</v>
          </cell>
          <cell r="DF63" t="str">
            <v>金币</v>
          </cell>
          <cell r="DG63">
            <v>46800</v>
          </cell>
          <cell r="DK63">
            <v>20</v>
          </cell>
          <cell r="DY63" t="str">
            <v>守护灵初级抽卡券</v>
          </cell>
          <cell r="DZ63">
            <v>3</v>
          </cell>
          <cell r="EA63" t="str">
            <v>橙色基础材料</v>
          </cell>
          <cell r="EB63">
            <v>12</v>
          </cell>
          <cell r="ED63">
            <v>25200</v>
          </cell>
          <cell r="EJ63">
            <v>20</v>
          </cell>
          <cell r="EZ63" t="str">
            <v>铀金</v>
          </cell>
          <cell r="FA63">
            <v>1</v>
          </cell>
        </row>
        <row r="64">
          <cell r="BB64">
            <v>6</v>
          </cell>
          <cell r="BE64">
            <v>1050</v>
          </cell>
          <cell r="BF64">
            <v>2250</v>
          </cell>
          <cell r="BL64">
            <v>6</v>
          </cell>
          <cell r="BO64">
            <v>2700</v>
          </cell>
          <cell r="BP64">
            <v>4500</v>
          </cell>
          <cell r="BT64">
            <v>20</v>
          </cell>
          <cell r="CG64" t="str">
            <v>守护灵抽卡券</v>
          </cell>
          <cell r="CH64">
            <v>3</v>
          </cell>
          <cell r="CI64" t="str">
            <v>2小时扫荡券</v>
          </cell>
          <cell r="CJ64">
            <v>1</v>
          </cell>
          <cell r="CK64" t="str">
            <v>金币</v>
          </cell>
          <cell r="CL64">
            <v>46800</v>
          </cell>
          <cell r="CO64">
            <v>20</v>
          </cell>
          <cell r="DB64" t="str">
            <v>守护灵抽卡券</v>
          </cell>
          <cell r="DC64">
            <v>5</v>
          </cell>
          <cell r="DF64" t="str">
            <v>金币</v>
          </cell>
          <cell r="DG64">
            <v>70200</v>
          </cell>
          <cell r="DK64">
            <v>20</v>
          </cell>
          <cell r="DY64" t="str">
            <v>守护灵初级抽卡券</v>
          </cell>
          <cell r="DZ64">
            <v>5</v>
          </cell>
          <cell r="EA64" t="str">
            <v>橙色基础材料</v>
          </cell>
          <cell r="EB64">
            <v>18</v>
          </cell>
          <cell r="ED64">
            <v>31500</v>
          </cell>
          <cell r="EJ64">
            <v>20</v>
          </cell>
          <cell r="EZ64" t="str">
            <v>铀金</v>
          </cell>
          <cell r="FA64">
            <v>2</v>
          </cell>
        </row>
        <row r="65">
          <cell r="BB65">
            <v>7</v>
          </cell>
          <cell r="BE65">
            <v>1200</v>
          </cell>
          <cell r="BF65">
            <v>2700</v>
          </cell>
          <cell r="BL65">
            <v>7</v>
          </cell>
          <cell r="BO65">
            <v>3000</v>
          </cell>
          <cell r="BP65">
            <v>5400</v>
          </cell>
          <cell r="BT65">
            <v>21</v>
          </cell>
          <cell r="CG65" t="str">
            <v>钻石</v>
          </cell>
          <cell r="CH65">
            <v>100</v>
          </cell>
          <cell r="CI65" t="str">
            <v>金币</v>
          </cell>
          <cell r="CJ65">
            <v>16800</v>
          </cell>
          <cell r="CO65">
            <v>21</v>
          </cell>
          <cell r="DB65" t="str">
            <v>钻石</v>
          </cell>
          <cell r="DC65">
            <v>100</v>
          </cell>
          <cell r="DF65" t="str">
            <v>金币</v>
          </cell>
          <cell r="DG65">
            <v>25200</v>
          </cell>
          <cell r="DK65">
            <v>21</v>
          </cell>
          <cell r="DY65" t="str">
            <v>守护灵初级抽卡券</v>
          </cell>
          <cell r="DZ65">
            <v>2</v>
          </cell>
          <cell r="EA65" t="str">
            <v>橙色基础材料</v>
          </cell>
          <cell r="EB65">
            <v>8</v>
          </cell>
          <cell r="ED65">
            <v>20250</v>
          </cell>
          <cell r="EJ65">
            <v>21</v>
          </cell>
          <cell r="EZ65" t="str">
            <v>铀金</v>
          </cell>
          <cell r="FA65">
            <v>1</v>
          </cell>
        </row>
        <row r="66">
          <cell r="BB66">
            <v>7</v>
          </cell>
          <cell r="BE66">
            <v>1200</v>
          </cell>
          <cell r="BF66">
            <v>2700</v>
          </cell>
          <cell r="BL66">
            <v>7</v>
          </cell>
          <cell r="BO66">
            <v>3000</v>
          </cell>
          <cell r="BP66">
            <v>5400</v>
          </cell>
          <cell r="BT66">
            <v>21</v>
          </cell>
          <cell r="CG66" t="str">
            <v>守护灵抽卡券</v>
          </cell>
          <cell r="CH66">
            <v>2</v>
          </cell>
          <cell r="CI66" t="str">
            <v>2小时扫荡券</v>
          </cell>
          <cell r="CJ66">
            <v>1</v>
          </cell>
          <cell r="CK66" t="str">
            <v>金币</v>
          </cell>
          <cell r="CL66">
            <v>33600</v>
          </cell>
          <cell r="CO66">
            <v>21</v>
          </cell>
          <cell r="DB66" t="str">
            <v>熔炼值</v>
          </cell>
          <cell r="DC66">
            <v>4800</v>
          </cell>
          <cell r="DF66" t="str">
            <v>金币</v>
          </cell>
          <cell r="DG66">
            <v>50400</v>
          </cell>
          <cell r="DK66">
            <v>21</v>
          </cell>
          <cell r="DY66" t="str">
            <v>守护灵初级抽卡券</v>
          </cell>
          <cell r="DZ66">
            <v>3</v>
          </cell>
          <cell r="EA66" t="str">
            <v>橙色基础材料</v>
          </cell>
          <cell r="EB66">
            <v>15</v>
          </cell>
          <cell r="ED66">
            <v>27000</v>
          </cell>
          <cell r="EJ66">
            <v>21</v>
          </cell>
          <cell r="EZ66" t="str">
            <v>铀金</v>
          </cell>
          <cell r="FA66">
            <v>2</v>
          </cell>
        </row>
        <row r="67">
          <cell r="BB67">
            <v>7</v>
          </cell>
          <cell r="BE67">
            <v>1200</v>
          </cell>
          <cell r="BF67">
            <v>2700</v>
          </cell>
          <cell r="BL67">
            <v>7</v>
          </cell>
          <cell r="BO67">
            <v>3000</v>
          </cell>
          <cell r="BP67">
            <v>5400</v>
          </cell>
          <cell r="BT67">
            <v>21</v>
          </cell>
          <cell r="CG67" t="str">
            <v>守护灵抽卡券</v>
          </cell>
          <cell r="CH67">
            <v>3</v>
          </cell>
          <cell r="CI67" t="str">
            <v>2小时扫荡券</v>
          </cell>
          <cell r="CJ67">
            <v>1</v>
          </cell>
          <cell r="CK67" t="str">
            <v>金币</v>
          </cell>
          <cell r="CL67">
            <v>50400</v>
          </cell>
          <cell r="CO67">
            <v>21</v>
          </cell>
          <cell r="DB67" t="str">
            <v>守护灵抽卡券</v>
          </cell>
          <cell r="DC67">
            <v>5</v>
          </cell>
          <cell r="DF67" t="str">
            <v>金币</v>
          </cell>
          <cell r="DG67">
            <v>75600</v>
          </cell>
          <cell r="DK67">
            <v>21</v>
          </cell>
          <cell r="DY67" t="str">
            <v>守护灵初级抽卡券</v>
          </cell>
          <cell r="DZ67">
            <v>5</v>
          </cell>
          <cell r="EA67" t="str">
            <v>橙色基础材料</v>
          </cell>
          <cell r="EB67">
            <v>23</v>
          </cell>
          <cell r="ED67">
            <v>33750</v>
          </cell>
          <cell r="EJ67">
            <v>21</v>
          </cell>
          <cell r="EZ67" t="str">
            <v>铀金</v>
          </cell>
          <cell r="FA67">
            <v>3</v>
          </cell>
        </row>
        <row r="68">
          <cell r="BB68">
            <v>7</v>
          </cell>
          <cell r="BE68">
            <v>1200</v>
          </cell>
          <cell r="BF68">
            <v>2700</v>
          </cell>
          <cell r="BL68">
            <v>7</v>
          </cell>
          <cell r="BO68">
            <v>3000</v>
          </cell>
          <cell r="BP68">
            <v>5400</v>
          </cell>
          <cell r="BT68">
            <v>22</v>
          </cell>
          <cell r="CG68" t="str">
            <v>钻石</v>
          </cell>
          <cell r="CH68">
            <v>100</v>
          </cell>
          <cell r="CI68" t="str">
            <v>金币</v>
          </cell>
          <cell r="CJ68">
            <v>18000</v>
          </cell>
          <cell r="CO68">
            <v>22</v>
          </cell>
          <cell r="DB68" t="str">
            <v>钻石</v>
          </cell>
          <cell r="DC68">
            <v>100</v>
          </cell>
          <cell r="DF68" t="str">
            <v>金币</v>
          </cell>
          <cell r="DG68">
            <v>27000</v>
          </cell>
          <cell r="DK68">
            <v>22</v>
          </cell>
          <cell r="DY68" t="str">
            <v>守护灵初级抽卡券</v>
          </cell>
          <cell r="DZ68">
            <v>2</v>
          </cell>
          <cell r="EA68" t="str">
            <v>红色基础材料</v>
          </cell>
          <cell r="EB68">
            <v>1</v>
          </cell>
          <cell r="ED68">
            <v>21150</v>
          </cell>
          <cell r="EJ68">
            <v>22</v>
          </cell>
          <cell r="EZ68" t="str">
            <v>铀金</v>
          </cell>
          <cell r="FA68">
            <v>1</v>
          </cell>
        </row>
        <row r="69">
          <cell r="BB69">
            <v>7</v>
          </cell>
          <cell r="BE69">
            <v>1200</v>
          </cell>
          <cell r="BF69">
            <v>2700</v>
          </cell>
          <cell r="BL69">
            <v>7</v>
          </cell>
          <cell r="BO69">
            <v>3000</v>
          </cell>
          <cell r="BP69">
            <v>5400</v>
          </cell>
          <cell r="BT69">
            <v>22</v>
          </cell>
          <cell r="CG69" t="str">
            <v>守护灵抽卡券</v>
          </cell>
          <cell r="CH69">
            <v>2</v>
          </cell>
          <cell r="CI69" t="str">
            <v>2小时扫荡券</v>
          </cell>
          <cell r="CJ69">
            <v>1</v>
          </cell>
          <cell r="CK69" t="str">
            <v>金币</v>
          </cell>
          <cell r="CL69">
            <v>36000</v>
          </cell>
          <cell r="CO69">
            <v>22</v>
          </cell>
          <cell r="DB69" t="str">
            <v>熔炼值</v>
          </cell>
          <cell r="DC69">
            <v>5400</v>
          </cell>
          <cell r="DF69" t="str">
            <v>金币</v>
          </cell>
          <cell r="DG69">
            <v>54000</v>
          </cell>
          <cell r="DK69">
            <v>22</v>
          </cell>
          <cell r="DY69" t="str">
            <v>守护灵初级抽卡券</v>
          </cell>
          <cell r="DZ69">
            <v>3</v>
          </cell>
          <cell r="EA69" t="str">
            <v>红色基础材料</v>
          </cell>
          <cell r="EB69">
            <v>2</v>
          </cell>
          <cell r="ED69">
            <v>28200</v>
          </cell>
          <cell r="EJ69">
            <v>22</v>
          </cell>
          <cell r="EZ69" t="str">
            <v>铀金</v>
          </cell>
          <cell r="FA69">
            <v>3</v>
          </cell>
        </row>
        <row r="70">
          <cell r="BB70">
            <v>7</v>
          </cell>
          <cell r="BE70">
            <v>1200</v>
          </cell>
          <cell r="BF70">
            <v>2700</v>
          </cell>
          <cell r="BL70">
            <v>7</v>
          </cell>
          <cell r="BO70">
            <v>3000</v>
          </cell>
          <cell r="BP70">
            <v>5400</v>
          </cell>
          <cell r="BT70">
            <v>22</v>
          </cell>
          <cell r="CG70" t="str">
            <v>守护灵抽卡券</v>
          </cell>
          <cell r="CH70">
            <v>3</v>
          </cell>
          <cell r="CI70" t="str">
            <v>2小时扫荡券</v>
          </cell>
          <cell r="CJ70">
            <v>1</v>
          </cell>
          <cell r="CK70" t="str">
            <v>金币</v>
          </cell>
          <cell r="CL70">
            <v>54000</v>
          </cell>
          <cell r="CO70">
            <v>22</v>
          </cell>
          <cell r="DB70" t="str">
            <v>守护灵抽卡券</v>
          </cell>
          <cell r="DC70">
            <v>5</v>
          </cell>
          <cell r="DF70" t="str">
            <v>金币</v>
          </cell>
          <cell r="DG70">
            <v>81000</v>
          </cell>
          <cell r="DK70">
            <v>22</v>
          </cell>
          <cell r="DY70" t="str">
            <v>守护灵初级抽卡券</v>
          </cell>
          <cell r="DZ70">
            <v>5</v>
          </cell>
          <cell r="EA70" t="str">
            <v>红色基础材料</v>
          </cell>
          <cell r="EB70">
            <v>2</v>
          </cell>
          <cell r="ED70">
            <v>35250</v>
          </cell>
          <cell r="EJ70">
            <v>22</v>
          </cell>
          <cell r="EZ70" t="str">
            <v>铀金</v>
          </cell>
          <cell r="FA70">
            <v>4</v>
          </cell>
        </row>
        <row r="71">
          <cell r="BB71">
            <v>7</v>
          </cell>
          <cell r="BE71">
            <v>1200</v>
          </cell>
          <cell r="BF71">
            <v>2700</v>
          </cell>
          <cell r="BL71">
            <v>7</v>
          </cell>
          <cell r="BO71">
            <v>3000</v>
          </cell>
          <cell r="BP71">
            <v>5400</v>
          </cell>
          <cell r="BT71">
            <v>23</v>
          </cell>
          <cell r="CG71" t="str">
            <v>钻石</v>
          </cell>
          <cell r="CH71">
            <v>100</v>
          </cell>
          <cell r="CI71" t="str">
            <v>金币</v>
          </cell>
          <cell r="CJ71">
            <v>19200</v>
          </cell>
          <cell r="CO71">
            <v>23</v>
          </cell>
          <cell r="DB71" t="str">
            <v>钻石</v>
          </cell>
          <cell r="DC71">
            <v>100</v>
          </cell>
          <cell r="DF71" t="str">
            <v>金币</v>
          </cell>
          <cell r="DG71">
            <v>28800</v>
          </cell>
          <cell r="DK71">
            <v>23</v>
          </cell>
          <cell r="DY71" t="str">
            <v>守护灵初级抽卡券</v>
          </cell>
          <cell r="DZ71">
            <v>2</v>
          </cell>
          <cell r="EA71" t="str">
            <v>红色基础材料</v>
          </cell>
          <cell r="EB71">
            <v>1</v>
          </cell>
          <cell r="ED71">
            <v>22500</v>
          </cell>
          <cell r="EJ71">
            <v>23</v>
          </cell>
          <cell r="EZ71" t="str">
            <v>铀金</v>
          </cell>
          <cell r="FA71">
            <v>2</v>
          </cell>
        </row>
        <row r="72">
          <cell r="BB72">
            <v>7</v>
          </cell>
          <cell r="BE72">
            <v>1200</v>
          </cell>
          <cell r="BF72">
            <v>2700</v>
          </cell>
          <cell r="BL72">
            <v>7</v>
          </cell>
          <cell r="BO72">
            <v>3000</v>
          </cell>
          <cell r="BP72">
            <v>5400</v>
          </cell>
          <cell r="BT72">
            <v>23</v>
          </cell>
          <cell r="CG72" t="str">
            <v>守护灵抽卡券</v>
          </cell>
          <cell r="CH72">
            <v>2</v>
          </cell>
          <cell r="CI72" t="str">
            <v>2小时扫荡券</v>
          </cell>
          <cell r="CJ72">
            <v>1</v>
          </cell>
          <cell r="CK72" t="str">
            <v>金币</v>
          </cell>
          <cell r="CL72">
            <v>38400</v>
          </cell>
          <cell r="CO72">
            <v>23</v>
          </cell>
          <cell r="DB72" t="str">
            <v>熔炼值</v>
          </cell>
          <cell r="DC72">
            <v>6000</v>
          </cell>
          <cell r="DF72" t="str">
            <v>金币</v>
          </cell>
          <cell r="DG72">
            <v>57600</v>
          </cell>
          <cell r="DK72">
            <v>23</v>
          </cell>
          <cell r="DY72" t="str">
            <v>守护灵初级抽卡券</v>
          </cell>
          <cell r="DZ72">
            <v>3</v>
          </cell>
          <cell r="EA72" t="str">
            <v>红色基础材料</v>
          </cell>
          <cell r="EB72">
            <v>3</v>
          </cell>
          <cell r="ED72">
            <v>30000</v>
          </cell>
          <cell r="EJ72">
            <v>23</v>
          </cell>
          <cell r="EZ72" t="str">
            <v>铀金</v>
          </cell>
          <cell r="FA72">
            <v>4</v>
          </cell>
        </row>
        <row r="73">
          <cell r="BB73">
            <v>7</v>
          </cell>
          <cell r="BE73">
            <v>1200</v>
          </cell>
          <cell r="BF73">
            <v>2700</v>
          </cell>
          <cell r="BL73">
            <v>7</v>
          </cell>
          <cell r="BO73">
            <v>3000</v>
          </cell>
          <cell r="BP73">
            <v>5400</v>
          </cell>
          <cell r="BT73">
            <v>23</v>
          </cell>
          <cell r="CG73" t="str">
            <v>守护灵抽卡券</v>
          </cell>
          <cell r="CH73">
            <v>3</v>
          </cell>
          <cell r="CI73" t="str">
            <v>2小时扫荡券</v>
          </cell>
          <cell r="CJ73">
            <v>1</v>
          </cell>
          <cell r="CK73" t="str">
            <v>金币</v>
          </cell>
          <cell r="CL73">
            <v>57600</v>
          </cell>
          <cell r="CO73">
            <v>23</v>
          </cell>
          <cell r="DB73" t="str">
            <v>守护灵抽卡券</v>
          </cell>
          <cell r="DC73">
            <v>5</v>
          </cell>
          <cell r="DF73" t="str">
            <v>金币</v>
          </cell>
          <cell r="DG73">
            <v>86400</v>
          </cell>
          <cell r="DK73">
            <v>23</v>
          </cell>
          <cell r="DY73" t="str">
            <v>守护灵初级抽卡券</v>
          </cell>
          <cell r="DZ73">
            <v>5</v>
          </cell>
          <cell r="EA73" t="str">
            <v>红色基础材料</v>
          </cell>
          <cell r="EB73">
            <v>4</v>
          </cell>
          <cell r="ED73">
            <v>37500</v>
          </cell>
          <cell r="EJ73">
            <v>23</v>
          </cell>
          <cell r="EZ73" t="str">
            <v>铀金</v>
          </cell>
          <cell r="FA73">
            <v>5</v>
          </cell>
        </row>
        <row r="74">
          <cell r="BB74">
            <v>7</v>
          </cell>
          <cell r="BE74">
            <v>1200</v>
          </cell>
          <cell r="BF74">
            <v>2700</v>
          </cell>
          <cell r="BL74">
            <v>7</v>
          </cell>
          <cell r="BO74">
            <v>3000</v>
          </cell>
          <cell r="BP74">
            <v>5400</v>
          </cell>
          <cell r="BT74">
            <v>24</v>
          </cell>
          <cell r="CG74" t="str">
            <v>钻石</v>
          </cell>
          <cell r="CH74">
            <v>100</v>
          </cell>
          <cell r="CI74" t="str">
            <v>金币</v>
          </cell>
          <cell r="CJ74">
            <v>20400</v>
          </cell>
          <cell r="CO74">
            <v>24</v>
          </cell>
          <cell r="DB74" t="str">
            <v>钻石</v>
          </cell>
          <cell r="DC74">
            <v>100</v>
          </cell>
          <cell r="DF74" t="str">
            <v>金币</v>
          </cell>
          <cell r="DG74">
            <v>30600</v>
          </cell>
          <cell r="DK74">
            <v>24</v>
          </cell>
          <cell r="DY74" t="str">
            <v>守护灵初级抽卡券</v>
          </cell>
          <cell r="DZ74">
            <v>2</v>
          </cell>
          <cell r="EA74" t="str">
            <v>红色基础材料</v>
          </cell>
          <cell r="EB74">
            <v>2</v>
          </cell>
          <cell r="ED74">
            <v>24750</v>
          </cell>
          <cell r="EJ74">
            <v>24</v>
          </cell>
          <cell r="EZ74" t="str">
            <v>铀金</v>
          </cell>
          <cell r="FA74">
            <v>2</v>
          </cell>
        </row>
        <row r="75">
          <cell r="BB75">
            <v>8</v>
          </cell>
          <cell r="BE75">
            <v>1350</v>
          </cell>
          <cell r="BF75">
            <v>3150</v>
          </cell>
          <cell r="BL75">
            <v>8</v>
          </cell>
          <cell r="BO75">
            <v>3300</v>
          </cell>
          <cell r="BP75">
            <v>6300</v>
          </cell>
          <cell r="BT75">
            <v>24</v>
          </cell>
          <cell r="CG75" t="str">
            <v>守护灵抽卡券</v>
          </cell>
          <cell r="CH75">
            <v>2</v>
          </cell>
          <cell r="CI75" t="str">
            <v>2小时扫荡券</v>
          </cell>
          <cell r="CJ75">
            <v>1</v>
          </cell>
          <cell r="CK75" t="str">
            <v>金币</v>
          </cell>
          <cell r="CL75">
            <v>40800</v>
          </cell>
          <cell r="CO75">
            <v>24</v>
          </cell>
          <cell r="DB75" t="str">
            <v>熔炼值</v>
          </cell>
          <cell r="DC75">
            <v>6500</v>
          </cell>
          <cell r="DF75" t="str">
            <v>金币</v>
          </cell>
          <cell r="DG75">
            <v>61200</v>
          </cell>
          <cell r="DK75">
            <v>24</v>
          </cell>
          <cell r="DY75" t="str">
            <v>守护灵初级抽卡券</v>
          </cell>
          <cell r="DZ75">
            <v>3</v>
          </cell>
          <cell r="EA75" t="str">
            <v>红色基础材料</v>
          </cell>
          <cell r="EB75">
            <v>4</v>
          </cell>
          <cell r="ED75">
            <v>33000</v>
          </cell>
          <cell r="EJ75">
            <v>24</v>
          </cell>
          <cell r="EZ75" t="str">
            <v>铀金</v>
          </cell>
          <cell r="FA75">
            <v>5</v>
          </cell>
        </row>
        <row r="76">
          <cell r="BB76">
            <v>8</v>
          </cell>
          <cell r="BE76">
            <v>1350</v>
          </cell>
          <cell r="BF76">
            <v>3150</v>
          </cell>
          <cell r="BL76">
            <v>8</v>
          </cell>
          <cell r="BO76">
            <v>3300</v>
          </cell>
          <cell r="BP76">
            <v>6300</v>
          </cell>
          <cell r="BT76">
            <v>24</v>
          </cell>
          <cell r="CG76" t="str">
            <v>守护灵抽卡券</v>
          </cell>
          <cell r="CH76">
            <v>3</v>
          </cell>
          <cell r="CI76" t="str">
            <v>2小时扫荡券</v>
          </cell>
          <cell r="CJ76">
            <v>1</v>
          </cell>
          <cell r="CK76" t="str">
            <v>金币</v>
          </cell>
          <cell r="CL76">
            <v>61200</v>
          </cell>
          <cell r="CO76">
            <v>24</v>
          </cell>
          <cell r="DB76" t="str">
            <v>守护灵抽卡券</v>
          </cell>
          <cell r="DC76">
            <v>5</v>
          </cell>
          <cell r="DF76" t="str">
            <v>金币</v>
          </cell>
          <cell r="DG76">
            <v>91800</v>
          </cell>
          <cell r="DK76">
            <v>24</v>
          </cell>
          <cell r="DY76" t="str">
            <v>守护灵初级抽卡券</v>
          </cell>
          <cell r="DZ76">
            <v>5</v>
          </cell>
          <cell r="EA76" t="str">
            <v>红色基础材料</v>
          </cell>
          <cell r="EB76">
            <v>6</v>
          </cell>
          <cell r="ED76">
            <v>41250</v>
          </cell>
          <cell r="EJ76">
            <v>24</v>
          </cell>
          <cell r="EZ76" t="str">
            <v>铀金</v>
          </cell>
          <cell r="FA76">
            <v>7</v>
          </cell>
        </row>
        <row r="77">
          <cell r="BB77">
            <v>8</v>
          </cell>
          <cell r="BE77">
            <v>1350</v>
          </cell>
          <cell r="BF77">
            <v>3150</v>
          </cell>
          <cell r="BL77">
            <v>8</v>
          </cell>
          <cell r="BO77">
            <v>3300</v>
          </cell>
          <cell r="BP77">
            <v>6300</v>
          </cell>
          <cell r="BT77">
            <v>25</v>
          </cell>
          <cell r="CG77" t="str">
            <v>钻石</v>
          </cell>
          <cell r="CH77">
            <v>100</v>
          </cell>
          <cell r="CI77" t="str">
            <v>金币</v>
          </cell>
          <cell r="CJ77">
            <v>21600</v>
          </cell>
          <cell r="CO77">
            <v>25</v>
          </cell>
          <cell r="DB77" t="str">
            <v>钻石</v>
          </cell>
          <cell r="DC77">
            <v>100</v>
          </cell>
          <cell r="DF77" t="str">
            <v>金币</v>
          </cell>
          <cell r="DG77">
            <v>32400</v>
          </cell>
          <cell r="DK77">
            <v>25</v>
          </cell>
          <cell r="DY77" t="str">
            <v>守护灵初级抽卡券</v>
          </cell>
          <cell r="DZ77">
            <v>2</v>
          </cell>
          <cell r="EA77" t="str">
            <v>红色基础材料</v>
          </cell>
          <cell r="EB77">
            <v>2</v>
          </cell>
          <cell r="ED77">
            <v>27000</v>
          </cell>
          <cell r="EJ77">
            <v>25</v>
          </cell>
          <cell r="EZ77" t="str">
            <v>铀金</v>
          </cell>
          <cell r="FA77">
            <v>3</v>
          </cell>
        </row>
        <row r="78">
          <cell r="BB78">
            <v>8</v>
          </cell>
          <cell r="BE78">
            <v>1350</v>
          </cell>
          <cell r="BF78">
            <v>3150</v>
          </cell>
          <cell r="BL78">
            <v>8</v>
          </cell>
          <cell r="BO78">
            <v>3300</v>
          </cell>
          <cell r="BP78">
            <v>6300</v>
          </cell>
          <cell r="BT78">
            <v>25</v>
          </cell>
          <cell r="CG78" t="str">
            <v>守护灵抽卡券</v>
          </cell>
          <cell r="CH78">
            <v>2</v>
          </cell>
          <cell r="CI78" t="str">
            <v>2小时扫荡券</v>
          </cell>
          <cell r="CJ78">
            <v>1</v>
          </cell>
          <cell r="CK78" t="str">
            <v>金币</v>
          </cell>
          <cell r="CL78">
            <v>43200</v>
          </cell>
          <cell r="CO78">
            <v>25</v>
          </cell>
          <cell r="DB78" t="str">
            <v>熔炼值</v>
          </cell>
          <cell r="DC78">
            <v>7000</v>
          </cell>
          <cell r="DF78" t="str">
            <v>金币</v>
          </cell>
          <cell r="DG78">
            <v>64800</v>
          </cell>
          <cell r="DK78">
            <v>25</v>
          </cell>
          <cell r="DY78" t="str">
            <v>守护灵初级抽卡券</v>
          </cell>
          <cell r="DZ78">
            <v>3</v>
          </cell>
          <cell r="EA78" t="str">
            <v>红色基础材料</v>
          </cell>
          <cell r="EB78">
            <v>5</v>
          </cell>
          <cell r="ED78">
            <v>36000</v>
          </cell>
          <cell r="EJ78">
            <v>25</v>
          </cell>
          <cell r="EZ78" t="str">
            <v>铀金</v>
          </cell>
          <cell r="FA78">
            <v>6</v>
          </cell>
        </row>
        <row r="79">
          <cell r="BB79">
            <v>8</v>
          </cell>
          <cell r="BE79">
            <v>1350</v>
          </cell>
          <cell r="BF79">
            <v>3150</v>
          </cell>
          <cell r="BL79">
            <v>8</v>
          </cell>
          <cell r="BO79">
            <v>3300</v>
          </cell>
          <cell r="BP79">
            <v>6300</v>
          </cell>
          <cell r="BT79">
            <v>25</v>
          </cell>
          <cell r="CG79" t="str">
            <v>守护灵抽卡券</v>
          </cell>
          <cell r="CH79">
            <v>3</v>
          </cell>
          <cell r="CI79" t="str">
            <v>2小时扫荡券</v>
          </cell>
          <cell r="CJ79">
            <v>1</v>
          </cell>
          <cell r="CK79" t="str">
            <v>金币</v>
          </cell>
          <cell r="CL79">
            <v>64800</v>
          </cell>
          <cell r="CO79">
            <v>25</v>
          </cell>
          <cell r="DB79" t="str">
            <v>守护灵抽卡券</v>
          </cell>
          <cell r="DC79">
            <v>5</v>
          </cell>
          <cell r="DF79" t="str">
            <v>金币</v>
          </cell>
          <cell r="DG79">
            <v>97200</v>
          </cell>
          <cell r="DK79">
            <v>25</v>
          </cell>
          <cell r="DY79" t="str">
            <v>守护灵初级抽卡券</v>
          </cell>
          <cell r="DZ79">
            <v>5</v>
          </cell>
          <cell r="EA79" t="str">
            <v>红色基础材料</v>
          </cell>
          <cell r="EB79">
            <v>7</v>
          </cell>
          <cell r="ED79">
            <v>45000</v>
          </cell>
          <cell r="EJ79">
            <v>25</v>
          </cell>
          <cell r="EZ79" t="str">
            <v>铀金</v>
          </cell>
          <cell r="FA79">
            <v>8</v>
          </cell>
        </row>
        <row r="80">
          <cell r="BB80">
            <v>8</v>
          </cell>
          <cell r="BE80">
            <v>1350</v>
          </cell>
          <cell r="BF80">
            <v>3150</v>
          </cell>
          <cell r="BL80">
            <v>8</v>
          </cell>
          <cell r="BO80">
            <v>3300</v>
          </cell>
          <cell r="BP80">
            <v>6300</v>
          </cell>
          <cell r="BT80">
            <v>26</v>
          </cell>
          <cell r="CG80" t="str">
            <v>钻石</v>
          </cell>
          <cell r="CH80">
            <v>100</v>
          </cell>
          <cell r="CI80" t="str">
            <v>金币</v>
          </cell>
          <cell r="CJ80">
            <v>22800</v>
          </cell>
          <cell r="CO80">
            <v>26</v>
          </cell>
          <cell r="DB80" t="str">
            <v>钻石</v>
          </cell>
          <cell r="DC80">
            <v>100</v>
          </cell>
          <cell r="DF80" t="str">
            <v>金币</v>
          </cell>
          <cell r="DG80">
            <v>34200</v>
          </cell>
          <cell r="DK80">
            <v>26</v>
          </cell>
          <cell r="DY80" t="str">
            <v>守护灵初级抽卡券</v>
          </cell>
          <cell r="DZ80">
            <v>2</v>
          </cell>
          <cell r="EA80" t="str">
            <v>红色基础材料</v>
          </cell>
          <cell r="EB80">
            <v>3</v>
          </cell>
          <cell r="ED80">
            <v>29250</v>
          </cell>
          <cell r="EJ80">
            <v>26</v>
          </cell>
          <cell r="EZ80" t="str">
            <v>铀金</v>
          </cell>
          <cell r="FA80">
            <v>3</v>
          </cell>
        </row>
        <row r="81">
          <cell r="BB81">
            <v>8</v>
          </cell>
          <cell r="BE81">
            <v>1350</v>
          </cell>
          <cell r="BF81">
            <v>3150</v>
          </cell>
          <cell r="BL81">
            <v>8</v>
          </cell>
          <cell r="BO81">
            <v>3300</v>
          </cell>
          <cell r="BP81">
            <v>6300</v>
          </cell>
          <cell r="BT81">
            <v>26</v>
          </cell>
          <cell r="CG81" t="str">
            <v>守护灵抽卡券</v>
          </cell>
          <cell r="CH81">
            <v>2</v>
          </cell>
          <cell r="CI81" t="str">
            <v>2小时扫荡券</v>
          </cell>
          <cell r="CJ81">
            <v>1</v>
          </cell>
          <cell r="CK81" t="str">
            <v>金币</v>
          </cell>
          <cell r="CL81">
            <v>45600</v>
          </cell>
          <cell r="CO81">
            <v>26</v>
          </cell>
          <cell r="DB81" t="str">
            <v>熔炼值</v>
          </cell>
          <cell r="DC81">
            <v>7500</v>
          </cell>
          <cell r="DF81" t="str">
            <v>金币</v>
          </cell>
          <cell r="DG81">
            <v>68400</v>
          </cell>
          <cell r="DK81">
            <v>26</v>
          </cell>
          <cell r="DY81" t="str">
            <v>守护灵初级抽卡券</v>
          </cell>
          <cell r="DZ81">
            <v>3</v>
          </cell>
          <cell r="EA81" t="str">
            <v>红色基础材料</v>
          </cell>
          <cell r="EB81">
            <v>6</v>
          </cell>
          <cell r="ED81">
            <v>39000</v>
          </cell>
          <cell r="EJ81">
            <v>26</v>
          </cell>
          <cell r="EZ81" t="str">
            <v>铀金</v>
          </cell>
          <cell r="FA81">
            <v>6</v>
          </cell>
        </row>
        <row r="82">
          <cell r="BB82">
            <v>8</v>
          </cell>
          <cell r="BE82">
            <v>1350</v>
          </cell>
          <cell r="BF82">
            <v>3150</v>
          </cell>
          <cell r="BL82">
            <v>8</v>
          </cell>
          <cell r="BO82">
            <v>3300</v>
          </cell>
          <cell r="BP82">
            <v>6300</v>
          </cell>
          <cell r="BT82">
            <v>26</v>
          </cell>
          <cell r="CG82" t="str">
            <v>守护灵抽卡券</v>
          </cell>
          <cell r="CH82">
            <v>3</v>
          </cell>
          <cell r="CI82" t="str">
            <v>2小时扫荡券</v>
          </cell>
          <cell r="CJ82">
            <v>1</v>
          </cell>
          <cell r="CK82" t="str">
            <v>金币</v>
          </cell>
          <cell r="CL82">
            <v>68400</v>
          </cell>
          <cell r="CO82">
            <v>26</v>
          </cell>
          <cell r="DB82" t="str">
            <v>守护灵抽卡券</v>
          </cell>
          <cell r="DC82">
            <v>5</v>
          </cell>
          <cell r="DF82" t="str">
            <v>金币</v>
          </cell>
          <cell r="DG82">
            <v>102600</v>
          </cell>
          <cell r="DK82">
            <v>26</v>
          </cell>
          <cell r="DY82" t="str">
            <v>守护灵初级抽卡券</v>
          </cell>
          <cell r="DZ82">
            <v>5</v>
          </cell>
          <cell r="EA82" t="str">
            <v>红色基础材料</v>
          </cell>
          <cell r="EB82">
            <v>9</v>
          </cell>
          <cell r="ED82">
            <v>48750</v>
          </cell>
          <cell r="EJ82">
            <v>26</v>
          </cell>
          <cell r="EZ82" t="str">
            <v>铀金</v>
          </cell>
          <cell r="FA82">
            <v>8</v>
          </cell>
        </row>
        <row r="83">
          <cell r="BB83">
            <v>8</v>
          </cell>
          <cell r="BE83">
            <v>1350</v>
          </cell>
          <cell r="BF83">
            <v>3150</v>
          </cell>
          <cell r="BL83">
            <v>8</v>
          </cell>
          <cell r="BO83">
            <v>3300</v>
          </cell>
          <cell r="BP83">
            <v>6300</v>
          </cell>
          <cell r="BT83">
            <v>27</v>
          </cell>
          <cell r="CG83" t="str">
            <v>钻石</v>
          </cell>
          <cell r="CH83">
            <v>100</v>
          </cell>
          <cell r="CI83" t="str">
            <v>金币</v>
          </cell>
          <cell r="CJ83">
            <v>24000</v>
          </cell>
          <cell r="CO83">
            <v>27</v>
          </cell>
          <cell r="DB83" t="str">
            <v>钻石</v>
          </cell>
          <cell r="DC83">
            <v>100</v>
          </cell>
          <cell r="DF83" t="str">
            <v>金币</v>
          </cell>
          <cell r="DG83">
            <v>36000</v>
          </cell>
          <cell r="DK83">
            <v>27</v>
          </cell>
          <cell r="DY83" t="str">
            <v>守护灵初级抽卡券</v>
          </cell>
          <cell r="DZ83">
            <v>2</v>
          </cell>
          <cell r="EA83" t="str">
            <v>红色基础材料</v>
          </cell>
          <cell r="EB83">
            <v>4</v>
          </cell>
          <cell r="ED83">
            <v>31500</v>
          </cell>
          <cell r="EJ83">
            <v>27</v>
          </cell>
          <cell r="EZ83" t="str">
            <v>铀金</v>
          </cell>
          <cell r="FA83">
            <v>3</v>
          </cell>
        </row>
        <row r="84">
          <cell r="BB84">
            <v>8</v>
          </cell>
          <cell r="BE84">
            <v>1350</v>
          </cell>
          <cell r="BF84">
            <v>3150</v>
          </cell>
          <cell r="BL84">
            <v>8</v>
          </cell>
          <cell r="BO84">
            <v>3300</v>
          </cell>
          <cell r="BP84">
            <v>6300</v>
          </cell>
          <cell r="BT84">
            <v>27</v>
          </cell>
          <cell r="CG84" t="str">
            <v>守护灵抽卡券</v>
          </cell>
          <cell r="CH84">
            <v>2</v>
          </cell>
          <cell r="CI84" t="str">
            <v>2小时扫荡券</v>
          </cell>
          <cell r="CJ84">
            <v>1</v>
          </cell>
          <cell r="CK84" t="str">
            <v>金币</v>
          </cell>
          <cell r="CL84">
            <v>48000</v>
          </cell>
          <cell r="CO84">
            <v>27</v>
          </cell>
          <cell r="DB84" t="str">
            <v>熔炼值</v>
          </cell>
          <cell r="DC84">
            <v>8000</v>
          </cell>
          <cell r="DF84" t="str">
            <v>金币</v>
          </cell>
          <cell r="DG84">
            <v>72000</v>
          </cell>
          <cell r="DK84">
            <v>27</v>
          </cell>
          <cell r="DY84" t="str">
            <v>守护灵初级抽卡券</v>
          </cell>
          <cell r="DZ84">
            <v>3</v>
          </cell>
          <cell r="EA84" t="str">
            <v>红色基础材料</v>
          </cell>
          <cell r="EB84">
            <v>8</v>
          </cell>
          <cell r="ED84">
            <v>42000</v>
          </cell>
          <cell r="EJ84">
            <v>27</v>
          </cell>
          <cell r="EZ84" t="str">
            <v>铀金</v>
          </cell>
          <cell r="FA84">
            <v>6</v>
          </cell>
        </row>
        <row r="85">
          <cell r="BB85">
            <v>9</v>
          </cell>
          <cell r="BE85">
            <v>1500</v>
          </cell>
          <cell r="BF85">
            <v>3600</v>
          </cell>
          <cell r="BL85">
            <v>9</v>
          </cell>
          <cell r="BO85">
            <v>3600</v>
          </cell>
          <cell r="BP85">
            <v>7200</v>
          </cell>
          <cell r="BT85">
            <v>27</v>
          </cell>
          <cell r="CG85" t="str">
            <v>守护灵抽卡券</v>
          </cell>
          <cell r="CH85">
            <v>3</v>
          </cell>
          <cell r="CI85" t="str">
            <v>2小时扫荡券</v>
          </cell>
          <cell r="CJ85">
            <v>1</v>
          </cell>
          <cell r="CK85" t="str">
            <v>金币</v>
          </cell>
          <cell r="CL85">
            <v>72000</v>
          </cell>
          <cell r="CO85">
            <v>27</v>
          </cell>
          <cell r="DB85" t="str">
            <v>守护灵抽卡券</v>
          </cell>
          <cell r="DC85">
            <v>5</v>
          </cell>
          <cell r="DF85" t="str">
            <v>金币</v>
          </cell>
          <cell r="DG85">
            <v>108000</v>
          </cell>
          <cell r="DK85">
            <v>27</v>
          </cell>
          <cell r="DY85" t="str">
            <v>守护灵初级抽卡券</v>
          </cell>
          <cell r="DZ85">
            <v>5</v>
          </cell>
          <cell r="EA85" t="str">
            <v>红色基础材料</v>
          </cell>
          <cell r="EB85">
            <v>11</v>
          </cell>
          <cell r="ED85">
            <v>52500</v>
          </cell>
          <cell r="EJ85">
            <v>27</v>
          </cell>
          <cell r="EZ85" t="str">
            <v>铀金</v>
          </cell>
          <cell r="FA85">
            <v>8</v>
          </cell>
        </row>
        <row r="86">
          <cell r="BB86">
            <v>9</v>
          </cell>
          <cell r="BE86">
            <v>1500</v>
          </cell>
          <cell r="BF86">
            <v>3600</v>
          </cell>
          <cell r="BL86">
            <v>9</v>
          </cell>
          <cell r="BO86">
            <v>3600</v>
          </cell>
          <cell r="BP86">
            <v>7200</v>
          </cell>
          <cell r="BT86">
            <v>28</v>
          </cell>
          <cell r="CG86" t="str">
            <v>钻石</v>
          </cell>
          <cell r="CH86">
            <v>100</v>
          </cell>
          <cell r="CI86" t="str">
            <v>金币</v>
          </cell>
          <cell r="CJ86">
            <v>25200</v>
          </cell>
          <cell r="CO86">
            <v>28</v>
          </cell>
          <cell r="DB86" t="str">
            <v>钻石</v>
          </cell>
          <cell r="DC86">
            <v>100</v>
          </cell>
          <cell r="DF86" t="str">
            <v>金币</v>
          </cell>
          <cell r="DG86">
            <v>37800</v>
          </cell>
          <cell r="DK86">
            <v>28</v>
          </cell>
          <cell r="DY86" t="str">
            <v>守护灵初级抽卡券</v>
          </cell>
          <cell r="DZ86">
            <v>2</v>
          </cell>
          <cell r="EA86" t="str">
            <v>红色基础材料</v>
          </cell>
          <cell r="EB86">
            <v>4</v>
          </cell>
          <cell r="ED86">
            <v>33750</v>
          </cell>
          <cell r="EJ86">
            <v>28</v>
          </cell>
          <cell r="EZ86" t="str">
            <v>灵玉</v>
          </cell>
          <cell r="FA86">
            <v>2</v>
          </cell>
        </row>
        <row r="87">
          <cell r="BB87">
            <v>9</v>
          </cell>
          <cell r="BE87">
            <v>1500</v>
          </cell>
          <cell r="BF87">
            <v>3600</v>
          </cell>
          <cell r="BL87">
            <v>9</v>
          </cell>
          <cell r="BO87">
            <v>3600</v>
          </cell>
          <cell r="BP87">
            <v>7200</v>
          </cell>
          <cell r="BT87">
            <v>28</v>
          </cell>
          <cell r="CG87" t="str">
            <v>守护灵抽卡券</v>
          </cell>
          <cell r="CH87">
            <v>2</v>
          </cell>
          <cell r="CI87" t="str">
            <v>2小时扫荡券</v>
          </cell>
          <cell r="CJ87">
            <v>1</v>
          </cell>
          <cell r="CK87" t="str">
            <v>金币</v>
          </cell>
          <cell r="CL87">
            <v>50400</v>
          </cell>
          <cell r="CO87">
            <v>28</v>
          </cell>
          <cell r="DB87" t="str">
            <v>熔炼值</v>
          </cell>
          <cell r="DC87">
            <v>8500</v>
          </cell>
          <cell r="DF87" t="str">
            <v>金币</v>
          </cell>
          <cell r="DG87">
            <v>75600</v>
          </cell>
          <cell r="DK87">
            <v>28</v>
          </cell>
          <cell r="DY87" t="str">
            <v>守护灵初级抽卡券</v>
          </cell>
          <cell r="DZ87">
            <v>3</v>
          </cell>
          <cell r="EA87" t="str">
            <v>红色基础材料</v>
          </cell>
          <cell r="EB87">
            <v>8</v>
          </cell>
          <cell r="ED87">
            <v>45000</v>
          </cell>
          <cell r="EJ87">
            <v>28</v>
          </cell>
          <cell r="EZ87" t="str">
            <v>灵玉</v>
          </cell>
          <cell r="FA87">
            <v>4</v>
          </cell>
        </row>
        <row r="88">
          <cell r="BB88">
            <v>9</v>
          </cell>
          <cell r="BE88">
            <v>1500</v>
          </cell>
          <cell r="BF88">
            <v>3600</v>
          </cell>
          <cell r="BL88">
            <v>9</v>
          </cell>
          <cell r="BO88">
            <v>3600</v>
          </cell>
          <cell r="BP88">
            <v>7200</v>
          </cell>
          <cell r="BT88">
            <v>28</v>
          </cell>
          <cell r="CG88" t="str">
            <v>守护灵抽卡券</v>
          </cell>
          <cell r="CH88">
            <v>3</v>
          </cell>
          <cell r="CI88" t="str">
            <v>2小时扫荡券</v>
          </cell>
          <cell r="CJ88">
            <v>1</v>
          </cell>
          <cell r="CK88" t="str">
            <v>金币</v>
          </cell>
          <cell r="CL88">
            <v>75600</v>
          </cell>
          <cell r="CO88">
            <v>28</v>
          </cell>
          <cell r="DB88" t="str">
            <v>守护灵抽卡券</v>
          </cell>
          <cell r="DC88">
            <v>5</v>
          </cell>
          <cell r="DF88" t="str">
            <v>金币</v>
          </cell>
          <cell r="DG88">
            <v>113400</v>
          </cell>
          <cell r="DK88">
            <v>28</v>
          </cell>
          <cell r="DY88" t="str">
            <v>守护灵初级抽卡券</v>
          </cell>
          <cell r="DZ88">
            <v>5</v>
          </cell>
          <cell r="EA88" t="str">
            <v>红色基础材料</v>
          </cell>
          <cell r="EB88">
            <v>11</v>
          </cell>
          <cell r="ED88">
            <v>56250</v>
          </cell>
          <cell r="EJ88">
            <v>28</v>
          </cell>
          <cell r="EZ88" t="str">
            <v>灵玉</v>
          </cell>
          <cell r="FA88">
            <v>6</v>
          </cell>
        </row>
        <row r="89">
          <cell r="BB89">
            <v>9</v>
          </cell>
          <cell r="BE89">
            <v>1500</v>
          </cell>
          <cell r="BF89">
            <v>3600</v>
          </cell>
          <cell r="BL89">
            <v>9</v>
          </cell>
          <cell r="BO89">
            <v>3600</v>
          </cell>
          <cell r="BP89">
            <v>7200</v>
          </cell>
          <cell r="BT89">
            <v>29</v>
          </cell>
          <cell r="CG89" t="str">
            <v>钻石</v>
          </cell>
          <cell r="CH89">
            <v>100</v>
          </cell>
          <cell r="CI89" t="str">
            <v>金币</v>
          </cell>
          <cell r="CJ89">
            <v>26400</v>
          </cell>
          <cell r="CO89">
            <v>29</v>
          </cell>
          <cell r="DB89" t="str">
            <v>钻石</v>
          </cell>
          <cell r="DC89">
            <v>100</v>
          </cell>
          <cell r="DF89" t="str">
            <v>金币</v>
          </cell>
          <cell r="DG89">
            <v>39600</v>
          </cell>
          <cell r="DK89">
            <v>29</v>
          </cell>
          <cell r="DY89" t="str">
            <v>守护灵初级抽卡券</v>
          </cell>
          <cell r="DZ89">
            <v>2</v>
          </cell>
          <cell r="EA89" t="str">
            <v>红色基础材料</v>
          </cell>
          <cell r="EB89">
            <v>4</v>
          </cell>
          <cell r="ED89">
            <v>36000</v>
          </cell>
          <cell r="EJ89">
            <v>29</v>
          </cell>
          <cell r="EZ89" t="str">
            <v>灵玉</v>
          </cell>
          <cell r="FA89">
            <v>2</v>
          </cell>
        </row>
        <row r="90">
          <cell r="BB90">
            <v>9</v>
          </cell>
          <cell r="BE90">
            <v>1500</v>
          </cell>
          <cell r="BF90">
            <v>3600</v>
          </cell>
          <cell r="BL90">
            <v>9</v>
          </cell>
          <cell r="BO90">
            <v>3600</v>
          </cell>
          <cell r="BP90">
            <v>7200</v>
          </cell>
          <cell r="BT90">
            <v>29</v>
          </cell>
          <cell r="CG90" t="str">
            <v>守护灵抽卡券</v>
          </cell>
          <cell r="CH90">
            <v>2</v>
          </cell>
          <cell r="CI90" t="str">
            <v>2小时扫荡券</v>
          </cell>
          <cell r="CJ90">
            <v>1</v>
          </cell>
          <cell r="CK90" t="str">
            <v>金币</v>
          </cell>
          <cell r="CL90">
            <v>52800</v>
          </cell>
          <cell r="CO90">
            <v>29</v>
          </cell>
          <cell r="DB90" t="str">
            <v>熔炼值</v>
          </cell>
          <cell r="DC90">
            <v>9000</v>
          </cell>
          <cell r="DF90" t="str">
            <v>金币</v>
          </cell>
          <cell r="DG90">
            <v>79200</v>
          </cell>
          <cell r="DK90">
            <v>29</v>
          </cell>
          <cell r="DY90" t="str">
            <v>守护灵初级抽卡券</v>
          </cell>
          <cell r="DZ90">
            <v>3</v>
          </cell>
          <cell r="EA90" t="str">
            <v>红色基础材料</v>
          </cell>
          <cell r="EB90">
            <v>8</v>
          </cell>
          <cell r="ED90">
            <v>48000</v>
          </cell>
          <cell r="EJ90">
            <v>29</v>
          </cell>
          <cell r="EZ90" t="str">
            <v>灵玉</v>
          </cell>
          <cell r="FA90">
            <v>4</v>
          </cell>
        </row>
        <row r="91">
          <cell r="BB91">
            <v>9</v>
          </cell>
          <cell r="BE91">
            <v>1500</v>
          </cell>
          <cell r="BF91">
            <v>3600</v>
          </cell>
          <cell r="BL91">
            <v>9</v>
          </cell>
          <cell r="BO91">
            <v>3600</v>
          </cell>
          <cell r="BP91">
            <v>7200</v>
          </cell>
          <cell r="BT91">
            <v>29</v>
          </cell>
          <cell r="CG91" t="str">
            <v>守护灵抽卡券</v>
          </cell>
          <cell r="CH91">
            <v>3</v>
          </cell>
          <cell r="CI91" t="str">
            <v>2小时扫荡券</v>
          </cell>
          <cell r="CJ91">
            <v>1</v>
          </cell>
          <cell r="CK91" t="str">
            <v>金币</v>
          </cell>
          <cell r="CL91">
            <v>79200</v>
          </cell>
          <cell r="CO91">
            <v>29</v>
          </cell>
          <cell r="DB91" t="str">
            <v>守护灵抽卡券</v>
          </cell>
          <cell r="DC91">
            <v>5</v>
          </cell>
          <cell r="DF91" t="str">
            <v>金币</v>
          </cell>
          <cell r="DG91">
            <v>118800</v>
          </cell>
          <cell r="DK91">
            <v>29</v>
          </cell>
          <cell r="DY91" t="str">
            <v>守护灵初级抽卡券</v>
          </cell>
          <cell r="DZ91">
            <v>5</v>
          </cell>
          <cell r="EA91" t="str">
            <v>红色基础材料</v>
          </cell>
          <cell r="EB91">
            <v>11</v>
          </cell>
          <cell r="ED91">
            <v>60000</v>
          </cell>
          <cell r="EJ91">
            <v>29</v>
          </cell>
          <cell r="EZ91" t="str">
            <v>灵玉</v>
          </cell>
          <cell r="FA91">
            <v>6</v>
          </cell>
        </row>
        <row r="92">
          <cell r="BB92">
            <v>9</v>
          </cell>
          <cell r="BE92">
            <v>1500</v>
          </cell>
          <cell r="BF92">
            <v>3600</v>
          </cell>
          <cell r="BL92">
            <v>9</v>
          </cell>
          <cell r="BO92">
            <v>3600</v>
          </cell>
          <cell r="BP92">
            <v>7200</v>
          </cell>
          <cell r="BT92">
            <v>30</v>
          </cell>
          <cell r="CG92" t="str">
            <v>钻石</v>
          </cell>
          <cell r="CH92">
            <v>100</v>
          </cell>
          <cell r="CI92" t="str">
            <v>金币</v>
          </cell>
          <cell r="CJ92">
            <v>26400</v>
          </cell>
          <cell r="CO92">
            <v>30</v>
          </cell>
          <cell r="DB92" t="str">
            <v>钻石</v>
          </cell>
          <cell r="DC92">
            <v>100</v>
          </cell>
          <cell r="DF92" t="str">
            <v>金币</v>
          </cell>
          <cell r="DG92">
            <v>39600</v>
          </cell>
          <cell r="DK92">
            <v>30</v>
          </cell>
          <cell r="DY92" t="str">
            <v>守护灵初级抽卡券</v>
          </cell>
          <cell r="DZ92">
            <v>2</v>
          </cell>
          <cell r="EA92" t="str">
            <v>红色基础材料</v>
          </cell>
          <cell r="EB92">
            <v>4</v>
          </cell>
          <cell r="ED92">
            <v>43200</v>
          </cell>
          <cell r="EJ92">
            <v>30</v>
          </cell>
          <cell r="EZ92" t="str">
            <v>灵玉</v>
          </cell>
          <cell r="FA92">
            <v>2</v>
          </cell>
        </row>
        <row r="93">
          <cell r="BB93">
            <v>9</v>
          </cell>
          <cell r="BE93">
            <v>1500</v>
          </cell>
          <cell r="BF93">
            <v>3600</v>
          </cell>
          <cell r="BL93">
            <v>9</v>
          </cell>
          <cell r="BO93">
            <v>3600</v>
          </cell>
          <cell r="BP93">
            <v>7200</v>
          </cell>
          <cell r="BT93">
            <v>30</v>
          </cell>
          <cell r="CG93" t="str">
            <v>守护灵抽卡券</v>
          </cell>
          <cell r="CH93">
            <v>2</v>
          </cell>
          <cell r="CI93" t="str">
            <v>2小时扫荡券</v>
          </cell>
          <cell r="CJ93">
            <v>1</v>
          </cell>
          <cell r="CK93" t="str">
            <v>金币</v>
          </cell>
          <cell r="CL93">
            <v>52800</v>
          </cell>
          <cell r="CO93">
            <v>30</v>
          </cell>
          <cell r="DB93" t="str">
            <v>熔炼值</v>
          </cell>
          <cell r="DC93">
            <v>1000</v>
          </cell>
          <cell r="DF93" t="str">
            <v>金币</v>
          </cell>
          <cell r="DG93">
            <v>79200</v>
          </cell>
          <cell r="DK93">
            <v>30</v>
          </cell>
          <cell r="DY93" t="str">
            <v>守护灵初级抽卡券</v>
          </cell>
          <cell r="DZ93">
            <v>3</v>
          </cell>
          <cell r="EA93" t="str">
            <v>红色基础材料</v>
          </cell>
          <cell r="EB93">
            <v>8</v>
          </cell>
          <cell r="ED93">
            <v>57600</v>
          </cell>
          <cell r="EJ93">
            <v>30</v>
          </cell>
          <cell r="EZ93" t="str">
            <v>灵玉</v>
          </cell>
          <cell r="FA93">
            <v>4</v>
          </cell>
        </row>
        <row r="94">
          <cell r="BB94">
            <v>9</v>
          </cell>
          <cell r="BE94">
            <v>1500</v>
          </cell>
          <cell r="BF94">
            <v>3600</v>
          </cell>
          <cell r="BL94">
            <v>9</v>
          </cell>
          <cell r="BO94">
            <v>3600</v>
          </cell>
          <cell r="BP94">
            <v>7200</v>
          </cell>
          <cell r="BT94">
            <v>30</v>
          </cell>
          <cell r="CG94" t="str">
            <v>守护灵抽卡券</v>
          </cell>
          <cell r="CH94">
            <v>3</v>
          </cell>
          <cell r="CI94" t="str">
            <v>2小时扫荡券</v>
          </cell>
          <cell r="CJ94">
            <v>1</v>
          </cell>
          <cell r="CK94" t="str">
            <v>金币</v>
          </cell>
          <cell r="CL94">
            <v>79200</v>
          </cell>
          <cell r="CO94">
            <v>30</v>
          </cell>
          <cell r="DB94" t="str">
            <v>守护灵抽卡券</v>
          </cell>
          <cell r="DC94">
            <v>5</v>
          </cell>
          <cell r="DF94" t="str">
            <v>金币</v>
          </cell>
          <cell r="DG94">
            <v>118800</v>
          </cell>
          <cell r="DK94">
            <v>30</v>
          </cell>
          <cell r="DY94" t="str">
            <v>守护灵初级抽卡券</v>
          </cell>
          <cell r="DZ94">
            <v>5</v>
          </cell>
          <cell r="EA94" t="str">
            <v>红色基础材料</v>
          </cell>
          <cell r="EB94">
            <v>11</v>
          </cell>
          <cell r="ED94">
            <v>72000</v>
          </cell>
          <cell r="EJ94">
            <v>30</v>
          </cell>
          <cell r="EZ94" t="str">
            <v>灵玉</v>
          </cell>
          <cell r="FA94">
            <v>6</v>
          </cell>
        </row>
        <row r="95">
          <cell r="BB95">
            <v>10</v>
          </cell>
          <cell r="BE95">
            <v>1650</v>
          </cell>
          <cell r="BF95">
            <v>4050</v>
          </cell>
          <cell r="BL95">
            <v>10</v>
          </cell>
          <cell r="BO95">
            <v>3900</v>
          </cell>
          <cell r="BP95">
            <v>8100</v>
          </cell>
        </row>
        <row r="96">
          <cell r="BB96">
            <v>10</v>
          </cell>
          <cell r="BE96">
            <v>1650</v>
          </cell>
          <cell r="BF96">
            <v>4050</v>
          </cell>
          <cell r="BL96">
            <v>10</v>
          </cell>
          <cell r="BO96">
            <v>3900</v>
          </cell>
          <cell r="BP96">
            <v>8100</v>
          </cell>
        </row>
        <row r="97">
          <cell r="BB97">
            <v>10</v>
          </cell>
          <cell r="BE97">
            <v>1650</v>
          </cell>
          <cell r="BF97">
            <v>4050</v>
          </cell>
          <cell r="BL97">
            <v>10</v>
          </cell>
          <cell r="BO97">
            <v>3900</v>
          </cell>
          <cell r="BP97">
            <v>8100</v>
          </cell>
        </row>
        <row r="98">
          <cell r="BB98">
            <v>10</v>
          </cell>
          <cell r="BE98">
            <v>1650</v>
          </cell>
          <cell r="BF98">
            <v>4050</v>
          </cell>
          <cell r="BL98">
            <v>10</v>
          </cell>
          <cell r="BO98">
            <v>3900</v>
          </cell>
          <cell r="BP98">
            <v>8100</v>
          </cell>
        </row>
        <row r="99">
          <cell r="BB99">
            <v>10</v>
          </cell>
          <cell r="BE99">
            <v>1650</v>
          </cell>
          <cell r="BF99">
            <v>4050</v>
          </cell>
          <cell r="BL99">
            <v>10</v>
          </cell>
          <cell r="BO99">
            <v>3900</v>
          </cell>
          <cell r="BP99">
            <v>8100</v>
          </cell>
        </row>
        <row r="100">
          <cell r="BB100">
            <v>10</v>
          </cell>
          <cell r="BE100">
            <v>1650</v>
          </cell>
          <cell r="BF100">
            <v>4050</v>
          </cell>
          <cell r="BL100">
            <v>10</v>
          </cell>
          <cell r="BO100">
            <v>3900</v>
          </cell>
          <cell r="BP100">
            <v>8100</v>
          </cell>
        </row>
        <row r="101">
          <cell r="BB101">
            <v>10</v>
          </cell>
          <cell r="BE101">
            <v>1650</v>
          </cell>
          <cell r="BF101">
            <v>4050</v>
          </cell>
          <cell r="BL101">
            <v>10</v>
          </cell>
          <cell r="BO101">
            <v>3900</v>
          </cell>
          <cell r="BP101">
            <v>8100</v>
          </cell>
        </row>
        <row r="102">
          <cell r="BB102">
            <v>10</v>
          </cell>
          <cell r="BE102">
            <v>1650</v>
          </cell>
          <cell r="BF102">
            <v>4050</v>
          </cell>
          <cell r="BL102">
            <v>10</v>
          </cell>
          <cell r="BO102">
            <v>3900</v>
          </cell>
          <cell r="BP102">
            <v>8100</v>
          </cell>
        </row>
        <row r="103">
          <cell r="BB103">
            <v>10</v>
          </cell>
          <cell r="BE103">
            <v>1650</v>
          </cell>
          <cell r="BF103">
            <v>4050</v>
          </cell>
          <cell r="BL103">
            <v>10</v>
          </cell>
          <cell r="BO103">
            <v>3900</v>
          </cell>
          <cell r="BP103">
            <v>8100</v>
          </cell>
        </row>
        <row r="104">
          <cell r="BB104">
            <v>10</v>
          </cell>
          <cell r="BE104">
            <v>1650</v>
          </cell>
          <cell r="BF104">
            <v>4050</v>
          </cell>
          <cell r="BL104">
            <v>10</v>
          </cell>
          <cell r="BO104">
            <v>3900</v>
          </cell>
          <cell r="BP104">
            <v>8100</v>
          </cell>
        </row>
        <row r="105">
          <cell r="BB105">
            <v>11</v>
          </cell>
          <cell r="BE105">
            <v>1800</v>
          </cell>
          <cell r="BF105">
            <v>4500</v>
          </cell>
          <cell r="BL105">
            <v>11</v>
          </cell>
          <cell r="BO105">
            <v>4200</v>
          </cell>
          <cell r="BP105">
            <v>9000</v>
          </cell>
        </row>
        <row r="106">
          <cell r="BB106">
            <v>11</v>
          </cell>
          <cell r="BE106">
            <v>1800</v>
          </cell>
          <cell r="BF106">
            <v>4500</v>
          </cell>
          <cell r="BL106">
            <v>11</v>
          </cell>
          <cell r="BO106">
            <v>4200</v>
          </cell>
          <cell r="BP106">
            <v>9000</v>
          </cell>
        </row>
        <row r="107">
          <cell r="BB107">
            <v>11</v>
          </cell>
          <cell r="BE107">
            <v>1800</v>
          </cell>
          <cell r="BF107">
            <v>4500</v>
          </cell>
          <cell r="BL107">
            <v>11</v>
          </cell>
          <cell r="BO107">
            <v>4200</v>
          </cell>
          <cell r="BP107">
            <v>9000</v>
          </cell>
        </row>
        <row r="108">
          <cell r="BB108">
            <v>11</v>
          </cell>
          <cell r="BE108">
            <v>1800</v>
          </cell>
          <cell r="BF108">
            <v>4500</v>
          </cell>
          <cell r="BL108">
            <v>11</v>
          </cell>
          <cell r="BO108">
            <v>4200</v>
          </cell>
          <cell r="BP108">
            <v>9000</v>
          </cell>
        </row>
        <row r="109">
          <cell r="BB109">
            <v>11</v>
          </cell>
          <cell r="BE109">
            <v>1800</v>
          </cell>
          <cell r="BF109">
            <v>4500</v>
          </cell>
          <cell r="BL109">
            <v>11</v>
          </cell>
          <cell r="BO109">
            <v>4200</v>
          </cell>
          <cell r="BP109">
            <v>9000</v>
          </cell>
        </row>
        <row r="110">
          <cell r="BB110">
            <v>11</v>
          </cell>
          <cell r="BE110">
            <v>1800</v>
          </cell>
          <cell r="BF110">
            <v>4500</v>
          </cell>
          <cell r="BL110">
            <v>11</v>
          </cell>
          <cell r="BO110">
            <v>4200</v>
          </cell>
          <cell r="BP110">
            <v>9000</v>
          </cell>
        </row>
        <row r="111">
          <cell r="BB111">
            <v>11</v>
          </cell>
          <cell r="BE111">
            <v>1800</v>
          </cell>
          <cell r="BF111">
            <v>4500</v>
          </cell>
          <cell r="BL111">
            <v>11</v>
          </cell>
          <cell r="BO111">
            <v>4200</v>
          </cell>
          <cell r="BP111">
            <v>9000</v>
          </cell>
        </row>
        <row r="112">
          <cell r="BB112">
            <v>11</v>
          </cell>
          <cell r="BE112">
            <v>1800</v>
          </cell>
          <cell r="BF112">
            <v>4500</v>
          </cell>
          <cell r="BL112">
            <v>11</v>
          </cell>
          <cell r="BO112">
            <v>4200</v>
          </cell>
          <cell r="BP112">
            <v>9000</v>
          </cell>
        </row>
        <row r="113">
          <cell r="BB113">
            <v>11</v>
          </cell>
          <cell r="BE113">
            <v>1800</v>
          </cell>
          <cell r="BF113">
            <v>4500</v>
          </cell>
          <cell r="BL113">
            <v>11</v>
          </cell>
          <cell r="BO113">
            <v>4200</v>
          </cell>
          <cell r="BP113">
            <v>9000</v>
          </cell>
        </row>
        <row r="114">
          <cell r="BB114">
            <v>11</v>
          </cell>
          <cell r="BE114">
            <v>1800</v>
          </cell>
          <cell r="BF114">
            <v>4500</v>
          </cell>
          <cell r="BL114">
            <v>11</v>
          </cell>
          <cell r="BO114">
            <v>4200</v>
          </cell>
          <cell r="BP114">
            <v>9000</v>
          </cell>
        </row>
        <row r="115">
          <cell r="BB115">
            <v>12</v>
          </cell>
          <cell r="BE115">
            <v>1950</v>
          </cell>
          <cell r="BF115">
            <v>4950</v>
          </cell>
          <cell r="BL115">
            <v>12</v>
          </cell>
          <cell r="BO115">
            <v>4500</v>
          </cell>
          <cell r="BP115">
            <v>9900</v>
          </cell>
        </row>
        <row r="116">
          <cell r="BB116">
            <v>12</v>
          </cell>
          <cell r="BE116">
            <v>1950</v>
          </cell>
          <cell r="BF116">
            <v>4950</v>
          </cell>
          <cell r="BL116">
            <v>12</v>
          </cell>
          <cell r="BO116">
            <v>4500</v>
          </cell>
          <cell r="BP116">
            <v>9900</v>
          </cell>
        </row>
        <row r="117">
          <cell r="BB117">
            <v>12</v>
          </cell>
          <cell r="BE117">
            <v>1950</v>
          </cell>
          <cell r="BF117">
            <v>4950</v>
          </cell>
          <cell r="BL117">
            <v>12</v>
          </cell>
          <cell r="BO117">
            <v>4500</v>
          </cell>
          <cell r="BP117">
            <v>9900</v>
          </cell>
        </row>
        <row r="118">
          <cell r="BB118">
            <v>12</v>
          </cell>
          <cell r="BE118">
            <v>1950</v>
          </cell>
          <cell r="BF118">
            <v>4950</v>
          </cell>
          <cell r="BL118">
            <v>12</v>
          </cell>
          <cell r="BO118">
            <v>4500</v>
          </cell>
          <cell r="BP118">
            <v>9900</v>
          </cell>
        </row>
        <row r="119">
          <cell r="BB119">
            <v>12</v>
          </cell>
          <cell r="BE119">
            <v>1950</v>
          </cell>
          <cell r="BF119">
            <v>4950</v>
          </cell>
          <cell r="BL119">
            <v>12</v>
          </cell>
          <cell r="BO119">
            <v>4500</v>
          </cell>
          <cell r="BP119">
            <v>9900</v>
          </cell>
        </row>
        <row r="120">
          <cell r="BB120">
            <v>12</v>
          </cell>
          <cell r="BE120">
            <v>1950</v>
          </cell>
          <cell r="BF120">
            <v>4950</v>
          </cell>
          <cell r="BL120">
            <v>12</v>
          </cell>
          <cell r="BO120">
            <v>4500</v>
          </cell>
          <cell r="BP120">
            <v>9900</v>
          </cell>
        </row>
        <row r="121">
          <cell r="BB121">
            <v>12</v>
          </cell>
          <cell r="BE121">
            <v>1950</v>
          </cell>
          <cell r="BF121">
            <v>4950</v>
          </cell>
          <cell r="BL121">
            <v>12</v>
          </cell>
          <cell r="BO121">
            <v>4500</v>
          </cell>
          <cell r="BP121">
            <v>9900</v>
          </cell>
        </row>
        <row r="122">
          <cell r="BB122">
            <v>12</v>
          </cell>
          <cell r="BE122">
            <v>1950</v>
          </cell>
          <cell r="BF122">
            <v>4950</v>
          </cell>
          <cell r="BL122">
            <v>12</v>
          </cell>
          <cell r="BO122">
            <v>4500</v>
          </cell>
          <cell r="BP122">
            <v>9900</v>
          </cell>
        </row>
        <row r="123">
          <cell r="BB123">
            <v>12</v>
          </cell>
          <cell r="BE123">
            <v>1950</v>
          </cell>
          <cell r="BF123">
            <v>4950</v>
          </cell>
          <cell r="BL123">
            <v>12</v>
          </cell>
          <cell r="BO123">
            <v>4500</v>
          </cell>
          <cell r="BP123">
            <v>9900</v>
          </cell>
        </row>
        <row r="124">
          <cell r="BB124">
            <v>12</v>
          </cell>
          <cell r="BE124">
            <v>1950</v>
          </cell>
          <cell r="BF124">
            <v>4950</v>
          </cell>
          <cell r="BL124">
            <v>12</v>
          </cell>
          <cell r="BO124">
            <v>4500</v>
          </cell>
          <cell r="BP124">
            <v>9900</v>
          </cell>
        </row>
        <row r="125">
          <cell r="BB125">
            <v>13</v>
          </cell>
          <cell r="BE125">
            <v>2100</v>
          </cell>
          <cell r="BF125">
            <v>5625</v>
          </cell>
          <cell r="BL125">
            <v>13</v>
          </cell>
          <cell r="BO125">
            <v>4800</v>
          </cell>
          <cell r="BP125">
            <v>11250</v>
          </cell>
        </row>
        <row r="126">
          <cell r="BB126">
            <v>13</v>
          </cell>
          <cell r="BE126">
            <v>2100</v>
          </cell>
          <cell r="BF126">
            <v>5625</v>
          </cell>
          <cell r="BL126">
            <v>13</v>
          </cell>
          <cell r="BO126">
            <v>4800</v>
          </cell>
          <cell r="BP126">
            <v>11250</v>
          </cell>
        </row>
        <row r="127">
          <cell r="BB127">
            <v>13</v>
          </cell>
          <cell r="BE127">
            <v>2100</v>
          </cell>
          <cell r="BF127">
            <v>5625</v>
          </cell>
          <cell r="BL127">
            <v>13</v>
          </cell>
          <cell r="BO127">
            <v>4800</v>
          </cell>
          <cell r="BP127">
            <v>11250</v>
          </cell>
        </row>
        <row r="128">
          <cell r="BB128">
            <v>13</v>
          </cell>
          <cell r="BE128">
            <v>2100</v>
          </cell>
          <cell r="BF128">
            <v>5625</v>
          </cell>
          <cell r="BL128">
            <v>13</v>
          </cell>
          <cell r="BO128">
            <v>4800</v>
          </cell>
          <cell r="BP128">
            <v>11250</v>
          </cell>
        </row>
        <row r="129">
          <cell r="BB129">
            <v>13</v>
          </cell>
          <cell r="BE129">
            <v>2100</v>
          </cell>
          <cell r="BF129">
            <v>5625</v>
          </cell>
          <cell r="BL129">
            <v>13</v>
          </cell>
          <cell r="BO129">
            <v>4800</v>
          </cell>
          <cell r="BP129">
            <v>11250</v>
          </cell>
        </row>
        <row r="130">
          <cell r="BB130">
            <v>13</v>
          </cell>
          <cell r="BE130">
            <v>2100</v>
          </cell>
          <cell r="BF130">
            <v>5625</v>
          </cell>
          <cell r="BL130">
            <v>13</v>
          </cell>
          <cell r="BO130">
            <v>4800</v>
          </cell>
          <cell r="BP130">
            <v>11250</v>
          </cell>
        </row>
        <row r="131">
          <cell r="BB131">
            <v>13</v>
          </cell>
          <cell r="BE131">
            <v>2100</v>
          </cell>
          <cell r="BF131">
            <v>5625</v>
          </cell>
          <cell r="BL131">
            <v>13</v>
          </cell>
          <cell r="BO131">
            <v>4800</v>
          </cell>
          <cell r="BP131">
            <v>11250</v>
          </cell>
        </row>
        <row r="132">
          <cell r="BB132">
            <v>13</v>
          </cell>
          <cell r="BE132">
            <v>2100</v>
          </cell>
          <cell r="BF132">
            <v>5625</v>
          </cell>
          <cell r="BL132">
            <v>13</v>
          </cell>
          <cell r="BO132">
            <v>4800</v>
          </cell>
          <cell r="BP132">
            <v>11250</v>
          </cell>
        </row>
        <row r="133">
          <cell r="BB133">
            <v>13</v>
          </cell>
          <cell r="BE133">
            <v>2100</v>
          </cell>
          <cell r="BF133">
            <v>5625</v>
          </cell>
          <cell r="BL133">
            <v>13</v>
          </cell>
          <cell r="BO133">
            <v>4800</v>
          </cell>
          <cell r="BP133">
            <v>11250</v>
          </cell>
        </row>
        <row r="134">
          <cell r="BB134">
            <v>13</v>
          </cell>
          <cell r="BE134">
            <v>2100</v>
          </cell>
          <cell r="BF134">
            <v>5625</v>
          </cell>
          <cell r="BL134">
            <v>13</v>
          </cell>
          <cell r="BO134">
            <v>4800</v>
          </cell>
          <cell r="BP134">
            <v>11250</v>
          </cell>
        </row>
        <row r="135">
          <cell r="BB135">
            <v>14</v>
          </cell>
          <cell r="BE135">
            <v>2250</v>
          </cell>
          <cell r="BF135">
            <v>6075</v>
          </cell>
          <cell r="BL135">
            <v>14</v>
          </cell>
          <cell r="BO135">
            <v>5400</v>
          </cell>
          <cell r="BP135">
            <v>12150</v>
          </cell>
        </row>
        <row r="136">
          <cell r="BB136">
            <v>14</v>
          </cell>
          <cell r="BE136">
            <v>2250</v>
          </cell>
          <cell r="BF136">
            <v>6075</v>
          </cell>
          <cell r="BL136">
            <v>14</v>
          </cell>
          <cell r="BO136">
            <v>5400</v>
          </cell>
          <cell r="BP136">
            <v>12150</v>
          </cell>
        </row>
        <row r="137">
          <cell r="BB137">
            <v>14</v>
          </cell>
          <cell r="BE137">
            <v>2250</v>
          </cell>
          <cell r="BF137">
            <v>6075</v>
          </cell>
          <cell r="BL137">
            <v>14</v>
          </cell>
          <cell r="BO137">
            <v>5400</v>
          </cell>
          <cell r="BP137">
            <v>12150</v>
          </cell>
        </row>
        <row r="138">
          <cell r="BB138">
            <v>14</v>
          </cell>
          <cell r="BE138">
            <v>2250</v>
          </cell>
          <cell r="BF138">
            <v>6075</v>
          </cell>
          <cell r="BL138">
            <v>14</v>
          </cell>
          <cell r="BO138">
            <v>5400</v>
          </cell>
          <cell r="BP138">
            <v>12150</v>
          </cell>
        </row>
        <row r="139">
          <cell r="BB139">
            <v>14</v>
          </cell>
          <cell r="BE139">
            <v>2250</v>
          </cell>
          <cell r="BF139">
            <v>6075</v>
          </cell>
          <cell r="BL139">
            <v>14</v>
          </cell>
          <cell r="BO139">
            <v>5400</v>
          </cell>
          <cell r="BP139">
            <v>12150</v>
          </cell>
        </row>
        <row r="140">
          <cell r="BB140">
            <v>14</v>
          </cell>
          <cell r="BE140">
            <v>2250</v>
          </cell>
          <cell r="BF140">
            <v>6075</v>
          </cell>
          <cell r="BL140">
            <v>14</v>
          </cell>
          <cell r="BO140">
            <v>5400</v>
          </cell>
          <cell r="BP140">
            <v>12150</v>
          </cell>
        </row>
        <row r="141">
          <cell r="BB141">
            <v>14</v>
          </cell>
          <cell r="BE141">
            <v>2250</v>
          </cell>
          <cell r="BF141">
            <v>6075</v>
          </cell>
          <cell r="BL141">
            <v>14</v>
          </cell>
          <cell r="BO141">
            <v>5400</v>
          </cell>
          <cell r="BP141">
            <v>12150</v>
          </cell>
        </row>
        <row r="142">
          <cell r="BB142">
            <v>14</v>
          </cell>
          <cell r="BE142">
            <v>2250</v>
          </cell>
          <cell r="BF142">
            <v>6075</v>
          </cell>
          <cell r="BL142">
            <v>14</v>
          </cell>
          <cell r="BO142">
            <v>5400</v>
          </cell>
          <cell r="BP142">
            <v>12150</v>
          </cell>
        </row>
        <row r="143">
          <cell r="BB143">
            <v>14</v>
          </cell>
          <cell r="BE143">
            <v>2250</v>
          </cell>
          <cell r="BF143">
            <v>6075</v>
          </cell>
          <cell r="BL143">
            <v>14</v>
          </cell>
          <cell r="BO143">
            <v>5400</v>
          </cell>
          <cell r="BP143">
            <v>12150</v>
          </cell>
        </row>
        <row r="144">
          <cell r="BB144">
            <v>14</v>
          </cell>
          <cell r="BE144">
            <v>2250</v>
          </cell>
          <cell r="BF144">
            <v>6075</v>
          </cell>
          <cell r="BL144">
            <v>14</v>
          </cell>
          <cell r="BO144">
            <v>5400</v>
          </cell>
          <cell r="BP144">
            <v>12150</v>
          </cell>
        </row>
        <row r="145">
          <cell r="BB145">
            <v>15</v>
          </cell>
          <cell r="BE145">
            <v>2400</v>
          </cell>
          <cell r="BF145">
            <v>6750</v>
          </cell>
          <cell r="BL145">
            <v>15</v>
          </cell>
          <cell r="BO145">
            <v>6000</v>
          </cell>
          <cell r="BP145">
            <v>13500</v>
          </cell>
        </row>
        <row r="146">
          <cell r="BB146">
            <v>15</v>
          </cell>
          <cell r="BE146">
            <v>2400</v>
          </cell>
          <cell r="BF146">
            <v>6750</v>
          </cell>
          <cell r="BL146">
            <v>15</v>
          </cell>
          <cell r="BO146">
            <v>6000</v>
          </cell>
          <cell r="BP146">
            <v>13500</v>
          </cell>
        </row>
        <row r="147">
          <cell r="BB147">
            <v>15</v>
          </cell>
          <cell r="BE147">
            <v>2400</v>
          </cell>
          <cell r="BF147">
            <v>6750</v>
          </cell>
          <cell r="BL147">
            <v>15</v>
          </cell>
          <cell r="BO147">
            <v>6000</v>
          </cell>
          <cell r="BP147">
            <v>13500</v>
          </cell>
        </row>
        <row r="148">
          <cell r="BB148">
            <v>15</v>
          </cell>
          <cell r="BE148">
            <v>2400</v>
          </cell>
          <cell r="BF148">
            <v>6750</v>
          </cell>
          <cell r="BL148">
            <v>15</v>
          </cell>
          <cell r="BO148">
            <v>6000</v>
          </cell>
          <cell r="BP148">
            <v>13500</v>
          </cell>
        </row>
        <row r="149">
          <cell r="BB149">
            <v>15</v>
          </cell>
          <cell r="BE149">
            <v>2400</v>
          </cell>
          <cell r="BF149">
            <v>6750</v>
          </cell>
          <cell r="BL149">
            <v>15</v>
          </cell>
          <cell r="BO149">
            <v>6000</v>
          </cell>
          <cell r="BP149">
            <v>13500</v>
          </cell>
        </row>
        <row r="150">
          <cell r="BB150">
            <v>15</v>
          </cell>
          <cell r="BE150">
            <v>2400</v>
          </cell>
          <cell r="BF150">
            <v>6750</v>
          </cell>
          <cell r="BL150">
            <v>15</v>
          </cell>
          <cell r="BO150">
            <v>6000</v>
          </cell>
          <cell r="BP150">
            <v>13500</v>
          </cell>
        </row>
        <row r="151">
          <cell r="BB151">
            <v>15</v>
          </cell>
          <cell r="BE151">
            <v>2400</v>
          </cell>
          <cell r="BF151">
            <v>6750</v>
          </cell>
          <cell r="BL151">
            <v>15</v>
          </cell>
          <cell r="BO151">
            <v>6000</v>
          </cell>
          <cell r="BP151">
            <v>13500</v>
          </cell>
        </row>
        <row r="152">
          <cell r="BB152">
            <v>15</v>
          </cell>
          <cell r="BE152">
            <v>2400</v>
          </cell>
          <cell r="BF152">
            <v>6750</v>
          </cell>
          <cell r="BL152">
            <v>15</v>
          </cell>
          <cell r="BO152">
            <v>6000</v>
          </cell>
          <cell r="BP152">
            <v>13500</v>
          </cell>
        </row>
        <row r="153">
          <cell r="BB153">
            <v>15</v>
          </cell>
          <cell r="BE153">
            <v>2400</v>
          </cell>
          <cell r="BF153">
            <v>6750</v>
          </cell>
          <cell r="BL153">
            <v>15</v>
          </cell>
          <cell r="BO153">
            <v>6000</v>
          </cell>
          <cell r="BP153">
            <v>13500</v>
          </cell>
        </row>
        <row r="154">
          <cell r="BB154">
            <v>15</v>
          </cell>
          <cell r="BE154">
            <v>2400</v>
          </cell>
          <cell r="BF154">
            <v>6750</v>
          </cell>
          <cell r="BL154">
            <v>15</v>
          </cell>
          <cell r="BO154">
            <v>6000</v>
          </cell>
          <cell r="BP154">
            <v>13500</v>
          </cell>
        </row>
        <row r="155">
          <cell r="BB155">
            <v>16</v>
          </cell>
          <cell r="BE155">
            <v>2700</v>
          </cell>
          <cell r="BF155">
            <v>7200</v>
          </cell>
          <cell r="BL155">
            <v>16</v>
          </cell>
          <cell r="BO155">
            <v>6600</v>
          </cell>
          <cell r="BP155">
            <v>14400</v>
          </cell>
        </row>
        <row r="156">
          <cell r="BB156">
            <v>16</v>
          </cell>
          <cell r="BE156">
            <v>2700</v>
          </cell>
          <cell r="BF156">
            <v>7200</v>
          </cell>
          <cell r="BL156">
            <v>16</v>
          </cell>
          <cell r="BO156">
            <v>6600</v>
          </cell>
          <cell r="BP156">
            <v>14400</v>
          </cell>
        </row>
        <row r="157">
          <cell r="BB157">
            <v>16</v>
          </cell>
          <cell r="BE157">
            <v>2700</v>
          </cell>
          <cell r="BF157">
            <v>7200</v>
          </cell>
          <cell r="BL157">
            <v>16</v>
          </cell>
          <cell r="BO157">
            <v>6600</v>
          </cell>
          <cell r="BP157">
            <v>14400</v>
          </cell>
        </row>
        <row r="158">
          <cell r="BB158">
            <v>16</v>
          </cell>
          <cell r="BE158">
            <v>2700</v>
          </cell>
          <cell r="BF158">
            <v>7200</v>
          </cell>
          <cell r="BL158">
            <v>16</v>
          </cell>
          <cell r="BO158">
            <v>6600</v>
          </cell>
          <cell r="BP158">
            <v>14400</v>
          </cell>
        </row>
        <row r="159">
          <cell r="BB159">
            <v>16</v>
          </cell>
          <cell r="BE159">
            <v>2700</v>
          </cell>
          <cell r="BF159">
            <v>7200</v>
          </cell>
          <cell r="BL159">
            <v>16</v>
          </cell>
          <cell r="BO159">
            <v>6600</v>
          </cell>
          <cell r="BP159">
            <v>14400</v>
          </cell>
        </row>
        <row r="160">
          <cell r="BB160">
            <v>16</v>
          </cell>
          <cell r="BE160">
            <v>2700</v>
          </cell>
          <cell r="BF160">
            <v>7200</v>
          </cell>
          <cell r="BL160">
            <v>16</v>
          </cell>
          <cell r="BO160">
            <v>6600</v>
          </cell>
          <cell r="BP160">
            <v>14400</v>
          </cell>
        </row>
        <row r="161">
          <cell r="BB161">
            <v>16</v>
          </cell>
          <cell r="BE161">
            <v>2700</v>
          </cell>
          <cell r="BF161">
            <v>7200</v>
          </cell>
          <cell r="BL161">
            <v>16</v>
          </cell>
          <cell r="BO161">
            <v>6600</v>
          </cell>
          <cell r="BP161">
            <v>14400</v>
          </cell>
        </row>
        <row r="162">
          <cell r="BB162">
            <v>16</v>
          </cell>
          <cell r="BE162">
            <v>2700</v>
          </cell>
          <cell r="BF162">
            <v>7200</v>
          </cell>
          <cell r="BL162">
            <v>16</v>
          </cell>
          <cell r="BO162">
            <v>6600</v>
          </cell>
          <cell r="BP162">
            <v>14400</v>
          </cell>
        </row>
        <row r="163">
          <cell r="BB163">
            <v>16</v>
          </cell>
          <cell r="BE163">
            <v>2700</v>
          </cell>
          <cell r="BF163">
            <v>7200</v>
          </cell>
          <cell r="BL163">
            <v>16</v>
          </cell>
          <cell r="BO163">
            <v>6600</v>
          </cell>
          <cell r="BP163">
            <v>14400</v>
          </cell>
        </row>
        <row r="164">
          <cell r="BB164">
            <v>16</v>
          </cell>
          <cell r="BE164">
            <v>2700</v>
          </cell>
          <cell r="BF164">
            <v>7200</v>
          </cell>
          <cell r="BL164">
            <v>16</v>
          </cell>
          <cell r="BO164">
            <v>6600</v>
          </cell>
          <cell r="BP164">
            <v>14400</v>
          </cell>
        </row>
        <row r="165">
          <cell r="BB165">
            <v>17</v>
          </cell>
          <cell r="BE165">
            <v>3000</v>
          </cell>
          <cell r="BF165">
            <v>7875</v>
          </cell>
          <cell r="BL165">
            <v>17</v>
          </cell>
          <cell r="BO165">
            <v>7200</v>
          </cell>
          <cell r="BP165">
            <v>15750</v>
          </cell>
        </row>
        <row r="166">
          <cell r="BB166">
            <v>17</v>
          </cell>
          <cell r="BE166">
            <v>3000</v>
          </cell>
          <cell r="BF166">
            <v>7875</v>
          </cell>
          <cell r="BL166">
            <v>17</v>
          </cell>
          <cell r="BO166">
            <v>7200</v>
          </cell>
          <cell r="BP166">
            <v>15750</v>
          </cell>
        </row>
        <row r="167">
          <cell r="BB167">
            <v>17</v>
          </cell>
          <cell r="BE167">
            <v>3000</v>
          </cell>
          <cell r="BF167">
            <v>7875</v>
          </cell>
          <cell r="BL167">
            <v>17</v>
          </cell>
          <cell r="BO167">
            <v>7200</v>
          </cell>
          <cell r="BP167">
            <v>15750</v>
          </cell>
        </row>
        <row r="168">
          <cell r="BB168">
            <v>17</v>
          </cell>
          <cell r="BE168">
            <v>3000</v>
          </cell>
          <cell r="BF168">
            <v>7875</v>
          </cell>
          <cell r="BL168">
            <v>17</v>
          </cell>
          <cell r="BO168">
            <v>7200</v>
          </cell>
          <cell r="BP168">
            <v>15750</v>
          </cell>
        </row>
        <row r="169">
          <cell r="BB169">
            <v>17</v>
          </cell>
          <cell r="BE169">
            <v>3000</v>
          </cell>
          <cell r="BF169">
            <v>7875</v>
          </cell>
          <cell r="BL169">
            <v>17</v>
          </cell>
          <cell r="BO169">
            <v>7200</v>
          </cell>
          <cell r="BP169">
            <v>15750</v>
          </cell>
        </row>
        <row r="170">
          <cell r="BB170">
            <v>17</v>
          </cell>
          <cell r="BE170">
            <v>3000</v>
          </cell>
          <cell r="BF170">
            <v>7875</v>
          </cell>
          <cell r="BL170">
            <v>17</v>
          </cell>
          <cell r="BO170">
            <v>7200</v>
          </cell>
          <cell r="BP170">
            <v>15750</v>
          </cell>
        </row>
        <row r="171">
          <cell r="BB171">
            <v>17</v>
          </cell>
          <cell r="BE171">
            <v>3000</v>
          </cell>
          <cell r="BF171">
            <v>7875</v>
          </cell>
          <cell r="BL171">
            <v>17</v>
          </cell>
          <cell r="BO171">
            <v>7200</v>
          </cell>
          <cell r="BP171">
            <v>15750</v>
          </cell>
        </row>
        <row r="172">
          <cell r="BB172">
            <v>17</v>
          </cell>
          <cell r="BE172">
            <v>3000</v>
          </cell>
          <cell r="BF172">
            <v>7875</v>
          </cell>
          <cell r="BL172">
            <v>17</v>
          </cell>
          <cell r="BO172">
            <v>7200</v>
          </cell>
          <cell r="BP172">
            <v>15750</v>
          </cell>
        </row>
        <row r="173">
          <cell r="BB173">
            <v>17</v>
          </cell>
          <cell r="BE173">
            <v>3000</v>
          </cell>
          <cell r="BF173">
            <v>7875</v>
          </cell>
          <cell r="BL173">
            <v>17</v>
          </cell>
          <cell r="BO173">
            <v>7200</v>
          </cell>
          <cell r="BP173">
            <v>15750</v>
          </cell>
        </row>
        <row r="174">
          <cell r="BB174">
            <v>17</v>
          </cell>
          <cell r="BE174">
            <v>3000</v>
          </cell>
          <cell r="BF174">
            <v>7875</v>
          </cell>
          <cell r="BL174">
            <v>17</v>
          </cell>
          <cell r="BO174">
            <v>7200</v>
          </cell>
          <cell r="BP174">
            <v>15750</v>
          </cell>
        </row>
        <row r="175">
          <cell r="BB175">
            <v>18</v>
          </cell>
          <cell r="BE175">
            <v>3300</v>
          </cell>
          <cell r="BF175">
            <v>8325</v>
          </cell>
          <cell r="BL175">
            <v>18</v>
          </cell>
          <cell r="BO175">
            <v>7800</v>
          </cell>
          <cell r="BP175">
            <v>16650</v>
          </cell>
        </row>
        <row r="176">
          <cell r="BB176">
            <v>18</v>
          </cell>
          <cell r="BE176">
            <v>3300</v>
          </cell>
          <cell r="BF176">
            <v>8325</v>
          </cell>
          <cell r="BL176">
            <v>18</v>
          </cell>
          <cell r="BO176">
            <v>7800</v>
          </cell>
          <cell r="BP176">
            <v>16650</v>
          </cell>
        </row>
        <row r="177">
          <cell r="BB177">
            <v>18</v>
          </cell>
          <cell r="BE177">
            <v>3300</v>
          </cell>
          <cell r="BF177">
            <v>8325</v>
          </cell>
          <cell r="BL177">
            <v>18</v>
          </cell>
          <cell r="BO177">
            <v>7800</v>
          </cell>
          <cell r="BP177">
            <v>16650</v>
          </cell>
        </row>
        <row r="178">
          <cell r="BB178">
            <v>18</v>
          </cell>
          <cell r="BE178">
            <v>3300</v>
          </cell>
          <cell r="BF178">
            <v>8325</v>
          </cell>
          <cell r="BL178">
            <v>18</v>
          </cell>
          <cell r="BO178">
            <v>7800</v>
          </cell>
          <cell r="BP178">
            <v>16650</v>
          </cell>
        </row>
        <row r="179">
          <cell r="BB179">
            <v>18</v>
          </cell>
          <cell r="BE179">
            <v>3300</v>
          </cell>
          <cell r="BF179">
            <v>8325</v>
          </cell>
          <cell r="BL179">
            <v>18</v>
          </cell>
          <cell r="BO179">
            <v>7800</v>
          </cell>
          <cell r="BP179">
            <v>16650</v>
          </cell>
        </row>
        <row r="180">
          <cell r="BB180">
            <v>18</v>
          </cell>
          <cell r="BE180">
            <v>3300</v>
          </cell>
          <cell r="BF180">
            <v>8325</v>
          </cell>
          <cell r="BL180">
            <v>18</v>
          </cell>
          <cell r="BO180">
            <v>7800</v>
          </cell>
          <cell r="BP180">
            <v>16650</v>
          </cell>
        </row>
        <row r="181">
          <cell r="BB181">
            <v>18</v>
          </cell>
          <cell r="BE181">
            <v>3300</v>
          </cell>
          <cell r="BF181">
            <v>8325</v>
          </cell>
          <cell r="BL181">
            <v>18</v>
          </cell>
          <cell r="BO181">
            <v>7800</v>
          </cell>
          <cell r="BP181">
            <v>16650</v>
          </cell>
        </row>
        <row r="182">
          <cell r="BB182">
            <v>18</v>
          </cell>
          <cell r="BE182">
            <v>3300</v>
          </cell>
          <cell r="BF182">
            <v>8325</v>
          </cell>
          <cell r="BL182">
            <v>18</v>
          </cell>
          <cell r="BO182">
            <v>7800</v>
          </cell>
          <cell r="BP182">
            <v>16650</v>
          </cell>
        </row>
        <row r="183">
          <cell r="BB183">
            <v>18</v>
          </cell>
          <cell r="BE183">
            <v>3300</v>
          </cell>
          <cell r="BF183">
            <v>8325</v>
          </cell>
          <cell r="BL183">
            <v>18</v>
          </cell>
          <cell r="BO183">
            <v>7800</v>
          </cell>
          <cell r="BP183">
            <v>16650</v>
          </cell>
        </row>
        <row r="184">
          <cell r="BB184">
            <v>18</v>
          </cell>
          <cell r="BE184">
            <v>3300</v>
          </cell>
          <cell r="BF184">
            <v>8325</v>
          </cell>
          <cell r="BL184">
            <v>18</v>
          </cell>
          <cell r="BO184">
            <v>7800</v>
          </cell>
          <cell r="BP184">
            <v>16650</v>
          </cell>
        </row>
        <row r="185">
          <cell r="BB185">
            <v>19</v>
          </cell>
          <cell r="BE185">
            <v>3600</v>
          </cell>
          <cell r="BF185">
            <v>9000</v>
          </cell>
          <cell r="BL185">
            <v>19</v>
          </cell>
          <cell r="BO185">
            <v>8400</v>
          </cell>
          <cell r="BP185">
            <v>18000</v>
          </cell>
        </row>
        <row r="186">
          <cell r="BB186">
            <v>19</v>
          </cell>
          <cell r="BE186">
            <v>3600</v>
          </cell>
          <cell r="BF186">
            <v>9000</v>
          </cell>
          <cell r="BL186">
            <v>19</v>
          </cell>
          <cell r="BO186">
            <v>8400</v>
          </cell>
          <cell r="BP186">
            <v>18000</v>
          </cell>
        </row>
        <row r="187">
          <cell r="BB187">
            <v>19</v>
          </cell>
          <cell r="BE187">
            <v>3600</v>
          </cell>
          <cell r="BF187">
            <v>9000</v>
          </cell>
          <cell r="BL187">
            <v>19</v>
          </cell>
          <cell r="BO187">
            <v>8400</v>
          </cell>
          <cell r="BP187">
            <v>18000</v>
          </cell>
        </row>
        <row r="188">
          <cell r="BB188">
            <v>19</v>
          </cell>
          <cell r="BE188">
            <v>3600</v>
          </cell>
          <cell r="BF188">
            <v>9000</v>
          </cell>
          <cell r="BL188">
            <v>19</v>
          </cell>
          <cell r="BO188">
            <v>8400</v>
          </cell>
          <cell r="BP188">
            <v>18000</v>
          </cell>
        </row>
        <row r="189">
          <cell r="BB189">
            <v>19</v>
          </cell>
          <cell r="BE189">
            <v>3600</v>
          </cell>
          <cell r="BF189">
            <v>9000</v>
          </cell>
          <cell r="BL189">
            <v>19</v>
          </cell>
          <cell r="BO189">
            <v>8400</v>
          </cell>
          <cell r="BP189">
            <v>18000</v>
          </cell>
        </row>
        <row r="190">
          <cell r="BB190">
            <v>19</v>
          </cell>
          <cell r="BE190">
            <v>3600</v>
          </cell>
          <cell r="BF190">
            <v>9000</v>
          </cell>
          <cell r="BL190">
            <v>19</v>
          </cell>
          <cell r="BO190">
            <v>8400</v>
          </cell>
          <cell r="BP190">
            <v>18000</v>
          </cell>
        </row>
        <row r="191">
          <cell r="BB191">
            <v>19</v>
          </cell>
          <cell r="BE191">
            <v>3600</v>
          </cell>
          <cell r="BF191">
            <v>9000</v>
          </cell>
          <cell r="BL191">
            <v>19</v>
          </cell>
          <cell r="BO191">
            <v>8400</v>
          </cell>
          <cell r="BP191">
            <v>18000</v>
          </cell>
        </row>
        <row r="192">
          <cell r="BB192">
            <v>19</v>
          </cell>
          <cell r="BE192">
            <v>3600</v>
          </cell>
          <cell r="BF192">
            <v>9000</v>
          </cell>
          <cell r="BL192">
            <v>19</v>
          </cell>
          <cell r="BO192">
            <v>8400</v>
          </cell>
          <cell r="BP192">
            <v>18000</v>
          </cell>
        </row>
        <row r="193">
          <cell r="BB193">
            <v>19</v>
          </cell>
          <cell r="BE193">
            <v>3600</v>
          </cell>
          <cell r="BF193">
            <v>9000</v>
          </cell>
          <cell r="BL193">
            <v>19</v>
          </cell>
          <cell r="BO193">
            <v>8400</v>
          </cell>
          <cell r="BP193">
            <v>18000</v>
          </cell>
        </row>
        <row r="194">
          <cell r="BB194">
            <v>19</v>
          </cell>
          <cell r="BE194">
            <v>3600</v>
          </cell>
          <cell r="BF194">
            <v>9000</v>
          </cell>
          <cell r="BL194">
            <v>19</v>
          </cell>
          <cell r="BO194">
            <v>8400</v>
          </cell>
          <cell r="BP194">
            <v>18000</v>
          </cell>
        </row>
        <row r="195">
          <cell r="BB195">
            <v>20</v>
          </cell>
          <cell r="BE195">
            <v>3900</v>
          </cell>
          <cell r="BF195">
            <v>9450</v>
          </cell>
          <cell r="BL195">
            <v>20</v>
          </cell>
          <cell r="BO195">
            <v>9000</v>
          </cell>
          <cell r="BP195">
            <v>18900</v>
          </cell>
        </row>
        <row r="196">
          <cell r="BB196">
            <v>20</v>
          </cell>
          <cell r="BE196">
            <v>3900</v>
          </cell>
          <cell r="BF196">
            <v>9450</v>
          </cell>
          <cell r="BL196">
            <v>20</v>
          </cell>
          <cell r="BO196">
            <v>9000</v>
          </cell>
          <cell r="BP196">
            <v>18900</v>
          </cell>
        </row>
        <row r="197">
          <cell r="BB197">
            <v>20</v>
          </cell>
          <cell r="BE197">
            <v>3900</v>
          </cell>
          <cell r="BF197">
            <v>9450</v>
          </cell>
          <cell r="BL197">
            <v>20</v>
          </cell>
          <cell r="BO197">
            <v>9000</v>
          </cell>
          <cell r="BP197">
            <v>18900</v>
          </cell>
        </row>
        <row r="198">
          <cell r="BB198">
            <v>20</v>
          </cell>
          <cell r="BE198">
            <v>3900</v>
          </cell>
          <cell r="BF198">
            <v>9450</v>
          </cell>
          <cell r="BL198">
            <v>20</v>
          </cell>
          <cell r="BO198">
            <v>9000</v>
          </cell>
          <cell r="BP198">
            <v>18900</v>
          </cell>
        </row>
        <row r="199">
          <cell r="BB199">
            <v>20</v>
          </cell>
          <cell r="BE199">
            <v>3900</v>
          </cell>
          <cell r="BF199">
            <v>9450</v>
          </cell>
          <cell r="BL199">
            <v>20</v>
          </cell>
          <cell r="BO199">
            <v>9000</v>
          </cell>
          <cell r="BP199">
            <v>18900</v>
          </cell>
        </row>
        <row r="200">
          <cell r="BB200">
            <v>20</v>
          </cell>
          <cell r="BE200">
            <v>3900</v>
          </cell>
          <cell r="BF200">
            <v>9450</v>
          </cell>
          <cell r="BL200">
            <v>20</v>
          </cell>
          <cell r="BO200">
            <v>9000</v>
          </cell>
          <cell r="BP200">
            <v>18900</v>
          </cell>
        </row>
        <row r="201">
          <cell r="BB201">
            <v>20</v>
          </cell>
          <cell r="BE201">
            <v>3900</v>
          </cell>
          <cell r="BF201">
            <v>9450</v>
          </cell>
          <cell r="BL201">
            <v>20</v>
          </cell>
          <cell r="BO201">
            <v>9000</v>
          </cell>
          <cell r="BP201">
            <v>18900</v>
          </cell>
        </row>
        <row r="202">
          <cell r="BB202">
            <v>20</v>
          </cell>
          <cell r="BE202">
            <v>3900</v>
          </cell>
          <cell r="BF202">
            <v>9450</v>
          </cell>
          <cell r="BL202">
            <v>20</v>
          </cell>
          <cell r="BO202">
            <v>9000</v>
          </cell>
          <cell r="BP202">
            <v>18900</v>
          </cell>
        </row>
        <row r="203">
          <cell r="BB203">
            <v>20</v>
          </cell>
          <cell r="BE203">
            <v>3900</v>
          </cell>
          <cell r="BF203">
            <v>9450</v>
          </cell>
          <cell r="BL203">
            <v>20</v>
          </cell>
          <cell r="BO203">
            <v>9000</v>
          </cell>
          <cell r="BP203">
            <v>18900</v>
          </cell>
        </row>
        <row r="204">
          <cell r="BB204">
            <v>20</v>
          </cell>
          <cell r="BE204">
            <v>3900</v>
          </cell>
          <cell r="BF204">
            <v>9450</v>
          </cell>
          <cell r="BL204">
            <v>20</v>
          </cell>
          <cell r="BO204">
            <v>9000</v>
          </cell>
          <cell r="BP204">
            <v>18900</v>
          </cell>
        </row>
        <row r="205">
          <cell r="BB205">
            <v>21</v>
          </cell>
          <cell r="BE205">
            <v>4200</v>
          </cell>
          <cell r="BF205">
            <v>10125</v>
          </cell>
          <cell r="BL205">
            <v>21</v>
          </cell>
          <cell r="BO205">
            <v>9600</v>
          </cell>
          <cell r="BP205">
            <v>20250</v>
          </cell>
        </row>
        <row r="206">
          <cell r="BB206">
            <v>21</v>
          </cell>
          <cell r="BE206">
            <v>4200</v>
          </cell>
          <cell r="BF206">
            <v>10125</v>
          </cell>
          <cell r="BL206">
            <v>21</v>
          </cell>
          <cell r="BO206">
            <v>9600</v>
          </cell>
          <cell r="BP206">
            <v>20250</v>
          </cell>
        </row>
        <row r="207">
          <cell r="BB207">
            <v>21</v>
          </cell>
          <cell r="BE207">
            <v>4200</v>
          </cell>
          <cell r="BF207">
            <v>10125</v>
          </cell>
          <cell r="BL207">
            <v>21</v>
          </cell>
          <cell r="BO207">
            <v>9600</v>
          </cell>
          <cell r="BP207">
            <v>20250</v>
          </cell>
        </row>
        <row r="208">
          <cell r="BB208">
            <v>21</v>
          </cell>
          <cell r="BE208">
            <v>4200</v>
          </cell>
          <cell r="BF208">
            <v>10125</v>
          </cell>
          <cell r="BL208">
            <v>21</v>
          </cell>
          <cell r="BO208">
            <v>9600</v>
          </cell>
          <cell r="BP208">
            <v>20250</v>
          </cell>
        </row>
        <row r="209">
          <cell r="BB209">
            <v>21</v>
          </cell>
          <cell r="BE209">
            <v>4200</v>
          </cell>
          <cell r="BF209">
            <v>10125</v>
          </cell>
          <cell r="BL209">
            <v>21</v>
          </cell>
          <cell r="BO209">
            <v>9600</v>
          </cell>
          <cell r="BP209">
            <v>20250</v>
          </cell>
        </row>
        <row r="210">
          <cell r="BB210">
            <v>21</v>
          </cell>
          <cell r="BE210">
            <v>4200</v>
          </cell>
          <cell r="BF210">
            <v>10125</v>
          </cell>
          <cell r="BL210">
            <v>21</v>
          </cell>
          <cell r="BO210">
            <v>9600</v>
          </cell>
          <cell r="BP210">
            <v>20250</v>
          </cell>
        </row>
        <row r="211">
          <cell r="BB211">
            <v>21</v>
          </cell>
          <cell r="BE211">
            <v>4200</v>
          </cell>
          <cell r="BF211">
            <v>10125</v>
          </cell>
          <cell r="BL211">
            <v>21</v>
          </cell>
          <cell r="BO211">
            <v>9600</v>
          </cell>
          <cell r="BP211">
            <v>20250</v>
          </cell>
        </row>
        <row r="212">
          <cell r="BB212">
            <v>21</v>
          </cell>
          <cell r="BE212">
            <v>4200</v>
          </cell>
          <cell r="BF212">
            <v>10125</v>
          </cell>
          <cell r="BL212">
            <v>21</v>
          </cell>
          <cell r="BO212">
            <v>9600</v>
          </cell>
          <cell r="BP212">
            <v>20250</v>
          </cell>
        </row>
        <row r="213">
          <cell r="BB213">
            <v>21</v>
          </cell>
          <cell r="BE213">
            <v>4200</v>
          </cell>
          <cell r="BF213">
            <v>10125</v>
          </cell>
          <cell r="BL213">
            <v>21</v>
          </cell>
          <cell r="BO213">
            <v>9600</v>
          </cell>
          <cell r="BP213">
            <v>20250</v>
          </cell>
        </row>
        <row r="214">
          <cell r="BB214">
            <v>21</v>
          </cell>
          <cell r="BE214">
            <v>4200</v>
          </cell>
          <cell r="BF214">
            <v>10125</v>
          </cell>
          <cell r="BL214">
            <v>21</v>
          </cell>
          <cell r="BO214">
            <v>9600</v>
          </cell>
          <cell r="BP214">
            <v>20250</v>
          </cell>
        </row>
        <row r="215">
          <cell r="BB215">
            <v>22</v>
          </cell>
          <cell r="BE215">
            <v>4500</v>
          </cell>
          <cell r="BF215">
            <v>10575</v>
          </cell>
          <cell r="BL215">
            <v>22</v>
          </cell>
          <cell r="BO215">
            <v>10200</v>
          </cell>
          <cell r="BP215">
            <v>21150</v>
          </cell>
        </row>
        <row r="216">
          <cell r="BB216">
            <v>22</v>
          </cell>
          <cell r="BE216">
            <v>4500</v>
          </cell>
          <cell r="BF216">
            <v>10575</v>
          </cell>
          <cell r="BL216">
            <v>22</v>
          </cell>
          <cell r="BO216">
            <v>10200</v>
          </cell>
          <cell r="BP216">
            <v>21150</v>
          </cell>
        </row>
        <row r="217">
          <cell r="BB217">
            <v>22</v>
          </cell>
          <cell r="BE217">
            <v>4500</v>
          </cell>
          <cell r="BF217">
            <v>10575</v>
          </cell>
          <cell r="BL217">
            <v>22</v>
          </cell>
          <cell r="BO217">
            <v>10200</v>
          </cell>
          <cell r="BP217">
            <v>21150</v>
          </cell>
        </row>
        <row r="218">
          <cell r="BB218">
            <v>22</v>
          </cell>
          <cell r="BE218">
            <v>4500</v>
          </cell>
          <cell r="BF218">
            <v>10575</v>
          </cell>
          <cell r="BL218">
            <v>22</v>
          </cell>
          <cell r="BO218">
            <v>10200</v>
          </cell>
          <cell r="BP218">
            <v>21150</v>
          </cell>
        </row>
        <row r="219">
          <cell r="BB219">
            <v>22</v>
          </cell>
          <cell r="BE219">
            <v>4500</v>
          </cell>
          <cell r="BF219">
            <v>10575</v>
          </cell>
          <cell r="BL219">
            <v>22</v>
          </cell>
          <cell r="BO219">
            <v>10200</v>
          </cell>
          <cell r="BP219">
            <v>21150</v>
          </cell>
        </row>
        <row r="220">
          <cell r="BB220">
            <v>22</v>
          </cell>
          <cell r="BE220">
            <v>4500</v>
          </cell>
          <cell r="BF220">
            <v>10575</v>
          </cell>
          <cell r="BL220">
            <v>22</v>
          </cell>
          <cell r="BO220">
            <v>10200</v>
          </cell>
          <cell r="BP220">
            <v>21150</v>
          </cell>
        </row>
        <row r="221">
          <cell r="BB221">
            <v>22</v>
          </cell>
          <cell r="BE221">
            <v>4500</v>
          </cell>
          <cell r="BF221">
            <v>10575</v>
          </cell>
          <cell r="BL221">
            <v>22</v>
          </cell>
          <cell r="BO221">
            <v>10200</v>
          </cell>
          <cell r="BP221">
            <v>21150</v>
          </cell>
        </row>
        <row r="222">
          <cell r="BB222">
            <v>22</v>
          </cell>
          <cell r="BE222">
            <v>4500</v>
          </cell>
          <cell r="BF222">
            <v>10575</v>
          </cell>
          <cell r="BL222">
            <v>22</v>
          </cell>
          <cell r="BO222">
            <v>10200</v>
          </cell>
          <cell r="BP222">
            <v>21150</v>
          </cell>
        </row>
        <row r="223">
          <cell r="BB223">
            <v>22</v>
          </cell>
          <cell r="BE223">
            <v>4500</v>
          </cell>
          <cell r="BF223">
            <v>10575</v>
          </cell>
          <cell r="BL223">
            <v>22</v>
          </cell>
          <cell r="BO223">
            <v>10200</v>
          </cell>
          <cell r="BP223">
            <v>21150</v>
          </cell>
        </row>
        <row r="224">
          <cell r="BB224">
            <v>22</v>
          </cell>
          <cell r="BE224">
            <v>4500</v>
          </cell>
          <cell r="BF224">
            <v>10575</v>
          </cell>
          <cell r="BL224">
            <v>22</v>
          </cell>
          <cell r="BO224">
            <v>10200</v>
          </cell>
          <cell r="BP224">
            <v>21150</v>
          </cell>
        </row>
        <row r="225">
          <cell r="BB225">
            <v>23</v>
          </cell>
          <cell r="BE225">
            <v>4800</v>
          </cell>
          <cell r="BF225">
            <v>11250</v>
          </cell>
          <cell r="BL225">
            <v>23</v>
          </cell>
          <cell r="BO225">
            <v>10800</v>
          </cell>
          <cell r="BP225">
            <v>22500</v>
          </cell>
        </row>
        <row r="226">
          <cell r="BB226">
            <v>23</v>
          </cell>
          <cell r="BE226">
            <v>4800</v>
          </cell>
          <cell r="BF226">
            <v>11250</v>
          </cell>
          <cell r="BL226">
            <v>23</v>
          </cell>
          <cell r="BO226">
            <v>10800</v>
          </cell>
          <cell r="BP226">
            <v>22500</v>
          </cell>
        </row>
        <row r="227">
          <cell r="BB227">
            <v>23</v>
          </cell>
          <cell r="BE227">
            <v>4800</v>
          </cell>
          <cell r="BF227">
            <v>11250</v>
          </cell>
          <cell r="BL227">
            <v>23</v>
          </cell>
          <cell r="BO227">
            <v>10800</v>
          </cell>
          <cell r="BP227">
            <v>22500</v>
          </cell>
        </row>
        <row r="228">
          <cell r="BB228">
            <v>23</v>
          </cell>
          <cell r="BE228">
            <v>4800</v>
          </cell>
          <cell r="BF228">
            <v>11250</v>
          </cell>
          <cell r="BL228">
            <v>23</v>
          </cell>
          <cell r="BO228">
            <v>10800</v>
          </cell>
          <cell r="BP228">
            <v>22500</v>
          </cell>
        </row>
        <row r="229">
          <cell r="BB229">
            <v>23</v>
          </cell>
          <cell r="BE229">
            <v>4800</v>
          </cell>
          <cell r="BF229">
            <v>11250</v>
          </cell>
          <cell r="BL229">
            <v>23</v>
          </cell>
          <cell r="BO229">
            <v>10800</v>
          </cell>
          <cell r="BP229">
            <v>22500</v>
          </cell>
        </row>
        <row r="230">
          <cell r="BB230">
            <v>23</v>
          </cell>
          <cell r="BE230">
            <v>4800</v>
          </cell>
          <cell r="BF230">
            <v>11250</v>
          </cell>
          <cell r="BL230">
            <v>23</v>
          </cell>
          <cell r="BO230">
            <v>10800</v>
          </cell>
          <cell r="BP230">
            <v>22500</v>
          </cell>
        </row>
        <row r="231">
          <cell r="BB231">
            <v>23</v>
          </cell>
          <cell r="BE231">
            <v>4800</v>
          </cell>
          <cell r="BF231">
            <v>11250</v>
          </cell>
          <cell r="BL231">
            <v>23</v>
          </cell>
          <cell r="BO231">
            <v>10800</v>
          </cell>
          <cell r="BP231">
            <v>22500</v>
          </cell>
        </row>
        <row r="232">
          <cell r="BB232">
            <v>23</v>
          </cell>
          <cell r="BE232">
            <v>4800</v>
          </cell>
          <cell r="BF232">
            <v>11250</v>
          </cell>
          <cell r="BL232">
            <v>23</v>
          </cell>
          <cell r="BO232">
            <v>10800</v>
          </cell>
          <cell r="BP232">
            <v>22500</v>
          </cell>
        </row>
        <row r="233">
          <cell r="BB233">
            <v>23</v>
          </cell>
          <cell r="BE233">
            <v>4800</v>
          </cell>
          <cell r="BF233">
            <v>11250</v>
          </cell>
          <cell r="BL233">
            <v>23</v>
          </cell>
          <cell r="BO233">
            <v>10800</v>
          </cell>
          <cell r="BP233">
            <v>22500</v>
          </cell>
        </row>
        <row r="234">
          <cell r="BB234">
            <v>23</v>
          </cell>
          <cell r="BE234">
            <v>4800</v>
          </cell>
          <cell r="BF234">
            <v>11250</v>
          </cell>
          <cell r="BL234">
            <v>23</v>
          </cell>
          <cell r="BO234">
            <v>10800</v>
          </cell>
          <cell r="BP234">
            <v>22500</v>
          </cell>
        </row>
        <row r="235">
          <cell r="BB235">
            <v>24</v>
          </cell>
          <cell r="BE235">
            <v>5100</v>
          </cell>
          <cell r="BF235">
            <v>12375</v>
          </cell>
          <cell r="BL235">
            <v>24</v>
          </cell>
          <cell r="BO235">
            <v>11400</v>
          </cell>
          <cell r="BP235">
            <v>24750</v>
          </cell>
        </row>
        <row r="236">
          <cell r="BB236">
            <v>24</v>
          </cell>
          <cell r="BE236">
            <v>5100</v>
          </cell>
          <cell r="BF236">
            <v>12375</v>
          </cell>
          <cell r="BL236">
            <v>24</v>
          </cell>
          <cell r="BO236">
            <v>11400</v>
          </cell>
          <cell r="BP236">
            <v>24750</v>
          </cell>
        </row>
        <row r="237">
          <cell r="BB237">
            <v>24</v>
          </cell>
          <cell r="BE237">
            <v>5100</v>
          </cell>
          <cell r="BF237">
            <v>12375</v>
          </cell>
          <cell r="BL237">
            <v>24</v>
          </cell>
          <cell r="BO237">
            <v>11400</v>
          </cell>
          <cell r="BP237">
            <v>24750</v>
          </cell>
        </row>
        <row r="238">
          <cell r="BB238">
            <v>24</v>
          </cell>
          <cell r="BE238">
            <v>5100</v>
          </cell>
          <cell r="BF238">
            <v>12375</v>
          </cell>
          <cell r="BL238">
            <v>24</v>
          </cell>
          <cell r="BO238">
            <v>11400</v>
          </cell>
          <cell r="BP238">
            <v>24750</v>
          </cell>
        </row>
        <row r="239">
          <cell r="BB239">
            <v>24</v>
          </cell>
          <cell r="BE239">
            <v>5100</v>
          </cell>
          <cell r="BF239">
            <v>12375</v>
          </cell>
          <cell r="BL239">
            <v>24</v>
          </cell>
          <cell r="BO239">
            <v>11400</v>
          </cell>
          <cell r="BP239">
            <v>24750</v>
          </cell>
        </row>
        <row r="240">
          <cell r="BB240">
            <v>24</v>
          </cell>
          <cell r="BE240">
            <v>5100</v>
          </cell>
          <cell r="BF240">
            <v>12375</v>
          </cell>
          <cell r="BL240">
            <v>24</v>
          </cell>
          <cell r="BO240">
            <v>11400</v>
          </cell>
          <cell r="BP240">
            <v>24750</v>
          </cell>
        </row>
        <row r="241">
          <cell r="BB241">
            <v>24</v>
          </cell>
          <cell r="BE241">
            <v>5100</v>
          </cell>
          <cell r="BF241">
            <v>12375</v>
          </cell>
          <cell r="BL241">
            <v>24</v>
          </cell>
          <cell r="BO241">
            <v>11400</v>
          </cell>
          <cell r="BP241">
            <v>24750</v>
          </cell>
        </row>
        <row r="242">
          <cell r="BB242">
            <v>24</v>
          </cell>
          <cell r="BE242">
            <v>5100</v>
          </cell>
          <cell r="BF242">
            <v>12375</v>
          </cell>
          <cell r="BL242">
            <v>24</v>
          </cell>
          <cell r="BO242">
            <v>11400</v>
          </cell>
          <cell r="BP242">
            <v>24750</v>
          </cell>
        </row>
        <row r="243">
          <cell r="BB243">
            <v>24</v>
          </cell>
          <cell r="BE243">
            <v>5100</v>
          </cell>
          <cell r="BF243">
            <v>12375</v>
          </cell>
          <cell r="BL243">
            <v>24</v>
          </cell>
          <cell r="BO243">
            <v>11400</v>
          </cell>
          <cell r="BP243">
            <v>24750</v>
          </cell>
        </row>
        <row r="244">
          <cell r="BB244">
            <v>24</v>
          </cell>
          <cell r="BE244">
            <v>5100</v>
          </cell>
          <cell r="BF244">
            <v>12375</v>
          </cell>
          <cell r="BL244">
            <v>24</v>
          </cell>
          <cell r="BO244">
            <v>11400</v>
          </cell>
          <cell r="BP244">
            <v>24750</v>
          </cell>
        </row>
        <row r="245">
          <cell r="BB245">
            <v>25</v>
          </cell>
          <cell r="BE245">
            <v>5400</v>
          </cell>
          <cell r="BF245">
            <v>13500</v>
          </cell>
          <cell r="BL245">
            <v>25</v>
          </cell>
          <cell r="BO245">
            <v>12000</v>
          </cell>
          <cell r="BP245">
            <v>27000</v>
          </cell>
        </row>
        <row r="246">
          <cell r="BB246">
            <v>25</v>
          </cell>
          <cell r="BE246">
            <v>5400</v>
          </cell>
          <cell r="BF246">
            <v>13500</v>
          </cell>
          <cell r="BL246">
            <v>25</v>
          </cell>
          <cell r="BO246">
            <v>12000</v>
          </cell>
          <cell r="BP246">
            <v>27000</v>
          </cell>
        </row>
        <row r="247">
          <cell r="BB247">
            <v>25</v>
          </cell>
          <cell r="BE247">
            <v>5400</v>
          </cell>
          <cell r="BF247">
            <v>13500</v>
          </cell>
          <cell r="BL247">
            <v>25</v>
          </cell>
          <cell r="BO247">
            <v>12000</v>
          </cell>
          <cell r="BP247">
            <v>27000</v>
          </cell>
        </row>
        <row r="248">
          <cell r="BB248">
            <v>25</v>
          </cell>
          <cell r="BE248">
            <v>5400</v>
          </cell>
          <cell r="BF248">
            <v>13500</v>
          </cell>
          <cell r="BL248">
            <v>25</v>
          </cell>
          <cell r="BO248">
            <v>12000</v>
          </cell>
          <cell r="BP248">
            <v>27000</v>
          </cell>
        </row>
        <row r="249">
          <cell r="BB249">
            <v>25</v>
          </cell>
          <cell r="BE249">
            <v>5400</v>
          </cell>
          <cell r="BF249">
            <v>13500</v>
          </cell>
          <cell r="BL249">
            <v>25</v>
          </cell>
          <cell r="BO249">
            <v>12000</v>
          </cell>
          <cell r="BP249">
            <v>27000</v>
          </cell>
        </row>
        <row r="250">
          <cell r="BB250">
            <v>25</v>
          </cell>
          <cell r="BE250">
            <v>5400</v>
          </cell>
          <cell r="BF250">
            <v>13500</v>
          </cell>
          <cell r="BL250">
            <v>25</v>
          </cell>
          <cell r="BO250">
            <v>12000</v>
          </cell>
          <cell r="BP250">
            <v>27000</v>
          </cell>
        </row>
        <row r="251">
          <cell r="BB251">
            <v>25</v>
          </cell>
          <cell r="BE251">
            <v>5400</v>
          </cell>
          <cell r="BF251">
            <v>13500</v>
          </cell>
          <cell r="BL251">
            <v>25</v>
          </cell>
          <cell r="BO251">
            <v>12000</v>
          </cell>
          <cell r="BP251">
            <v>27000</v>
          </cell>
        </row>
        <row r="252">
          <cell r="BB252">
            <v>25</v>
          </cell>
          <cell r="BE252">
            <v>5400</v>
          </cell>
          <cell r="BF252">
            <v>13500</v>
          </cell>
          <cell r="BL252">
            <v>25</v>
          </cell>
          <cell r="BO252">
            <v>12000</v>
          </cell>
          <cell r="BP252">
            <v>27000</v>
          </cell>
        </row>
        <row r="253">
          <cell r="BB253">
            <v>25</v>
          </cell>
          <cell r="BE253">
            <v>5400</v>
          </cell>
          <cell r="BF253">
            <v>13500</v>
          </cell>
          <cell r="BL253">
            <v>25</v>
          </cell>
          <cell r="BO253">
            <v>12000</v>
          </cell>
          <cell r="BP253">
            <v>27000</v>
          </cell>
        </row>
        <row r="254">
          <cell r="BB254">
            <v>25</v>
          </cell>
          <cell r="BE254">
            <v>5400</v>
          </cell>
          <cell r="BF254">
            <v>13500</v>
          </cell>
          <cell r="BL254">
            <v>25</v>
          </cell>
          <cell r="BO254">
            <v>12000</v>
          </cell>
          <cell r="BP254">
            <v>27000</v>
          </cell>
        </row>
        <row r="255">
          <cell r="BB255">
            <v>26</v>
          </cell>
          <cell r="BE255">
            <v>5700</v>
          </cell>
          <cell r="BF255">
            <v>14625</v>
          </cell>
          <cell r="BL255">
            <v>26</v>
          </cell>
          <cell r="BO255">
            <v>12600</v>
          </cell>
          <cell r="BP255">
            <v>29250</v>
          </cell>
        </row>
        <row r="256">
          <cell r="BB256">
            <v>26</v>
          </cell>
          <cell r="BE256">
            <v>5700</v>
          </cell>
          <cell r="BF256">
            <v>14625</v>
          </cell>
          <cell r="BL256">
            <v>26</v>
          </cell>
          <cell r="BO256">
            <v>12600</v>
          </cell>
          <cell r="BP256">
            <v>29250</v>
          </cell>
        </row>
        <row r="257">
          <cell r="BB257">
            <v>26</v>
          </cell>
          <cell r="BE257">
            <v>5700</v>
          </cell>
          <cell r="BF257">
            <v>14625</v>
          </cell>
          <cell r="BL257">
            <v>26</v>
          </cell>
          <cell r="BO257">
            <v>12600</v>
          </cell>
          <cell r="BP257">
            <v>29250</v>
          </cell>
        </row>
        <row r="258">
          <cell r="BB258">
            <v>26</v>
          </cell>
          <cell r="BE258">
            <v>5700</v>
          </cell>
          <cell r="BF258">
            <v>14625</v>
          </cell>
          <cell r="BL258">
            <v>26</v>
          </cell>
          <cell r="BO258">
            <v>12600</v>
          </cell>
          <cell r="BP258">
            <v>29250</v>
          </cell>
        </row>
        <row r="259">
          <cell r="BB259">
            <v>26</v>
          </cell>
          <cell r="BE259">
            <v>5700</v>
          </cell>
          <cell r="BF259">
            <v>14625</v>
          </cell>
          <cell r="BL259">
            <v>26</v>
          </cell>
          <cell r="BO259">
            <v>12600</v>
          </cell>
          <cell r="BP259">
            <v>29250</v>
          </cell>
        </row>
        <row r="260">
          <cell r="BB260">
            <v>26</v>
          </cell>
          <cell r="BE260">
            <v>5700</v>
          </cell>
          <cell r="BF260">
            <v>14625</v>
          </cell>
          <cell r="BL260">
            <v>26</v>
          </cell>
          <cell r="BO260">
            <v>12600</v>
          </cell>
          <cell r="BP260">
            <v>29250</v>
          </cell>
        </row>
        <row r="261">
          <cell r="BB261">
            <v>26</v>
          </cell>
          <cell r="BE261">
            <v>5700</v>
          </cell>
          <cell r="BF261">
            <v>14625</v>
          </cell>
          <cell r="BL261">
            <v>26</v>
          </cell>
          <cell r="BO261">
            <v>12600</v>
          </cell>
          <cell r="BP261">
            <v>29250</v>
          </cell>
        </row>
        <row r="262">
          <cell r="BB262">
            <v>26</v>
          </cell>
          <cell r="BE262">
            <v>5700</v>
          </cell>
          <cell r="BF262">
            <v>14625</v>
          </cell>
          <cell r="BL262">
            <v>26</v>
          </cell>
          <cell r="BO262">
            <v>12600</v>
          </cell>
          <cell r="BP262">
            <v>29250</v>
          </cell>
        </row>
        <row r="263">
          <cell r="BB263">
            <v>26</v>
          </cell>
          <cell r="BE263">
            <v>5700</v>
          </cell>
          <cell r="BF263">
            <v>14625</v>
          </cell>
          <cell r="BL263">
            <v>26</v>
          </cell>
          <cell r="BO263">
            <v>12600</v>
          </cell>
          <cell r="BP263">
            <v>29250</v>
          </cell>
        </row>
        <row r="264">
          <cell r="BB264">
            <v>26</v>
          </cell>
          <cell r="BE264">
            <v>5700</v>
          </cell>
          <cell r="BF264">
            <v>14625</v>
          </cell>
          <cell r="BL264">
            <v>26</v>
          </cell>
          <cell r="BO264">
            <v>12600</v>
          </cell>
          <cell r="BP264">
            <v>29250</v>
          </cell>
        </row>
        <row r="265">
          <cell r="BB265">
            <v>27</v>
          </cell>
          <cell r="BE265">
            <v>6000</v>
          </cell>
          <cell r="BF265">
            <v>15750</v>
          </cell>
          <cell r="BL265">
            <v>27</v>
          </cell>
          <cell r="BO265">
            <v>13200</v>
          </cell>
          <cell r="BP265">
            <v>31500</v>
          </cell>
        </row>
        <row r="266">
          <cell r="BB266">
            <v>27</v>
          </cell>
          <cell r="BE266">
            <v>6000</v>
          </cell>
          <cell r="BF266">
            <v>15750</v>
          </cell>
          <cell r="BL266">
            <v>27</v>
          </cell>
          <cell r="BO266">
            <v>13200</v>
          </cell>
          <cell r="BP266">
            <v>31500</v>
          </cell>
        </row>
        <row r="267">
          <cell r="BB267">
            <v>27</v>
          </cell>
          <cell r="BE267">
            <v>6000</v>
          </cell>
          <cell r="BF267">
            <v>15750</v>
          </cell>
          <cell r="BL267">
            <v>27</v>
          </cell>
          <cell r="BO267">
            <v>13200</v>
          </cell>
          <cell r="BP267">
            <v>31500</v>
          </cell>
        </row>
        <row r="268">
          <cell r="BB268">
            <v>27</v>
          </cell>
          <cell r="BE268">
            <v>6000</v>
          </cell>
          <cell r="BF268">
            <v>15750</v>
          </cell>
          <cell r="BL268">
            <v>27</v>
          </cell>
          <cell r="BO268">
            <v>13200</v>
          </cell>
          <cell r="BP268">
            <v>31500</v>
          </cell>
        </row>
        <row r="269">
          <cell r="BB269">
            <v>27</v>
          </cell>
          <cell r="BE269">
            <v>6000</v>
          </cell>
          <cell r="BF269">
            <v>15750</v>
          </cell>
          <cell r="BL269">
            <v>27</v>
          </cell>
          <cell r="BO269">
            <v>13200</v>
          </cell>
          <cell r="BP269">
            <v>31500</v>
          </cell>
        </row>
        <row r="270">
          <cell r="BB270">
            <v>27</v>
          </cell>
          <cell r="BE270">
            <v>6000</v>
          </cell>
          <cell r="BF270">
            <v>15750</v>
          </cell>
          <cell r="BL270">
            <v>27</v>
          </cell>
          <cell r="BO270">
            <v>13200</v>
          </cell>
          <cell r="BP270">
            <v>31500</v>
          </cell>
        </row>
        <row r="271">
          <cell r="BB271">
            <v>27</v>
          </cell>
          <cell r="BE271">
            <v>6000</v>
          </cell>
          <cell r="BF271">
            <v>15750</v>
          </cell>
          <cell r="BL271">
            <v>27</v>
          </cell>
          <cell r="BO271">
            <v>13200</v>
          </cell>
          <cell r="BP271">
            <v>31500</v>
          </cell>
        </row>
        <row r="272">
          <cell r="BB272">
            <v>27</v>
          </cell>
          <cell r="BE272">
            <v>6000</v>
          </cell>
          <cell r="BF272">
            <v>15750</v>
          </cell>
          <cell r="BL272">
            <v>27</v>
          </cell>
          <cell r="BO272">
            <v>13200</v>
          </cell>
          <cell r="BP272">
            <v>31500</v>
          </cell>
        </row>
        <row r="273">
          <cell r="BB273">
            <v>27</v>
          </cell>
          <cell r="BE273">
            <v>6000</v>
          </cell>
          <cell r="BF273">
            <v>15750</v>
          </cell>
          <cell r="BL273">
            <v>27</v>
          </cell>
          <cell r="BO273">
            <v>13200</v>
          </cell>
          <cell r="BP273">
            <v>31500</v>
          </cell>
        </row>
        <row r="274">
          <cell r="BB274">
            <v>27</v>
          </cell>
          <cell r="BE274">
            <v>6000</v>
          </cell>
          <cell r="BF274">
            <v>15750</v>
          </cell>
          <cell r="BL274">
            <v>27</v>
          </cell>
          <cell r="BO274">
            <v>13200</v>
          </cell>
          <cell r="BP274">
            <v>31500</v>
          </cell>
        </row>
        <row r="275">
          <cell r="BB275">
            <v>28</v>
          </cell>
          <cell r="BE275">
            <v>6300</v>
          </cell>
          <cell r="BF275">
            <v>16875</v>
          </cell>
          <cell r="BL275">
            <v>28</v>
          </cell>
          <cell r="BO275">
            <v>13200</v>
          </cell>
          <cell r="BP275">
            <v>33750</v>
          </cell>
        </row>
        <row r="276">
          <cell r="BB276">
            <v>28</v>
          </cell>
          <cell r="BE276">
            <v>6300</v>
          </cell>
          <cell r="BF276">
            <v>16875</v>
          </cell>
          <cell r="BL276">
            <v>28</v>
          </cell>
          <cell r="BO276">
            <v>13200</v>
          </cell>
          <cell r="BP276">
            <v>33750</v>
          </cell>
        </row>
        <row r="277">
          <cell r="BB277">
            <v>28</v>
          </cell>
          <cell r="BE277">
            <v>6300</v>
          </cell>
          <cell r="BF277">
            <v>16875</v>
          </cell>
          <cell r="BL277">
            <v>28</v>
          </cell>
          <cell r="BO277">
            <v>13200</v>
          </cell>
          <cell r="BP277">
            <v>33750</v>
          </cell>
        </row>
        <row r="278">
          <cell r="BB278">
            <v>28</v>
          </cell>
          <cell r="BE278">
            <v>6300</v>
          </cell>
          <cell r="BF278">
            <v>16875</v>
          </cell>
          <cell r="BL278">
            <v>28</v>
          </cell>
          <cell r="BO278">
            <v>13200</v>
          </cell>
          <cell r="BP278">
            <v>33750</v>
          </cell>
        </row>
        <row r="279">
          <cell r="BB279">
            <v>28</v>
          </cell>
          <cell r="BE279">
            <v>6300</v>
          </cell>
          <cell r="BF279">
            <v>16875</v>
          </cell>
          <cell r="BL279">
            <v>28</v>
          </cell>
          <cell r="BO279">
            <v>13200</v>
          </cell>
          <cell r="BP279">
            <v>33750</v>
          </cell>
        </row>
        <row r="280">
          <cell r="BB280">
            <v>28</v>
          </cell>
          <cell r="BE280">
            <v>6300</v>
          </cell>
          <cell r="BF280">
            <v>16875</v>
          </cell>
          <cell r="BL280">
            <v>28</v>
          </cell>
          <cell r="BO280">
            <v>13200</v>
          </cell>
          <cell r="BP280">
            <v>33750</v>
          </cell>
        </row>
        <row r="281">
          <cell r="BB281">
            <v>28</v>
          </cell>
          <cell r="BE281">
            <v>6300</v>
          </cell>
          <cell r="BF281">
            <v>16875</v>
          </cell>
          <cell r="BL281">
            <v>28</v>
          </cell>
          <cell r="BO281">
            <v>13200</v>
          </cell>
          <cell r="BP281">
            <v>33750</v>
          </cell>
        </row>
        <row r="282">
          <cell r="BB282">
            <v>28</v>
          </cell>
          <cell r="BE282">
            <v>6300</v>
          </cell>
          <cell r="BF282">
            <v>16875</v>
          </cell>
          <cell r="BL282">
            <v>28</v>
          </cell>
          <cell r="BO282">
            <v>13200</v>
          </cell>
          <cell r="BP282">
            <v>33750</v>
          </cell>
        </row>
        <row r="283">
          <cell r="BB283">
            <v>28</v>
          </cell>
          <cell r="BE283">
            <v>6300</v>
          </cell>
          <cell r="BF283">
            <v>16875</v>
          </cell>
          <cell r="BL283">
            <v>28</v>
          </cell>
          <cell r="BO283">
            <v>13200</v>
          </cell>
          <cell r="BP283">
            <v>33750</v>
          </cell>
        </row>
        <row r="284">
          <cell r="BB284">
            <v>28</v>
          </cell>
          <cell r="BE284">
            <v>6300</v>
          </cell>
          <cell r="BF284">
            <v>16875</v>
          </cell>
          <cell r="BL284">
            <v>28</v>
          </cell>
          <cell r="BO284">
            <v>13200</v>
          </cell>
          <cell r="BP284">
            <v>33750</v>
          </cell>
        </row>
        <row r="285">
          <cell r="BB285">
            <v>29</v>
          </cell>
          <cell r="BE285">
            <v>6600</v>
          </cell>
          <cell r="BF285">
            <v>18000</v>
          </cell>
          <cell r="BL285">
            <v>29</v>
          </cell>
          <cell r="BO285">
            <v>13200</v>
          </cell>
          <cell r="BP285">
            <v>36000</v>
          </cell>
        </row>
        <row r="286">
          <cell r="BB286">
            <v>29</v>
          </cell>
          <cell r="BE286">
            <v>6600</v>
          </cell>
          <cell r="BF286">
            <v>18000</v>
          </cell>
          <cell r="BL286">
            <v>29</v>
          </cell>
          <cell r="BO286">
            <v>13200</v>
          </cell>
          <cell r="BP286">
            <v>36000</v>
          </cell>
        </row>
        <row r="287">
          <cell r="BB287">
            <v>29</v>
          </cell>
          <cell r="BE287">
            <v>6600</v>
          </cell>
          <cell r="BF287">
            <v>18000</v>
          </cell>
          <cell r="BL287">
            <v>29</v>
          </cell>
          <cell r="BO287">
            <v>13200</v>
          </cell>
          <cell r="BP287">
            <v>36000</v>
          </cell>
        </row>
        <row r="288">
          <cell r="BB288">
            <v>29</v>
          </cell>
          <cell r="BE288">
            <v>6600</v>
          </cell>
          <cell r="BF288">
            <v>18000</v>
          </cell>
          <cell r="BL288">
            <v>29</v>
          </cell>
          <cell r="BO288">
            <v>13200</v>
          </cell>
          <cell r="BP288">
            <v>36000</v>
          </cell>
        </row>
        <row r="289">
          <cell r="BB289">
            <v>29</v>
          </cell>
          <cell r="BE289">
            <v>6600</v>
          </cell>
          <cell r="BF289">
            <v>18000</v>
          </cell>
          <cell r="BL289">
            <v>29</v>
          </cell>
          <cell r="BO289">
            <v>13200</v>
          </cell>
          <cell r="BP289">
            <v>36000</v>
          </cell>
        </row>
        <row r="290">
          <cell r="BB290">
            <v>29</v>
          </cell>
          <cell r="BE290">
            <v>6600</v>
          </cell>
          <cell r="BF290">
            <v>18000</v>
          </cell>
          <cell r="BL290">
            <v>29</v>
          </cell>
          <cell r="BO290">
            <v>13200</v>
          </cell>
          <cell r="BP290">
            <v>36000</v>
          </cell>
        </row>
        <row r="291">
          <cell r="BB291">
            <v>29</v>
          </cell>
          <cell r="BE291">
            <v>6600</v>
          </cell>
          <cell r="BF291">
            <v>18000</v>
          </cell>
          <cell r="BL291">
            <v>29</v>
          </cell>
          <cell r="BO291">
            <v>13200</v>
          </cell>
          <cell r="BP291">
            <v>36000</v>
          </cell>
        </row>
        <row r="292">
          <cell r="BB292">
            <v>29</v>
          </cell>
          <cell r="BE292">
            <v>6600</v>
          </cell>
          <cell r="BF292">
            <v>18000</v>
          </cell>
          <cell r="BL292">
            <v>29</v>
          </cell>
          <cell r="BO292">
            <v>13200</v>
          </cell>
          <cell r="BP292">
            <v>36000</v>
          </cell>
        </row>
        <row r="293">
          <cell r="BB293">
            <v>29</v>
          </cell>
          <cell r="BE293">
            <v>6600</v>
          </cell>
          <cell r="BF293">
            <v>18000</v>
          </cell>
          <cell r="BL293">
            <v>29</v>
          </cell>
          <cell r="BO293">
            <v>13200</v>
          </cell>
          <cell r="BP293">
            <v>36000</v>
          </cell>
        </row>
        <row r="294">
          <cell r="BB294">
            <v>29</v>
          </cell>
          <cell r="BE294">
            <v>6600</v>
          </cell>
          <cell r="BF294">
            <v>18000</v>
          </cell>
          <cell r="BL294">
            <v>29</v>
          </cell>
          <cell r="BO294">
            <v>13200</v>
          </cell>
          <cell r="BP294">
            <v>36000</v>
          </cell>
        </row>
        <row r="295">
          <cell r="BB295">
            <v>30</v>
          </cell>
          <cell r="BE295">
            <v>6600</v>
          </cell>
          <cell r="BF295">
            <v>21600</v>
          </cell>
          <cell r="BL295">
            <v>30</v>
          </cell>
          <cell r="BO295">
            <v>13200</v>
          </cell>
          <cell r="BP295">
            <v>43200</v>
          </cell>
        </row>
        <row r="296">
          <cell r="BB296">
            <v>30</v>
          </cell>
          <cell r="BE296">
            <v>6600</v>
          </cell>
          <cell r="BF296">
            <v>21600</v>
          </cell>
          <cell r="BL296">
            <v>30</v>
          </cell>
          <cell r="BO296">
            <v>13200</v>
          </cell>
          <cell r="BP296">
            <v>43200</v>
          </cell>
        </row>
        <row r="297">
          <cell r="BB297">
            <v>30</v>
          </cell>
          <cell r="BE297">
            <v>6600</v>
          </cell>
          <cell r="BF297">
            <v>21600</v>
          </cell>
          <cell r="BL297">
            <v>30</v>
          </cell>
          <cell r="BO297">
            <v>13200</v>
          </cell>
          <cell r="BP297">
            <v>43200</v>
          </cell>
        </row>
        <row r="298">
          <cell r="BB298">
            <v>30</v>
          </cell>
          <cell r="BE298">
            <v>6600</v>
          </cell>
          <cell r="BF298">
            <v>21600</v>
          </cell>
          <cell r="BL298">
            <v>30</v>
          </cell>
          <cell r="BO298">
            <v>13200</v>
          </cell>
          <cell r="BP298">
            <v>43200</v>
          </cell>
        </row>
        <row r="299">
          <cell r="BB299">
            <v>30</v>
          </cell>
          <cell r="BE299">
            <v>6600</v>
          </cell>
          <cell r="BF299">
            <v>21600</v>
          </cell>
          <cell r="BL299">
            <v>30</v>
          </cell>
          <cell r="BO299">
            <v>13200</v>
          </cell>
          <cell r="BP299">
            <v>43200</v>
          </cell>
        </row>
        <row r="300">
          <cell r="BB300">
            <v>30</v>
          </cell>
          <cell r="BE300">
            <v>6600</v>
          </cell>
          <cell r="BF300">
            <v>21600</v>
          </cell>
          <cell r="BL300">
            <v>30</v>
          </cell>
          <cell r="BO300">
            <v>13200</v>
          </cell>
          <cell r="BP300">
            <v>43200</v>
          </cell>
        </row>
        <row r="301">
          <cell r="BB301">
            <v>30</v>
          </cell>
          <cell r="BE301">
            <v>6600</v>
          </cell>
          <cell r="BF301">
            <v>21600</v>
          </cell>
          <cell r="BL301">
            <v>30</v>
          </cell>
          <cell r="BO301">
            <v>13200</v>
          </cell>
          <cell r="BP301">
            <v>43200</v>
          </cell>
        </row>
        <row r="302">
          <cell r="BB302">
            <v>30</v>
          </cell>
          <cell r="BE302">
            <v>6600</v>
          </cell>
          <cell r="BF302">
            <v>21600</v>
          </cell>
          <cell r="BL302">
            <v>30</v>
          </cell>
          <cell r="BO302">
            <v>13200</v>
          </cell>
          <cell r="BP302">
            <v>43200</v>
          </cell>
        </row>
        <row r="303">
          <cell r="BB303">
            <v>30</v>
          </cell>
          <cell r="BE303">
            <v>6600</v>
          </cell>
          <cell r="BF303">
            <v>21600</v>
          </cell>
          <cell r="BL303">
            <v>30</v>
          </cell>
          <cell r="BO303">
            <v>13200</v>
          </cell>
          <cell r="BP303">
            <v>43200</v>
          </cell>
        </row>
        <row r="304">
          <cell r="BB304">
            <v>30</v>
          </cell>
          <cell r="BE304">
            <v>6600</v>
          </cell>
          <cell r="BF304">
            <v>21600</v>
          </cell>
          <cell r="BL304">
            <v>30</v>
          </cell>
          <cell r="BO304">
            <v>13200</v>
          </cell>
          <cell r="BP304">
            <v>43200</v>
          </cell>
        </row>
      </sheetData>
      <sheetData sheetId="4"/>
      <sheetData sheetId="5"/>
      <sheetData sheetId="6"/>
      <sheetData sheetId="7"/>
      <sheetData sheetId="8">
        <row r="2">
          <cell r="G2">
            <v>5</v>
          </cell>
          <cell r="H2">
            <v>2.5</v>
          </cell>
          <cell r="I2">
            <v>1</v>
          </cell>
          <cell r="J2">
            <v>0.5</v>
          </cell>
          <cell r="K2">
            <v>0.25</v>
          </cell>
          <cell r="L2">
            <v>0.75</v>
          </cell>
          <cell r="M2">
            <v>0.3</v>
          </cell>
          <cell r="N2">
            <v>0.15</v>
          </cell>
        </row>
        <row r="8"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25</v>
          </cell>
          <cell r="R8">
            <v>10</v>
          </cell>
        </row>
        <row r="9">
          <cell r="G9">
            <v>0.5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30</v>
          </cell>
          <cell r="R9">
            <v>15</v>
          </cell>
        </row>
        <row r="10">
          <cell r="G10">
            <v>0.75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35</v>
          </cell>
          <cell r="R10">
            <v>20</v>
          </cell>
        </row>
        <row r="11"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0.2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40</v>
          </cell>
          <cell r="R11">
            <v>25</v>
          </cell>
        </row>
        <row r="12">
          <cell r="G12">
            <v>1</v>
          </cell>
          <cell r="H12">
            <v>0.2</v>
          </cell>
          <cell r="I12">
            <v>0</v>
          </cell>
          <cell r="J12">
            <v>0</v>
          </cell>
          <cell r="K12">
            <v>0</v>
          </cell>
          <cell r="L12">
            <v>0.35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45</v>
          </cell>
          <cell r="R12">
            <v>30</v>
          </cell>
        </row>
        <row r="13">
          <cell r="G13">
            <v>1</v>
          </cell>
          <cell r="H13">
            <v>0.35</v>
          </cell>
          <cell r="I13">
            <v>0</v>
          </cell>
          <cell r="J13">
            <v>0</v>
          </cell>
          <cell r="K13">
            <v>0</v>
          </cell>
          <cell r="L13">
            <v>0.5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50</v>
          </cell>
          <cell r="R13">
            <v>35</v>
          </cell>
        </row>
        <row r="14">
          <cell r="G14">
            <v>1</v>
          </cell>
          <cell r="H14">
            <v>0.5</v>
          </cell>
          <cell r="I14">
            <v>0</v>
          </cell>
          <cell r="J14">
            <v>0</v>
          </cell>
          <cell r="K14">
            <v>0</v>
          </cell>
          <cell r="L14">
            <v>0.65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60</v>
          </cell>
          <cell r="R14">
            <v>40</v>
          </cell>
        </row>
        <row r="15">
          <cell r="G15">
            <v>1</v>
          </cell>
          <cell r="H15">
            <v>0.65</v>
          </cell>
          <cell r="I15">
            <v>0</v>
          </cell>
          <cell r="J15">
            <v>0</v>
          </cell>
          <cell r="K15">
            <v>0</v>
          </cell>
          <cell r="L15">
            <v>0.8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70</v>
          </cell>
          <cell r="R15">
            <v>45</v>
          </cell>
        </row>
        <row r="16">
          <cell r="G16">
            <v>1</v>
          </cell>
          <cell r="H16">
            <v>0.8</v>
          </cell>
          <cell r="I16">
            <v>0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80</v>
          </cell>
          <cell r="R16">
            <v>50</v>
          </cell>
        </row>
        <row r="17"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0.8</v>
          </cell>
          <cell r="M17">
            <v>0.2</v>
          </cell>
          <cell r="N17">
            <v>0</v>
          </cell>
          <cell r="O17">
            <v>0</v>
          </cell>
          <cell r="P17">
            <v>0</v>
          </cell>
          <cell r="Q17">
            <v>90</v>
          </cell>
          <cell r="R17">
            <v>55</v>
          </cell>
        </row>
        <row r="18">
          <cell r="G18">
            <v>1</v>
          </cell>
          <cell r="H18">
            <v>1</v>
          </cell>
          <cell r="I18">
            <v>0.2</v>
          </cell>
          <cell r="J18">
            <v>0</v>
          </cell>
          <cell r="K18">
            <v>0</v>
          </cell>
          <cell r="L18">
            <v>0.65</v>
          </cell>
          <cell r="M18">
            <v>0.35</v>
          </cell>
          <cell r="N18">
            <v>0</v>
          </cell>
          <cell r="O18">
            <v>0</v>
          </cell>
          <cell r="P18">
            <v>0</v>
          </cell>
          <cell r="Q18">
            <v>100</v>
          </cell>
          <cell r="R18">
            <v>60</v>
          </cell>
        </row>
        <row r="19">
          <cell r="G19">
            <v>1</v>
          </cell>
          <cell r="H19">
            <v>1</v>
          </cell>
          <cell r="I19">
            <v>0.35</v>
          </cell>
          <cell r="J19">
            <v>0</v>
          </cell>
          <cell r="K19">
            <v>0</v>
          </cell>
          <cell r="L19">
            <v>0.5</v>
          </cell>
          <cell r="M19">
            <v>0.5</v>
          </cell>
          <cell r="N19">
            <v>0</v>
          </cell>
          <cell r="O19">
            <v>0</v>
          </cell>
          <cell r="P19">
            <v>0</v>
          </cell>
          <cell r="Q19">
            <v>110</v>
          </cell>
          <cell r="R19">
            <v>65</v>
          </cell>
        </row>
        <row r="20">
          <cell r="G20">
            <v>1</v>
          </cell>
          <cell r="H20">
            <v>1</v>
          </cell>
          <cell r="I20">
            <v>0.5</v>
          </cell>
          <cell r="J20">
            <v>0</v>
          </cell>
          <cell r="K20">
            <v>0</v>
          </cell>
          <cell r="L20">
            <v>0.5</v>
          </cell>
          <cell r="M20">
            <v>0.65</v>
          </cell>
          <cell r="N20">
            <v>0</v>
          </cell>
          <cell r="O20">
            <v>0</v>
          </cell>
          <cell r="P20">
            <v>0</v>
          </cell>
          <cell r="Q20">
            <v>125</v>
          </cell>
          <cell r="R20">
            <v>70</v>
          </cell>
        </row>
        <row r="21">
          <cell r="G21">
            <v>1</v>
          </cell>
          <cell r="H21">
            <v>1</v>
          </cell>
          <cell r="I21">
            <v>0.65</v>
          </cell>
          <cell r="J21">
            <v>0</v>
          </cell>
          <cell r="K21">
            <v>0</v>
          </cell>
          <cell r="L21">
            <v>0.5</v>
          </cell>
          <cell r="M21">
            <v>0.8</v>
          </cell>
          <cell r="N21">
            <v>0</v>
          </cell>
          <cell r="O21">
            <v>0</v>
          </cell>
          <cell r="P21">
            <v>0</v>
          </cell>
          <cell r="Q21">
            <v>135</v>
          </cell>
          <cell r="R21">
            <v>75</v>
          </cell>
        </row>
        <row r="22">
          <cell r="G22">
            <v>1</v>
          </cell>
          <cell r="H22">
            <v>1</v>
          </cell>
          <cell r="I22">
            <v>0.8</v>
          </cell>
          <cell r="J22">
            <v>0</v>
          </cell>
          <cell r="K22">
            <v>0</v>
          </cell>
          <cell r="L22">
            <v>0.5</v>
          </cell>
          <cell r="M22">
            <v>1</v>
          </cell>
          <cell r="N22">
            <v>0</v>
          </cell>
          <cell r="O22">
            <v>0</v>
          </cell>
          <cell r="P22">
            <v>0</v>
          </cell>
          <cell r="Q22">
            <v>150</v>
          </cell>
          <cell r="R22">
            <v>80</v>
          </cell>
        </row>
        <row r="23">
          <cell r="G23">
            <v>1</v>
          </cell>
          <cell r="H23">
            <v>1</v>
          </cell>
          <cell r="I23">
            <v>1</v>
          </cell>
          <cell r="J23">
            <v>0</v>
          </cell>
          <cell r="K23">
            <v>0</v>
          </cell>
          <cell r="L23">
            <v>0.5</v>
          </cell>
          <cell r="M23">
            <v>0.8</v>
          </cell>
          <cell r="N23">
            <v>0.2</v>
          </cell>
          <cell r="O23">
            <v>0</v>
          </cell>
          <cell r="P23">
            <v>0</v>
          </cell>
          <cell r="Q23">
            <v>160</v>
          </cell>
          <cell r="R23">
            <v>90</v>
          </cell>
        </row>
        <row r="24">
          <cell r="G24">
            <v>1</v>
          </cell>
          <cell r="H24">
            <v>1</v>
          </cell>
          <cell r="I24">
            <v>1</v>
          </cell>
          <cell r="J24">
            <v>0.2</v>
          </cell>
          <cell r="K24">
            <v>0</v>
          </cell>
          <cell r="L24">
            <v>0.5</v>
          </cell>
          <cell r="M24">
            <v>0.65</v>
          </cell>
          <cell r="N24">
            <v>0.35</v>
          </cell>
          <cell r="O24">
            <v>0</v>
          </cell>
          <cell r="P24">
            <v>0</v>
          </cell>
          <cell r="Q24">
            <v>175</v>
          </cell>
          <cell r="R24">
            <v>100</v>
          </cell>
        </row>
        <row r="25">
          <cell r="G25">
            <v>1</v>
          </cell>
          <cell r="H25">
            <v>1</v>
          </cell>
          <cell r="I25">
            <v>1</v>
          </cell>
          <cell r="J25">
            <v>0.35</v>
          </cell>
          <cell r="K25">
            <v>0</v>
          </cell>
          <cell r="L25">
            <v>0.5</v>
          </cell>
          <cell r="M25">
            <v>0.5</v>
          </cell>
          <cell r="N25">
            <v>0.5</v>
          </cell>
          <cell r="O25">
            <v>0</v>
          </cell>
          <cell r="P25">
            <v>0</v>
          </cell>
          <cell r="Q25">
            <v>185</v>
          </cell>
          <cell r="R25">
            <v>110</v>
          </cell>
        </row>
        <row r="26">
          <cell r="G26">
            <v>1</v>
          </cell>
          <cell r="H26">
            <v>1</v>
          </cell>
          <cell r="I26">
            <v>1</v>
          </cell>
          <cell r="J26">
            <v>0.5</v>
          </cell>
          <cell r="K26">
            <v>0</v>
          </cell>
          <cell r="L26">
            <v>0.5</v>
          </cell>
          <cell r="M26">
            <v>0.5</v>
          </cell>
          <cell r="N26">
            <v>0.65</v>
          </cell>
          <cell r="O26">
            <v>0</v>
          </cell>
          <cell r="P26">
            <v>0.05</v>
          </cell>
          <cell r="Q26">
            <v>200</v>
          </cell>
          <cell r="R26">
            <v>120</v>
          </cell>
        </row>
        <row r="27">
          <cell r="G27">
            <v>1</v>
          </cell>
          <cell r="H27">
            <v>1</v>
          </cell>
          <cell r="I27">
            <v>1</v>
          </cell>
          <cell r="J27">
            <v>0.65</v>
          </cell>
          <cell r="K27">
            <v>0</v>
          </cell>
          <cell r="L27">
            <v>0.5</v>
          </cell>
          <cell r="M27">
            <v>0.5</v>
          </cell>
          <cell r="N27">
            <v>0.8</v>
          </cell>
          <cell r="O27">
            <v>0</v>
          </cell>
          <cell r="P27">
            <v>0.1</v>
          </cell>
          <cell r="Q27">
            <v>210</v>
          </cell>
          <cell r="R27">
            <v>130</v>
          </cell>
        </row>
        <row r="28">
          <cell r="G28">
            <v>1</v>
          </cell>
          <cell r="H28">
            <v>1</v>
          </cell>
          <cell r="I28">
            <v>1</v>
          </cell>
          <cell r="J28">
            <v>0.8</v>
          </cell>
          <cell r="K28">
            <v>0</v>
          </cell>
          <cell r="L28">
            <v>0.5</v>
          </cell>
          <cell r="M28">
            <v>0.5</v>
          </cell>
          <cell r="N28">
            <v>1</v>
          </cell>
          <cell r="O28">
            <v>0</v>
          </cell>
          <cell r="P28">
            <v>0.2</v>
          </cell>
          <cell r="Q28">
            <v>225</v>
          </cell>
          <cell r="R28">
            <v>140</v>
          </cell>
        </row>
        <row r="29"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0</v>
          </cell>
          <cell r="L29">
            <v>0.5</v>
          </cell>
          <cell r="M29">
            <v>0.5</v>
          </cell>
          <cell r="N29">
            <v>0.8</v>
          </cell>
          <cell r="O29">
            <v>0.2</v>
          </cell>
          <cell r="P29">
            <v>0.3</v>
          </cell>
          <cell r="Q29">
            <v>235</v>
          </cell>
          <cell r="R29">
            <v>150</v>
          </cell>
        </row>
        <row r="30"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0.2</v>
          </cell>
          <cell r="L30">
            <v>0.5</v>
          </cell>
          <cell r="M30">
            <v>0.5</v>
          </cell>
          <cell r="N30">
            <v>0.65</v>
          </cell>
          <cell r="O30">
            <v>0.35</v>
          </cell>
          <cell r="P30">
            <v>0.4</v>
          </cell>
          <cell r="Q30">
            <v>250</v>
          </cell>
          <cell r="R30">
            <v>160</v>
          </cell>
        </row>
        <row r="31"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0.35</v>
          </cell>
          <cell r="L31">
            <v>0.5</v>
          </cell>
          <cell r="M31">
            <v>0.5</v>
          </cell>
          <cell r="N31">
            <v>0.5</v>
          </cell>
          <cell r="O31">
            <v>0.5</v>
          </cell>
          <cell r="P31">
            <v>0.5</v>
          </cell>
          <cell r="Q31">
            <v>275</v>
          </cell>
          <cell r="R31">
            <v>170</v>
          </cell>
        </row>
        <row r="32"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0.5</v>
          </cell>
          <cell r="L32">
            <v>0.5</v>
          </cell>
          <cell r="M32">
            <v>0.5</v>
          </cell>
          <cell r="N32">
            <v>0.5</v>
          </cell>
          <cell r="O32">
            <v>0.65</v>
          </cell>
          <cell r="P32">
            <v>0.6</v>
          </cell>
          <cell r="Q32">
            <v>300</v>
          </cell>
          <cell r="R32">
            <v>180</v>
          </cell>
        </row>
        <row r="33"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0.65</v>
          </cell>
          <cell r="L33">
            <v>0.5</v>
          </cell>
          <cell r="M33">
            <v>0.5</v>
          </cell>
          <cell r="N33">
            <v>0.5</v>
          </cell>
          <cell r="O33">
            <v>0.8</v>
          </cell>
          <cell r="P33">
            <v>0.7</v>
          </cell>
          <cell r="Q33">
            <v>325</v>
          </cell>
          <cell r="R33">
            <v>190</v>
          </cell>
        </row>
        <row r="34"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0.8</v>
          </cell>
          <cell r="L34">
            <v>0.5</v>
          </cell>
          <cell r="M34">
            <v>0.5</v>
          </cell>
          <cell r="N34">
            <v>0.5</v>
          </cell>
          <cell r="O34">
            <v>1</v>
          </cell>
          <cell r="P34">
            <v>0.8</v>
          </cell>
          <cell r="Q34">
            <v>350</v>
          </cell>
          <cell r="R34">
            <v>200</v>
          </cell>
        </row>
        <row r="35"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0.5</v>
          </cell>
          <cell r="M35">
            <v>0.5</v>
          </cell>
          <cell r="N35">
            <v>0.5</v>
          </cell>
          <cell r="O35">
            <v>1</v>
          </cell>
          <cell r="P35">
            <v>0.9</v>
          </cell>
          <cell r="Q35">
            <v>375</v>
          </cell>
          <cell r="R35">
            <v>210</v>
          </cell>
        </row>
        <row r="36"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0.5</v>
          </cell>
          <cell r="M36">
            <v>0.5</v>
          </cell>
          <cell r="N36">
            <v>0.5</v>
          </cell>
          <cell r="O36">
            <v>1</v>
          </cell>
          <cell r="P36">
            <v>1</v>
          </cell>
          <cell r="Q36">
            <v>400</v>
          </cell>
          <cell r="R36">
            <v>220</v>
          </cell>
        </row>
        <row r="37"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0.5</v>
          </cell>
          <cell r="M37">
            <v>0.5</v>
          </cell>
          <cell r="N37">
            <v>0.5</v>
          </cell>
          <cell r="O37">
            <v>1</v>
          </cell>
          <cell r="P37">
            <v>1</v>
          </cell>
          <cell r="Q37">
            <v>480</v>
          </cell>
          <cell r="R37">
            <v>220</v>
          </cell>
        </row>
      </sheetData>
      <sheetData sheetId="9">
        <row r="5">
          <cell r="AC5">
            <v>3</v>
          </cell>
          <cell r="AD5">
            <v>20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600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1000</v>
          </cell>
          <cell r="DE5">
            <v>250</v>
          </cell>
          <cell r="DF5">
            <v>300</v>
          </cell>
          <cell r="DG5">
            <v>350</v>
          </cell>
          <cell r="DH5">
            <v>450</v>
          </cell>
        </row>
        <row r="6">
          <cell r="AC6">
            <v>8</v>
          </cell>
          <cell r="AD6">
            <v>70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800</v>
          </cell>
          <cell r="BG6">
            <v>1</v>
          </cell>
          <cell r="BH6">
            <v>0</v>
          </cell>
          <cell r="BI6">
            <v>0</v>
          </cell>
          <cell r="BJ6">
            <v>0</v>
          </cell>
          <cell r="BK6">
            <v>2500</v>
          </cell>
          <cell r="DE6">
            <v>300</v>
          </cell>
          <cell r="DF6">
            <v>400</v>
          </cell>
          <cell r="DG6">
            <v>450</v>
          </cell>
          <cell r="DH6">
            <v>600</v>
          </cell>
        </row>
        <row r="7">
          <cell r="AC7">
            <v>13</v>
          </cell>
          <cell r="AD7">
            <v>80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800</v>
          </cell>
          <cell r="BG7">
            <v>4</v>
          </cell>
          <cell r="BH7">
            <v>0</v>
          </cell>
          <cell r="BI7">
            <v>0</v>
          </cell>
          <cell r="BJ7">
            <v>0</v>
          </cell>
          <cell r="BK7">
            <v>2500</v>
          </cell>
          <cell r="DE7">
            <v>350</v>
          </cell>
          <cell r="DF7">
            <v>450</v>
          </cell>
          <cell r="DG7">
            <v>550</v>
          </cell>
          <cell r="DH7">
            <v>650</v>
          </cell>
        </row>
        <row r="8">
          <cell r="AC8">
            <v>18</v>
          </cell>
          <cell r="AD8">
            <v>115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800</v>
          </cell>
          <cell r="BG8">
            <v>13</v>
          </cell>
          <cell r="BH8">
            <v>0</v>
          </cell>
          <cell r="BI8">
            <v>0</v>
          </cell>
          <cell r="BJ8">
            <v>0</v>
          </cell>
          <cell r="BK8">
            <v>2500</v>
          </cell>
          <cell r="DE8">
            <v>400</v>
          </cell>
          <cell r="DF8">
            <v>500</v>
          </cell>
          <cell r="DG8">
            <v>600</v>
          </cell>
          <cell r="DH8">
            <v>750</v>
          </cell>
        </row>
        <row r="9">
          <cell r="AC9">
            <v>23</v>
          </cell>
          <cell r="AD9">
            <v>125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800</v>
          </cell>
          <cell r="BG9">
            <v>27</v>
          </cell>
          <cell r="BH9">
            <v>0</v>
          </cell>
          <cell r="BI9">
            <v>0</v>
          </cell>
          <cell r="BJ9">
            <v>0</v>
          </cell>
          <cell r="BK9">
            <v>2500</v>
          </cell>
          <cell r="DE9">
            <v>450</v>
          </cell>
          <cell r="DF9">
            <v>600</v>
          </cell>
          <cell r="DG9">
            <v>700</v>
          </cell>
          <cell r="DH9">
            <v>900</v>
          </cell>
        </row>
        <row r="10">
          <cell r="AC10">
            <v>28</v>
          </cell>
          <cell r="AD10">
            <v>0</v>
          </cell>
          <cell r="AE10">
            <v>25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900</v>
          </cell>
          <cell r="BG10">
            <v>40</v>
          </cell>
          <cell r="BH10">
            <v>0</v>
          </cell>
          <cell r="BI10">
            <v>0</v>
          </cell>
          <cell r="BJ10">
            <v>0</v>
          </cell>
          <cell r="BK10">
            <v>3500</v>
          </cell>
          <cell r="DE10">
            <v>500</v>
          </cell>
          <cell r="DF10">
            <v>650</v>
          </cell>
          <cell r="DG10">
            <v>750</v>
          </cell>
          <cell r="DH10">
            <v>950</v>
          </cell>
        </row>
        <row r="11">
          <cell r="AC11">
            <v>33</v>
          </cell>
          <cell r="AD11">
            <v>0</v>
          </cell>
          <cell r="AE11">
            <v>25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900</v>
          </cell>
          <cell r="BG11">
            <v>67</v>
          </cell>
          <cell r="BH11">
            <v>0</v>
          </cell>
          <cell r="BI11">
            <v>0</v>
          </cell>
          <cell r="BJ11">
            <v>0</v>
          </cell>
          <cell r="BK11">
            <v>6000</v>
          </cell>
          <cell r="DE11">
            <v>550</v>
          </cell>
          <cell r="DF11">
            <v>700</v>
          </cell>
          <cell r="DG11">
            <v>850</v>
          </cell>
          <cell r="DH11">
            <v>1050</v>
          </cell>
        </row>
        <row r="12">
          <cell r="AC12">
            <v>38</v>
          </cell>
          <cell r="AD12">
            <v>0</v>
          </cell>
          <cell r="AE12">
            <v>45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1350</v>
          </cell>
          <cell r="BG12">
            <v>121</v>
          </cell>
          <cell r="BH12">
            <v>0</v>
          </cell>
          <cell r="BI12">
            <v>0</v>
          </cell>
          <cell r="BJ12">
            <v>0</v>
          </cell>
          <cell r="BK12">
            <v>6000</v>
          </cell>
          <cell r="DE12">
            <v>600</v>
          </cell>
          <cell r="DF12">
            <v>750</v>
          </cell>
          <cell r="DG12">
            <v>900</v>
          </cell>
          <cell r="DH12">
            <v>1100</v>
          </cell>
        </row>
        <row r="13">
          <cell r="AC13">
            <v>40</v>
          </cell>
          <cell r="AD13">
            <v>0</v>
          </cell>
          <cell r="AE13">
            <v>45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1350</v>
          </cell>
          <cell r="BG13">
            <v>0</v>
          </cell>
          <cell r="BH13">
            <v>40</v>
          </cell>
          <cell r="BI13">
            <v>0</v>
          </cell>
          <cell r="BJ13">
            <v>0</v>
          </cell>
          <cell r="BK13">
            <v>7500</v>
          </cell>
          <cell r="DE13">
            <v>600</v>
          </cell>
          <cell r="DF13">
            <v>750</v>
          </cell>
          <cell r="DG13">
            <v>900</v>
          </cell>
          <cell r="DH13">
            <v>1150</v>
          </cell>
        </row>
        <row r="14">
          <cell r="AC14">
            <v>43</v>
          </cell>
          <cell r="AD14">
            <v>0</v>
          </cell>
          <cell r="AE14">
            <v>70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2300</v>
          </cell>
          <cell r="BG14">
            <v>0</v>
          </cell>
          <cell r="BH14">
            <v>55</v>
          </cell>
          <cell r="BI14">
            <v>0</v>
          </cell>
          <cell r="BJ14">
            <v>0</v>
          </cell>
          <cell r="BK14">
            <v>13500</v>
          </cell>
          <cell r="DE14">
            <v>650</v>
          </cell>
          <cell r="DF14">
            <v>800</v>
          </cell>
          <cell r="DG14">
            <v>950</v>
          </cell>
          <cell r="DH14">
            <v>1200</v>
          </cell>
        </row>
        <row r="15">
          <cell r="AC15">
            <v>45</v>
          </cell>
          <cell r="AD15">
            <v>0</v>
          </cell>
          <cell r="AE15">
            <v>70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2300</v>
          </cell>
          <cell r="BG15">
            <v>0</v>
          </cell>
          <cell r="BH15">
            <v>74</v>
          </cell>
          <cell r="BI15">
            <v>0</v>
          </cell>
          <cell r="BJ15">
            <v>0</v>
          </cell>
          <cell r="BK15">
            <v>13500</v>
          </cell>
          <cell r="DE15">
            <v>650</v>
          </cell>
          <cell r="DF15">
            <v>850</v>
          </cell>
          <cell r="DG15">
            <v>1000</v>
          </cell>
          <cell r="DH15">
            <v>1250</v>
          </cell>
        </row>
        <row r="16">
          <cell r="AC16">
            <v>48</v>
          </cell>
          <cell r="AD16">
            <v>0</v>
          </cell>
          <cell r="AE16">
            <v>90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1950</v>
          </cell>
          <cell r="BG16">
            <v>0</v>
          </cell>
          <cell r="BH16">
            <v>95</v>
          </cell>
          <cell r="BI16">
            <v>0</v>
          </cell>
          <cell r="BJ16">
            <v>0</v>
          </cell>
          <cell r="BK16">
            <v>17500</v>
          </cell>
          <cell r="DE16">
            <v>700</v>
          </cell>
          <cell r="DF16">
            <v>900</v>
          </cell>
          <cell r="DG16">
            <v>1050</v>
          </cell>
          <cell r="DH16">
            <v>1350</v>
          </cell>
        </row>
        <row r="17">
          <cell r="AC17">
            <v>50</v>
          </cell>
          <cell r="AD17">
            <v>0</v>
          </cell>
          <cell r="AE17">
            <v>90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1950</v>
          </cell>
          <cell r="BG17">
            <v>0</v>
          </cell>
          <cell r="BH17">
            <v>0</v>
          </cell>
          <cell r="BI17">
            <v>31</v>
          </cell>
          <cell r="BJ17">
            <v>0</v>
          </cell>
          <cell r="BK17">
            <v>23500</v>
          </cell>
          <cell r="DE17">
            <v>700</v>
          </cell>
          <cell r="DF17">
            <v>900</v>
          </cell>
          <cell r="DG17">
            <v>1100</v>
          </cell>
          <cell r="DH17">
            <v>1400</v>
          </cell>
        </row>
        <row r="18">
          <cell r="AC18">
            <v>53</v>
          </cell>
          <cell r="AD18">
            <v>0</v>
          </cell>
          <cell r="AE18">
            <v>0</v>
          </cell>
          <cell r="AF18">
            <v>20</v>
          </cell>
          <cell r="AG18">
            <v>0</v>
          </cell>
          <cell r="AH18">
            <v>0</v>
          </cell>
          <cell r="AI18">
            <v>0</v>
          </cell>
          <cell r="AJ18">
            <v>2150</v>
          </cell>
          <cell r="BG18">
            <v>0</v>
          </cell>
          <cell r="BH18">
            <v>0</v>
          </cell>
          <cell r="BI18">
            <v>43</v>
          </cell>
          <cell r="BJ18">
            <v>0</v>
          </cell>
          <cell r="BK18">
            <v>23500</v>
          </cell>
          <cell r="DE18">
            <v>750</v>
          </cell>
          <cell r="DF18">
            <v>950</v>
          </cell>
          <cell r="DG18">
            <v>1150</v>
          </cell>
          <cell r="DH18">
            <v>1450</v>
          </cell>
        </row>
        <row r="19">
          <cell r="AC19">
            <v>55</v>
          </cell>
          <cell r="AD19">
            <v>0</v>
          </cell>
          <cell r="AE19">
            <v>0</v>
          </cell>
          <cell r="AF19">
            <v>20</v>
          </cell>
          <cell r="AG19">
            <v>0</v>
          </cell>
          <cell r="AH19">
            <v>0</v>
          </cell>
          <cell r="AI19">
            <v>0</v>
          </cell>
          <cell r="AJ19">
            <v>2300</v>
          </cell>
          <cell r="BG19">
            <v>0</v>
          </cell>
          <cell r="BH19">
            <v>0</v>
          </cell>
          <cell r="BI19">
            <v>57</v>
          </cell>
          <cell r="BJ19">
            <v>0</v>
          </cell>
          <cell r="BK19">
            <v>31500</v>
          </cell>
          <cell r="DE19">
            <v>1300</v>
          </cell>
          <cell r="DF19">
            <v>1600</v>
          </cell>
          <cell r="DG19">
            <v>1950</v>
          </cell>
          <cell r="DH19">
            <v>2400</v>
          </cell>
        </row>
        <row r="20">
          <cell r="AC20">
            <v>58</v>
          </cell>
          <cell r="AD20">
            <v>0</v>
          </cell>
          <cell r="AE20">
            <v>0</v>
          </cell>
          <cell r="AF20">
            <v>20</v>
          </cell>
          <cell r="AG20">
            <v>0</v>
          </cell>
          <cell r="AH20">
            <v>0</v>
          </cell>
          <cell r="AI20">
            <v>0</v>
          </cell>
          <cell r="AJ20">
            <v>2300</v>
          </cell>
          <cell r="BG20">
            <v>0</v>
          </cell>
          <cell r="BH20">
            <v>0</v>
          </cell>
          <cell r="BI20">
            <v>73</v>
          </cell>
          <cell r="BJ20">
            <v>0</v>
          </cell>
          <cell r="BK20">
            <v>56500</v>
          </cell>
          <cell r="DE20">
            <v>1450</v>
          </cell>
          <cell r="DF20">
            <v>1800</v>
          </cell>
          <cell r="DG20">
            <v>2200</v>
          </cell>
          <cell r="DH20">
            <v>2750</v>
          </cell>
        </row>
        <row r="21">
          <cell r="AC21">
            <v>60</v>
          </cell>
          <cell r="AD21">
            <v>0</v>
          </cell>
          <cell r="AE21">
            <v>0</v>
          </cell>
          <cell r="AF21">
            <v>35</v>
          </cell>
          <cell r="AG21">
            <v>0</v>
          </cell>
          <cell r="AH21">
            <v>0</v>
          </cell>
          <cell r="AI21">
            <v>0</v>
          </cell>
          <cell r="AJ21">
            <v>2900</v>
          </cell>
          <cell r="BG21">
            <v>0</v>
          </cell>
          <cell r="BH21">
            <v>0</v>
          </cell>
          <cell r="BI21">
            <v>0</v>
          </cell>
          <cell r="BJ21">
            <v>14</v>
          </cell>
          <cell r="BK21">
            <v>56500</v>
          </cell>
          <cell r="DE21">
            <v>1600</v>
          </cell>
          <cell r="DF21">
            <v>2000</v>
          </cell>
          <cell r="DG21">
            <v>2400</v>
          </cell>
          <cell r="DH21">
            <v>3050</v>
          </cell>
        </row>
        <row r="22">
          <cell r="AC22">
            <v>63</v>
          </cell>
          <cell r="AD22">
            <v>0</v>
          </cell>
          <cell r="AE22">
            <v>0</v>
          </cell>
          <cell r="AF22">
            <v>35</v>
          </cell>
          <cell r="AG22">
            <v>0</v>
          </cell>
          <cell r="AH22">
            <v>0</v>
          </cell>
          <cell r="AI22">
            <v>0</v>
          </cell>
          <cell r="AJ22">
            <v>2900</v>
          </cell>
          <cell r="BG22">
            <v>0</v>
          </cell>
          <cell r="BH22">
            <v>0</v>
          </cell>
          <cell r="BI22">
            <v>0</v>
          </cell>
          <cell r="BJ22">
            <v>20</v>
          </cell>
          <cell r="BK22">
            <v>75500</v>
          </cell>
          <cell r="DE22">
            <v>1750</v>
          </cell>
          <cell r="DF22">
            <v>2200</v>
          </cell>
          <cell r="DG22">
            <v>2650</v>
          </cell>
          <cell r="DH22">
            <v>3350</v>
          </cell>
        </row>
        <row r="23">
          <cell r="AC23">
            <v>65</v>
          </cell>
          <cell r="AD23">
            <v>0</v>
          </cell>
          <cell r="AE23">
            <v>0</v>
          </cell>
          <cell r="AF23">
            <v>35</v>
          </cell>
          <cell r="AG23">
            <v>0</v>
          </cell>
          <cell r="AH23">
            <v>0</v>
          </cell>
          <cell r="AI23">
            <v>0</v>
          </cell>
          <cell r="AJ23">
            <v>2900</v>
          </cell>
          <cell r="BG23">
            <v>0</v>
          </cell>
          <cell r="BH23">
            <v>0</v>
          </cell>
          <cell r="BI23">
            <v>0</v>
          </cell>
          <cell r="BJ23">
            <v>26</v>
          </cell>
          <cell r="BK23">
            <v>191500</v>
          </cell>
          <cell r="DE23">
            <v>1950</v>
          </cell>
          <cell r="DF23">
            <v>2450</v>
          </cell>
          <cell r="DG23">
            <v>2900</v>
          </cell>
          <cell r="DH23">
            <v>3650</v>
          </cell>
        </row>
        <row r="24">
          <cell r="AC24">
            <v>68</v>
          </cell>
          <cell r="AD24">
            <v>0</v>
          </cell>
          <cell r="AE24">
            <v>0</v>
          </cell>
          <cell r="AF24">
            <v>55</v>
          </cell>
          <cell r="AG24">
            <v>0</v>
          </cell>
          <cell r="AH24">
            <v>0</v>
          </cell>
          <cell r="AI24">
            <v>0</v>
          </cell>
          <cell r="AJ24">
            <v>3550</v>
          </cell>
          <cell r="BG24">
            <v>0</v>
          </cell>
          <cell r="BH24">
            <v>0</v>
          </cell>
          <cell r="BI24">
            <v>0</v>
          </cell>
          <cell r="BJ24">
            <v>34</v>
          </cell>
          <cell r="BK24">
            <v>287500</v>
          </cell>
          <cell r="DE24">
            <v>2100</v>
          </cell>
          <cell r="DF24">
            <v>2650</v>
          </cell>
          <cell r="DG24">
            <v>3150</v>
          </cell>
          <cell r="DH24">
            <v>3950</v>
          </cell>
        </row>
        <row r="25">
          <cell r="AC25">
            <v>70</v>
          </cell>
          <cell r="AD25">
            <v>0</v>
          </cell>
          <cell r="AE25">
            <v>0</v>
          </cell>
          <cell r="AF25">
            <v>55</v>
          </cell>
          <cell r="AG25">
            <v>0</v>
          </cell>
          <cell r="AH25">
            <v>0</v>
          </cell>
          <cell r="AI25">
            <v>0</v>
          </cell>
          <cell r="AJ25">
            <v>3550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1500</v>
          </cell>
          <cell r="DE25">
            <v>2250</v>
          </cell>
          <cell r="DF25">
            <v>2850</v>
          </cell>
          <cell r="DG25">
            <v>3400</v>
          </cell>
          <cell r="DH25">
            <v>4250</v>
          </cell>
        </row>
        <row r="26">
          <cell r="AC26">
            <v>73</v>
          </cell>
          <cell r="AD26">
            <v>0</v>
          </cell>
          <cell r="AE26">
            <v>0</v>
          </cell>
          <cell r="AF26">
            <v>55</v>
          </cell>
          <cell r="AG26">
            <v>0</v>
          </cell>
          <cell r="AH26">
            <v>0</v>
          </cell>
          <cell r="AI26">
            <v>0</v>
          </cell>
          <cell r="AJ26">
            <v>3550</v>
          </cell>
          <cell r="BG26">
            <v>2</v>
          </cell>
          <cell r="BH26">
            <v>0</v>
          </cell>
          <cell r="BI26">
            <v>0</v>
          </cell>
          <cell r="BJ26">
            <v>0</v>
          </cell>
          <cell r="BK26">
            <v>3500</v>
          </cell>
          <cell r="DE26">
            <v>2450</v>
          </cell>
          <cell r="DF26">
            <v>3050</v>
          </cell>
          <cell r="DG26">
            <v>3650</v>
          </cell>
          <cell r="DH26">
            <v>4550</v>
          </cell>
        </row>
        <row r="27">
          <cell r="AC27">
            <v>75</v>
          </cell>
          <cell r="AD27">
            <v>0</v>
          </cell>
          <cell r="AE27">
            <v>0</v>
          </cell>
          <cell r="AF27">
            <v>0</v>
          </cell>
          <cell r="AG27">
            <v>15</v>
          </cell>
          <cell r="AH27">
            <v>0</v>
          </cell>
          <cell r="AI27">
            <v>0</v>
          </cell>
          <cell r="AJ27">
            <v>4850</v>
          </cell>
          <cell r="BG27">
            <v>5</v>
          </cell>
          <cell r="BH27">
            <v>0</v>
          </cell>
          <cell r="BI27">
            <v>0</v>
          </cell>
          <cell r="BJ27">
            <v>0</v>
          </cell>
          <cell r="BK27">
            <v>3500</v>
          </cell>
          <cell r="DE27">
            <v>2600</v>
          </cell>
          <cell r="DF27">
            <v>3250</v>
          </cell>
          <cell r="DG27">
            <v>3900</v>
          </cell>
          <cell r="DH27">
            <v>4850</v>
          </cell>
        </row>
        <row r="28">
          <cell r="AC28">
            <v>78</v>
          </cell>
          <cell r="AD28">
            <v>0</v>
          </cell>
          <cell r="AE28">
            <v>0</v>
          </cell>
          <cell r="AF28">
            <v>0</v>
          </cell>
          <cell r="AG28">
            <v>15</v>
          </cell>
          <cell r="AH28">
            <v>0</v>
          </cell>
          <cell r="AI28">
            <v>0</v>
          </cell>
          <cell r="AJ28">
            <v>4850</v>
          </cell>
          <cell r="BG28">
            <v>17</v>
          </cell>
          <cell r="BH28">
            <v>0</v>
          </cell>
          <cell r="BI28">
            <v>0</v>
          </cell>
          <cell r="BJ28">
            <v>0</v>
          </cell>
          <cell r="BK28">
            <v>4000</v>
          </cell>
          <cell r="DE28">
            <v>2750</v>
          </cell>
          <cell r="DF28">
            <v>3450</v>
          </cell>
          <cell r="DG28">
            <v>4150</v>
          </cell>
          <cell r="DH28">
            <v>5200</v>
          </cell>
        </row>
        <row r="29">
          <cell r="AC29">
            <v>80</v>
          </cell>
          <cell r="AD29">
            <v>0</v>
          </cell>
          <cell r="AE29">
            <v>0</v>
          </cell>
          <cell r="AF29">
            <v>0</v>
          </cell>
          <cell r="AG29">
            <v>15</v>
          </cell>
          <cell r="AH29">
            <v>0</v>
          </cell>
          <cell r="AI29">
            <v>0</v>
          </cell>
          <cell r="AJ29">
            <v>5300</v>
          </cell>
          <cell r="BG29">
            <v>34</v>
          </cell>
          <cell r="BH29">
            <v>0</v>
          </cell>
          <cell r="BI29">
            <v>0</v>
          </cell>
          <cell r="BJ29">
            <v>0</v>
          </cell>
          <cell r="BK29">
            <v>4000</v>
          </cell>
          <cell r="DE29">
            <v>4650</v>
          </cell>
          <cell r="DF29">
            <v>5800</v>
          </cell>
          <cell r="DG29">
            <v>7000</v>
          </cell>
          <cell r="DH29">
            <v>8750</v>
          </cell>
        </row>
        <row r="30">
          <cell r="AC30">
            <v>83</v>
          </cell>
          <cell r="AD30">
            <v>0</v>
          </cell>
          <cell r="AE30">
            <v>0</v>
          </cell>
          <cell r="AF30">
            <v>0</v>
          </cell>
          <cell r="AG30">
            <v>20</v>
          </cell>
          <cell r="AH30">
            <v>0</v>
          </cell>
          <cell r="AI30">
            <v>0</v>
          </cell>
          <cell r="AJ30">
            <v>6200</v>
          </cell>
          <cell r="BG30">
            <v>50</v>
          </cell>
          <cell r="BH30">
            <v>0</v>
          </cell>
          <cell r="BI30">
            <v>0</v>
          </cell>
          <cell r="BJ30">
            <v>0</v>
          </cell>
          <cell r="BK30">
            <v>5000</v>
          </cell>
          <cell r="DE30">
            <v>4900</v>
          </cell>
          <cell r="DF30">
            <v>6100</v>
          </cell>
          <cell r="DG30">
            <v>7350</v>
          </cell>
          <cell r="DH30">
            <v>9150</v>
          </cell>
        </row>
        <row r="31">
          <cell r="AC31">
            <v>85</v>
          </cell>
          <cell r="AD31">
            <v>0</v>
          </cell>
          <cell r="AE31">
            <v>0</v>
          </cell>
          <cell r="AF31">
            <v>0</v>
          </cell>
          <cell r="AG31">
            <v>20</v>
          </cell>
          <cell r="AH31">
            <v>0</v>
          </cell>
          <cell r="AI31">
            <v>0</v>
          </cell>
          <cell r="AJ31">
            <v>6200</v>
          </cell>
          <cell r="BG31">
            <v>84</v>
          </cell>
          <cell r="BH31">
            <v>0</v>
          </cell>
          <cell r="BI31">
            <v>0</v>
          </cell>
          <cell r="BJ31">
            <v>0</v>
          </cell>
          <cell r="BK31">
            <v>8500</v>
          </cell>
          <cell r="DE31">
            <v>5100</v>
          </cell>
          <cell r="DF31">
            <v>6400</v>
          </cell>
          <cell r="DG31">
            <v>7700</v>
          </cell>
          <cell r="DH31">
            <v>9600</v>
          </cell>
        </row>
        <row r="32">
          <cell r="AC32">
            <v>88</v>
          </cell>
          <cell r="AD32">
            <v>0</v>
          </cell>
          <cell r="AE32">
            <v>0</v>
          </cell>
          <cell r="AF32">
            <v>0</v>
          </cell>
          <cell r="AG32">
            <v>20</v>
          </cell>
          <cell r="AH32">
            <v>0</v>
          </cell>
          <cell r="AI32">
            <v>0</v>
          </cell>
          <cell r="AJ32">
            <v>6200</v>
          </cell>
          <cell r="BG32">
            <v>151</v>
          </cell>
          <cell r="BH32">
            <v>0</v>
          </cell>
          <cell r="BI32">
            <v>0</v>
          </cell>
          <cell r="BJ32">
            <v>0</v>
          </cell>
          <cell r="BK32">
            <v>8500</v>
          </cell>
          <cell r="DE32">
            <v>5350</v>
          </cell>
          <cell r="DF32">
            <v>6700</v>
          </cell>
          <cell r="DG32">
            <v>8050</v>
          </cell>
          <cell r="DH32">
            <v>10050</v>
          </cell>
        </row>
        <row r="33">
          <cell r="AC33">
            <v>90</v>
          </cell>
          <cell r="AD33">
            <v>0</v>
          </cell>
          <cell r="AE33">
            <v>0</v>
          </cell>
          <cell r="AF33">
            <v>0</v>
          </cell>
          <cell r="AG33">
            <v>20</v>
          </cell>
          <cell r="AH33">
            <v>0</v>
          </cell>
          <cell r="AI33">
            <v>0</v>
          </cell>
          <cell r="AJ33">
            <v>6250</v>
          </cell>
          <cell r="BG33">
            <v>0</v>
          </cell>
          <cell r="BH33">
            <v>49</v>
          </cell>
          <cell r="BI33">
            <v>0</v>
          </cell>
          <cell r="BJ33">
            <v>0</v>
          </cell>
          <cell r="BK33">
            <v>11000</v>
          </cell>
          <cell r="DE33">
            <v>5600</v>
          </cell>
          <cell r="DF33">
            <v>7000</v>
          </cell>
          <cell r="DG33">
            <v>8400</v>
          </cell>
          <cell r="DH33">
            <v>10500</v>
          </cell>
        </row>
        <row r="34">
          <cell r="AC34">
            <v>93</v>
          </cell>
          <cell r="AD34">
            <v>0</v>
          </cell>
          <cell r="AE34">
            <v>0</v>
          </cell>
          <cell r="AF34">
            <v>0</v>
          </cell>
          <cell r="AG34">
            <v>20</v>
          </cell>
          <cell r="AH34">
            <v>0</v>
          </cell>
          <cell r="AI34">
            <v>0</v>
          </cell>
          <cell r="AJ34">
            <v>6250</v>
          </cell>
          <cell r="BG34">
            <v>0</v>
          </cell>
          <cell r="BH34">
            <v>69</v>
          </cell>
          <cell r="BI34">
            <v>0</v>
          </cell>
          <cell r="BJ34">
            <v>0</v>
          </cell>
          <cell r="BK34">
            <v>19000</v>
          </cell>
          <cell r="DE34">
            <v>5900</v>
          </cell>
          <cell r="DF34">
            <v>7400</v>
          </cell>
          <cell r="DG34">
            <v>8850</v>
          </cell>
          <cell r="DH34">
            <v>11100</v>
          </cell>
        </row>
        <row r="35">
          <cell r="AC35">
            <v>95</v>
          </cell>
          <cell r="AD35">
            <v>0</v>
          </cell>
          <cell r="AE35">
            <v>0</v>
          </cell>
          <cell r="AF35">
            <v>0</v>
          </cell>
          <cell r="AG35">
            <v>20</v>
          </cell>
          <cell r="AH35">
            <v>0</v>
          </cell>
          <cell r="AI35">
            <v>0</v>
          </cell>
          <cell r="AJ35">
            <v>6250</v>
          </cell>
          <cell r="BG35">
            <v>0</v>
          </cell>
          <cell r="BH35">
            <v>92</v>
          </cell>
          <cell r="BI35">
            <v>0</v>
          </cell>
          <cell r="BJ35">
            <v>0</v>
          </cell>
          <cell r="BK35">
            <v>19000</v>
          </cell>
          <cell r="DE35">
            <v>6200</v>
          </cell>
          <cell r="DF35">
            <v>7750</v>
          </cell>
          <cell r="DG35">
            <v>9300</v>
          </cell>
          <cell r="DH35">
            <v>11650</v>
          </cell>
        </row>
        <row r="36">
          <cell r="AC36">
            <v>98</v>
          </cell>
          <cell r="AD36">
            <v>0</v>
          </cell>
          <cell r="AE36">
            <v>0</v>
          </cell>
          <cell r="AF36">
            <v>0</v>
          </cell>
          <cell r="AG36">
            <v>20</v>
          </cell>
          <cell r="AH36">
            <v>0</v>
          </cell>
          <cell r="AI36">
            <v>1</v>
          </cell>
          <cell r="AJ36">
            <v>8600</v>
          </cell>
          <cell r="BG36">
            <v>0</v>
          </cell>
          <cell r="BH36">
            <v>118</v>
          </cell>
          <cell r="BI36">
            <v>0</v>
          </cell>
          <cell r="BJ36">
            <v>0</v>
          </cell>
          <cell r="BK36">
            <v>25500</v>
          </cell>
          <cell r="DE36">
            <v>6500</v>
          </cell>
          <cell r="DF36">
            <v>8150</v>
          </cell>
          <cell r="DG36">
            <v>9750</v>
          </cell>
          <cell r="DH36">
            <v>12200</v>
          </cell>
        </row>
        <row r="37">
          <cell r="AC37">
            <v>100</v>
          </cell>
          <cell r="AD37">
            <v>0</v>
          </cell>
          <cell r="AE37">
            <v>0</v>
          </cell>
          <cell r="AF37">
            <v>0</v>
          </cell>
          <cell r="AG37">
            <v>20</v>
          </cell>
          <cell r="AH37">
            <v>0</v>
          </cell>
          <cell r="AI37">
            <v>1</v>
          </cell>
          <cell r="AJ37">
            <v>8600</v>
          </cell>
          <cell r="BG37">
            <v>0</v>
          </cell>
          <cell r="BH37">
            <v>0</v>
          </cell>
          <cell r="BI37">
            <v>38</v>
          </cell>
          <cell r="BJ37">
            <v>0</v>
          </cell>
          <cell r="BK37">
            <v>33500</v>
          </cell>
          <cell r="DE37">
            <v>6800</v>
          </cell>
          <cell r="DF37">
            <v>8500</v>
          </cell>
          <cell r="DG37">
            <v>10200</v>
          </cell>
          <cell r="DH37">
            <v>12750</v>
          </cell>
        </row>
        <row r="38">
          <cell r="AC38">
            <v>103</v>
          </cell>
          <cell r="AD38">
            <v>0</v>
          </cell>
          <cell r="AE38">
            <v>0</v>
          </cell>
          <cell r="AF38">
            <v>0</v>
          </cell>
          <cell r="AG38">
            <v>25</v>
          </cell>
          <cell r="AH38">
            <v>0</v>
          </cell>
          <cell r="AI38">
            <v>1</v>
          </cell>
          <cell r="AJ38">
            <v>8600</v>
          </cell>
          <cell r="BG38">
            <v>0</v>
          </cell>
          <cell r="BH38">
            <v>0</v>
          </cell>
          <cell r="BI38">
            <v>53</v>
          </cell>
          <cell r="BJ38">
            <v>0</v>
          </cell>
          <cell r="BK38">
            <v>33500</v>
          </cell>
          <cell r="DE38">
            <v>7100</v>
          </cell>
          <cell r="DF38">
            <v>8850</v>
          </cell>
          <cell r="DG38">
            <v>10650</v>
          </cell>
          <cell r="DH38">
            <v>13300</v>
          </cell>
        </row>
        <row r="39">
          <cell r="AC39">
            <v>105</v>
          </cell>
          <cell r="AD39">
            <v>0</v>
          </cell>
          <cell r="AE39">
            <v>0</v>
          </cell>
          <cell r="AF39">
            <v>0</v>
          </cell>
          <cell r="AG39">
            <v>25</v>
          </cell>
          <cell r="AH39">
            <v>0</v>
          </cell>
          <cell r="AI39">
            <v>1</v>
          </cell>
          <cell r="AJ39">
            <v>10950</v>
          </cell>
          <cell r="BG39">
            <v>0</v>
          </cell>
          <cell r="BH39">
            <v>0</v>
          </cell>
          <cell r="BI39">
            <v>71</v>
          </cell>
          <cell r="BJ39">
            <v>0</v>
          </cell>
          <cell r="BK39">
            <v>44500</v>
          </cell>
          <cell r="DE39">
            <v>6050</v>
          </cell>
          <cell r="DF39">
            <v>7600</v>
          </cell>
          <cell r="DG39">
            <v>9100</v>
          </cell>
          <cell r="DH39">
            <v>11400</v>
          </cell>
        </row>
        <row r="40">
          <cell r="AC40">
            <v>108</v>
          </cell>
          <cell r="AD40">
            <v>0</v>
          </cell>
          <cell r="AE40">
            <v>0</v>
          </cell>
          <cell r="AF40">
            <v>0</v>
          </cell>
          <cell r="AG40">
            <v>25</v>
          </cell>
          <cell r="AH40">
            <v>0</v>
          </cell>
          <cell r="AI40">
            <v>1</v>
          </cell>
          <cell r="AJ40">
            <v>10950</v>
          </cell>
          <cell r="BG40">
            <v>0</v>
          </cell>
          <cell r="BH40">
            <v>0</v>
          </cell>
          <cell r="BI40">
            <v>92</v>
          </cell>
          <cell r="BJ40">
            <v>0</v>
          </cell>
          <cell r="BK40">
            <v>81000</v>
          </cell>
          <cell r="DE40">
            <v>6350</v>
          </cell>
          <cell r="DF40">
            <v>7950</v>
          </cell>
          <cell r="DG40">
            <v>9550</v>
          </cell>
          <cell r="DH40">
            <v>11950</v>
          </cell>
        </row>
        <row r="41">
          <cell r="AC41">
            <v>110</v>
          </cell>
          <cell r="AD41">
            <v>0</v>
          </cell>
          <cell r="AE41">
            <v>0</v>
          </cell>
          <cell r="AF41">
            <v>0</v>
          </cell>
          <cell r="AG41">
            <v>25</v>
          </cell>
          <cell r="AH41">
            <v>0</v>
          </cell>
          <cell r="AI41">
            <v>1</v>
          </cell>
          <cell r="AJ41">
            <v>11750</v>
          </cell>
          <cell r="BG41">
            <v>0</v>
          </cell>
          <cell r="BH41">
            <v>0</v>
          </cell>
          <cell r="BI41">
            <v>0</v>
          </cell>
          <cell r="BJ41">
            <v>18</v>
          </cell>
          <cell r="BK41">
            <v>81000</v>
          </cell>
          <cell r="DE41">
            <v>6650</v>
          </cell>
          <cell r="DF41">
            <v>8350</v>
          </cell>
          <cell r="DG41">
            <v>10000</v>
          </cell>
          <cell r="DH41">
            <v>12500</v>
          </cell>
        </row>
        <row r="42">
          <cell r="AC42">
            <v>113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5</v>
          </cell>
          <cell r="AI42">
            <v>1</v>
          </cell>
          <cell r="AJ42">
            <v>15100</v>
          </cell>
          <cell r="BG42">
            <v>0</v>
          </cell>
          <cell r="BH42">
            <v>0</v>
          </cell>
          <cell r="BI42">
            <v>0</v>
          </cell>
          <cell r="BJ42">
            <v>25</v>
          </cell>
          <cell r="BK42">
            <v>108000</v>
          </cell>
          <cell r="DE42">
            <v>6950</v>
          </cell>
          <cell r="DF42">
            <v>8700</v>
          </cell>
          <cell r="DG42">
            <v>10450</v>
          </cell>
          <cell r="DH42">
            <v>13100</v>
          </cell>
        </row>
        <row r="43">
          <cell r="AC43">
            <v>115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5</v>
          </cell>
          <cell r="AI43">
            <v>1</v>
          </cell>
          <cell r="AJ43">
            <v>15100</v>
          </cell>
          <cell r="BG43">
            <v>0</v>
          </cell>
          <cell r="BH43">
            <v>0</v>
          </cell>
          <cell r="BI43">
            <v>0</v>
          </cell>
          <cell r="BJ43">
            <v>33</v>
          </cell>
          <cell r="BK43">
            <v>273500</v>
          </cell>
          <cell r="DE43">
            <v>7300</v>
          </cell>
          <cell r="DF43">
            <v>9100</v>
          </cell>
          <cell r="DG43">
            <v>10950</v>
          </cell>
          <cell r="DH43">
            <v>13650</v>
          </cell>
        </row>
        <row r="44">
          <cell r="AC44">
            <v>118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5</v>
          </cell>
          <cell r="AI44">
            <v>1</v>
          </cell>
          <cell r="AJ44">
            <v>15100</v>
          </cell>
          <cell r="BG44">
            <v>0</v>
          </cell>
          <cell r="BH44">
            <v>0</v>
          </cell>
          <cell r="BI44">
            <v>0</v>
          </cell>
          <cell r="BJ44">
            <v>42</v>
          </cell>
          <cell r="BK44">
            <v>410500</v>
          </cell>
          <cell r="DE44">
            <v>7400</v>
          </cell>
          <cell r="DF44">
            <v>9250</v>
          </cell>
          <cell r="DG44">
            <v>11100</v>
          </cell>
          <cell r="DH44">
            <v>13850</v>
          </cell>
        </row>
        <row r="45">
          <cell r="AC45">
            <v>120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10</v>
          </cell>
          <cell r="AI45">
            <v>1</v>
          </cell>
          <cell r="AJ45">
            <v>20750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2000</v>
          </cell>
          <cell r="DE45">
            <v>7750</v>
          </cell>
          <cell r="DF45">
            <v>9700</v>
          </cell>
          <cell r="DG45">
            <v>11650</v>
          </cell>
          <cell r="DH45">
            <v>14550</v>
          </cell>
        </row>
        <row r="46">
          <cell r="AC46">
            <v>123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10</v>
          </cell>
          <cell r="AI46">
            <v>1</v>
          </cell>
          <cell r="AJ46">
            <v>20750</v>
          </cell>
          <cell r="BG46">
            <v>2</v>
          </cell>
          <cell r="BH46">
            <v>0</v>
          </cell>
          <cell r="BI46">
            <v>0</v>
          </cell>
          <cell r="BJ46">
            <v>0</v>
          </cell>
          <cell r="BK46">
            <v>5000</v>
          </cell>
          <cell r="DE46">
            <v>8100</v>
          </cell>
          <cell r="DF46">
            <v>10150</v>
          </cell>
          <cell r="DG46">
            <v>12200</v>
          </cell>
          <cell r="DH46">
            <v>15250</v>
          </cell>
        </row>
        <row r="47">
          <cell r="AC47">
            <v>125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10</v>
          </cell>
          <cell r="AI47">
            <v>1</v>
          </cell>
          <cell r="AJ47">
            <v>20750</v>
          </cell>
          <cell r="BG47">
            <v>6</v>
          </cell>
          <cell r="BH47">
            <v>0</v>
          </cell>
          <cell r="BI47">
            <v>0</v>
          </cell>
          <cell r="BJ47">
            <v>0</v>
          </cell>
          <cell r="BK47">
            <v>5000</v>
          </cell>
          <cell r="DE47">
            <v>8500</v>
          </cell>
          <cell r="DF47">
            <v>10650</v>
          </cell>
          <cell r="DG47">
            <v>12750</v>
          </cell>
          <cell r="DH47">
            <v>15950</v>
          </cell>
        </row>
        <row r="48">
          <cell r="AC48">
            <v>128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10</v>
          </cell>
          <cell r="AI48">
            <v>1</v>
          </cell>
          <cell r="AJ48">
            <v>26400</v>
          </cell>
          <cell r="BG48">
            <v>20</v>
          </cell>
          <cell r="BH48">
            <v>0</v>
          </cell>
          <cell r="BI48">
            <v>0</v>
          </cell>
          <cell r="BJ48">
            <v>0</v>
          </cell>
          <cell r="BK48">
            <v>6000</v>
          </cell>
          <cell r="DE48">
            <v>8850</v>
          </cell>
          <cell r="DF48">
            <v>11100</v>
          </cell>
          <cell r="DG48">
            <v>13300</v>
          </cell>
          <cell r="DH48">
            <v>16650</v>
          </cell>
        </row>
        <row r="49">
          <cell r="AC49">
            <v>130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10</v>
          </cell>
          <cell r="AI49">
            <v>1</v>
          </cell>
          <cell r="AJ49">
            <v>26400</v>
          </cell>
          <cell r="BG49">
            <v>40</v>
          </cell>
          <cell r="BH49">
            <v>0</v>
          </cell>
          <cell r="BI49">
            <v>0</v>
          </cell>
          <cell r="BJ49">
            <v>0</v>
          </cell>
          <cell r="BK49">
            <v>6000</v>
          </cell>
          <cell r="DE49">
            <v>8000</v>
          </cell>
          <cell r="DF49">
            <v>10000</v>
          </cell>
          <cell r="DG49">
            <v>12000</v>
          </cell>
          <cell r="DH49">
            <v>15000</v>
          </cell>
        </row>
        <row r="50">
          <cell r="AC50">
            <v>133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10</v>
          </cell>
          <cell r="AI50">
            <v>1</v>
          </cell>
          <cell r="AJ50">
            <v>28300</v>
          </cell>
          <cell r="BG50">
            <v>60</v>
          </cell>
          <cell r="BH50">
            <v>0</v>
          </cell>
          <cell r="BI50">
            <v>0</v>
          </cell>
          <cell r="BJ50">
            <v>0</v>
          </cell>
          <cell r="BK50">
            <v>8000</v>
          </cell>
          <cell r="DE50">
            <v>8400</v>
          </cell>
          <cell r="DF50">
            <v>10500</v>
          </cell>
          <cell r="DG50">
            <v>12600</v>
          </cell>
          <cell r="DH50">
            <v>15750</v>
          </cell>
        </row>
        <row r="51">
          <cell r="AC51">
            <v>135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10</v>
          </cell>
          <cell r="AI51">
            <v>1</v>
          </cell>
          <cell r="AJ51">
            <v>57500</v>
          </cell>
          <cell r="BG51">
            <v>101</v>
          </cell>
          <cell r="BH51">
            <v>0</v>
          </cell>
          <cell r="BI51">
            <v>0</v>
          </cell>
          <cell r="BJ51">
            <v>0</v>
          </cell>
          <cell r="BK51">
            <v>12500</v>
          </cell>
          <cell r="DE51">
            <v>8800</v>
          </cell>
          <cell r="DF51">
            <v>11000</v>
          </cell>
          <cell r="DG51">
            <v>13200</v>
          </cell>
          <cell r="DH51">
            <v>16500</v>
          </cell>
        </row>
        <row r="52">
          <cell r="AC52">
            <v>138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10</v>
          </cell>
          <cell r="AI52">
            <v>1</v>
          </cell>
          <cell r="AJ52">
            <v>57500</v>
          </cell>
          <cell r="BG52">
            <v>181</v>
          </cell>
          <cell r="BH52">
            <v>0</v>
          </cell>
          <cell r="BI52">
            <v>0</v>
          </cell>
          <cell r="BJ52">
            <v>0</v>
          </cell>
          <cell r="BK52">
            <v>12500</v>
          </cell>
          <cell r="DE52">
            <v>9200</v>
          </cell>
          <cell r="DF52">
            <v>11500</v>
          </cell>
          <cell r="DG52">
            <v>13800</v>
          </cell>
          <cell r="DH52">
            <v>17250</v>
          </cell>
        </row>
        <row r="53">
          <cell r="AC53">
            <v>140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10</v>
          </cell>
          <cell r="AI53">
            <v>1</v>
          </cell>
          <cell r="AJ53">
            <v>57500</v>
          </cell>
          <cell r="BG53">
            <v>0</v>
          </cell>
          <cell r="BH53">
            <v>59</v>
          </cell>
          <cell r="BI53">
            <v>0</v>
          </cell>
          <cell r="BJ53">
            <v>0</v>
          </cell>
          <cell r="BK53">
            <v>16500</v>
          </cell>
          <cell r="DE53">
            <v>9600</v>
          </cell>
          <cell r="DF53">
            <v>12000</v>
          </cell>
          <cell r="DG53">
            <v>14400</v>
          </cell>
          <cell r="DH53">
            <v>18000</v>
          </cell>
        </row>
        <row r="54">
          <cell r="AC54">
            <v>143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10</v>
          </cell>
          <cell r="AI54">
            <v>1</v>
          </cell>
          <cell r="AJ54">
            <v>95800</v>
          </cell>
          <cell r="BG54">
            <v>0</v>
          </cell>
          <cell r="BH54">
            <v>83</v>
          </cell>
          <cell r="BI54">
            <v>0</v>
          </cell>
          <cell r="BJ54">
            <v>0</v>
          </cell>
          <cell r="BK54">
            <v>28500</v>
          </cell>
          <cell r="DE54">
            <v>8900</v>
          </cell>
          <cell r="DF54">
            <v>11150</v>
          </cell>
          <cell r="DG54">
            <v>13350</v>
          </cell>
          <cell r="DH54">
            <v>16700</v>
          </cell>
        </row>
        <row r="55">
          <cell r="AC55">
            <v>145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10</v>
          </cell>
          <cell r="AI55">
            <v>1</v>
          </cell>
          <cell r="AJ55">
            <v>105400</v>
          </cell>
          <cell r="BG55">
            <v>0</v>
          </cell>
          <cell r="BH55">
            <v>111</v>
          </cell>
          <cell r="BI55">
            <v>0</v>
          </cell>
          <cell r="BJ55">
            <v>0</v>
          </cell>
          <cell r="BK55">
            <v>28500</v>
          </cell>
          <cell r="DE55">
            <v>9350</v>
          </cell>
          <cell r="DF55">
            <v>11700</v>
          </cell>
          <cell r="DG55">
            <v>14050</v>
          </cell>
          <cell r="DH55">
            <v>17550</v>
          </cell>
        </row>
        <row r="56">
          <cell r="AC56">
            <v>148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10</v>
          </cell>
          <cell r="AI56">
            <v>1</v>
          </cell>
          <cell r="AJ56">
            <v>105400</v>
          </cell>
          <cell r="BG56">
            <v>0</v>
          </cell>
          <cell r="BH56">
            <v>142</v>
          </cell>
          <cell r="BI56">
            <v>0</v>
          </cell>
          <cell r="BJ56">
            <v>0</v>
          </cell>
          <cell r="BK56">
            <v>38000</v>
          </cell>
          <cell r="DE56">
            <v>9800</v>
          </cell>
          <cell r="DF56">
            <v>12250</v>
          </cell>
          <cell r="DG56">
            <v>14700</v>
          </cell>
          <cell r="DH56">
            <v>18400</v>
          </cell>
        </row>
        <row r="57">
          <cell r="AC57">
            <v>3</v>
          </cell>
          <cell r="AD57">
            <v>25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850</v>
          </cell>
          <cell r="BG57">
            <v>0</v>
          </cell>
          <cell r="BH57">
            <v>0</v>
          </cell>
          <cell r="BI57">
            <v>46</v>
          </cell>
          <cell r="BJ57">
            <v>0</v>
          </cell>
          <cell r="BK57">
            <v>50500</v>
          </cell>
          <cell r="DE57">
            <v>10250</v>
          </cell>
          <cell r="DF57">
            <v>12800</v>
          </cell>
          <cell r="DG57">
            <v>15400</v>
          </cell>
          <cell r="DH57">
            <v>19250</v>
          </cell>
        </row>
        <row r="58">
          <cell r="AC58">
            <v>8</v>
          </cell>
          <cell r="AD58">
            <v>85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1100</v>
          </cell>
          <cell r="BG58">
            <v>0</v>
          </cell>
          <cell r="BH58">
            <v>0</v>
          </cell>
          <cell r="BI58">
            <v>64</v>
          </cell>
          <cell r="BJ58">
            <v>0</v>
          </cell>
          <cell r="BK58">
            <v>50500</v>
          </cell>
          <cell r="DE58">
            <v>10700</v>
          </cell>
          <cell r="DF58">
            <v>13350</v>
          </cell>
          <cell r="DG58">
            <v>16050</v>
          </cell>
          <cell r="DH58">
            <v>20050</v>
          </cell>
        </row>
        <row r="59">
          <cell r="AC59">
            <v>13</v>
          </cell>
          <cell r="AD59">
            <v>100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1100</v>
          </cell>
          <cell r="BG59">
            <v>0</v>
          </cell>
          <cell r="BH59">
            <v>0</v>
          </cell>
          <cell r="BI59">
            <v>85</v>
          </cell>
          <cell r="BJ59">
            <v>0</v>
          </cell>
          <cell r="BK59">
            <v>67000</v>
          </cell>
          <cell r="DE59">
            <v>10000</v>
          </cell>
          <cell r="DF59">
            <v>12550</v>
          </cell>
          <cell r="DG59">
            <v>15050</v>
          </cell>
          <cell r="DH59">
            <v>18800</v>
          </cell>
        </row>
        <row r="60">
          <cell r="AC60">
            <v>18</v>
          </cell>
          <cell r="AD60">
            <v>145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1100</v>
          </cell>
          <cell r="BG60">
            <v>0</v>
          </cell>
          <cell r="BH60">
            <v>0</v>
          </cell>
          <cell r="BI60">
            <v>110</v>
          </cell>
          <cell r="BJ60">
            <v>0</v>
          </cell>
          <cell r="BK60">
            <v>121500</v>
          </cell>
          <cell r="DE60">
            <v>10550</v>
          </cell>
          <cell r="DF60">
            <v>13150</v>
          </cell>
          <cell r="DG60">
            <v>15800</v>
          </cell>
          <cell r="DH60">
            <v>19750</v>
          </cell>
        </row>
        <row r="61">
          <cell r="AC61">
            <v>23</v>
          </cell>
          <cell r="AD61">
            <v>155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1100</v>
          </cell>
          <cell r="BG61">
            <v>0</v>
          </cell>
          <cell r="BH61">
            <v>0</v>
          </cell>
          <cell r="BI61">
            <v>0</v>
          </cell>
          <cell r="BJ61">
            <v>21</v>
          </cell>
          <cell r="BK61">
            <v>121500</v>
          </cell>
          <cell r="DE61">
            <v>11050</v>
          </cell>
          <cell r="DF61">
            <v>13800</v>
          </cell>
          <cell r="DG61">
            <v>16550</v>
          </cell>
          <cell r="DH61">
            <v>20700</v>
          </cell>
        </row>
        <row r="62">
          <cell r="AC62">
            <v>28</v>
          </cell>
          <cell r="AD62">
            <v>0</v>
          </cell>
          <cell r="AE62">
            <v>30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1300</v>
          </cell>
          <cell r="BG62">
            <v>0</v>
          </cell>
          <cell r="BH62">
            <v>0</v>
          </cell>
          <cell r="BI62">
            <v>0</v>
          </cell>
          <cell r="BJ62">
            <v>29</v>
          </cell>
          <cell r="BK62">
            <v>161500</v>
          </cell>
          <cell r="DE62">
            <v>11550</v>
          </cell>
          <cell r="DF62">
            <v>14400</v>
          </cell>
          <cell r="DG62">
            <v>17300</v>
          </cell>
          <cell r="DH62">
            <v>21650</v>
          </cell>
        </row>
        <row r="63">
          <cell r="AC63">
            <v>33</v>
          </cell>
          <cell r="AD63">
            <v>0</v>
          </cell>
          <cell r="AE63">
            <v>30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1300</v>
          </cell>
          <cell r="BG63">
            <v>0</v>
          </cell>
          <cell r="BH63">
            <v>0</v>
          </cell>
          <cell r="BI63">
            <v>0</v>
          </cell>
          <cell r="BJ63">
            <v>39</v>
          </cell>
          <cell r="BK63">
            <v>410500</v>
          </cell>
          <cell r="DE63">
            <v>12050</v>
          </cell>
          <cell r="DF63">
            <v>15050</v>
          </cell>
          <cell r="DG63">
            <v>18050</v>
          </cell>
          <cell r="DH63">
            <v>22600</v>
          </cell>
        </row>
        <row r="64">
          <cell r="AC64">
            <v>38</v>
          </cell>
          <cell r="AD64">
            <v>0</v>
          </cell>
          <cell r="AE64">
            <v>60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1950</v>
          </cell>
          <cell r="BG64">
            <v>0</v>
          </cell>
          <cell r="BH64">
            <v>0</v>
          </cell>
          <cell r="BI64">
            <v>0</v>
          </cell>
          <cell r="BJ64">
            <v>51</v>
          </cell>
          <cell r="BK64">
            <v>616000</v>
          </cell>
          <cell r="DE64">
            <v>11000</v>
          </cell>
          <cell r="DF64">
            <v>13750</v>
          </cell>
          <cell r="DG64">
            <v>16500</v>
          </cell>
          <cell r="DH64">
            <v>20650</v>
          </cell>
        </row>
        <row r="65">
          <cell r="AC65">
            <v>40</v>
          </cell>
          <cell r="AD65">
            <v>0</v>
          </cell>
          <cell r="AE65">
            <v>60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1950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2500</v>
          </cell>
          <cell r="DE65">
            <v>11550</v>
          </cell>
          <cell r="DF65">
            <v>14450</v>
          </cell>
          <cell r="DG65">
            <v>17350</v>
          </cell>
          <cell r="DH65">
            <v>21700</v>
          </cell>
        </row>
        <row r="66">
          <cell r="AC66">
            <v>43</v>
          </cell>
          <cell r="AD66">
            <v>0</v>
          </cell>
          <cell r="AE66">
            <v>85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3250</v>
          </cell>
          <cell r="BG66">
            <v>2</v>
          </cell>
          <cell r="BH66">
            <v>0</v>
          </cell>
          <cell r="BI66">
            <v>0</v>
          </cell>
          <cell r="BJ66">
            <v>0</v>
          </cell>
          <cell r="BK66">
            <v>6500</v>
          </cell>
          <cell r="DE66">
            <v>12100</v>
          </cell>
          <cell r="DF66">
            <v>15150</v>
          </cell>
          <cell r="DG66">
            <v>18200</v>
          </cell>
          <cell r="DH66">
            <v>22750</v>
          </cell>
        </row>
        <row r="67">
          <cell r="AC67">
            <v>45</v>
          </cell>
          <cell r="AD67">
            <v>0</v>
          </cell>
          <cell r="AE67">
            <v>85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3250</v>
          </cell>
          <cell r="BG67">
            <v>8</v>
          </cell>
          <cell r="BH67">
            <v>0</v>
          </cell>
          <cell r="BI67">
            <v>0</v>
          </cell>
          <cell r="BJ67">
            <v>0</v>
          </cell>
          <cell r="BK67">
            <v>6500</v>
          </cell>
          <cell r="DE67">
            <v>12650</v>
          </cell>
          <cell r="DF67">
            <v>15850</v>
          </cell>
          <cell r="DG67">
            <v>19000</v>
          </cell>
          <cell r="DH67">
            <v>23750</v>
          </cell>
        </row>
        <row r="68">
          <cell r="AC68">
            <v>48</v>
          </cell>
          <cell r="AD68">
            <v>0</v>
          </cell>
          <cell r="AE68">
            <v>115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2750</v>
          </cell>
          <cell r="BG68">
            <v>25</v>
          </cell>
          <cell r="BH68">
            <v>0</v>
          </cell>
          <cell r="BI68">
            <v>0</v>
          </cell>
          <cell r="BJ68">
            <v>0</v>
          </cell>
          <cell r="BK68">
            <v>8000</v>
          </cell>
          <cell r="DE68">
            <v>13200</v>
          </cell>
          <cell r="DF68">
            <v>16550</v>
          </cell>
          <cell r="DG68">
            <v>19850</v>
          </cell>
          <cell r="DH68">
            <v>24800</v>
          </cell>
        </row>
        <row r="69">
          <cell r="AC69">
            <v>50</v>
          </cell>
          <cell r="AD69">
            <v>0</v>
          </cell>
          <cell r="AE69">
            <v>115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2750</v>
          </cell>
          <cell r="BG69">
            <v>50</v>
          </cell>
          <cell r="BH69">
            <v>0</v>
          </cell>
          <cell r="BI69">
            <v>0</v>
          </cell>
          <cell r="BJ69">
            <v>0</v>
          </cell>
          <cell r="BK69">
            <v>8000</v>
          </cell>
          <cell r="DE69">
            <v>12100</v>
          </cell>
          <cell r="DF69">
            <v>15150</v>
          </cell>
          <cell r="DG69">
            <v>18150</v>
          </cell>
          <cell r="DH69">
            <v>22700</v>
          </cell>
        </row>
        <row r="70">
          <cell r="AC70">
            <v>53</v>
          </cell>
          <cell r="AD70">
            <v>0</v>
          </cell>
          <cell r="AE70">
            <v>0</v>
          </cell>
          <cell r="AF70">
            <v>25</v>
          </cell>
          <cell r="AG70">
            <v>0</v>
          </cell>
          <cell r="AH70">
            <v>0</v>
          </cell>
          <cell r="AI70">
            <v>0</v>
          </cell>
          <cell r="AJ70">
            <v>3050</v>
          </cell>
          <cell r="BG70">
            <v>75</v>
          </cell>
          <cell r="BH70">
            <v>0</v>
          </cell>
          <cell r="BI70">
            <v>0</v>
          </cell>
          <cell r="BJ70">
            <v>0</v>
          </cell>
          <cell r="BK70">
            <v>10500</v>
          </cell>
          <cell r="DE70">
            <v>12700</v>
          </cell>
          <cell r="DF70">
            <v>15900</v>
          </cell>
          <cell r="DG70">
            <v>19100</v>
          </cell>
          <cell r="DH70">
            <v>23850</v>
          </cell>
        </row>
        <row r="71">
          <cell r="AC71">
            <v>55</v>
          </cell>
          <cell r="AD71">
            <v>0</v>
          </cell>
          <cell r="AE71">
            <v>0</v>
          </cell>
          <cell r="AF71">
            <v>25</v>
          </cell>
          <cell r="AG71">
            <v>0</v>
          </cell>
          <cell r="AH71">
            <v>0</v>
          </cell>
          <cell r="AI71">
            <v>0</v>
          </cell>
          <cell r="AJ71">
            <v>3300</v>
          </cell>
          <cell r="BG71">
            <v>126</v>
          </cell>
          <cell r="BH71">
            <v>0</v>
          </cell>
          <cell r="BI71">
            <v>0</v>
          </cell>
          <cell r="BJ71">
            <v>0</v>
          </cell>
          <cell r="BK71">
            <v>16500</v>
          </cell>
          <cell r="DE71">
            <v>13300</v>
          </cell>
          <cell r="DF71">
            <v>16650</v>
          </cell>
          <cell r="DG71">
            <v>20000</v>
          </cell>
          <cell r="DH71">
            <v>25000</v>
          </cell>
        </row>
        <row r="72">
          <cell r="AC72">
            <v>58</v>
          </cell>
          <cell r="AD72">
            <v>0</v>
          </cell>
          <cell r="AE72">
            <v>0</v>
          </cell>
          <cell r="AF72">
            <v>25</v>
          </cell>
          <cell r="AG72">
            <v>0</v>
          </cell>
          <cell r="AH72">
            <v>0</v>
          </cell>
          <cell r="AI72">
            <v>0</v>
          </cell>
          <cell r="AJ72">
            <v>3300</v>
          </cell>
          <cell r="BG72">
            <v>226</v>
          </cell>
          <cell r="BH72">
            <v>0</v>
          </cell>
          <cell r="BI72">
            <v>0</v>
          </cell>
          <cell r="BJ72">
            <v>0</v>
          </cell>
          <cell r="BK72">
            <v>16500</v>
          </cell>
          <cell r="DE72">
            <v>13900</v>
          </cell>
          <cell r="DF72">
            <v>17400</v>
          </cell>
          <cell r="DG72">
            <v>20900</v>
          </cell>
          <cell r="DH72">
            <v>26150</v>
          </cell>
        </row>
        <row r="73">
          <cell r="AC73">
            <v>60</v>
          </cell>
          <cell r="AD73">
            <v>0</v>
          </cell>
          <cell r="AE73">
            <v>0</v>
          </cell>
          <cell r="AF73">
            <v>45</v>
          </cell>
          <cell r="AG73">
            <v>0</v>
          </cell>
          <cell r="AH73">
            <v>0</v>
          </cell>
          <cell r="AI73">
            <v>0</v>
          </cell>
          <cell r="AJ73">
            <v>4150</v>
          </cell>
          <cell r="BG73">
            <v>0</v>
          </cell>
          <cell r="BH73">
            <v>74</v>
          </cell>
          <cell r="BI73">
            <v>0</v>
          </cell>
          <cell r="BJ73">
            <v>0</v>
          </cell>
          <cell r="BK73">
            <v>22000</v>
          </cell>
          <cell r="DE73">
            <v>14550</v>
          </cell>
          <cell r="DF73">
            <v>18150</v>
          </cell>
          <cell r="DG73">
            <v>21800</v>
          </cell>
          <cell r="DH73">
            <v>27250</v>
          </cell>
        </row>
        <row r="74">
          <cell r="AC74">
            <v>63</v>
          </cell>
          <cell r="AD74">
            <v>0</v>
          </cell>
          <cell r="AE74">
            <v>0</v>
          </cell>
          <cell r="AF74">
            <v>45</v>
          </cell>
          <cell r="AG74">
            <v>0</v>
          </cell>
          <cell r="AH74">
            <v>0</v>
          </cell>
          <cell r="AI74">
            <v>0</v>
          </cell>
          <cell r="AJ74">
            <v>4150</v>
          </cell>
          <cell r="BG74">
            <v>0</v>
          </cell>
          <cell r="BH74">
            <v>104</v>
          </cell>
          <cell r="BI74">
            <v>0</v>
          </cell>
          <cell r="BJ74">
            <v>0</v>
          </cell>
          <cell r="BK74">
            <v>38000</v>
          </cell>
          <cell r="DE74">
            <v>14750</v>
          </cell>
          <cell r="DF74">
            <v>18450</v>
          </cell>
          <cell r="DG74">
            <v>22150</v>
          </cell>
          <cell r="DH74">
            <v>27700</v>
          </cell>
        </row>
        <row r="75">
          <cell r="AC75">
            <v>65</v>
          </cell>
          <cell r="AD75">
            <v>0</v>
          </cell>
          <cell r="AE75">
            <v>0</v>
          </cell>
          <cell r="AF75">
            <v>45</v>
          </cell>
          <cell r="AG75">
            <v>0</v>
          </cell>
          <cell r="AH75">
            <v>0</v>
          </cell>
          <cell r="AI75">
            <v>0</v>
          </cell>
          <cell r="AJ75">
            <v>4150</v>
          </cell>
          <cell r="BG75">
            <v>0</v>
          </cell>
          <cell r="BH75">
            <v>138</v>
          </cell>
          <cell r="BI75">
            <v>0</v>
          </cell>
          <cell r="BJ75">
            <v>0</v>
          </cell>
          <cell r="BK75">
            <v>38000</v>
          </cell>
          <cell r="DE75">
            <v>15500</v>
          </cell>
          <cell r="DF75">
            <v>19400</v>
          </cell>
          <cell r="DG75">
            <v>23250</v>
          </cell>
          <cell r="DH75">
            <v>29100</v>
          </cell>
        </row>
        <row r="76">
          <cell r="AC76">
            <v>68</v>
          </cell>
          <cell r="AD76">
            <v>0</v>
          </cell>
          <cell r="AE76">
            <v>0</v>
          </cell>
          <cell r="AF76">
            <v>70</v>
          </cell>
          <cell r="AG76">
            <v>0</v>
          </cell>
          <cell r="AH76">
            <v>0</v>
          </cell>
          <cell r="AI76">
            <v>0</v>
          </cell>
          <cell r="AJ76">
            <v>5050</v>
          </cell>
          <cell r="BG76">
            <v>0</v>
          </cell>
          <cell r="BH76">
            <v>178</v>
          </cell>
          <cell r="BI76">
            <v>0</v>
          </cell>
          <cell r="BJ76">
            <v>0</v>
          </cell>
          <cell r="BK76">
            <v>50500</v>
          </cell>
          <cell r="DE76">
            <v>16250</v>
          </cell>
          <cell r="DF76">
            <v>20300</v>
          </cell>
          <cell r="DG76">
            <v>24400</v>
          </cell>
          <cell r="DH76">
            <v>30500</v>
          </cell>
        </row>
        <row r="77">
          <cell r="AC77">
            <v>70</v>
          </cell>
          <cell r="AD77">
            <v>0</v>
          </cell>
          <cell r="AE77">
            <v>0</v>
          </cell>
          <cell r="AF77">
            <v>70</v>
          </cell>
          <cell r="AG77">
            <v>0</v>
          </cell>
          <cell r="AH77">
            <v>0</v>
          </cell>
          <cell r="AI77">
            <v>0</v>
          </cell>
          <cell r="AJ77">
            <v>5050</v>
          </cell>
          <cell r="BG77">
            <v>0</v>
          </cell>
          <cell r="BH77">
            <v>0</v>
          </cell>
          <cell r="BI77">
            <v>57</v>
          </cell>
          <cell r="BJ77">
            <v>0</v>
          </cell>
          <cell r="BK77">
            <v>67000</v>
          </cell>
          <cell r="DE77">
            <v>17000</v>
          </cell>
          <cell r="DF77">
            <v>21250</v>
          </cell>
          <cell r="DG77">
            <v>25500</v>
          </cell>
          <cell r="DH77">
            <v>31850</v>
          </cell>
        </row>
        <row r="78">
          <cell r="AC78">
            <v>73</v>
          </cell>
          <cell r="AD78">
            <v>0</v>
          </cell>
          <cell r="AE78">
            <v>0</v>
          </cell>
          <cell r="AF78">
            <v>70</v>
          </cell>
          <cell r="AG78">
            <v>0</v>
          </cell>
          <cell r="AH78">
            <v>0</v>
          </cell>
          <cell r="AI78">
            <v>0</v>
          </cell>
          <cell r="AJ78">
            <v>5050</v>
          </cell>
          <cell r="BG78">
            <v>0</v>
          </cell>
          <cell r="BH78">
            <v>0</v>
          </cell>
          <cell r="BI78">
            <v>80</v>
          </cell>
          <cell r="BJ78">
            <v>0</v>
          </cell>
          <cell r="BK78">
            <v>67000</v>
          </cell>
          <cell r="DE78">
            <v>17750</v>
          </cell>
          <cell r="DF78">
            <v>22150</v>
          </cell>
          <cell r="DG78">
            <v>26600</v>
          </cell>
          <cell r="DH78">
            <v>33250</v>
          </cell>
        </row>
        <row r="79">
          <cell r="AC79">
            <v>75</v>
          </cell>
          <cell r="AD79">
            <v>0</v>
          </cell>
          <cell r="AE79">
            <v>0</v>
          </cell>
          <cell r="AF79">
            <v>0</v>
          </cell>
          <cell r="AG79">
            <v>20</v>
          </cell>
          <cell r="AH79">
            <v>0</v>
          </cell>
          <cell r="AI79">
            <v>0</v>
          </cell>
          <cell r="AJ79">
            <v>6950</v>
          </cell>
          <cell r="BG79">
            <v>0</v>
          </cell>
          <cell r="BH79">
            <v>0</v>
          </cell>
          <cell r="BI79">
            <v>107</v>
          </cell>
          <cell r="BJ79">
            <v>0</v>
          </cell>
          <cell r="BK79">
            <v>89500</v>
          </cell>
          <cell r="DE79">
            <v>16550</v>
          </cell>
          <cell r="DF79">
            <v>20700</v>
          </cell>
          <cell r="DG79">
            <v>24850</v>
          </cell>
          <cell r="DH79">
            <v>31100</v>
          </cell>
        </row>
        <row r="80">
          <cell r="AC80">
            <v>78</v>
          </cell>
          <cell r="AD80">
            <v>0</v>
          </cell>
          <cell r="AE80">
            <v>0</v>
          </cell>
          <cell r="AF80">
            <v>0</v>
          </cell>
          <cell r="AG80">
            <v>20</v>
          </cell>
          <cell r="AH80">
            <v>0</v>
          </cell>
          <cell r="AI80">
            <v>0</v>
          </cell>
          <cell r="AJ80">
            <v>6950</v>
          </cell>
          <cell r="BG80">
            <v>0</v>
          </cell>
          <cell r="BH80">
            <v>0</v>
          </cell>
          <cell r="BI80">
            <v>137</v>
          </cell>
          <cell r="BJ80">
            <v>0</v>
          </cell>
          <cell r="BK80">
            <v>161500</v>
          </cell>
          <cell r="DE80">
            <v>17400</v>
          </cell>
          <cell r="DF80">
            <v>21750</v>
          </cell>
          <cell r="DG80">
            <v>26100</v>
          </cell>
          <cell r="DH80">
            <v>32650</v>
          </cell>
        </row>
        <row r="81">
          <cell r="AC81">
            <v>80</v>
          </cell>
          <cell r="AD81">
            <v>0</v>
          </cell>
          <cell r="AE81">
            <v>0</v>
          </cell>
          <cell r="AF81">
            <v>0</v>
          </cell>
          <cell r="AG81">
            <v>20</v>
          </cell>
          <cell r="AH81">
            <v>0</v>
          </cell>
          <cell r="AI81">
            <v>0</v>
          </cell>
          <cell r="AJ81">
            <v>7600</v>
          </cell>
          <cell r="BG81">
            <v>0</v>
          </cell>
          <cell r="BH81">
            <v>0</v>
          </cell>
          <cell r="BI81">
            <v>0</v>
          </cell>
          <cell r="BJ81">
            <v>26</v>
          </cell>
          <cell r="BK81">
            <v>161500</v>
          </cell>
          <cell r="DE81">
            <v>18250</v>
          </cell>
          <cell r="DF81">
            <v>22800</v>
          </cell>
          <cell r="DG81">
            <v>27350</v>
          </cell>
          <cell r="DH81">
            <v>34200</v>
          </cell>
        </row>
        <row r="82">
          <cell r="AC82">
            <v>83</v>
          </cell>
          <cell r="AD82">
            <v>0</v>
          </cell>
          <cell r="AE82">
            <v>0</v>
          </cell>
          <cell r="AF82">
            <v>0</v>
          </cell>
          <cell r="AG82">
            <v>25</v>
          </cell>
          <cell r="AH82">
            <v>0</v>
          </cell>
          <cell r="AI82">
            <v>0</v>
          </cell>
          <cell r="AJ82">
            <v>8850</v>
          </cell>
          <cell r="BG82">
            <v>0</v>
          </cell>
          <cell r="BH82">
            <v>0</v>
          </cell>
          <cell r="BI82">
            <v>0</v>
          </cell>
          <cell r="BJ82">
            <v>37</v>
          </cell>
          <cell r="BK82">
            <v>215500</v>
          </cell>
          <cell r="DE82">
            <v>19050</v>
          </cell>
          <cell r="DF82">
            <v>23850</v>
          </cell>
          <cell r="DG82">
            <v>28600</v>
          </cell>
          <cell r="DH82">
            <v>35750</v>
          </cell>
        </row>
        <row r="83">
          <cell r="AC83">
            <v>85</v>
          </cell>
          <cell r="AD83">
            <v>0</v>
          </cell>
          <cell r="AE83">
            <v>0</v>
          </cell>
          <cell r="AF83">
            <v>0</v>
          </cell>
          <cell r="AG83">
            <v>25</v>
          </cell>
          <cell r="AH83">
            <v>0</v>
          </cell>
          <cell r="AI83">
            <v>0</v>
          </cell>
          <cell r="AJ83">
            <v>8850</v>
          </cell>
          <cell r="BG83">
            <v>0</v>
          </cell>
          <cell r="BH83">
            <v>0</v>
          </cell>
          <cell r="BI83">
            <v>0</v>
          </cell>
          <cell r="BJ83">
            <v>49</v>
          </cell>
          <cell r="BK83">
            <v>547500</v>
          </cell>
          <cell r="DE83">
            <v>19900</v>
          </cell>
          <cell r="DF83">
            <v>24850</v>
          </cell>
          <cell r="DG83">
            <v>29850</v>
          </cell>
          <cell r="DH83">
            <v>37300</v>
          </cell>
        </row>
        <row r="84">
          <cell r="AC84">
            <v>88</v>
          </cell>
          <cell r="AD84">
            <v>0</v>
          </cell>
          <cell r="AE84">
            <v>0</v>
          </cell>
          <cell r="AF84">
            <v>0</v>
          </cell>
          <cell r="AG84">
            <v>25</v>
          </cell>
          <cell r="AH84">
            <v>0</v>
          </cell>
          <cell r="AI84">
            <v>0</v>
          </cell>
          <cell r="AJ84">
            <v>8850</v>
          </cell>
          <cell r="BG84">
            <v>0</v>
          </cell>
          <cell r="BH84">
            <v>0</v>
          </cell>
          <cell r="BI84">
            <v>0</v>
          </cell>
          <cell r="BJ84">
            <v>63</v>
          </cell>
          <cell r="BK84">
            <v>821000</v>
          </cell>
          <cell r="DE84">
            <v>19450</v>
          </cell>
          <cell r="DF84">
            <v>24350</v>
          </cell>
          <cell r="DG84">
            <v>29200</v>
          </cell>
          <cell r="DH84">
            <v>36500</v>
          </cell>
        </row>
        <row r="85">
          <cell r="AC85">
            <v>90</v>
          </cell>
          <cell r="AD85">
            <v>0</v>
          </cell>
          <cell r="AE85">
            <v>0</v>
          </cell>
          <cell r="AF85">
            <v>0</v>
          </cell>
          <cell r="AG85">
            <v>25</v>
          </cell>
          <cell r="AH85">
            <v>0</v>
          </cell>
          <cell r="AI85">
            <v>0</v>
          </cell>
          <cell r="AJ85">
            <v>8950</v>
          </cell>
          <cell r="DE85">
            <v>20450</v>
          </cell>
          <cell r="DF85">
            <v>25550</v>
          </cell>
          <cell r="DG85">
            <v>30650</v>
          </cell>
          <cell r="DH85">
            <v>38350</v>
          </cell>
        </row>
        <row r="86">
          <cell r="AC86">
            <v>93</v>
          </cell>
          <cell r="AD86">
            <v>0</v>
          </cell>
          <cell r="AE86">
            <v>0</v>
          </cell>
          <cell r="AF86">
            <v>0</v>
          </cell>
          <cell r="AG86">
            <v>25</v>
          </cell>
          <cell r="AH86">
            <v>0</v>
          </cell>
          <cell r="AI86">
            <v>0</v>
          </cell>
          <cell r="AJ86">
            <v>8950</v>
          </cell>
          <cell r="DE86">
            <v>21400</v>
          </cell>
          <cell r="DF86">
            <v>26800</v>
          </cell>
          <cell r="DG86">
            <v>32150</v>
          </cell>
          <cell r="DH86">
            <v>40200</v>
          </cell>
        </row>
        <row r="87">
          <cell r="AC87">
            <v>95</v>
          </cell>
          <cell r="AD87">
            <v>0</v>
          </cell>
          <cell r="AE87">
            <v>0</v>
          </cell>
          <cell r="AF87">
            <v>0</v>
          </cell>
          <cell r="AG87">
            <v>25</v>
          </cell>
          <cell r="AH87">
            <v>0</v>
          </cell>
          <cell r="AI87">
            <v>0</v>
          </cell>
          <cell r="AJ87">
            <v>8950</v>
          </cell>
          <cell r="DE87">
            <v>22400</v>
          </cell>
          <cell r="DF87">
            <v>28000</v>
          </cell>
          <cell r="DG87">
            <v>33600</v>
          </cell>
          <cell r="DH87">
            <v>42000</v>
          </cell>
        </row>
        <row r="88">
          <cell r="AC88">
            <v>98</v>
          </cell>
          <cell r="AD88">
            <v>0</v>
          </cell>
          <cell r="AE88">
            <v>0</v>
          </cell>
          <cell r="AF88">
            <v>0</v>
          </cell>
          <cell r="AG88">
            <v>25</v>
          </cell>
          <cell r="AH88">
            <v>0</v>
          </cell>
          <cell r="AI88">
            <v>2</v>
          </cell>
          <cell r="AJ88">
            <v>12300</v>
          </cell>
          <cell r="DE88">
            <v>23350</v>
          </cell>
          <cell r="DF88">
            <v>29200</v>
          </cell>
          <cell r="DG88">
            <v>35050</v>
          </cell>
          <cell r="DH88">
            <v>43850</v>
          </cell>
        </row>
        <row r="89">
          <cell r="AC89">
            <v>100</v>
          </cell>
          <cell r="AD89">
            <v>0</v>
          </cell>
          <cell r="AE89">
            <v>0</v>
          </cell>
          <cell r="AF89">
            <v>0</v>
          </cell>
          <cell r="AG89">
            <v>25</v>
          </cell>
          <cell r="AH89">
            <v>0</v>
          </cell>
          <cell r="AI89">
            <v>2</v>
          </cell>
          <cell r="AJ89">
            <v>12300</v>
          </cell>
          <cell r="DE89">
            <v>23100</v>
          </cell>
          <cell r="DF89">
            <v>28900</v>
          </cell>
          <cell r="DG89">
            <v>34700</v>
          </cell>
          <cell r="DH89">
            <v>43350</v>
          </cell>
        </row>
        <row r="90">
          <cell r="AC90">
            <v>103</v>
          </cell>
          <cell r="AD90">
            <v>0</v>
          </cell>
          <cell r="AE90">
            <v>0</v>
          </cell>
          <cell r="AF90">
            <v>0</v>
          </cell>
          <cell r="AG90">
            <v>30</v>
          </cell>
          <cell r="AH90">
            <v>0</v>
          </cell>
          <cell r="AI90">
            <v>2</v>
          </cell>
          <cell r="AJ90">
            <v>12300</v>
          </cell>
          <cell r="DE90">
            <v>24250</v>
          </cell>
          <cell r="DF90">
            <v>30350</v>
          </cell>
          <cell r="DG90">
            <v>36400</v>
          </cell>
          <cell r="DH90">
            <v>45550</v>
          </cell>
        </row>
        <row r="91">
          <cell r="AC91">
            <v>105</v>
          </cell>
          <cell r="AD91">
            <v>0</v>
          </cell>
          <cell r="AE91">
            <v>0</v>
          </cell>
          <cell r="AF91">
            <v>0</v>
          </cell>
          <cell r="AG91">
            <v>30</v>
          </cell>
          <cell r="AH91">
            <v>0</v>
          </cell>
          <cell r="AI91">
            <v>2</v>
          </cell>
          <cell r="AJ91">
            <v>15650</v>
          </cell>
          <cell r="DE91">
            <v>25450</v>
          </cell>
          <cell r="DF91">
            <v>31800</v>
          </cell>
          <cell r="DG91">
            <v>38150</v>
          </cell>
          <cell r="DH91">
            <v>47700</v>
          </cell>
        </row>
        <row r="92">
          <cell r="AC92">
            <v>108</v>
          </cell>
          <cell r="AD92">
            <v>0</v>
          </cell>
          <cell r="AE92">
            <v>0</v>
          </cell>
          <cell r="AF92">
            <v>0</v>
          </cell>
          <cell r="AG92">
            <v>30</v>
          </cell>
          <cell r="AH92">
            <v>0</v>
          </cell>
          <cell r="AI92">
            <v>2</v>
          </cell>
          <cell r="AJ92">
            <v>15650</v>
          </cell>
          <cell r="DE92">
            <v>26600</v>
          </cell>
          <cell r="DF92">
            <v>33250</v>
          </cell>
          <cell r="DG92">
            <v>39900</v>
          </cell>
          <cell r="DH92">
            <v>49850</v>
          </cell>
        </row>
        <row r="93">
          <cell r="AC93">
            <v>110</v>
          </cell>
          <cell r="AD93">
            <v>0</v>
          </cell>
          <cell r="AE93">
            <v>0</v>
          </cell>
          <cell r="AF93">
            <v>0</v>
          </cell>
          <cell r="AG93">
            <v>30</v>
          </cell>
          <cell r="AH93">
            <v>0</v>
          </cell>
          <cell r="AI93">
            <v>2</v>
          </cell>
          <cell r="AJ93">
            <v>16750</v>
          </cell>
          <cell r="DE93">
            <v>27750</v>
          </cell>
          <cell r="DF93">
            <v>34700</v>
          </cell>
          <cell r="DG93">
            <v>41650</v>
          </cell>
          <cell r="DH93">
            <v>52050</v>
          </cell>
        </row>
        <row r="94">
          <cell r="AC94">
            <v>113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10</v>
          </cell>
          <cell r="AI94">
            <v>2</v>
          </cell>
          <cell r="AJ94">
            <v>21550</v>
          </cell>
          <cell r="DE94">
            <v>26500</v>
          </cell>
          <cell r="DF94">
            <v>33150</v>
          </cell>
          <cell r="DG94">
            <v>39750</v>
          </cell>
          <cell r="DH94">
            <v>49700</v>
          </cell>
        </row>
        <row r="95">
          <cell r="AC95">
            <v>115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10</v>
          </cell>
          <cell r="AI95">
            <v>2</v>
          </cell>
          <cell r="AJ95">
            <v>21550</v>
          </cell>
          <cell r="DE95">
            <v>27850</v>
          </cell>
          <cell r="DF95">
            <v>34800</v>
          </cell>
          <cell r="DG95">
            <v>41750</v>
          </cell>
          <cell r="DH95">
            <v>52200</v>
          </cell>
        </row>
        <row r="96">
          <cell r="AC96">
            <v>118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10</v>
          </cell>
          <cell r="AI96">
            <v>2</v>
          </cell>
          <cell r="AJ96">
            <v>21550</v>
          </cell>
          <cell r="DE96">
            <v>29150</v>
          </cell>
          <cell r="DF96">
            <v>36450</v>
          </cell>
          <cell r="DG96">
            <v>43750</v>
          </cell>
          <cell r="DH96">
            <v>54700</v>
          </cell>
        </row>
        <row r="97">
          <cell r="AC97">
            <v>120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10</v>
          </cell>
          <cell r="AI97">
            <v>2</v>
          </cell>
          <cell r="AJ97">
            <v>29650</v>
          </cell>
          <cell r="DE97">
            <v>30500</v>
          </cell>
          <cell r="DF97">
            <v>38100</v>
          </cell>
          <cell r="DG97">
            <v>45750</v>
          </cell>
          <cell r="DH97">
            <v>57200</v>
          </cell>
        </row>
        <row r="98">
          <cell r="AC98">
            <v>123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10</v>
          </cell>
          <cell r="AI98">
            <v>2</v>
          </cell>
          <cell r="AJ98">
            <v>29650</v>
          </cell>
          <cell r="DE98">
            <v>31800</v>
          </cell>
          <cell r="DF98">
            <v>39750</v>
          </cell>
          <cell r="DG98">
            <v>47750</v>
          </cell>
          <cell r="DH98">
            <v>59650</v>
          </cell>
        </row>
        <row r="99">
          <cell r="AC99">
            <v>125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10</v>
          </cell>
          <cell r="AI99">
            <v>2</v>
          </cell>
          <cell r="AJ99">
            <v>29650</v>
          </cell>
          <cell r="DE99">
            <v>29500</v>
          </cell>
          <cell r="DF99">
            <v>36850</v>
          </cell>
          <cell r="DG99">
            <v>44250</v>
          </cell>
          <cell r="DH99">
            <v>55300</v>
          </cell>
        </row>
        <row r="100">
          <cell r="AC100">
            <v>128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10</v>
          </cell>
          <cell r="AI100">
            <v>2</v>
          </cell>
          <cell r="AJ100">
            <v>37700</v>
          </cell>
          <cell r="DE100">
            <v>30950</v>
          </cell>
          <cell r="DF100">
            <v>38700</v>
          </cell>
          <cell r="DG100">
            <v>46450</v>
          </cell>
          <cell r="DH100">
            <v>58050</v>
          </cell>
        </row>
        <row r="101">
          <cell r="AC101">
            <v>130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10</v>
          </cell>
          <cell r="AI101">
            <v>2</v>
          </cell>
          <cell r="AJ101">
            <v>37700</v>
          </cell>
          <cell r="DE101">
            <v>32450</v>
          </cell>
          <cell r="DF101">
            <v>40550</v>
          </cell>
          <cell r="DG101">
            <v>48650</v>
          </cell>
          <cell r="DH101">
            <v>60850</v>
          </cell>
        </row>
        <row r="102">
          <cell r="AC102">
            <v>133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10</v>
          </cell>
          <cell r="AI102">
            <v>2</v>
          </cell>
          <cell r="AJ102">
            <v>40400</v>
          </cell>
          <cell r="DE102">
            <v>33900</v>
          </cell>
          <cell r="DF102">
            <v>42400</v>
          </cell>
          <cell r="DG102">
            <v>50850</v>
          </cell>
          <cell r="DH102">
            <v>63600</v>
          </cell>
        </row>
        <row r="103">
          <cell r="AC103">
            <v>135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10</v>
          </cell>
          <cell r="AI103">
            <v>2</v>
          </cell>
          <cell r="AJ103">
            <v>82100</v>
          </cell>
          <cell r="DE103">
            <v>35400</v>
          </cell>
          <cell r="DF103">
            <v>44250</v>
          </cell>
          <cell r="DG103">
            <v>53100</v>
          </cell>
          <cell r="DH103">
            <v>66350</v>
          </cell>
        </row>
        <row r="104">
          <cell r="AC104">
            <v>138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10</v>
          </cell>
          <cell r="AI104">
            <v>2</v>
          </cell>
          <cell r="AJ104">
            <v>82100</v>
          </cell>
          <cell r="DE104">
            <v>32850</v>
          </cell>
          <cell r="DF104">
            <v>41100</v>
          </cell>
          <cell r="DG104">
            <v>49300</v>
          </cell>
          <cell r="DH104">
            <v>61650</v>
          </cell>
        </row>
        <row r="105">
          <cell r="AC105">
            <v>140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15</v>
          </cell>
          <cell r="AI105">
            <v>2</v>
          </cell>
          <cell r="AJ105">
            <v>82100</v>
          </cell>
          <cell r="DE105">
            <v>34500</v>
          </cell>
          <cell r="DF105">
            <v>43150</v>
          </cell>
          <cell r="DG105">
            <v>51800</v>
          </cell>
          <cell r="DH105">
            <v>64750</v>
          </cell>
        </row>
        <row r="106">
          <cell r="AC106">
            <v>143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15</v>
          </cell>
          <cell r="AI106">
            <v>2</v>
          </cell>
          <cell r="AJ106">
            <v>136850</v>
          </cell>
          <cell r="DE106">
            <v>36150</v>
          </cell>
          <cell r="DF106">
            <v>45200</v>
          </cell>
          <cell r="DG106">
            <v>54250</v>
          </cell>
          <cell r="DH106">
            <v>67800</v>
          </cell>
        </row>
        <row r="107">
          <cell r="AC107">
            <v>145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15</v>
          </cell>
          <cell r="AI107">
            <v>2</v>
          </cell>
          <cell r="AJ107">
            <v>150550</v>
          </cell>
          <cell r="DE107">
            <v>37800</v>
          </cell>
          <cell r="DF107">
            <v>47250</v>
          </cell>
          <cell r="DG107">
            <v>56700</v>
          </cell>
          <cell r="DH107">
            <v>70900</v>
          </cell>
        </row>
        <row r="108">
          <cell r="AC108">
            <v>148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15</v>
          </cell>
          <cell r="AI108">
            <v>2</v>
          </cell>
          <cell r="AJ108">
            <v>150550</v>
          </cell>
          <cell r="DE108">
            <v>39450</v>
          </cell>
          <cell r="DF108">
            <v>49300</v>
          </cell>
          <cell r="DG108">
            <v>59200</v>
          </cell>
          <cell r="DH108">
            <v>74000</v>
          </cell>
        </row>
        <row r="109">
          <cell r="AC109">
            <v>3</v>
          </cell>
          <cell r="AD109">
            <v>30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1300</v>
          </cell>
          <cell r="DE109">
            <v>35550</v>
          </cell>
          <cell r="DF109">
            <v>44450</v>
          </cell>
          <cell r="DG109">
            <v>53350</v>
          </cell>
          <cell r="DH109">
            <v>66700</v>
          </cell>
        </row>
        <row r="110">
          <cell r="AC110">
            <v>8</v>
          </cell>
          <cell r="AD110">
            <v>105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1650</v>
          </cell>
          <cell r="DE110">
            <v>37350</v>
          </cell>
          <cell r="DF110">
            <v>46650</v>
          </cell>
          <cell r="DG110">
            <v>56000</v>
          </cell>
          <cell r="DH110">
            <v>70000</v>
          </cell>
        </row>
        <row r="111">
          <cell r="AC111">
            <v>13</v>
          </cell>
          <cell r="AD111">
            <v>125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1650</v>
          </cell>
          <cell r="DE111">
            <v>39100</v>
          </cell>
          <cell r="DF111">
            <v>48900</v>
          </cell>
          <cell r="DG111">
            <v>58700</v>
          </cell>
          <cell r="DH111">
            <v>73350</v>
          </cell>
        </row>
        <row r="112">
          <cell r="AC112">
            <v>18</v>
          </cell>
          <cell r="AD112">
            <v>170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1650</v>
          </cell>
          <cell r="DE112">
            <v>40900</v>
          </cell>
          <cell r="DF112">
            <v>51100</v>
          </cell>
          <cell r="DG112">
            <v>61350</v>
          </cell>
          <cell r="DH112">
            <v>76700</v>
          </cell>
        </row>
        <row r="113">
          <cell r="AC113">
            <v>23</v>
          </cell>
          <cell r="AD113">
            <v>185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1650</v>
          </cell>
          <cell r="DE113">
            <v>42650</v>
          </cell>
          <cell r="DF113">
            <v>53350</v>
          </cell>
          <cell r="DG113">
            <v>64000</v>
          </cell>
          <cell r="DH113">
            <v>80000</v>
          </cell>
        </row>
        <row r="114">
          <cell r="AC114">
            <v>28</v>
          </cell>
          <cell r="AD114">
            <v>0</v>
          </cell>
          <cell r="AE114">
            <v>35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1950</v>
          </cell>
          <cell r="DE114">
            <v>39650</v>
          </cell>
          <cell r="DF114">
            <v>49550</v>
          </cell>
          <cell r="DG114">
            <v>59500</v>
          </cell>
          <cell r="DH114">
            <v>74350</v>
          </cell>
        </row>
        <row r="115">
          <cell r="AC115">
            <v>33</v>
          </cell>
          <cell r="AD115">
            <v>0</v>
          </cell>
          <cell r="AE115">
            <v>35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1950</v>
          </cell>
          <cell r="DE115">
            <v>41650</v>
          </cell>
          <cell r="DF115">
            <v>52050</v>
          </cell>
          <cell r="DG115">
            <v>62450</v>
          </cell>
          <cell r="DH115">
            <v>78100</v>
          </cell>
        </row>
        <row r="116">
          <cell r="AC116">
            <v>38</v>
          </cell>
          <cell r="AD116">
            <v>0</v>
          </cell>
          <cell r="AE116">
            <v>70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2950</v>
          </cell>
          <cell r="DE116">
            <v>43600</v>
          </cell>
          <cell r="DF116">
            <v>54550</v>
          </cell>
          <cell r="DG116">
            <v>65450</v>
          </cell>
          <cell r="DH116">
            <v>81800</v>
          </cell>
        </row>
        <row r="117">
          <cell r="AC117">
            <v>40</v>
          </cell>
          <cell r="AD117">
            <v>0</v>
          </cell>
          <cell r="AE117">
            <v>70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2950</v>
          </cell>
          <cell r="DE117">
            <v>45600</v>
          </cell>
          <cell r="DF117">
            <v>57000</v>
          </cell>
          <cell r="DG117">
            <v>68400</v>
          </cell>
          <cell r="DH117">
            <v>85500</v>
          </cell>
        </row>
        <row r="118">
          <cell r="AC118">
            <v>43</v>
          </cell>
          <cell r="AD118">
            <v>0</v>
          </cell>
          <cell r="AE118">
            <v>105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4900</v>
          </cell>
          <cell r="DE118">
            <v>47600</v>
          </cell>
          <cell r="DF118">
            <v>59500</v>
          </cell>
          <cell r="DG118">
            <v>71400</v>
          </cell>
          <cell r="DH118">
            <v>89250</v>
          </cell>
        </row>
        <row r="119">
          <cell r="AC119">
            <v>45</v>
          </cell>
          <cell r="AD119">
            <v>0</v>
          </cell>
          <cell r="AE119">
            <v>105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4900</v>
          </cell>
          <cell r="DE119">
            <v>43000</v>
          </cell>
          <cell r="DF119">
            <v>53800</v>
          </cell>
          <cell r="DG119">
            <v>64550</v>
          </cell>
          <cell r="DH119">
            <v>80700</v>
          </cell>
        </row>
        <row r="120">
          <cell r="AC120">
            <v>48</v>
          </cell>
          <cell r="AD120">
            <v>0</v>
          </cell>
          <cell r="AE120">
            <v>140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4150</v>
          </cell>
          <cell r="DE120">
            <v>45150</v>
          </cell>
          <cell r="DF120">
            <v>56450</v>
          </cell>
          <cell r="DG120">
            <v>67750</v>
          </cell>
          <cell r="DH120">
            <v>84700</v>
          </cell>
        </row>
        <row r="121">
          <cell r="AC121">
            <v>50</v>
          </cell>
          <cell r="AD121">
            <v>0</v>
          </cell>
          <cell r="AE121">
            <v>140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4150</v>
          </cell>
          <cell r="DE121">
            <v>47350</v>
          </cell>
          <cell r="DF121">
            <v>59150</v>
          </cell>
          <cell r="DG121">
            <v>71000</v>
          </cell>
          <cell r="DH121">
            <v>88750</v>
          </cell>
        </row>
        <row r="122">
          <cell r="AC122">
            <v>53</v>
          </cell>
          <cell r="AD122">
            <v>0</v>
          </cell>
          <cell r="AE122">
            <v>0</v>
          </cell>
          <cell r="AF122">
            <v>30</v>
          </cell>
          <cell r="AG122">
            <v>0</v>
          </cell>
          <cell r="AH122">
            <v>0</v>
          </cell>
          <cell r="AI122">
            <v>0</v>
          </cell>
          <cell r="AJ122">
            <v>4550</v>
          </cell>
          <cell r="DE122">
            <v>49500</v>
          </cell>
          <cell r="DF122">
            <v>61850</v>
          </cell>
          <cell r="DG122">
            <v>74250</v>
          </cell>
          <cell r="DH122">
            <v>92800</v>
          </cell>
        </row>
        <row r="123">
          <cell r="AC123">
            <v>55</v>
          </cell>
          <cell r="AD123">
            <v>0</v>
          </cell>
          <cell r="AE123">
            <v>0</v>
          </cell>
          <cell r="AF123">
            <v>30</v>
          </cell>
          <cell r="AG123">
            <v>0</v>
          </cell>
          <cell r="AH123">
            <v>0</v>
          </cell>
          <cell r="AI123">
            <v>0</v>
          </cell>
          <cell r="AJ123">
            <v>4950</v>
          </cell>
          <cell r="DE123">
            <v>51650</v>
          </cell>
          <cell r="DF123">
            <v>64550</v>
          </cell>
          <cell r="DG123">
            <v>77450</v>
          </cell>
          <cell r="DH123">
            <v>96850</v>
          </cell>
        </row>
        <row r="124">
          <cell r="AC124">
            <v>58</v>
          </cell>
          <cell r="AD124">
            <v>0</v>
          </cell>
          <cell r="AE124">
            <v>0</v>
          </cell>
          <cell r="AF124">
            <v>30</v>
          </cell>
          <cell r="AG124">
            <v>0</v>
          </cell>
          <cell r="AH124">
            <v>0</v>
          </cell>
          <cell r="AI124">
            <v>0</v>
          </cell>
          <cell r="AJ124">
            <v>4950</v>
          </cell>
          <cell r="DE124">
            <v>49650</v>
          </cell>
          <cell r="DF124">
            <v>62100</v>
          </cell>
          <cell r="DG124">
            <v>74500</v>
          </cell>
          <cell r="DH124">
            <v>93150</v>
          </cell>
        </row>
        <row r="125">
          <cell r="AC125">
            <v>60</v>
          </cell>
          <cell r="AD125">
            <v>0</v>
          </cell>
          <cell r="AE125">
            <v>0</v>
          </cell>
          <cell r="AF125">
            <v>55</v>
          </cell>
          <cell r="AG125">
            <v>0</v>
          </cell>
          <cell r="AH125">
            <v>0</v>
          </cell>
          <cell r="AI125">
            <v>0</v>
          </cell>
          <cell r="AJ125">
            <v>6200</v>
          </cell>
          <cell r="DE125">
            <v>52150</v>
          </cell>
          <cell r="DF125">
            <v>65200</v>
          </cell>
          <cell r="DG125">
            <v>78250</v>
          </cell>
          <cell r="DH125">
            <v>97800</v>
          </cell>
        </row>
        <row r="126">
          <cell r="AC126">
            <v>63</v>
          </cell>
          <cell r="AD126">
            <v>0</v>
          </cell>
          <cell r="AE126">
            <v>0</v>
          </cell>
          <cell r="AF126">
            <v>55</v>
          </cell>
          <cell r="AG126">
            <v>0</v>
          </cell>
          <cell r="AH126">
            <v>0</v>
          </cell>
          <cell r="AI126">
            <v>0</v>
          </cell>
          <cell r="AJ126">
            <v>6200</v>
          </cell>
          <cell r="DE126">
            <v>54650</v>
          </cell>
          <cell r="DF126">
            <v>68300</v>
          </cell>
          <cell r="DG126">
            <v>81950</v>
          </cell>
          <cell r="DH126">
            <v>102450</v>
          </cell>
        </row>
        <row r="127">
          <cell r="AC127">
            <v>65</v>
          </cell>
          <cell r="AD127">
            <v>0</v>
          </cell>
          <cell r="AE127">
            <v>0</v>
          </cell>
          <cell r="AF127">
            <v>55</v>
          </cell>
          <cell r="AG127">
            <v>0</v>
          </cell>
          <cell r="AH127">
            <v>0</v>
          </cell>
          <cell r="AI127">
            <v>0</v>
          </cell>
          <cell r="AJ127">
            <v>6200</v>
          </cell>
          <cell r="DE127">
            <v>57100</v>
          </cell>
          <cell r="DF127">
            <v>71400</v>
          </cell>
          <cell r="DG127">
            <v>85700</v>
          </cell>
          <cell r="DH127">
            <v>107150</v>
          </cell>
        </row>
        <row r="128">
          <cell r="AC128">
            <v>68</v>
          </cell>
          <cell r="AD128">
            <v>0</v>
          </cell>
          <cell r="AE128">
            <v>0</v>
          </cell>
          <cell r="AF128">
            <v>85</v>
          </cell>
          <cell r="AG128">
            <v>0</v>
          </cell>
          <cell r="AH128">
            <v>0</v>
          </cell>
          <cell r="AI128">
            <v>0</v>
          </cell>
          <cell r="AJ128">
            <v>7600</v>
          </cell>
          <cell r="DE128">
            <v>59600</v>
          </cell>
          <cell r="DF128">
            <v>74500</v>
          </cell>
          <cell r="DG128">
            <v>89450</v>
          </cell>
          <cell r="DH128">
            <v>111800</v>
          </cell>
        </row>
        <row r="129">
          <cell r="AC129">
            <v>70</v>
          </cell>
          <cell r="AD129">
            <v>0</v>
          </cell>
          <cell r="AE129">
            <v>0</v>
          </cell>
          <cell r="AF129">
            <v>85</v>
          </cell>
          <cell r="AG129">
            <v>0</v>
          </cell>
          <cell r="AH129">
            <v>0</v>
          </cell>
          <cell r="AI129">
            <v>0</v>
          </cell>
          <cell r="AJ129">
            <v>7600</v>
          </cell>
          <cell r="DE129">
            <v>59800</v>
          </cell>
          <cell r="DF129">
            <v>74750</v>
          </cell>
          <cell r="DG129">
            <v>89700</v>
          </cell>
          <cell r="DH129">
            <v>112150</v>
          </cell>
        </row>
        <row r="130">
          <cell r="AC130">
            <v>73</v>
          </cell>
          <cell r="AD130">
            <v>0</v>
          </cell>
          <cell r="AE130">
            <v>0</v>
          </cell>
          <cell r="AF130">
            <v>85</v>
          </cell>
          <cell r="AG130">
            <v>0</v>
          </cell>
          <cell r="AH130">
            <v>0</v>
          </cell>
          <cell r="AI130">
            <v>0</v>
          </cell>
          <cell r="AJ130">
            <v>7600</v>
          </cell>
          <cell r="DE130">
            <v>62800</v>
          </cell>
          <cell r="DF130">
            <v>78500</v>
          </cell>
          <cell r="DG130">
            <v>94200</v>
          </cell>
          <cell r="DH130">
            <v>117750</v>
          </cell>
        </row>
        <row r="131">
          <cell r="AC131">
            <v>75</v>
          </cell>
          <cell r="AD131">
            <v>0</v>
          </cell>
          <cell r="AE131">
            <v>0</v>
          </cell>
          <cell r="AF131">
            <v>0</v>
          </cell>
          <cell r="AG131">
            <v>25</v>
          </cell>
          <cell r="AH131">
            <v>0</v>
          </cell>
          <cell r="AI131">
            <v>0</v>
          </cell>
          <cell r="AJ131">
            <v>10450</v>
          </cell>
          <cell r="DE131">
            <v>65800</v>
          </cell>
          <cell r="DF131">
            <v>82250</v>
          </cell>
          <cell r="DG131">
            <v>98700</v>
          </cell>
          <cell r="DH131">
            <v>123350</v>
          </cell>
        </row>
        <row r="132">
          <cell r="AC132">
            <v>78</v>
          </cell>
          <cell r="AD132">
            <v>0</v>
          </cell>
          <cell r="AE132">
            <v>0</v>
          </cell>
          <cell r="AF132">
            <v>0</v>
          </cell>
          <cell r="AG132">
            <v>25</v>
          </cell>
          <cell r="AH132">
            <v>0</v>
          </cell>
          <cell r="AI132">
            <v>0</v>
          </cell>
          <cell r="AJ132">
            <v>10450</v>
          </cell>
          <cell r="DE132">
            <v>68750</v>
          </cell>
          <cell r="DF132">
            <v>85950</v>
          </cell>
          <cell r="DG132">
            <v>103150</v>
          </cell>
          <cell r="DH132">
            <v>128950</v>
          </cell>
        </row>
        <row r="133">
          <cell r="AC133">
            <v>80</v>
          </cell>
          <cell r="AD133">
            <v>0</v>
          </cell>
          <cell r="AE133">
            <v>0</v>
          </cell>
          <cell r="AF133">
            <v>0</v>
          </cell>
          <cell r="AG133">
            <v>25</v>
          </cell>
          <cell r="AH133">
            <v>0</v>
          </cell>
          <cell r="AI133">
            <v>0</v>
          </cell>
          <cell r="AJ133">
            <v>11400</v>
          </cell>
          <cell r="DE133">
            <v>71750</v>
          </cell>
          <cell r="DF133">
            <v>89700</v>
          </cell>
          <cell r="DG133">
            <v>107650</v>
          </cell>
          <cell r="DH133">
            <v>134550</v>
          </cell>
        </row>
        <row r="134">
          <cell r="AC134">
            <v>83</v>
          </cell>
          <cell r="AD134">
            <v>0</v>
          </cell>
          <cell r="AE134">
            <v>0</v>
          </cell>
          <cell r="AF134">
            <v>0</v>
          </cell>
          <cell r="AG134">
            <v>30</v>
          </cell>
          <cell r="AH134">
            <v>0</v>
          </cell>
          <cell r="AI134">
            <v>0</v>
          </cell>
          <cell r="AJ134">
            <v>13300</v>
          </cell>
          <cell r="DE134">
            <v>73850</v>
          </cell>
          <cell r="DF134">
            <v>92350</v>
          </cell>
          <cell r="DG134">
            <v>110800</v>
          </cell>
          <cell r="DH134">
            <v>138500</v>
          </cell>
        </row>
        <row r="135">
          <cell r="AC135">
            <v>85</v>
          </cell>
          <cell r="AD135">
            <v>0</v>
          </cell>
          <cell r="AE135">
            <v>0</v>
          </cell>
          <cell r="AF135">
            <v>0</v>
          </cell>
          <cell r="AG135">
            <v>30</v>
          </cell>
          <cell r="AH135">
            <v>0</v>
          </cell>
          <cell r="AI135">
            <v>0</v>
          </cell>
          <cell r="AJ135">
            <v>13300</v>
          </cell>
          <cell r="DE135">
            <v>77550</v>
          </cell>
          <cell r="DF135">
            <v>96950</v>
          </cell>
          <cell r="DG135">
            <v>116350</v>
          </cell>
          <cell r="DH135">
            <v>145450</v>
          </cell>
        </row>
        <row r="136">
          <cell r="AC136">
            <v>88</v>
          </cell>
          <cell r="AD136">
            <v>0</v>
          </cell>
          <cell r="AE136">
            <v>0</v>
          </cell>
          <cell r="AF136">
            <v>0</v>
          </cell>
          <cell r="AG136">
            <v>30</v>
          </cell>
          <cell r="AH136">
            <v>0</v>
          </cell>
          <cell r="AI136">
            <v>0</v>
          </cell>
          <cell r="AJ136">
            <v>13300</v>
          </cell>
          <cell r="DE136">
            <v>81250</v>
          </cell>
          <cell r="DF136">
            <v>101600</v>
          </cell>
          <cell r="DG136">
            <v>121900</v>
          </cell>
          <cell r="DH136">
            <v>152400</v>
          </cell>
        </row>
        <row r="137">
          <cell r="AC137">
            <v>90</v>
          </cell>
          <cell r="AD137">
            <v>0</v>
          </cell>
          <cell r="AE137">
            <v>0</v>
          </cell>
          <cell r="AF137">
            <v>0</v>
          </cell>
          <cell r="AG137">
            <v>30</v>
          </cell>
          <cell r="AH137">
            <v>0</v>
          </cell>
          <cell r="AI137">
            <v>0</v>
          </cell>
          <cell r="AJ137">
            <v>13400</v>
          </cell>
          <cell r="DE137">
            <v>84950</v>
          </cell>
          <cell r="DF137">
            <v>106200</v>
          </cell>
          <cell r="DG137">
            <v>127450</v>
          </cell>
          <cell r="DH137">
            <v>159300</v>
          </cell>
        </row>
        <row r="138">
          <cell r="AC138">
            <v>93</v>
          </cell>
          <cell r="AD138">
            <v>0</v>
          </cell>
          <cell r="AE138">
            <v>0</v>
          </cell>
          <cell r="AF138">
            <v>0</v>
          </cell>
          <cell r="AG138">
            <v>30</v>
          </cell>
          <cell r="AH138">
            <v>0</v>
          </cell>
          <cell r="AI138">
            <v>0</v>
          </cell>
          <cell r="AJ138">
            <v>13400</v>
          </cell>
          <cell r="DE138">
            <v>88650</v>
          </cell>
          <cell r="DF138">
            <v>110800</v>
          </cell>
          <cell r="DG138">
            <v>133000</v>
          </cell>
          <cell r="DH138">
            <v>166250</v>
          </cell>
        </row>
        <row r="139">
          <cell r="AC139">
            <v>95</v>
          </cell>
          <cell r="AD139">
            <v>0</v>
          </cell>
          <cell r="AE139">
            <v>0</v>
          </cell>
          <cell r="AF139">
            <v>0</v>
          </cell>
          <cell r="AG139">
            <v>30</v>
          </cell>
          <cell r="AH139">
            <v>0</v>
          </cell>
          <cell r="AI139">
            <v>0</v>
          </cell>
          <cell r="AJ139">
            <v>13400</v>
          </cell>
          <cell r="DE139">
            <v>92700</v>
          </cell>
          <cell r="DF139">
            <v>115850</v>
          </cell>
          <cell r="DG139">
            <v>139050</v>
          </cell>
          <cell r="DH139">
            <v>173800</v>
          </cell>
        </row>
        <row r="140">
          <cell r="AC140">
            <v>98</v>
          </cell>
          <cell r="AD140">
            <v>0</v>
          </cell>
          <cell r="AE140">
            <v>0</v>
          </cell>
          <cell r="AF140">
            <v>0</v>
          </cell>
          <cell r="AG140">
            <v>30</v>
          </cell>
          <cell r="AH140">
            <v>0</v>
          </cell>
          <cell r="AI140">
            <v>3</v>
          </cell>
          <cell r="AJ140">
            <v>18450</v>
          </cell>
          <cell r="DE140">
            <v>97300</v>
          </cell>
          <cell r="DF140">
            <v>121650</v>
          </cell>
          <cell r="DG140">
            <v>146000</v>
          </cell>
          <cell r="DH140">
            <v>182500</v>
          </cell>
        </row>
        <row r="141">
          <cell r="AC141">
            <v>100</v>
          </cell>
          <cell r="AD141">
            <v>0</v>
          </cell>
          <cell r="AE141">
            <v>0</v>
          </cell>
          <cell r="AF141">
            <v>0</v>
          </cell>
          <cell r="AG141">
            <v>30</v>
          </cell>
          <cell r="AH141">
            <v>0</v>
          </cell>
          <cell r="AI141">
            <v>3</v>
          </cell>
          <cell r="AJ141">
            <v>18450</v>
          </cell>
          <cell r="DE141">
            <v>101950</v>
          </cell>
          <cell r="DF141">
            <v>127450</v>
          </cell>
          <cell r="DG141">
            <v>152950</v>
          </cell>
          <cell r="DH141">
            <v>191200</v>
          </cell>
        </row>
        <row r="142">
          <cell r="AC142">
            <v>103</v>
          </cell>
          <cell r="AD142">
            <v>0</v>
          </cell>
          <cell r="AE142">
            <v>0</v>
          </cell>
          <cell r="AF142">
            <v>0</v>
          </cell>
          <cell r="AG142">
            <v>35</v>
          </cell>
          <cell r="AH142">
            <v>0</v>
          </cell>
          <cell r="AI142">
            <v>3</v>
          </cell>
          <cell r="AJ142">
            <v>18450</v>
          </cell>
          <cell r="DE142">
            <v>106600</v>
          </cell>
          <cell r="DF142">
            <v>133250</v>
          </cell>
          <cell r="DG142">
            <v>159900</v>
          </cell>
          <cell r="DH142">
            <v>199900</v>
          </cell>
        </row>
        <row r="143">
          <cell r="AC143">
            <v>105</v>
          </cell>
          <cell r="AD143">
            <v>0</v>
          </cell>
          <cell r="AE143">
            <v>0</v>
          </cell>
          <cell r="AF143">
            <v>0</v>
          </cell>
          <cell r="AG143">
            <v>35</v>
          </cell>
          <cell r="AH143">
            <v>0</v>
          </cell>
          <cell r="AI143">
            <v>3</v>
          </cell>
          <cell r="AJ143">
            <v>23500</v>
          </cell>
          <cell r="DE143">
            <v>111250</v>
          </cell>
          <cell r="DF143">
            <v>139050</v>
          </cell>
          <cell r="DG143">
            <v>166850</v>
          </cell>
          <cell r="DH143">
            <v>208600</v>
          </cell>
        </row>
        <row r="144">
          <cell r="AC144">
            <v>108</v>
          </cell>
          <cell r="AD144">
            <v>0</v>
          </cell>
          <cell r="AE144">
            <v>0</v>
          </cell>
          <cell r="AF144">
            <v>0</v>
          </cell>
          <cell r="AG144">
            <v>35</v>
          </cell>
          <cell r="AH144">
            <v>0</v>
          </cell>
          <cell r="AI144">
            <v>3</v>
          </cell>
          <cell r="AJ144">
            <v>23500</v>
          </cell>
          <cell r="DE144">
            <v>116850</v>
          </cell>
          <cell r="DF144">
            <v>146050</v>
          </cell>
          <cell r="DG144">
            <v>175300</v>
          </cell>
          <cell r="DH144">
            <v>219100</v>
          </cell>
        </row>
        <row r="145">
          <cell r="AC145">
            <v>110</v>
          </cell>
          <cell r="AD145">
            <v>0</v>
          </cell>
          <cell r="AE145">
            <v>0</v>
          </cell>
          <cell r="AF145">
            <v>0</v>
          </cell>
          <cell r="AG145">
            <v>35</v>
          </cell>
          <cell r="AH145">
            <v>0</v>
          </cell>
          <cell r="AI145">
            <v>3</v>
          </cell>
          <cell r="AJ145">
            <v>25150</v>
          </cell>
          <cell r="DE145">
            <v>122700</v>
          </cell>
          <cell r="DF145">
            <v>153350</v>
          </cell>
          <cell r="DG145">
            <v>184050</v>
          </cell>
          <cell r="DH145">
            <v>230050</v>
          </cell>
        </row>
        <row r="146">
          <cell r="AC146">
            <v>113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10</v>
          </cell>
          <cell r="AI146">
            <v>3</v>
          </cell>
          <cell r="AJ146">
            <v>32350</v>
          </cell>
          <cell r="DE146">
            <v>128550</v>
          </cell>
          <cell r="DF146">
            <v>160700</v>
          </cell>
          <cell r="DG146">
            <v>192800</v>
          </cell>
          <cell r="DH146">
            <v>241050</v>
          </cell>
        </row>
        <row r="147">
          <cell r="AC147">
            <v>115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10</v>
          </cell>
          <cell r="AI147">
            <v>3</v>
          </cell>
          <cell r="AJ147">
            <v>32350</v>
          </cell>
          <cell r="DE147">
            <v>134400</v>
          </cell>
          <cell r="DF147">
            <v>168000</v>
          </cell>
          <cell r="DG147">
            <v>201600</v>
          </cell>
          <cell r="DH147">
            <v>252000</v>
          </cell>
        </row>
        <row r="148">
          <cell r="AC148">
            <v>118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10</v>
          </cell>
          <cell r="AI148">
            <v>3</v>
          </cell>
          <cell r="AJ148">
            <v>32350</v>
          </cell>
          <cell r="DE148">
            <v>140200</v>
          </cell>
          <cell r="DF148">
            <v>175300</v>
          </cell>
          <cell r="DG148">
            <v>210350</v>
          </cell>
          <cell r="DH148">
            <v>262950</v>
          </cell>
        </row>
        <row r="149">
          <cell r="AC149">
            <v>120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10</v>
          </cell>
          <cell r="AI149">
            <v>3</v>
          </cell>
          <cell r="AJ149">
            <v>44450</v>
          </cell>
          <cell r="DE149">
            <v>139800</v>
          </cell>
          <cell r="DF149">
            <v>174750</v>
          </cell>
          <cell r="DG149">
            <v>209700</v>
          </cell>
          <cell r="DH149">
            <v>262150</v>
          </cell>
        </row>
        <row r="150">
          <cell r="AC150">
            <v>123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10</v>
          </cell>
          <cell r="AI150">
            <v>3</v>
          </cell>
          <cell r="AJ150">
            <v>44450</v>
          </cell>
          <cell r="DE150">
            <v>146800</v>
          </cell>
          <cell r="DF150">
            <v>183500</v>
          </cell>
          <cell r="DG150">
            <v>220200</v>
          </cell>
          <cell r="DH150">
            <v>275250</v>
          </cell>
        </row>
        <row r="151">
          <cell r="AC151">
            <v>125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10</v>
          </cell>
          <cell r="AI151">
            <v>3</v>
          </cell>
          <cell r="AJ151">
            <v>44450</v>
          </cell>
          <cell r="DE151">
            <v>153800</v>
          </cell>
          <cell r="DF151">
            <v>192250</v>
          </cell>
          <cell r="DG151">
            <v>230700</v>
          </cell>
          <cell r="DH151">
            <v>288350</v>
          </cell>
        </row>
        <row r="152">
          <cell r="AC152">
            <v>128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15</v>
          </cell>
          <cell r="AI152">
            <v>3</v>
          </cell>
          <cell r="AJ152">
            <v>56600</v>
          </cell>
          <cell r="DE152">
            <v>160750</v>
          </cell>
          <cell r="DF152">
            <v>200950</v>
          </cell>
          <cell r="DG152">
            <v>241150</v>
          </cell>
          <cell r="DH152">
            <v>301450</v>
          </cell>
        </row>
        <row r="153">
          <cell r="AC153">
            <v>130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15</v>
          </cell>
          <cell r="AI153">
            <v>3</v>
          </cell>
          <cell r="AJ153">
            <v>56600</v>
          </cell>
          <cell r="DE153">
            <v>167750</v>
          </cell>
          <cell r="DF153">
            <v>209700</v>
          </cell>
          <cell r="DG153">
            <v>251650</v>
          </cell>
          <cell r="DH153">
            <v>314550</v>
          </cell>
        </row>
        <row r="154">
          <cell r="AC154">
            <v>133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15</v>
          </cell>
          <cell r="AI154">
            <v>3</v>
          </cell>
          <cell r="AJ154">
            <v>60650</v>
          </cell>
          <cell r="DE154">
            <v>279600</v>
          </cell>
          <cell r="DF154">
            <v>349500</v>
          </cell>
          <cell r="DG154">
            <v>419450</v>
          </cell>
          <cell r="DH154">
            <v>524300</v>
          </cell>
        </row>
        <row r="155">
          <cell r="AC155">
            <v>135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15</v>
          </cell>
          <cell r="AI155">
            <v>3</v>
          </cell>
          <cell r="AJ155">
            <v>123150</v>
          </cell>
        </row>
        <row r="156">
          <cell r="AC156">
            <v>138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15</v>
          </cell>
          <cell r="AI156">
            <v>3</v>
          </cell>
          <cell r="AJ156">
            <v>123150</v>
          </cell>
        </row>
        <row r="157">
          <cell r="AC157">
            <v>140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15</v>
          </cell>
          <cell r="AI157">
            <v>3</v>
          </cell>
          <cell r="AJ157">
            <v>123150</v>
          </cell>
        </row>
        <row r="158">
          <cell r="AC158">
            <v>143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15</v>
          </cell>
          <cell r="AI158">
            <v>3</v>
          </cell>
          <cell r="AJ158">
            <v>205300</v>
          </cell>
        </row>
        <row r="159">
          <cell r="AC159">
            <v>145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15</v>
          </cell>
          <cell r="AI159">
            <v>3</v>
          </cell>
          <cell r="AJ159">
            <v>225800</v>
          </cell>
        </row>
        <row r="160">
          <cell r="AC160">
            <v>148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15</v>
          </cell>
          <cell r="AI160">
            <v>3</v>
          </cell>
          <cell r="AJ160">
            <v>225800</v>
          </cell>
        </row>
        <row r="161">
          <cell r="AC161">
            <v>3</v>
          </cell>
          <cell r="AD161">
            <v>40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1750</v>
          </cell>
        </row>
        <row r="162">
          <cell r="AC162">
            <v>8</v>
          </cell>
          <cell r="AD162">
            <v>130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2200</v>
          </cell>
        </row>
        <row r="163">
          <cell r="AC163">
            <v>13</v>
          </cell>
          <cell r="AD163">
            <v>155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2200</v>
          </cell>
        </row>
        <row r="164">
          <cell r="AC164">
            <v>18</v>
          </cell>
          <cell r="AD164">
            <v>215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2200</v>
          </cell>
        </row>
        <row r="165">
          <cell r="AC165">
            <v>23</v>
          </cell>
          <cell r="AD165">
            <v>230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2200</v>
          </cell>
        </row>
        <row r="166">
          <cell r="AC166">
            <v>28</v>
          </cell>
          <cell r="AD166">
            <v>0</v>
          </cell>
          <cell r="AE166">
            <v>45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2600</v>
          </cell>
        </row>
        <row r="167">
          <cell r="AC167">
            <v>33</v>
          </cell>
          <cell r="AD167">
            <v>0</v>
          </cell>
          <cell r="AE167">
            <v>45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2600</v>
          </cell>
        </row>
        <row r="168">
          <cell r="AC168">
            <v>38</v>
          </cell>
          <cell r="AD168">
            <v>0</v>
          </cell>
          <cell r="AE168">
            <v>85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3900</v>
          </cell>
        </row>
        <row r="169">
          <cell r="AC169">
            <v>40</v>
          </cell>
          <cell r="AD169">
            <v>0</v>
          </cell>
          <cell r="AE169">
            <v>85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3900</v>
          </cell>
        </row>
        <row r="170">
          <cell r="AC170">
            <v>43</v>
          </cell>
          <cell r="AD170">
            <v>0</v>
          </cell>
          <cell r="AE170">
            <v>130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6550</v>
          </cell>
        </row>
        <row r="171">
          <cell r="AC171">
            <v>45</v>
          </cell>
          <cell r="AD171">
            <v>0</v>
          </cell>
          <cell r="AE171">
            <v>130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6550</v>
          </cell>
        </row>
        <row r="172">
          <cell r="AC172">
            <v>48</v>
          </cell>
          <cell r="AD172">
            <v>0</v>
          </cell>
          <cell r="AE172">
            <v>175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5550</v>
          </cell>
        </row>
        <row r="173">
          <cell r="AC173">
            <v>50</v>
          </cell>
          <cell r="AD173">
            <v>0</v>
          </cell>
          <cell r="AE173">
            <v>175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5550</v>
          </cell>
        </row>
        <row r="174">
          <cell r="AC174">
            <v>53</v>
          </cell>
          <cell r="AD174">
            <v>0</v>
          </cell>
          <cell r="AE174">
            <v>0</v>
          </cell>
          <cell r="AF174">
            <v>35</v>
          </cell>
          <cell r="AG174">
            <v>0</v>
          </cell>
          <cell r="AH174">
            <v>0</v>
          </cell>
          <cell r="AI174">
            <v>0</v>
          </cell>
          <cell r="AJ174">
            <v>6100</v>
          </cell>
        </row>
        <row r="175">
          <cell r="AC175">
            <v>55</v>
          </cell>
          <cell r="AD175">
            <v>0</v>
          </cell>
          <cell r="AE175">
            <v>0</v>
          </cell>
          <cell r="AF175">
            <v>35</v>
          </cell>
          <cell r="AG175">
            <v>0</v>
          </cell>
          <cell r="AH175">
            <v>0</v>
          </cell>
          <cell r="AI175">
            <v>0</v>
          </cell>
          <cell r="AJ175">
            <v>6650</v>
          </cell>
        </row>
        <row r="176">
          <cell r="AC176">
            <v>58</v>
          </cell>
          <cell r="AD176">
            <v>0</v>
          </cell>
          <cell r="AE176">
            <v>0</v>
          </cell>
          <cell r="AF176">
            <v>35</v>
          </cell>
          <cell r="AG176">
            <v>0</v>
          </cell>
          <cell r="AH176">
            <v>0</v>
          </cell>
          <cell r="AI176">
            <v>0</v>
          </cell>
          <cell r="AJ176">
            <v>6650</v>
          </cell>
        </row>
        <row r="177">
          <cell r="AC177">
            <v>60</v>
          </cell>
          <cell r="AD177">
            <v>0</v>
          </cell>
          <cell r="AE177">
            <v>0</v>
          </cell>
          <cell r="AF177">
            <v>70</v>
          </cell>
          <cell r="AG177">
            <v>0</v>
          </cell>
          <cell r="AH177">
            <v>0</v>
          </cell>
          <cell r="AI177">
            <v>0</v>
          </cell>
          <cell r="AJ177">
            <v>8300</v>
          </cell>
        </row>
        <row r="178">
          <cell r="AC178">
            <v>63</v>
          </cell>
          <cell r="AD178">
            <v>0</v>
          </cell>
          <cell r="AE178">
            <v>0</v>
          </cell>
          <cell r="AF178">
            <v>70</v>
          </cell>
          <cell r="AG178">
            <v>0</v>
          </cell>
          <cell r="AH178">
            <v>0</v>
          </cell>
          <cell r="AI178">
            <v>0</v>
          </cell>
          <cell r="AJ178">
            <v>8300</v>
          </cell>
        </row>
        <row r="179">
          <cell r="AC179">
            <v>65</v>
          </cell>
          <cell r="AD179">
            <v>0</v>
          </cell>
          <cell r="AE179">
            <v>0</v>
          </cell>
          <cell r="AF179">
            <v>70</v>
          </cell>
          <cell r="AG179">
            <v>0</v>
          </cell>
          <cell r="AH179">
            <v>0</v>
          </cell>
          <cell r="AI179">
            <v>0</v>
          </cell>
          <cell r="AJ179">
            <v>8300</v>
          </cell>
        </row>
        <row r="180">
          <cell r="AC180">
            <v>68</v>
          </cell>
          <cell r="AD180">
            <v>0</v>
          </cell>
          <cell r="AE180">
            <v>0</v>
          </cell>
          <cell r="AF180">
            <v>105</v>
          </cell>
          <cell r="AG180">
            <v>0</v>
          </cell>
          <cell r="AH180">
            <v>0</v>
          </cell>
          <cell r="AI180">
            <v>0</v>
          </cell>
          <cell r="AJ180">
            <v>10150</v>
          </cell>
        </row>
        <row r="181">
          <cell r="AC181">
            <v>70</v>
          </cell>
          <cell r="AD181">
            <v>0</v>
          </cell>
          <cell r="AE181">
            <v>0</v>
          </cell>
          <cell r="AF181">
            <v>105</v>
          </cell>
          <cell r="AG181">
            <v>0</v>
          </cell>
          <cell r="AH181">
            <v>0</v>
          </cell>
          <cell r="AI181">
            <v>0</v>
          </cell>
          <cell r="AJ181">
            <v>10150</v>
          </cell>
        </row>
        <row r="182">
          <cell r="AC182">
            <v>73</v>
          </cell>
          <cell r="AD182">
            <v>0</v>
          </cell>
          <cell r="AE182">
            <v>0</v>
          </cell>
          <cell r="AF182">
            <v>105</v>
          </cell>
          <cell r="AG182">
            <v>0</v>
          </cell>
          <cell r="AH182">
            <v>0</v>
          </cell>
          <cell r="AI182">
            <v>0</v>
          </cell>
          <cell r="AJ182">
            <v>10150</v>
          </cell>
        </row>
        <row r="183">
          <cell r="AC183">
            <v>75</v>
          </cell>
          <cell r="AD183">
            <v>0</v>
          </cell>
          <cell r="AE183">
            <v>0</v>
          </cell>
          <cell r="AF183">
            <v>0</v>
          </cell>
          <cell r="AG183">
            <v>30</v>
          </cell>
          <cell r="AH183">
            <v>0</v>
          </cell>
          <cell r="AI183">
            <v>0</v>
          </cell>
          <cell r="AJ183">
            <v>13900</v>
          </cell>
        </row>
        <row r="184">
          <cell r="AC184">
            <v>78</v>
          </cell>
          <cell r="AD184">
            <v>0</v>
          </cell>
          <cell r="AE184">
            <v>0</v>
          </cell>
          <cell r="AF184">
            <v>0</v>
          </cell>
          <cell r="AG184">
            <v>30</v>
          </cell>
          <cell r="AH184">
            <v>0</v>
          </cell>
          <cell r="AI184">
            <v>0</v>
          </cell>
          <cell r="AJ184">
            <v>13900</v>
          </cell>
        </row>
        <row r="185">
          <cell r="AC185">
            <v>80</v>
          </cell>
          <cell r="AD185">
            <v>0</v>
          </cell>
          <cell r="AE185">
            <v>0</v>
          </cell>
          <cell r="AF185">
            <v>0</v>
          </cell>
          <cell r="AG185">
            <v>30</v>
          </cell>
          <cell r="AH185">
            <v>0</v>
          </cell>
          <cell r="AI185">
            <v>0</v>
          </cell>
          <cell r="AJ185">
            <v>15200</v>
          </cell>
        </row>
        <row r="186">
          <cell r="AC186">
            <v>83</v>
          </cell>
          <cell r="AD186">
            <v>0</v>
          </cell>
          <cell r="AE186">
            <v>0</v>
          </cell>
          <cell r="AF186">
            <v>0</v>
          </cell>
          <cell r="AG186">
            <v>35</v>
          </cell>
          <cell r="AH186">
            <v>0</v>
          </cell>
          <cell r="AI186">
            <v>0</v>
          </cell>
          <cell r="AJ186">
            <v>17700</v>
          </cell>
        </row>
        <row r="187">
          <cell r="AC187">
            <v>85</v>
          </cell>
          <cell r="AD187">
            <v>0</v>
          </cell>
          <cell r="AE187">
            <v>0</v>
          </cell>
          <cell r="AF187">
            <v>0</v>
          </cell>
          <cell r="AG187">
            <v>35</v>
          </cell>
          <cell r="AH187">
            <v>0</v>
          </cell>
          <cell r="AI187">
            <v>0</v>
          </cell>
          <cell r="AJ187">
            <v>17700</v>
          </cell>
        </row>
        <row r="188">
          <cell r="AC188">
            <v>88</v>
          </cell>
          <cell r="AD188">
            <v>0</v>
          </cell>
          <cell r="AE188">
            <v>0</v>
          </cell>
          <cell r="AF188">
            <v>0</v>
          </cell>
          <cell r="AG188">
            <v>35</v>
          </cell>
          <cell r="AH188">
            <v>0</v>
          </cell>
          <cell r="AI188">
            <v>0</v>
          </cell>
          <cell r="AJ188">
            <v>17700</v>
          </cell>
        </row>
        <row r="189">
          <cell r="AC189">
            <v>90</v>
          </cell>
          <cell r="AD189">
            <v>0</v>
          </cell>
          <cell r="AE189">
            <v>0</v>
          </cell>
          <cell r="AF189">
            <v>0</v>
          </cell>
          <cell r="AG189">
            <v>40</v>
          </cell>
          <cell r="AH189">
            <v>0</v>
          </cell>
          <cell r="AI189">
            <v>0</v>
          </cell>
          <cell r="AJ189">
            <v>17900</v>
          </cell>
        </row>
        <row r="190">
          <cell r="AC190">
            <v>93</v>
          </cell>
          <cell r="AD190">
            <v>0</v>
          </cell>
          <cell r="AE190">
            <v>0</v>
          </cell>
          <cell r="AF190">
            <v>0</v>
          </cell>
          <cell r="AG190">
            <v>40</v>
          </cell>
          <cell r="AH190">
            <v>0</v>
          </cell>
          <cell r="AI190">
            <v>0</v>
          </cell>
          <cell r="AJ190">
            <v>17900</v>
          </cell>
        </row>
        <row r="191">
          <cell r="AC191">
            <v>95</v>
          </cell>
          <cell r="AD191">
            <v>0</v>
          </cell>
          <cell r="AE191">
            <v>0</v>
          </cell>
          <cell r="AF191">
            <v>0</v>
          </cell>
          <cell r="AG191">
            <v>40</v>
          </cell>
          <cell r="AH191">
            <v>0</v>
          </cell>
          <cell r="AI191">
            <v>0</v>
          </cell>
          <cell r="AJ191">
            <v>17900</v>
          </cell>
        </row>
        <row r="192">
          <cell r="AC192">
            <v>98</v>
          </cell>
          <cell r="AD192">
            <v>0</v>
          </cell>
          <cell r="AE192">
            <v>0</v>
          </cell>
          <cell r="AF192">
            <v>0</v>
          </cell>
          <cell r="AG192">
            <v>40</v>
          </cell>
          <cell r="AH192">
            <v>0</v>
          </cell>
          <cell r="AI192">
            <v>3</v>
          </cell>
          <cell r="AJ192">
            <v>24600</v>
          </cell>
        </row>
        <row r="193">
          <cell r="AC193">
            <v>100</v>
          </cell>
          <cell r="AD193">
            <v>0</v>
          </cell>
          <cell r="AE193">
            <v>0</v>
          </cell>
          <cell r="AF193">
            <v>0</v>
          </cell>
          <cell r="AG193">
            <v>40</v>
          </cell>
          <cell r="AH193">
            <v>0</v>
          </cell>
          <cell r="AI193">
            <v>3</v>
          </cell>
          <cell r="AJ193">
            <v>24600</v>
          </cell>
        </row>
        <row r="194">
          <cell r="AC194">
            <v>103</v>
          </cell>
          <cell r="AD194">
            <v>0</v>
          </cell>
          <cell r="AE194">
            <v>0</v>
          </cell>
          <cell r="AF194">
            <v>0</v>
          </cell>
          <cell r="AG194">
            <v>45</v>
          </cell>
          <cell r="AH194">
            <v>0</v>
          </cell>
          <cell r="AI194">
            <v>3</v>
          </cell>
          <cell r="AJ194">
            <v>24600</v>
          </cell>
        </row>
        <row r="195">
          <cell r="AC195">
            <v>105</v>
          </cell>
          <cell r="AD195">
            <v>0</v>
          </cell>
          <cell r="AE195">
            <v>0</v>
          </cell>
          <cell r="AF195">
            <v>0</v>
          </cell>
          <cell r="AG195">
            <v>45</v>
          </cell>
          <cell r="AH195">
            <v>0</v>
          </cell>
          <cell r="AI195">
            <v>3</v>
          </cell>
          <cell r="AJ195">
            <v>31300</v>
          </cell>
        </row>
        <row r="196">
          <cell r="AC196">
            <v>108</v>
          </cell>
          <cell r="AD196">
            <v>0</v>
          </cell>
          <cell r="AE196">
            <v>0</v>
          </cell>
          <cell r="AF196">
            <v>0</v>
          </cell>
          <cell r="AG196">
            <v>45</v>
          </cell>
          <cell r="AH196">
            <v>0</v>
          </cell>
          <cell r="AI196">
            <v>3</v>
          </cell>
          <cell r="AJ196">
            <v>31300</v>
          </cell>
        </row>
        <row r="197">
          <cell r="AC197">
            <v>110</v>
          </cell>
          <cell r="AD197">
            <v>0</v>
          </cell>
          <cell r="AE197">
            <v>0</v>
          </cell>
          <cell r="AF197">
            <v>0</v>
          </cell>
          <cell r="AG197">
            <v>45</v>
          </cell>
          <cell r="AH197">
            <v>0</v>
          </cell>
          <cell r="AI197">
            <v>4</v>
          </cell>
          <cell r="AJ197">
            <v>33550</v>
          </cell>
        </row>
        <row r="198">
          <cell r="AC198">
            <v>113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10</v>
          </cell>
          <cell r="AI198">
            <v>4</v>
          </cell>
          <cell r="AJ198">
            <v>43100</v>
          </cell>
        </row>
        <row r="199">
          <cell r="AC199">
            <v>115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10</v>
          </cell>
          <cell r="AI199">
            <v>4</v>
          </cell>
          <cell r="AJ199">
            <v>43100</v>
          </cell>
        </row>
        <row r="200">
          <cell r="AC200">
            <v>118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10</v>
          </cell>
          <cell r="AI200">
            <v>4</v>
          </cell>
          <cell r="AJ200">
            <v>43100</v>
          </cell>
        </row>
        <row r="201">
          <cell r="AC201">
            <v>120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15</v>
          </cell>
          <cell r="AI201">
            <v>4</v>
          </cell>
          <cell r="AJ201">
            <v>59300</v>
          </cell>
        </row>
        <row r="202">
          <cell r="AC202">
            <v>123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15</v>
          </cell>
          <cell r="AI202">
            <v>4</v>
          </cell>
          <cell r="AJ202">
            <v>59300</v>
          </cell>
        </row>
        <row r="203">
          <cell r="AC203">
            <v>125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15</v>
          </cell>
          <cell r="AI203">
            <v>4</v>
          </cell>
          <cell r="AJ203">
            <v>59300</v>
          </cell>
        </row>
        <row r="204">
          <cell r="AC204">
            <v>128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15</v>
          </cell>
          <cell r="AI204">
            <v>4</v>
          </cell>
          <cell r="AJ204">
            <v>75450</v>
          </cell>
        </row>
        <row r="205">
          <cell r="AC205">
            <v>130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15</v>
          </cell>
          <cell r="AI205">
            <v>4</v>
          </cell>
          <cell r="AJ205">
            <v>75450</v>
          </cell>
        </row>
        <row r="206">
          <cell r="AC206">
            <v>133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15</v>
          </cell>
          <cell r="AI206">
            <v>4</v>
          </cell>
          <cell r="AJ206">
            <v>80850</v>
          </cell>
        </row>
        <row r="207">
          <cell r="AC207">
            <v>135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15</v>
          </cell>
          <cell r="AI207">
            <v>4</v>
          </cell>
          <cell r="AJ207">
            <v>164250</v>
          </cell>
        </row>
        <row r="208">
          <cell r="AC208">
            <v>138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15</v>
          </cell>
          <cell r="AI208">
            <v>4</v>
          </cell>
          <cell r="AJ208">
            <v>164250</v>
          </cell>
        </row>
        <row r="209">
          <cell r="AC209">
            <v>140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20</v>
          </cell>
          <cell r="AI209">
            <v>4</v>
          </cell>
          <cell r="AJ209">
            <v>164250</v>
          </cell>
        </row>
        <row r="210">
          <cell r="AC210">
            <v>143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20</v>
          </cell>
          <cell r="AI210">
            <v>4</v>
          </cell>
          <cell r="AJ210">
            <v>273700</v>
          </cell>
        </row>
        <row r="211">
          <cell r="AC211">
            <v>145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20</v>
          </cell>
          <cell r="AI211">
            <v>4</v>
          </cell>
          <cell r="AJ211">
            <v>301100</v>
          </cell>
        </row>
        <row r="212">
          <cell r="AC212">
            <v>148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20</v>
          </cell>
          <cell r="AI212">
            <v>4</v>
          </cell>
          <cell r="AJ212">
            <v>301100</v>
          </cell>
        </row>
      </sheetData>
      <sheetData sheetId="10"/>
      <sheetData sheetId="11"/>
      <sheetData sheetId="12">
        <row r="6">
          <cell r="AO6">
            <v>5</v>
          </cell>
          <cell r="DX6">
            <v>3.1338364779874222</v>
          </cell>
          <cell r="DY6">
            <v>0</v>
          </cell>
          <cell r="DZ6">
            <v>0</v>
          </cell>
          <cell r="EA6">
            <v>0</v>
          </cell>
          <cell r="EY6">
            <v>304.7</v>
          </cell>
        </row>
        <row r="7">
          <cell r="AE7">
            <v>20</v>
          </cell>
          <cell r="AF7">
            <v>0</v>
          </cell>
          <cell r="AG7">
            <v>0</v>
          </cell>
          <cell r="AH7">
            <v>0</v>
          </cell>
          <cell r="AO7">
            <v>10</v>
          </cell>
          <cell r="DX7">
            <v>6.2676729559748443</v>
          </cell>
          <cell r="DY7">
            <v>0</v>
          </cell>
          <cell r="DZ7">
            <v>0</v>
          </cell>
          <cell r="EA7">
            <v>0</v>
          </cell>
          <cell r="EY7">
            <v>457.05</v>
          </cell>
        </row>
        <row r="8">
          <cell r="AE8">
            <v>28</v>
          </cell>
          <cell r="AF8">
            <v>6</v>
          </cell>
          <cell r="AG8">
            <v>0</v>
          </cell>
          <cell r="AH8">
            <v>0</v>
          </cell>
          <cell r="AO8">
            <v>20</v>
          </cell>
          <cell r="DX8">
            <v>9.401509433962266</v>
          </cell>
          <cell r="DY8">
            <v>0</v>
          </cell>
          <cell r="DZ8">
            <v>0</v>
          </cell>
          <cell r="EA8">
            <v>0</v>
          </cell>
          <cell r="EY8">
            <v>761.75</v>
          </cell>
        </row>
        <row r="9">
          <cell r="AE9">
            <v>36</v>
          </cell>
          <cell r="AF9">
            <v>12</v>
          </cell>
          <cell r="AG9">
            <v>0</v>
          </cell>
          <cell r="AH9">
            <v>0</v>
          </cell>
          <cell r="AO9">
            <v>50</v>
          </cell>
          <cell r="DX9">
            <v>15.669182389937111</v>
          </cell>
          <cell r="DY9">
            <v>0</v>
          </cell>
          <cell r="DZ9">
            <v>0</v>
          </cell>
          <cell r="EA9">
            <v>0</v>
          </cell>
          <cell r="EY9">
            <v>1218.8</v>
          </cell>
        </row>
        <row r="10">
          <cell r="AE10">
            <v>40</v>
          </cell>
          <cell r="AF10">
            <v>20</v>
          </cell>
          <cell r="AG10">
            <v>0</v>
          </cell>
          <cell r="AH10">
            <v>0</v>
          </cell>
          <cell r="DX10">
            <v>25.070691823899377</v>
          </cell>
          <cell r="DY10">
            <v>0</v>
          </cell>
          <cell r="DZ10">
            <v>0</v>
          </cell>
          <cell r="EA10">
            <v>0</v>
          </cell>
          <cell r="EY10">
            <v>1980.55</v>
          </cell>
        </row>
        <row r="11">
          <cell r="AE11">
            <v>20</v>
          </cell>
          <cell r="AF11">
            <v>30</v>
          </cell>
          <cell r="AG11">
            <v>5</v>
          </cell>
          <cell r="AH11">
            <v>0</v>
          </cell>
          <cell r="DX11">
            <v>40.739874213836494</v>
          </cell>
          <cell r="DY11">
            <v>0</v>
          </cell>
          <cell r="DZ11">
            <v>0</v>
          </cell>
          <cell r="EA11">
            <v>0</v>
          </cell>
          <cell r="EY11">
            <v>3199.3500000000004</v>
          </cell>
        </row>
        <row r="12">
          <cell r="AE12">
            <v>0</v>
          </cell>
          <cell r="AF12">
            <v>24</v>
          </cell>
          <cell r="AG12">
            <v>12</v>
          </cell>
          <cell r="AH12">
            <v>2.4</v>
          </cell>
          <cell r="DX12">
            <v>65.810566037735867</v>
          </cell>
          <cell r="DY12">
            <v>0</v>
          </cell>
          <cell r="DZ12">
            <v>0</v>
          </cell>
          <cell r="EA12">
            <v>0</v>
          </cell>
          <cell r="EY12">
            <v>5179.9000000000005</v>
          </cell>
        </row>
        <row r="13">
          <cell r="AE13">
            <v>0</v>
          </cell>
          <cell r="AF13">
            <v>14</v>
          </cell>
          <cell r="AG13">
            <v>21</v>
          </cell>
          <cell r="AH13">
            <v>2.8</v>
          </cell>
          <cell r="DX13">
            <v>106.55044025157235</v>
          </cell>
          <cell r="DY13">
            <v>0</v>
          </cell>
          <cell r="DZ13">
            <v>0</v>
          </cell>
          <cell r="EA13">
            <v>0</v>
          </cell>
          <cell r="EY13">
            <v>8379.25</v>
          </cell>
        </row>
        <row r="14">
          <cell r="AE14">
            <v>0</v>
          </cell>
          <cell r="AF14">
            <v>0</v>
          </cell>
          <cell r="AG14">
            <v>16</v>
          </cell>
          <cell r="AH14">
            <v>9.6</v>
          </cell>
          <cell r="DX14">
            <v>172.36100628930822</v>
          </cell>
          <cell r="DY14">
            <v>0</v>
          </cell>
          <cell r="DZ14">
            <v>0</v>
          </cell>
          <cell r="EA14">
            <v>0</v>
          </cell>
          <cell r="EY14">
            <v>13559.150000000001</v>
          </cell>
        </row>
        <row r="15">
          <cell r="AE15">
            <v>0</v>
          </cell>
          <cell r="AF15">
            <v>0</v>
          </cell>
          <cell r="AG15">
            <v>15</v>
          </cell>
          <cell r="AH15">
            <v>14</v>
          </cell>
          <cell r="DX15">
            <v>7.7856250000000022</v>
          </cell>
          <cell r="DY15">
            <v>2.5952083333333342</v>
          </cell>
          <cell r="DZ15">
            <v>0</v>
          </cell>
          <cell r="EA15">
            <v>0</v>
          </cell>
          <cell r="EY15">
            <v>691.48</v>
          </cell>
        </row>
        <row r="16">
          <cell r="DX16">
            <v>15.571250000000004</v>
          </cell>
          <cell r="DY16">
            <v>5.1904166666666685</v>
          </cell>
          <cell r="DZ16">
            <v>0</v>
          </cell>
          <cell r="EA16">
            <v>0</v>
          </cell>
          <cell r="EY16">
            <v>1037.22</v>
          </cell>
        </row>
        <row r="17">
          <cell r="DX17">
            <v>23.356875000000006</v>
          </cell>
          <cell r="DY17">
            <v>7.7856250000000022</v>
          </cell>
          <cell r="DZ17">
            <v>0</v>
          </cell>
          <cell r="EA17">
            <v>0</v>
          </cell>
          <cell r="EY17">
            <v>1728.7</v>
          </cell>
        </row>
        <row r="18">
          <cell r="DX18">
            <v>38.928125000000009</v>
          </cell>
          <cell r="DY18">
            <v>12.976041666666669</v>
          </cell>
          <cell r="DZ18">
            <v>0</v>
          </cell>
          <cell r="EA18">
            <v>0</v>
          </cell>
          <cell r="EY18">
            <v>2765.92</v>
          </cell>
        </row>
        <row r="19">
          <cell r="DX19">
            <v>62.285000000000018</v>
          </cell>
          <cell r="DY19">
            <v>20.761666666666674</v>
          </cell>
          <cell r="DZ19">
            <v>0</v>
          </cell>
          <cell r="EA19">
            <v>0</v>
          </cell>
          <cell r="EY19">
            <v>4494.62</v>
          </cell>
        </row>
        <row r="20">
          <cell r="DX20">
            <v>101.21312500000003</v>
          </cell>
          <cell r="DY20">
            <v>33.737708333333345</v>
          </cell>
          <cell r="DZ20">
            <v>0</v>
          </cell>
          <cell r="EA20">
            <v>0</v>
          </cell>
          <cell r="EY20">
            <v>7260.5400000000009</v>
          </cell>
        </row>
        <row r="21">
          <cell r="DX21">
            <v>163.49812500000004</v>
          </cell>
          <cell r="DY21">
            <v>54.499375000000015</v>
          </cell>
          <cell r="DZ21">
            <v>0</v>
          </cell>
          <cell r="EA21">
            <v>0</v>
          </cell>
          <cell r="EY21">
            <v>11755.160000000002</v>
          </cell>
        </row>
        <row r="22">
          <cell r="DX22">
            <v>264.71125000000006</v>
          </cell>
          <cell r="DY22">
            <v>88.237083333333359</v>
          </cell>
          <cell r="DZ22">
            <v>0</v>
          </cell>
          <cell r="EA22">
            <v>0</v>
          </cell>
          <cell r="EY22">
            <v>19015.7</v>
          </cell>
        </row>
        <row r="23">
          <cell r="DX23">
            <v>428.20937500000014</v>
          </cell>
          <cell r="DY23">
            <v>142.73645833333339</v>
          </cell>
          <cell r="DZ23">
            <v>0</v>
          </cell>
          <cell r="EA23">
            <v>0</v>
          </cell>
          <cell r="EY23">
            <v>30770.860000000004</v>
          </cell>
        </row>
        <row r="24">
          <cell r="DX24">
            <v>12.976041666666669</v>
          </cell>
          <cell r="DY24">
            <v>6.4880208333333345</v>
          </cell>
          <cell r="DZ24">
            <v>0</v>
          </cell>
          <cell r="EA24">
            <v>0</v>
          </cell>
          <cell r="EY24">
            <v>1788.46</v>
          </cell>
        </row>
        <row r="25">
          <cell r="DX25">
            <v>25.952083333333338</v>
          </cell>
          <cell r="DY25">
            <v>12.976041666666669</v>
          </cell>
          <cell r="DZ25">
            <v>0</v>
          </cell>
          <cell r="EA25">
            <v>0</v>
          </cell>
          <cell r="EY25">
            <v>2682.69</v>
          </cell>
        </row>
        <row r="26">
          <cell r="DX26">
            <v>38.928125000000009</v>
          </cell>
          <cell r="DY26">
            <v>19.464062500000004</v>
          </cell>
          <cell r="DZ26">
            <v>0</v>
          </cell>
          <cell r="EA26">
            <v>0</v>
          </cell>
          <cell r="EY26">
            <v>4471.1500000000005</v>
          </cell>
        </row>
        <row r="27">
          <cell r="DX27">
            <v>64.880208333333357</v>
          </cell>
          <cell r="DY27">
            <v>32.440104166666679</v>
          </cell>
          <cell r="DZ27">
            <v>0</v>
          </cell>
          <cell r="EA27">
            <v>0</v>
          </cell>
          <cell r="EY27">
            <v>7153.84</v>
          </cell>
        </row>
        <row r="28">
          <cell r="DX28">
            <v>103.80833333333335</v>
          </cell>
          <cell r="DY28">
            <v>51.904166666666676</v>
          </cell>
          <cell r="DZ28">
            <v>0</v>
          </cell>
          <cell r="EA28">
            <v>0</v>
          </cell>
          <cell r="EY28">
            <v>11624.99</v>
          </cell>
        </row>
        <row r="29">
          <cell r="DX29">
            <v>168.68854166666671</v>
          </cell>
          <cell r="DY29">
            <v>84.344270833333354</v>
          </cell>
          <cell r="DZ29">
            <v>0</v>
          </cell>
          <cell r="EA29">
            <v>0</v>
          </cell>
          <cell r="EY29">
            <v>18778.830000000002</v>
          </cell>
        </row>
        <row r="30">
          <cell r="DX30">
            <v>272.49687500000005</v>
          </cell>
          <cell r="DY30">
            <v>136.24843750000002</v>
          </cell>
          <cell r="DZ30">
            <v>0</v>
          </cell>
          <cell r="EA30">
            <v>0</v>
          </cell>
          <cell r="EY30">
            <v>30403.820000000003</v>
          </cell>
        </row>
        <row r="31">
          <cell r="DX31">
            <v>441.18541666666675</v>
          </cell>
          <cell r="DY31">
            <v>220.59270833333338</v>
          </cell>
          <cell r="DZ31">
            <v>0</v>
          </cell>
          <cell r="EA31">
            <v>0</v>
          </cell>
          <cell r="EY31">
            <v>49182.65</v>
          </cell>
        </row>
        <row r="32">
          <cell r="DX32">
            <v>713.68229166666686</v>
          </cell>
          <cell r="DY32">
            <v>356.84114583333343</v>
          </cell>
          <cell r="DZ32">
            <v>0</v>
          </cell>
          <cell r="EA32">
            <v>0</v>
          </cell>
          <cell r="EY32">
            <v>79586.470000000016</v>
          </cell>
        </row>
        <row r="33">
          <cell r="DX33">
            <v>0</v>
          </cell>
          <cell r="DY33">
            <v>13.112631578947372</v>
          </cell>
          <cell r="DZ33">
            <v>4.9407017543859659</v>
          </cell>
          <cell r="EA33">
            <v>0</v>
          </cell>
          <cell r="EY33">
            <v>3632.42</v>
          </cell>
        </row>
        <row r="34">
          <cell r="DX34">
            <v>0</v>
          </cell>
          <cell r="DY34">
            <v>26.225263157894744</v>
          </cell>
          <cell r="DZ34">
            <v>9.8814035087719319</v>
          </cell>
          <cell r="EA34">
            <v>0</v>
          </cell>
          <cell r="EY34">
            <v>5448.63</v>
          </cell>
        </row>
        <row r="35">
          <cell r="DX35">
            <v>0</v>
          </cell>
          <cell r="DY35">
            <v>39.337894736842117</v>
          </cell>
          <cell r="DZ35">
            <v>14.822105263157896</v>
          </cell>
          <cell r="EA35">
            <v>0</v>
          </cell>
          <cell r="EY35">
            <v>9081.0500000000011</v>
          </cell>
        </row>
        <row r="36">
          <cell r="DX36">
            <v>0</v>
          </cell>
          <cell r="DY36">
            <v>65.563157894736861</v>
          </cell>
          <cell r="DZ36">
            <v>24.703508771929833</v>
          </cell>
          <cell r="EA36">
            <v>0</v>
          </cell>
          <cell r="EY36">
            <v>14529.68</v>
          </cell>
        </row>
        <row r="37">
          <cell r="DX37">
            <v>0</v>
          </cell>
          <cell r="DY37">
            <v>104.90105263157898</v>
          </cell>
          <cell r="DZ37">
            <v>39.525614035087727</v>
          </cell>
          <cell r="EA37">
            <v>0</v>
          </cell>
          <cell r="EY37">
            <v>23610.73</v>
          </cell>
        </row>
        <row r="38">
          <cell r="DX38">
            <v>0</v>
          </cell>
          <cell r="DY38">
            <v>170.46421052631584</v>
          </cell>
          <cell r="DZ38">
            <v>64.229122807017561</v>
          </cell>
          <cell r="EA38">
            <v>0</v>
          </cell>
          <cell r="EY38">
            <v>38140.410000000003</v>
          </cell>
        </row>
        <row r="39">
          <cell r="DX39">
            <v>0</v>
          </cell>
          <cell r="DY39">
            <v>275.36526315789479</v>
          </cell>
          <cell r="DZ39">
            <v>103.75473684210529</v>
          </cell>
          <cell r="EA39">
            <v>0</v>
          </cell>
          <cell r="EY39">
            <v>61751.140000000007</v>
          </cell>
        </row>
        <row r="40">
          <cell r="DX40">
            <v>0</v>
          </cell>
          <cell r="DY40">
            <v>445.8294736842106</v>
          </cell>
          <cell r="DZ40">
            <v>167.98385964912282</v>
          </cell>
          <cell r="EA40">
            <v>0</v>
          </cell>
          <cell r="EY40">
            <v>99891.55</v>
          </cell>
        </row>
        <row r="41">
          <cell r="DX41">
            <v>0</v>
          </cell>
          <cell r="DY41">
            <v>721.1947368421055</v>
          </cell>
          <cell r="DZ41">
            <v>271.73859649122812</v>
          </cell>
          <cell r="EA41">
            <v>0</v>
          </cell>
          <cell r="EY41">
            <v>161642.69000000003</v>
          </cell>
        </row>
        <row r="42">
          <cell r="DX42">
            <v>0</v>
          </cell>
          <cell r="DY42">
            <v>15.298070175438598</v>
          </cell>
          <cell r="DZ42">
            <v>9.8814035087719319</v>
          </cell>
          <cell r="EA42">
            <v>0</v>
          </cell>
          <cell r="EY42">
            <v>7424.32</v>
          </cell>
        </row>
        <row r="43">
          <cell r="DX43">
            <v>0</v>
          </cell>
          <cell r="DY43">
            <v>30.596140350877196</v>
          </cell>
          <cell r="DZ43">
            <v>19.762807017543864</v>
          </cell>
          <cell r="EA43">
            <v>0</v>
          </cell>
          <cell r="EY43">
            <v>11136.48</v>
          </cell>
        </row>
        <row r="44">
          <cell r="DX44">
            <v>0</v>
          </cell>
          <cell r="DY44">
            <v>45.894210526315796</v>
          </cell>
          <cell r="DZ44">
            <v>29.644210526315792</v>
          </cell>
          <cell r="EA44">
            <v>0</v>
          </cell>
          <cell r="EY44">
            <v>18560.8</v>
          </cell>
        </row>
        <row r="45">
          <cell r="DX45">
            <v>0</v>
          </cell>
          <cell r="DY45">
            <v>76.490350877192995</v>
          </cell>
          <cell r="DZ45">
            <v>49.407017543859666</v>
          </cell>
          <cell r="EA45">
            <v>0</v>
          </cell>
          <cell r="EY45">
            <v>29697.279999999999</v>
          </cell>
        </row>
        <row r="46">
          <cell r="DX46">
            <v>0</v>
          </cell>
          <cell r="DY46">
            <v>122.38456140350878</v>
          </cell>
          <cell r="DZ46">
            <v>79.051228070175455</v>
          </cell>
          <cell r="EA46">
            <v>0</v>
          </cell>
          <cell r="EY46">
            <v>48258.080000000002</v>
          </cell>
        </row>
        <row r="47">
          <cell r="DX47">
            <v>0</v>
          </cell>
          <cell r="DY47">
            <v>198.87491228070178</v>
          </cell>
          <cell r="DZ47">
            <v>128.45824561403512</v>
          </cell>
          <cell r="EA47">
            <v>0</v>
          </cell>
          <cell r="EY47">
            <v>77955.360000000001</v>
          </cell>
        </row>
        <row r="48">
          <cell r="DX48">
            <v>0</v>
          </cell>
          <cell r="DY48">
            <v>321.25947368421055</v>
          </cell>
          <cell r="DZ48">
            <v>207.50947368421058</v>
          </cell>
          <cell r="EA48">
            <v>0</v>
          </cell>
          <cell r="EY48">
            <v>126213.44</v>
          </cell>
        </row>
        <row r="49">
          <cell r="DX49">
            <v>0</v>
          </cell>
          <cell r="DY49">
            <v>520.13438596491233</v>
          </cell>
          <cell r="DZ49">
            <v>335.96771929824564</v>
          </cell>
          <cell r="EA49">
            <v>0</v>
          </cell>
          <cell r="EY49">
            <v>204168.80000000002</v>
          </cell>
        </row>
        <row r="50">
          <cell r="DX50">
            <v>0</v>
          </cell>
          <cell r="DY50">
            <v>841.39385964912287</v>
          </cell>
          <cell r="DZ50">
            <v>543.47719298245624</v>
          </cell>
          <cell r="EA50">
            <v>0</v>
          </cell>
          <cell r="EY50">
            <v>330382.24000000005</v>
          </cell>
        </row>
        <row r="51">
          <cell r="DX51">
            <v>0</v>
          </cell>
          <cell r="DY51">
            <v>0</v>
          </cell>
          <cell r="DZ51">
            <v>29.868787878787881</v>
          </cell>
          <cell r="EA51">
            <v>6.0343636363636364</v>
          </cell>
          <cell r="EY51">
            <v>8802.42</v>
          </cell>
        </row>
        <row r="52">
          <cell r="DX52">
            <v>0</v>
          </cell>
          <cell r="DY52">
            <v>0</v>
          </cell>
          <cell r="DZ52">
            <v>59.737575757575762</v>
          </cell>
          <cell r="EA52">
            <v>12.068727272727273</v>
          </cell>
          <cell r="EY52">
            <v>13203.63</v>
          </cell>
        </row>
        <row r="53">
          <cell r="DX53">
            <v>0</v>
          </cell>
          <cell r="DY53">
            <v>0</v>
          </cell>
          <cell r="DZ53">
            <v>89.606363636363639</v>
          </cell>
          <cell r="EA53">
            <v>18.103090909090906</v>
          </cell>
          <cell r="EY53">
            <v>22006.050000000003</v>
          </cell>
        </row>
        <row r="54">
          <cell r="DX54">
            <v>0</v>
          </cell>
          <cell r="DY54">
            <v>0</v>
          </cell>
          <cell r="DZ54">
            <v>149.34393939393939</v>
          </cell>
          <cell r="EA54">
            <v>30.171818181818182</v>
          </cell>
          <cell r="EY54">
            <v>35209.68</v>
          </cell>
        </row>
        <row r="55">
          <cell r="DX55">
            <v>0</v>
          </cell>
          <cell r="DY55">
            <v>0</v>
          </cell>
          <cell r="DZ55">
            <v>238.95030303030305</v>
          </cell>
          <cell r="EA55">
            <v>48.274909090909091</v>
          </cell>
          <cell r="EY55">
            <v>57215.73</v>
          </cell>
        </row>
        <row r="56">
          <cell r="DX56">
            <v>0</v>
          </cell>
          <cell r="DY56">
            <v>0</v>
          </cell>
          <cell r="DZ56">
            <v>388.29424242424244</v>
          </cell>
          <cell r="EA56">
            <v>78.446727272727273</v>
          </cell>
          <cell r="EY56">
            <v>92425.41</v>
          </cell>
        </row>
        <row r="57">
          <cell r="DX57">
            <v>0</v>
          </cell>
          <cell r="DY57">
            <v>0</v>
          </cell>
          <cell r="DZ57">
            <v>627.24454545454546</v>
          </cell>
          <cell r="EA57">
            <v>126.72163636363634</v>
          </cell>
          <cell r="EY57">
            <v>149641.14000000001</v>
          </cell>
        </row>
        <row r="58">
          <cell r="DX58">
            <v>0</v>
          </cell>
          <cell r="DY58">
            <v>0</v>
          </cell>
          <cell r="DZ58">
            <v>1015.5387878787878</v>
          </cell>
          <cell r="EA58">
            <v>205.16836363636364</v>
          </cell>
          <cell r="EY58">
            <v>242066.55000000002</v>
          </cell>
        </row>
        <row r="59">
          <cell r="DX59">
            <v>0</v>
          </cell>
          <cell r="DY59">
            <v>0</v>
          </cell>
          <cell r="DZ59">
            <v>1642.7833333333335</v>
          </cell>
          <cell r="EA59">
            <v>331.89</v>
          </cell>
          <cell r="EY59">
            <v>391707.69000000006</v>
          </cell>
        </row>
        <row r="60">
          <cell r="DX60">
            <v>0</v>
          </cell>
          <cell r="DY60">
            <v>0</v>
          </cell>
          <cell r="DZ60">
            <v>29.868787878787881</v>
          </cell>
          <cell r="EA60">
            <v>10.057272727272727</v>
          </cell>
          <cell r="EY60">
            <v>25546.14</v>
          </cell>
        </row>
        <row r="61">
          <cell r="DX61">
            <v>0</v>
          </cell>
          <cell r="DY61">
            <v>0</v>
          </cell>
          <cell r="DZ61">
            <v>59.737575757575762</v>
          </cell>
          <cell r="EA61">
            <v>20.114545454545453</v>
          </cell>
          <cell r="EY61">
            <v>38319.21</v>
          </cell>
        </row>
        <row r="62">
          <cell r="DX62">
            <v>0</v>
          </cell>
          <cell r="DY62">
            <v>0</v>
          </cell>
          <cell r="DZ62">
            <v>89.606363636363639</v>
          </cell>
          <cell r="EA62">
            <v>30.171818181818182</v>
          </cell>
          <cell r="EY62">
            <v>63865.350000000006</v>
          </cell>
        </row>
        <row r="63">
          <cell r="DX63">
            <v>0</v>
          </cell>
          <cell r="DY63">
            <v>0</v>
          </cell>
          <cell r="DZ63">
            <v>149.34393939393939</v>
          </cell>
          <cell r="EA63">
            <v>50.286363636363632</v>
          </cell>
          <cell r="EY63">
            <v>102184.56</v>
          </cell>
        </row>
        <row r="64">
          <cell r="DX64">
            <v>0</v>
          </cell>
          <cell r="DY64">
            <v>0</v>
          </cell>
          <cell r="DZ64">
            <v>238.95030303030305</v>
          </cell>
          <cell r="EA64">
            <v>80.458181818181814</v>
          </cell>
          <cell r="EY64">
            <v>166049.91</v>
          </cell>
        </row>
        <row r="65">
          <cell r="DX65">
            <v>0</v>
          </cell>
          <cell r="DY65">
            <v>0</v>
          </cell>
          <cell r="DZ65">
            <v>388.29424242424244</v>
          </cell>
          <cell r="EA65">
            <v>130.74454545454543</v>
          </cell>
          <cell r="EY65">
            <v>268234.47000000003</v>
          </cell>
        </row>
        <row r="66">
          <cell r="DX66">
            <v>0</v>
          </cell>
          <cell r="DY66">
            <v>0</v>
          </cell>
          <cell r="DZ66">
            <v>627.24454545454546</v>
          </cell>
          <cell r="EA66">
            <v>211.20272727272729</v>
          </cell>
          <cell r="EY66">
            <v>434284.38</v>
          </cell>
        </row>
        <row r="67">
          <cell r="DX67">
            <v>0</v>
          </cell>
          <cell r="DY67">
            <v>0</v>
          </cell>
          <cell r="DZ67">
            <v>1015.5387878787878</v>
          </cell>
          <cell r="EA67">
            <v>341.94727272727272</v>
          </cell>
          <cell r="EY67">
            <v>702518.85000000009</v>
          </cell>
        </row>
        <row r="68">
          <cell r="DX68">
            <v>0</v>
          </cell>
          <cell r="DY68">
            <v>0</v>
          </cell>
          <cell r="DZ68">
            <v>1642.7833333333335</v>
          </cell>
          <cell r="EA68">
            <v>553.15</v>
          </cell>
          <cell r="EY68">
            <v>1136803.2300000002</v>
          </cell>
        </row>
        <row r="69">
          <cell r="DX69">
            <v>0</v>
          </cell>
          <cell r="DY69">
            <v>0</v>
          </cell>
          <cell r="DZ69">
            <v>0</v>
          </cell>
          <cell r="EA69">
            <v>44.252000000000002</v>
          </cell>
          <cell r="EY69">
            <v>38319.200000000004</v>
          </cell>
        </row>
        <row r="70">
          <cell r="DX70">
            <v>0</v>
          </cell>
          <cell r="DY70">
            <v>0</v>
          </cell>
          <cell r="DZ70">
            <v>0</v>
          </cell>
          <cell r="EA70">
            <v>88.504000000000005</v>
          </cell>
          <cell r="EY70">
            <v>57478.799999999996</v>
          </cell>
        </row>
        <row r="71">
          <cell r="DX71">
            <v>0</v>
          </cell>
          <cell r="DY71">
            <v>0</v>
          </cell>
          <cell r="DZ71">
            <v>0</v>
          </cell>
          <cell r="EA71">
            <v>132.756</v>
          </cell>
          <cell r="EY71">
            <v>95798</v>
          </cell>
        </row>
        <row r="72">
          <cell r="DX72">
            <v>0</v>
          </cell>
          <cell r="DY72">
            <v>0</v>
          </cell>
          <cell r="DZ72">
            <v>0</v>
          </cell>
          <cell r="EA72">
            <v>221.26</v>
          </cell>
          <cell r="EY72">
            <v>153276.80000000002</v>
          </cell>
        </row>
        <row r="73">
          <cell r="DX73">
            <v>0</v>
          </cell>
          <cell r="DY73">
            <v>0</v>
          </cell>
          <cell r="DZ73">
            <v>0</v>
          </cell>
          <cell r="EA73">
            <v>354.01600000000002</v>
          </cell>
          <cell r="EY73">
            <v>249074.80000000002</v>
          </cell>
        </row>
        <row r="74">
          <cell r="DX74">
            <v>0</v>
          </cell>
          <cell r="DY74">
            <v>0</v>
          </cell>
          <cell r="DZ74">
            <v>0</v>
          </cell>
          <cell r="EA74">
            <v>575.27599999999995</v>
          </cell>
          <cell r="EY74">
            <v>402351.60000000003</v>
          </cell>
        </row>
        <row r="75">
          <cell r="DX75">
            <v>0</v>
          </cell>
          <cell r="DY75">
            <v>0</v>
          </cell>
          <cell r="DZ75">
            <v>0</v>
          </cell>
          <cell r="EA75">
            <v>929.29199999999992</v>
          </cell>
          <cell r="EY75">
            <v>651426.4</v>
          </cell>
        </row>
        <row r="76">
          <cell r="DX76">
            <v>0</v>
          </cell>
          <cell r="DY76">
            <v>0</v>
          </cell>
          <cell r="DZ76">
            <v>0</v>
          </cell>
          <cell r="EA76">
            <v>1504.568</v>
          </cell>
          <cell r="EY76">
            <v>1053778</v>
          </cell>
        </row>
        <row r="77">
          <cell r="DX77">
            <v>0</v>
          </cell>
          <cell r="DY77">
            <v>0</v>
          </cell>
          <cell r="DZ77">
            <v>0</v>
          </cell>
          <cell r="EA77">
            <v>2433.8599999999997</v>
          </cell>
          <cell r="EY77">
            <v>1705204.4000000001</v>
          </cell>
        </row>
      </sheetData>
      <sheetData sheetId="13">
        <row r="3">
          <cell r="CS3">
            <v>50</v>
          </cell>
          <cell r="CT3">
            <v>80</v>
          </cell>
          <cell r="CU3">
            <v>100</v>
          </cell>
          <cell r="CV3">
            <v>132</v>
          </cell>
          <cell r="CW3">
            <v>176</v>
          </cell>
          <cell r="CX3">
            <v>214</v>
          </cell>
          <cell r="CY3">
            <v>251.03999999999996</v>
          </cell>
          <cell r="CZ3">
            <v>330.88000000000005</v>
          </cell>
          <cell r="DA3">
            <v>408.8</v>
          </cell>
          <cell r="DB3">
            <v>484.8</v>
          </cell>
        </row>
        <row r="6">
          <cell r="S6">
            <v>5</v>
          </cell>
          <cell r="T6">
            <v>15</v>
          </cell>
          <cell r="U6">
            <v>25</v>
          </cell>
          <cell r="V6">
            <v>50</v>
          </cell>
          <cell r="W6">
            <v>200</v>
          </cell>
          <cell r="AM6">
            <v>65</v>
          </cell>
          <cell r="AN6">
            <v>105</v>
          </cell>
          <cell r="AO6">
            <v>130</v>
          </cell>
          <cell r="AP6">
            <v>155</v>
          </cell>
        </row>
        <row r="7">
          <cell r="S7">
            <v>8</v>
          </cell>
          <cell r="T7">
            <v>24</v>
          </cell>
          <cell r="U7">
            <v>40</v>
          </cell>
          <cell r="V7">
            <v>80</v>
          </cell>
          <cell r="W7">
            <v>320</v>
          </cell>
          <cell r="AM7">
            <v>70</v>
          </cell>
          <cell r="AN7">
            <v>110</v>
          </cell>
          <cell r="AO7">
            <v>135</v>
          </cell>
          <cell r="AP7">
            <v>160</v>
          </cell>
        </row>
        <row r="8">
          <cell r="S8">
            <v>10</v>
          </cell>
          <cell r="T8">
            <v>30</v>
          </cell>
          <cell r="U8">
            <v>50</v>
          </cell>
          <cell r="V8">
            <v>100</v>
          </cell>
          <cell r="W8">
            <v>400</v>
          </cell>
          <cell r="AM8">
            <v>70</v>
          </cell>
          <cell r="AN8">
            <v>115</v>
          </cell>
          <cell r="AO8">
            <v>140</v>
          </cell>
          <cell r="AP8">
            <v>170</v>
          </cell>
        </row>
        <row r="9">
          <cell r="S9">
            <v>15</v>
          </cell>
          <cell r="T9">
            <v>45</v>
          </cell>
          <cell r="U9">
            <v>75</v>
          </cell>
          <cell r="V9">
            <v>150</v>
          </cell>
          <cell r="W9">
            <v>600</v>
          </cell>
          <cell r="AM9">
            <v>75</v>
          </cell>
          <cell r="AN9">
            <v>120</v>
          </cell>
          <cell r="AO9">
            <v>145</v>
          </cell>
          <cell r="AP9">
            <v>175</v>
          </cell>
        </row>
        <row r="10">
          <cell r="S10">
            <v>20</v>
          </cell>
          <cell r="T10">
            <v>60</v>
          </cell>
          <cell r="U10">
            <v>100</v>
          </cell>
          <cell r="V10">
            <v>200</v>
          </cell>
          <cell r="W10">
            <v>800</v>
          </cell>
          <cell r="AM10">
            <v>75</v>
          </cell>
          <cell r="AN10">
            <v>120</v>
          </cell>
          <cell r="AO10">
            <v>155</v>
          </cell>
          <cell r="AP10">
            <v>185</v>
          </cell>
        </row>
        <row r="11">
          <cell r="S11">
            <v>25</v>
          </cell>
          <cell r="T11">
            <v>75</v>
          </cell>
          <cell r="U11">
            <v>125</v>
          </cell>
          <cell r="V11">
            <v>250</v>
          </cell>
          <cell r="W11">
            <v>1000</v>
          </cell>
          <cell r="AM11">
            <v>80</v>
          </cell>
          <cell r="AN11">
            <v>125</v>
          </cell>
          <cell r="AO11">
            <v>160</v>
          </cell>
          <cell r="AP11">
            <v>190</v>
          </cell>
        </row>
        <row r="12">
          <cell r="S12">
            <v>30</v>
          </cell>
          <cell r="T12">
            <v>90</v>
          </cell>
          <cell r="U12">
            <v>150</v>
          </cell>
          <cell r="V12">
            <v>300</v>
          </cell>
          <cell r="W12">
            <v>1200</v>
          </cell>
          <cell r="AM12">
            <v>85</v>
          </cell>
          <cell r="AN12">
            <v>130</v>
          </cell>
          <cell r="AO12">
            <v>165</v>
          </cell>
          <cell r="AP12">
            <v>200</v>
          </cell>
        </row>
        <row r="13">
          <cell r="S13">
            <v>40</v>
          </cell>
          <cell r="T13">
            <v>120</v>
          </cell>
          <cell r="U13">
            <v>200</v>
          </cell>
          <cell r="V13">
            <v>400</v>
          </cell>
          <cell r="W13">
            <v>1600</v>
          </cell>
          <cell r="AM13">
            <v>85</v>
          </cell>
          <cell r="AN13">
            <v>135</v>
          </cell>
          <cell r="AO13">
            <v>170</v>
          </cell>
          <cell r="AP13">
            <v>205</v>
          </cell>
        </row>
        <row r="14">
          <cell r="S14">
            <v>50</v>
          </cell>
          <cell r="T14">
            <v>150</v>
          </cell>
          <cell r="U14">
            <v>250</v>
          </cell>
          <cell r="V14">
            <v>500</v>
          </cell>
          <cell r="W14">
            <v>2000</v>
          </cell>
          <cell r="AM14">
            <v>90</v>
          </cell>
          <cell r="AN14">
            <v>140</v>
          </cell>
          <cell r="AO14">
            <v>175</v>
          </cell>
          <cell r="AP14">
            <v>210</v>
          </cell>
        </row>
        <row r="15">
          <cell r="S15">
            <v>60</v>
          </cell>
          <cell r="T15">
            <v>180</v>
          </cell>
          <cell r="U15">
            <v>300</v>
          </cell>
          <cell r="V15">
            <v>600</v>
          </cell>
          <cell r="W15">
            <v>2400</v>
          </cell>
          <cell r="AM15">
            <v>90</v>
          </cell>
          <cell r="AN15">
            <v>145</v>
          </cell>
          <cell r="AO15">
            <v>185</v>
          </cell>
          <cell r="AP15">
            <v>220</v>
          </cell>
        </row>
        <row r="16">
          <cell r="S16">
            <v>80</v>
          </cell>
          <cell r="T16">
            <v>240</v>
          </cell>
          <cell r="U16">
            <v>400</v>
          </cell>
          <cell r="V16">
            <v>800</v>
          </cell>
          <cell r="W16">
            <v>3200</v>
          </cell>
          <cell r="AM16">
            <v>95</v>
          </cell>
          <cell r="AN16">
            <v>150</v>
          </cell>
          <cell r="AO16">
            <v>190</v>
          </cell>
          <cell r="AP16">
            <v>225</v>
          </cell>
        </row>
        <row r="17">
          <cell r="AM17">
            <v>100</v>
          </cell>
          <cell r="AN17">
            <v>155</v>
          </cell>
          <cell r="AO17">
            <v>195</v>
          </cell>
          <cell r="AP17">
            <v>235</v>
          </cell>
        </row>
        <row r="18">
          <cell r="AM18">
            <v>100</v>
          </cell>
          <cell r="AN18">
            <v>160</v>
          </cell>
          <cell r="AO18">
            <v>200</v>
          </cell>
          <cell r="AP18">
            <v>240</v>
          </cell>
        </row>
        <row r="19">
          <cell r="AM19">
            <v>105</v>
          </cell>
          <cell r="AN19">
            <v>165</v>
          </cell>
          <cell r="AO19">
            <v>205</v>
          </cell>
          <cell r="AP19">
            <v>250</v>
          </cell>
        </row>
        <row r="20">
          <cell r="AM20">
            <v>105</v>
          </cell>
          <cell r="AN20">
            <v>170</v>
          </cell>
          <cell r="AO20">
            <v>215</v>
          </cell>
          <cell r="AP20">
            <v>255</v>
          </cell>
        </row>
        <row r="21">
          <cell r="AM21">
            <v>110</v>
          </cell>
          <cell r="AN21">
            <v>175</v>
          </cell>
          <cell r="AO21">
            <v>220</v>
          </cell>
          <cell r="AP21">
            <v>265</v>
          </cell>
        </row>
        <row r="22">
          <cell r="AM22">
            <v>115</v>
          </cell>
          <cell r="AN22">
            <v>180</v>
          </cell>
          <cell r="AO22">
            <v>225</v>
          </cell>
          <cell r="AP22">
            <v>270</v>
          </cell>
        </row>
        <row r="23">
          <cell r="AM23">
            <v>115</v>
          </cell>
          <cell r="AN23">
            <v>185</v>
          </cell>
          <cell r="AO23">
            <v>230</v>
          </cell>
          <cell r="AP23">
            <v>275</v>
          </cell>
        </row>
        <row r="24">
          <cell r="AM24">
            <v>120</v>
          </cell>
          <cell r="AN24">
            <v>190</v>
          </cell>
          <cell r="AO24">
            <v>235</v>
          </cell>
          <cell r="AP24">
            <v>285</v>
          </cell>
        </row>
        <row r="25">
          <cell r="AM25">
            <v>120</v>
          </cell>
          <cell r="AN25">
            <v>195</v>
          </cell>
          <cell r="AO25">
            <v>240</v>
          </cell>
          <cell r="AP25">
            <v>290</v>
          </cell>
        </row>
        <row r="26">
          <cell r="AM26">
            <v>125</v>
          </cell>
          <cell r="AN26">
            <v>200</v>
          </cell>
          <cell r="AO26">
            <v>250</v>
          </cell>
          <cell r="AP26">
            <v>300</v>
          </cell>
        </row>
        <row r="27">
          <cell r="AM27">
            <v>125</v>
          </cell>
          <cell r="AN27">
            <v>205</v>
          </cell>
          <cell r="AO27">
            <v>255</v>
          </cell>
          <cell r="AP27">
            <v>305</v>
          </cell>
        </row>
        <row r="28">
          <cell r="AM28">
            <v>130</v>
          </cell>
          <cell r="AN28">
            <v>210</v>
          </cell>
          <cell r="AO28">
            <v>260</v>
          </cell>
          <cell r="AP28">
            <v>310</v>
          </cell>
        </row>
        <row r="29">
          <cell r="AM29">
            <v>135</v>
          </cell>
          <cell r="AN29">
            <v>215</v>
          </cell>
          <cell r="AO29">
            <v>265</v>
          </cell>
          <cell r="AP29">
            <v>320</v>
          </cell>
        </row>
        <row r="30">
          <cell r="AM30">
            <v>135</v>
          </cell>
          <cell r="AN30">
            <v>220</v>
          </cell>
          <cell r="AO30">
            <v>270</v>
          </cell>
          <cell r="AP30">
            <v>325</v>
          </cell>
        </row>
        <row r="31">
          <cell r="AM31">
            <v>140</v>
          </cell>
          <cell r="AN31">
            <v>220</v>
          </cell>
          <cell r="AO31">
            <v>280</v>
          </cell>
          <cell r="AP31">
            <v>335</v>
          </cell>
        </row>
        <row r="32">
          <cell r="AM32">
            <v>140</v>
          </cell>
          <cell r="AN32">
            <v>225</v>
          </cell>
          <cell r="AO32">
            <v>285</v>
          </cell>
          <cell r="AP32">
            <v>340</v>
          </cell>
        </row>
        <row r="33">
          <cell r="AM33">
            <v>145</v>
          </cell>
          <cell r="AN33">
            <v>230</v>
          </cell>
          <cell r="AO33">
            <v>290</v>
          </cell>
          <cell r="AP33">
            <v>350</v>
          </cell>
        </row>
        <row r="34">
          <cell r="AM34">
            <v>150</v>
          </cell>
          <cell r="AN34">
            <v>235</v>
          </cell>
          <cell r="AO34">
            <v>295</v>
          </cell>
          <cell r="AP34">
            <v>355</v>
          </cell>
        </row>
        <row r="35">
          <cell r="AM35">
            <v>150</v>
          </cell>
          <cell r="AN35">
            <v>240</v>
          </cell>
          <cell r="AO35">
            <v>300</v>
          </cell>
          <cell r="AP35">
            <v>360</v>
          </cell>
        </row>
        <row r="36">
          <cell r="AM36">
            <v>285</v>
          </cell>
          <cell r="AN36">
            <v>455</v>
          </cell>
          <cell r="AO36">
            <v>570</v>
          </cell>
          <cell r="AP36">
            <v>685</v>
          </cell>
        </row>
        <row r="37">
          <cell r="AM37">
            <v>305</v>
          </cell>
          <cell r="AN37">
            <v>490</v>
          </cell>
          <cell r="AO37">
            <v>610</v>
          </cell>
          <cell r="AP37">
            <v>735</v>
          </cell>
        </row>
        <row r="38">
          <cell r="AM38">
            <v>325</v>
          </cell>
          <cell r="AN38">
            <v>520</v>
          </cell>
          <cell r="AO38">
            <v>650</v>
          </cell>
          <cell r="AP38">
            <v>780</v>
          </cell>
        </row>
        <row r="39">
          <cell r="AM39">
            <v>345</v>
          </cell>
          <cell r="AN39">
            <v>555</v>
          </cell>
          <cell r="AO39">
            <v>690</v>
          </cell>
          <cell r="AP39">
            <v>830</v>
          </cell>
        </row>
        <row r="40">
          <cell r="AM40">
            <v>365</v>
          </cell>
          <cell r="AN40">
            <v>585</v>
          </cell>
          <cell r="AO40">
            <v>730</v>
          </cell>
          <cell r="AP40">
            <v>880</v>
          </cell>
        </row>
        <row r="41">
          <cell r="AM41">
            <v>385</v>
          </cell>
          <cell r="AN41">
            <v>620</v>
          </cell>
          <cell r="AO41">
            <v>770</v>
          </cell>
          <cell r="AP41">
            <v>925</v>
          </cell>
        </row>
        <row r="42">
          <cell r="AM42">
            <v>405</v>
          </cell>
          <cell r="AN42">
            <v>650</v>
          </cell>
          <cell r="AO42">
            <v>810</v>
          </cell>
          <cell r="AP42">
            <v>975</v>
          </cell>
        </row>
        <row r="43">
          <cell r="AM43">
            <v>425</v>
          </cell>
          <cell r="AN43">
            <v>680</v>
          </cell>
          <cell r="AO43">
            <v>850</v>
          </cell>
          <cell r="AP43">
            <v>1020</v>
          </cell>
        </row>
        <row r="44">
          <cell r="AM44">
            <v>445</v>
          </cell>
          <cell r="AN44">
            <v>715</v>
          </cell>
          <cell r="AO44">
            <v>890</v>
          </cell>
          <cell r="AP44">
            <v>1070</v>
          </cell>
        </row>
        <row r="45">
          <cell r="AM45">
            <v>465</v>
          </cell>
          <cell r="AN45">
            <v>745</v>
          </cell>
          <cell r="AO45">
            <v>930</v>
          </cell>
          <cell r="AP45">
            <v>1120</v>
          </cell>
        </row>
        <row r="46">
          <cell r="AM46">
            <v>485</v>
          </cell>
          <cell r="AN46">
            <v>780</v>
          </cell>
          <cell r="AO46">
            <v>970</v>
          </cell>
          <cell r="AP46">
            <v>1165</v>
          </cell>
        </row>
        <row r="47">
          <cell r="AM47">
            <v>505</v>
          </cell>
          <cell r="AN47">
            <v>810</v>
          </cell>
          <cell r="AO47">
            <v>1010</v>
          </cell>
          <cell r="AP47">
            <v>1215</v>
          </cell>
        </row>
        <row r="48">
          <cell r="AM48">
            <v>525</v>
          </cell>
          <cell r="AN48">
            <v>840</v>
          </cell>
          <cell r="AO48">
            <v>1050</v>
          </cell>
          <cell r="AP48">
            <v>1260</v>
          </cell>
        </row>
        <row r="49">
          <cell r="AM49">
            <v>545</v>
          </cell>
          <cell r="AN49">
            <v>875</v>
          </cell>
          <cell r="AO49">
            <v>1090</v>
          </cell>
          <cell r="AP49">
            <v>1310</v>
          </cell>
        </row>
        <row r="50">
          <cell r="AM50">
            <v>565</v>
          </cell>
          <cell r="AN50">
            <v>905</v>
          </cell>
          <cell r="AO50">
            <v>1135</v>
          </cell>
          <cell r="AP50">
            <v>1360</v>
          </cell>
        </row>
        <row r="51">
          <cell r="AM51">
            <v>585</v>
          </cell>
          <cell r="AN51">
            <v>940</v>
          </cell>
          <cell r="AO51">
            <v>1175</v>
          </cell>
          <cell r="AP51">
            <v>1410</v>
          </cell>
        </row>
        <row r="52">
          <cell r="AM52">
            <v>605</v>
          </cell>
          <cell r="AN52">
            <v>970</v>
          </cell>
          <cell r="AO52">
            <v>1215</v>
          </cell>
          <cell r="AP52">
            <v>1455</v>
          </cell>
        </row>
        <row r="53">
          <cell r="AM53">
            <v>625</v>
          </cell>
          <cell r="AN53">
            <v>1000</v>
          </cell>
          <cell r="AO53">
            <v>1255</v>
          </cell>
          <cell r="AP53">
            <v>1505</v>
          </cell>
        </row>
        <row r="54">
          <cell r="AM54">
            <v>645</v>
          </cell>
          <cell r="AN54">
            <v>1035</v>
          </cell>
          <cell r="AO54">
            <v>1295</v>
          </cell>
          <cell r="AP54">
            <v>1550</v>
          </cell>
        </row>
        <row r="55">
          <cell r="AM55">
            <v>665</v>
          </cell>
          <cell r="AN55">
            <v>1065</v>
          </cell>
          <cell r="AO55">
            <v>1335</v>
          </cell>
          <cell r="AP55">
            <v>1600</v>
          </cell>
        </row>
        <row r="56">
          <cell r="AM56">
            <v>705</v>
          </cell>
          <cell r="AN56">
            <v>1130</v>
          </cell>
          <cell r="AO56">
            <v>1410</v>
          </cell>
          <cell r="AP56">
            <v>1690</v>
          </cell>
        </row>
        <row r="57">
          <cell r="AM57">
            <v>735</v>
          </cell>
          <cell r="AN57">
            <v>1180</v>
          </cell>
          <cell r="AO57">
            <v>1475</v>
          </cell>
          <cell r="AP57">
            <v>1770</v>
          </cell>
        </row>
        <row r="58">
          <cell r="AM58">
            <v>770</v>
          </cell>
          <cell r="AN58">
            <v>1230</v>
          </cell>
          <cell r="AO58">
            <v>1535</v>
          </cell>
          <cell r="AP58">
            <v>1845</v>
          </cell>
        </row>
        <row r="59">
          <cell r="AM59">
            <v>800</v>
          </cell>
          <cell r="AN59">
            <v>1280</v>
          </cell>
          <cell r="AO59">
            <v>1600</v>
          </cell>
          <cell r="AP59">
            <v>1920</v>
          </cell>
        </row>
        <row r="60">
          <cell r="AM60">
            <v>835</v>
          </cell>
          <cell r="AN60">
            <v>1330</v>
          </cell>
          <cell r="AO60">
            <v>1665</v>
          </cell>
          <cell r="AP60">
            <v>2000</v>
          </cell>
        </row>
        <row r="61">
          <cell r="AM61">
            <v>865</v>
          </cell>
          <cell r="AN61">
            <v>1380</v>
          </cell>
          <cell r="AO61">
            <v>1730</v>
          </cell>
          <cell r="AP61">
            <v>2075</v>
          </cell>
        </row>
        <row r="62">
          <cell r="AM62">
            <v>895</v>
          </cell>
          <cell r="AN62">
            <v>1435</v>
          </cell>
          <cell r="AO62">
            <v>1790</v>
          </cell>
          <cell r="AP62">
            <v>2150</v>
          </cell>
        </row>
        <row r="63">
          <cell r="AM63">
            <v>930</v>
          </cell>
          <cell r="AN63">
            <v>1485</v>
          </cell>
          <cell r="AO63">
            <v>1855</v>
          </cell>
          <cell r="AP63">
            <v>2225</v>
          </cell>
        </row>
        <row r="64">
          <cell r="AM64">
            <v>960</v>
          </cell>
          <cell r="AN64">
            <v>1535</v>
          </cell>
          <cell r="AO64">
            <v>1920</v>
          </cell>
          <cell r="AP64">
            <v>2305</v>
          </cell>
        </row>
        <row r="65">
          <cell r="AM65">
            <v>990</v>
          </cell>
          <cell r="AN65">
            <v>1585</v>
          </cell>
          <cell r="AO65">
            <v>1985</v>
          </cell>
          <cell r="AP65">
            <v>2380</v>
          </cell>
        </row>
        <row r="66">
          <cell r="AM66">
            <v>1025</v>
          </cell>
          <cell r="AN66">
            <v>1635</v>
          </cell>
          <cell r="AO66">
            <v>2045</v>
          </cell>
          <cell r="AP66">
            <v>2455</v>
          </cell>
        </row>
        <row r="67">
          <cell r="AM67">
            <v>1055</v>
          </cell>
          <cell r="AN67">
            <v>1690</v>
          </cell>
          <cell r="AO67">
            <v>2110</v>
          </cell>
          <cell r="AP67">
            <v>2530</v>
          </cell>
        </row>
        <row r="68">
          <cell r="AM68">
            <v>1085</v>
          </cell>
          <cell r="AN68">
            <v>1740</v>
          </cell>
          <cell r="AO68">
            <v>2175</v>
          </cell>
          <cell r="AP68">
            <v>2610</v>
          </cell>
        </row>
        <row r="69">
          <cell r="AM69">
            <v>1120</v>
          </cell>
          <cell r="AN69">
            <v>1790</v>
          </cell>
          <cell r="AO69">
            <v>2235</v>
          </cell>
          <cell r="AP69">
            <v>2685</v>
          </cell>
        </row>
        <row r="70">
          <cell r="AM70">
            <v>1150</v>
          </cell>
          <cell r="AN70">
            <v>1840</v>
          </cell>
          <cell r="AO70">
            <v>2300</v>
          </cell>
          <cell r="AP70">
            <v>2760</v>
          </cell>
        </row>
        <row r="71">
          <cell r="AM71">
            <v>1180</v>
          </cell>
          <cell r="AN71">
            <v>1890</v>
          </cell>
          <cell r="AO71">
            <v>2365</v>
          </cell>
          <cell r="AP71">
            <v>2835</v>
          </cell>
        </row>
        <row r="72">
          <cell r="AM72">
            <v>1215</v>
          </cell>
          <cell r="AN72">
            <v>1940</v>
          </cell>
          <cell r="AO72">
            <v>2430</v>
          </cell>
          <cell r="AP72">
            <v>2915</v>
          </cell>
        </row>
        <row r="73">
          <cell r="AM73">
            <v>1245</v>
          </cell>
          <cell r="AN73">
            <v>1995</v>
          </cell>
          <cell r="AO73">
            <v>2490</v>
          </cell>
          <cell r="AP73">
            <v>2990</v>
          </cell>
        </row>
        <row r="74">
          <cell r="AM74">
            <v>1280</v>
          </cell>
          <cell r="AN74">
            <v>2045</v>
          </cell>
          <cell r="AO74">
            <v>2555</v>
          </cell>
          <cell r="AP74">
            <v>3065</v>
          </cell>
        </row>
        <row r="75">
          <cell r="AM75">
            <v>1310</v>
          </cell>
          <cell r="AN75">
            <v>2095</v>
          </cell>
          <cell r="AO75">
            <v>2620</v>
          </cell>
          <cell r="AP75">
            <v>3145</v>
          </cell>
        </row>
        <row r="76">
          <cell r="AM76">
            <v>1615</v>
          </cell>
          <cell r="AN76">
            <v>2585</v>
          </cell>
          <cell r="AO76">
            <v>3230</v>
          </cell>
          <cell r="AP76">
            <v>3875</v>
          </cell>
        </row>
        <row r="77">
          <cell r="AM77">
            <v>1690</v>
          </cell>
          <cell r="AN77">
            <v>2700</v>
          </cell>
          <cell r="AO77">
            <v>3375</v>
          </cell>
          <cell r="AP77">
            <v>4050</v>
          </cell>
        </row>
        <row r="78">
          <cell r="AM78">
            <v>1760</v>
          </cell>
          <cell r="AN78">
            <v>2820</v>
          </cell>
          <cell r="AO78">
            <v>3520</v>
          </cell>
          <cell r="AP78">
            <v>4225</v>
          </cell>
        </row>
        <row r="79">
          <cell r="AM79">
            <v>1835</v>
          </cell>
          <cell r="AN79">
            <v>2935</v>
          </cell>
          <cell r="AO79">
            <v>3665</v>
          </cell>
          <cell r="AP79">
            <v>4400</v>
          </cell>
        </row>
        <row r="80">
          <cell r="AM80">
            <v>1905</v>
          </cell>
          <cell r="AN80">
            <v>3050</v>
          </cell>
          <cell r="AO80">
            <v>3815</v>
          </cell>
          <cell r="AP80">
            <v>4575</v>
          </cell>
        </row>
        <row r="81">
          <cell r="AM81">
            <v>1980</v>
          </cell>
          <cell r="AN81">
            <v>3165</v>
          </cell>
          <cell r="AO81">
            <v>3960</v>
          </cell>
          <cell r="AP81">
            <v>4750</v>
          </cell>
        </row>
        <row r="82">
          <cell r="AM82">
            <v>2055</v>
          </cell>
          <cell r="AN82">
            <v>3285</v>
          </cell>
          <cell r="AO82">
            <v>4105</v>
          </cell>
          <cell r="AP82">
            <v>4925</v>
          </cell>
        </row>
        <row r="83">
          <cell r="AM83">
            <v>2125</v>
          </cell>
          <cell r="AN83">
            <v>3400</v>
          </cell>
          <cell r="AO83">
            <v>4250</v>
          </cell>
          <cell r="AP83">
            <v>5100</v>
          </cell>
        </row>
        <row r="84">
          <cell r="AM84">
            <v>2200</v>
          </cell>
          <cell r="AN84">
            <v>3515</v>
          </cell>
          <cell r="AO84">
            <v>4395</v>
          </cell>
          <cell r="AP84">
            <v>5275</v>
          </cell>
        </row>
        <row r="85">
          <cell r="AM85">
            <v>2270</v>
          </cell>
          <cell r="AN85">
            <v>3635</v>
          </cell>
          <cell r="AO85">
            <v>4540</v>
          </cell>
          <cell r="AP85">
            <v>5450</v>
          </cell>
        </row>
        <row r="86">
          <cell r="AM86">
            <v>2345</v>
          </cell>
          <cell r="AN86">
            <v>3750</v>
          </cell>
          <cell r="AO86">
            <v>4685</v>
          </cell>
          <cell r="AP86">
            <v>5625</v>
          </cell>
        </row>
        <row r="87">
          <cell r="AM87">
            <v>2415</v>
          </cell>
          <cell r="AN87">
            <v>3865</v>
          </cell>
          <cell r="AO87">
            <v>4835</v>
          </cell>
          <cell r="AP87">
            <v>5800</v>
          </cell>
        </row>
        <row r="88">
          <cell r="AM88">
            <v>2490</v>
          </cell>
          <cell r="AN88">
            <v>3985</v>
          </cell>
          <cell r="AO88">
            <v>4980</v>
          </cell>
          <cell r="AP88">
            <v>5975</v>
          </cell>
        </row>
        <row r="89">
          <cell r="AM89">
            <v>2565</v>
          </cell>
          <cell r="AN89">
            <v>4100</v>
          </cell>
          <cell r="AO89">
            <v>5125</v>
          </cell>
          <cell r="AP89">
            <v>6150</v>
          </cell>
        </row>
        <row r="90">
          <cell r="AM90">
            <v>2635</v>
          </cell>
          <cell r="AN90">
            <v>4215</v>
          </cell>
          <cell r="AO90">
            <v>5270</v>
          </cell>
          <cell r="AP90">
            <v>6325</v>
          </cell>
        </row>
        <row r="91">
          <cell r="AM91">
            <v>2710</v>
          </cell>
          <cell r="AN91">
            <v>4335</v>
          </cell>
          <cell r="AO91">
            <v>5415</v>
          </cell>
          <cell r="AP91">
            <v>6500</v>
          </cell>
        </row>
        <row r="92">
          <cell r="AM92">
            <v>2780</v>
          </cell>
          <cell r="AN92">
            <v>4450</v>
          </cell>
          <cell r="AO92">
            <v>5560</v>
          </cell>
          <cell r="AP92">
            <v>6675</v>
          </cell>
        </row>
        <row r="93">
          <cell r="AM93">
            <v>2855</v>
          </cell>
          <cell r="AN93">
            <v>4565</v>
          </cell>
          <cell r="AO93">
            <v>5705</v>
          </cell>
          <cell r="AP93">
            <v>6850</v>
          </cell>
        </row>
        <row r="94">
          <cell r="AM94">
            <v>2925</v>
          </cell>
          <cell r="AN94">
            <v>4680</v>
          </cell>
          <cell r="AO94">
            <v>5855</v>
          </cell>
          <cell r="AP94">
            <v>7025</v>
          </cell>
        </row>
        <row r="95">
          <cell r="AM95">
            <v>3000</v>
          </cell>
          <cell r="AN95">
            <v>4800</v>
          </cell>
          <cell r="AO95">
            <v>6000</v>
          </cell>
          <cell r="AP95">
            <v>7200</v>
          </cell>
        </row>
        <row r="96">
          <cell r="AM96">
            <v>2855</v>
          </cell>
          <cell r="AN96">
            <v>4565</v>
          </cell>
          <cell r="AO96">
            <v>5705</v>
          </cell>
          <cell r="AP96">
            <v>6845</v>
          </cell>
        </row>
        <row r="97">
          <cell r="AM97">
            <v>2980</v>
          </cell>
          <cell r="AN97">
            <v>4770</v>
          </cell>
          <cell r="AO97">
            <v>5965</v>
          </cell>
          <cell r="AP97">
            <v>7155</v>
          </cell>
        </row>
        <row r="98">
          <cell r="AM98">
            <v>3110</v>
          </cell>
          <cell r="AN98">
            <v>4975</v>
          </cell>
          <cell r="AO98">
            <v>6220</v>
          </cell>
          <cell r="AP98">
            <v>7465</v>
          </cell>
        </row>
        <row r="99">
          <cell r="AM99">
            <v>3240</v>
          </cell>
          <cell r="AN99">
            <v>5180</v>
          </cell>
          <cell r="AO99">
            <v>6480</v>
          </cell>
          <cell r="AP99">
            <v>7775</v>
          </cell>
        </row>
        <row r="100">
          <cell r="AM100">
            <v>3370</v>
          </cell>
          <cell r="AN100">
            <v>5390</v>
          </cell>
          <cell r="AO100">
            <v>6735</v>
          </cell>
          <cell r="AP100">
            <v>8085</v>
          </cell>
        </row>
        <row r="101">
          <cell r="AM101">
            <v>3495</v>
          </cell>
          <cell r="AN101">
            <v>5595</v>
          </cell>
          <cell r="AO101">
            <v>6995</v>
          </cell>
          <cell r="AP101">
            <v>8390</v>
          </cell>
        </row>
        <row r="102">
          <cell r="AM102">
            <v>3625</v>
          </cell>
          <cell r="AN102">
            <v>5800</v>
          </cell>
          <cell r="AO102">
            <v>7250</v>
          </cell>
          <cell r="AP102">
            <v>8700</v>
          </cell>
        </row>
        <row r="103">
          <cell r="AM103">
            <v>3755</v>
          </cell>
          <cell r="AN103">
            <v>6005</v>
          </cell>
          <cell r="AO103">
            <v>7510</v>
          </cell>
          <cell r="AP103">
            <v>9010</v>
          </cell>
        </row>
        <row r="104">
          <cell r="AM104">
            <v>3885</v>
          </cell>
          <cell r="AN104">
            <v>6210</v>
          </cell>
          <cell r="AO104">
            <v>7765</v>
          </cell>
          <cell r="AP104">
            <v>9320</v>
          </cell>
        </row>
        <row r="105">
          <cell r="AM105">
            <v>4010</v>
          </cell>
          <cell r="AN105">
            <v>6420</v>
          </cell>
          <cell r="AO105">
            <v>8025</v>
          </cell>
          <cell r="AP105">
            <v>9630</v>
          </cell>
        </row>
        <row r="106">
          <cell r="AM106">
            <v>4140</v>
          </cell>
          <cell r="AN106">
            <v>6625</v>
          </cell>
          <cell r="AO106">
            <v>8280</v>
          </cell>
          <cell r="AP106">
            <v>9935</v>
          </cell>
        </row>
        <row r="107">
          <cell r="AM107">
            <v>4270</v>
          </cell>
          <cell r="AN107">
            <v>6830</v>
          </cell>
          <cell r="AO107">
            <v>8540</v>
          </cell>
          <cell r="AP107">
            <v>10245</v>
          </cell>
        </row>
        <row r="108">
          <cell r="AM108">
            <v>4400</v>
          </cell>
          <cell r="AN108">
            <v>7035</v>
          </cell>
          <cell r="AO108">
            <v>8795</v>
          </cell>
          <cell r="AP108">
            <v>10555</v>
          </cell>
        </row>
        <row r="109">
          <cell r="AM109">
            <v>4525</v>
          </cell>
          <cell r="AN109">
            <v>7240</v>
          </cell>
          <cell r="AO109">
            <v>9050</v>
          </cell>
          <cell r="AP109">
            <v>10860</v>
          </cell>
        </row>
        <row r="110">
          <cell r="AM110">
            <v>4655</v>
          </cell>
          <cell r="AN110">
            <v>7450</v>
          </cell>
          <cell r="AO110">
            <v>9310</v>
          </cell>
          <cell r="AP110">
            <v>11170</v>
          </cell>
        </row>
        <row r="111">
          <cell r="AM111">
            <v>4785</v>
          </cell>
          <cell r="AN111">
            <v>7655</v>
          </cell>
          <cell r="AO111">
            <v>9565</v>
          </cell>
          <cell r="AP111">
            <v>11480</v>
          </cell>
        </row>
        <row r="112">
          <cell r="AM112">
            <v>4915</v>
          </cell>
          <cell r="AN112">
            <v>7860</v>
          </cell>
          <cell r="AO112">
            <v>9825</v>
          </cell>
          <cell r="AP112">
            <v>11790</v>
          </cell>
        </row>
        <row r="113">
          <cell r="AM113">
            <v>5040</v>
          </cell>
          <cell r="AN113">
            <v>8065</v>
          </cell>
          <cell r="AO113">
            <v>10080</v>
          </cell>
          <cell r="AP113">
            <v>12100</v>
          </cell>
        </row>
        <row r="114">
          <cell r="AM114">
            <v>5170</v>
          </cell>
          <cell r="AN114">
            <v>8270</v>
          </cell>
          <cell r="AO114">
            <v>10340</v>
          </cell>
          <cell r="AP114">
            <v>12405</v>
          </cell>
        </row>
        <row r="115">
          <cell r="AM115">
            <v>5300</v>
          </cell>
          <cell r="AN115">
            <v>8480</v>
          </cell>
          <cell r="AO115">
            <v>10595</v>
          </cell>
          <cell r="AP115">
            <v>12715</v>
          </cell>
        </row>
        <row r="116">
          <cell r="AM116">
            <v>5895</v>
          </cell>
          <cell r="AN116">
            <v>9430</v>
          </cell>
          <cell r="AO116">
            <v>11790</v>
          </cell>
          <cell r="AP116">
            <v>14145</v>
          </cell>
        </row>
        <row r="117">
          <cell r="AM117">
            <v>6060</v>
          </cell>
          <cell r="AN117">
            <v>9695</v>
          </cell>
          <cell r="AO117">
            <v>12115</v>
          </cell>
          <cell r="AP117">
            <v>14540</v>
          </cell>
        </row>
        <row r="118">
          <cell r="AM118">
            <v>6220</v>
          </cell>
          <cell r="AN118">
            <v>9955</v>
          </cell>
          <cell r="AO118">
            <v>12445</v>
          </cell>
          <cell r="AP118">
            <v>14935</v>
          </cell>
        </row>
        <row r="119">
          <cell r="AM119">
            <v>6385</v>
          </cell>
          <cell r="AN119">
            <v>10215</v>
          </cell>
          <cell r="AO119">
            <v>12770</v>
          </cell>
          <cell r="AP119">
            <v>15325</v>
          </cell>
        </row>
        <row r="120">
          <cell r="AM120">
            <v>6550</v>
          </cell>
          <cell r="AN120">
            <v>10480</v>
          </cell>
          <cell r="AO120">
            <v>13100</v>
          </cell>
          <cell r="AP120">
            <v>15720</v>
          </cell>
        </row>
        <row r="121">
          <cell r="AM121">
            <v>6715</v>
          </cell>
          <cell r="AN121">
            <v>10740</v>
          </cell>
          <cell r="AO121">
            <v>13425</v>
          </cell>
          <cell r="AP121">
            <v>16110</v>
          </cell>
        </row>
        <row r="122">
          <cell r="AM122">
            <v>6875</v>
          </cell>
          <cell r="AN122">
            <v>11005</v>
          </cell>
          <cell r="AO122">
            <v>13755</v>
          </cell>
          <cell r="AP122">
            <v>16505</v>
          </cell>
        </row>
        <row r="123">
          <cell r="AM123">
            <v>7040</v>
          </cell>
          <cell r="AN123">
            <v>11265</v>
          </cell>
          <cell r="AO123">
            <v>14080</v>
          </cell>
          <cell r="AP123">
            <v>16895</v>
          </cell>
        </row>
        <row r="124">
          <cell r="AM124">
            <v>7205</v>
          </cell>
          <cell r="AN124">
            <v>11525</v>
          </cell>
          <cell r="AO124">
            <v>14410</v>
          </cell>
          <cell r="AP124">
            <v>17290</v>
          </cell>
        </row>
        <row r="125">
          <cell r="AM125">
            <v>7370</v>
          </cell>
          <cell r="AN125">
            <v>11790</v>
          </cell>
          <cell r="AO125">
            <v>14735</v>
          </cell>
          <cell r="AP125">
            <v>17685</v>
          </cell>
        </row>
        <row r="126">
          <cell r="AM126">
            <v>7530</v>
          </cell>
          <cell r="AN126">
            <v>12050</v>
          </cell>
          <cell r="AO126">
            <v>15065</v>
          </cell>
          <cell r="AP126">
            <v>18075</v>
          </cell>
        </row>
        <row r="127">
          <cell r="AM127">
            <v>7695</v>
          </cell>
          <cell r="AN127">
            <v>12315</v>
          </cell>
          <cell r="AO127">
            <v>15390</v>
          </cell>
          <cell r="AP127">
            <v>18470</v>
          </cell>
        </row>
        <row r="128">
          <cell r="AM128">
            <v>7860</v>
          </cell>
          <cell r="AN128">
            <v>12575</v>
          </cell>
          <cell r="AO128">
            <v>15720</v>
          </cell>
          <cell r="AP128">
            <v>18860</v>
          </cell>
        </row>
        <row r="129">
          <cell r="AM129">
            <v>8025</v>
          </cell>
          <cell r="AN129">
            <v>12835</v>
          </cell>
          <cell r="AO129">
            <v>16045</v>
          </cell>
          <cell r="AP129">
            <v>19255</v>
          </cell>
        </row>
        <row r="130">
          <cell r="AM130">
            <v>8185</v>
          </cell>
          <cell r="AN130">
            <v>13100</v>
          </cell>
          <cell r="AO130">
            <v>16375</v>
          </cell>
          <cell r="AP130">
            <v>19650</v>
          </cell>
        </row>
        <row r="131">
          <cell r="AM131">
            <v>8350</v>
          </cell>
          <cell r="AN131">
            <v>13360</v>
          </cell>
          <cell r="AO131">
            <v>16700</v>
          </cell>
          <cell r="AP131">
            <v>20040</v>
          </cell>
        </row>
        <row r="132">
          <cell r="AM132">
            <v>8515</v>
          </cell>
          <cell r="AN132">
            <v>13620</v>
          </cell>
          <cell r="AO132">
            <v>17030</v>
          </cell>
          <cell r="AP132">
            <v>20435</v>
          </cell>
        </row>
        <row r="133">
          <cell r="AM133">
            <v>8680</v>
          </cell>
          <cell r="AN133">
            <v>13885</v>
          </cell>
          <cell r="AO133">
            <v>17355</v>
          </cell>
          <cell r="AP133">
            <v>20825</v>
          </cell>
        </row>
        <row r="134">
          <cell r="AM134">
            <v>8840</v>
          </cell>
          <cell r="AN134">
            <v>14145</v>
          </cell>
          <cell r="AO134">
            <v>17685</v>
          </cell>
          <cell r="AP134">
            <v>21220</v>
          </cell>
        </row>
        <row r="135">
          <cell r="AM135">
            <v>9005</v>
          </cell>
          <cell r="AN135">
            <v>14410</v>
          </cell>
          <cell r="AO135">
            <v>18010</v>
          </cell>
          <cell r="AP135">
            <v>21615</v>
          </cell>
        </row>
        <row r="136">
          <cell r="AM136">
            <v>9170</v>
          </cell>
          <cell r="AN136">
            <v>14670</v>
          </cell>
          <cell r="AO136">
            <v>18340</v>
          </cell>
          <cell r="AP136">
            <v>22005</v>
          </cell>
        </row>
        <row r="137">
          <cell r="AM137">
            <v>9335</v>
          </cell>
          <cell r="AN137">
            <v>14935</v>
          </cell>
          <cell r="AO137">
            <v>18665</v>
          </cell>
          <cell r="AP137">
            <v>22400</v>
          </cell>
        </row>
        <row r="138">
          <cell r="AM138">
            <v>9495</v>
          </cell>
          <cell r="AN138">
            <v>15195</v>
          </cell>
          <cell r="AO138">
            <v>18995</v>
          </cell>
          <cell r="AP138">
            <v>22790</v>
          </cell>
        </row>
        <row r="139">
          <cell r="AM139">
            <v>9660</v>
          </cell>
          <cell r="AN139">
            <v>15455</v>
          </cell>
          <cell r="AO139">
            <v>19320</v>
          </cell>
          <cell r="AP139">
            <v>23185</v>
          </cell>
        </row>
        <row r="140">
          <cell r="AM140">
            <v>9825</v>
          </cell>
          <cell r="AN140">
            <v>15720</v>
          </cell>
          <cell r="AO140">
            <v>19650</v>
          </cell>
          <cell r="AP140">
            <v>23580</v>
          </cell>
        </row>
        <row r="141">
          <cell r="AM141">
            <v>19960</v>
          </cell>
          <cell r="AN141">
            <v>31935</v>
          </cell>
          <cell r="AO141">
            <v>39915</v>
          </cell>
          <cell r="AP141">
            <v>47900</v>
          </cell>
        </row>
        <row r="142">
          <cell r="AM142">
            <v>21860</v>
          </cell>
          <cell r="AN142">
            <v>34975</v>
          </cell>
          <cell r="AO142">
            <v>43715</v>
          </cell>
          <cell r="AP142">
            <v>52460</v>
          </cell>
        </row>
        <row r="143">
          <cell r="AM143">
            <v>23760</v>
          </cell>
          <cell r="AN143">
            <v>38015</v>
          </cell>
          <cell r="AO143">
            <v>47520</v>
          </cell>
          <cell r="AP143">
            <v>57025</v>
          </cell>
        </row>
        <row r="144">
          <cell r="AM144">
            <v>25660</v>
          </cell>
          <cell r="AN144">
            <v>41055</v>
          </cell>
          <cell r="AO144">
            <v>51320</v>
          </cell>
          <cell r="AP144">
            <v>61585</v>
          </cell>
        </row>
        <row r="145">
          <cell r="AM145">
            <v>27560</v>
          </cell>
          <cell r="AN145">
            <v>44100</v>
          </cell>
          <cell r="AO145">
            <v>55120</v>
          </cell>
          <cell r="AP145">
            <v>66145</v>
          </cell>
        </row>
        <row r="146">
          <cell r="AM146">
            <v>29460</v>
          </cell>
          <cell r="AN146">
            <v>47140</v>
          </cell>
          <cell r="AO146">
            <v>58925</v>
          </cell>
          <cell r="AP146">
            <v>70710</v>
          </cell>
        </row>
        <row r="147">
          <cell r="AM147">
            <v>31365</v>
          </cell>
          <cell r="AN147">
            <v>50180</v>
          </cell>
          <cell r="AO147">
            <v>62725</v>
          </cell>
          <cell r="AP147">
            <v>75270</v>
          </cell>
        </row>
        <row r="148">
          <cell r="AM148">
            <v>33265</v>
          </cell>
          <cell r="AN148">
            <v>53220</v>
          </cell>
          <cell r="AO148">
            <v>66525</v>
          </cell>
          <cell r="AP148">
            <v>79830</v>
          </cell>
        </row>
        <row r="149">
          <cell r="AM149">
            <v>35165</v>
          </cell>
          <cell r="AN149">
            <v>56260</v>
          </cell>
          <cell r="AO149">
            <v>70330</v>
          </cell>
          <cell r="AP149">
            <v>84395</v>
          </cell>
        </row>
        <row r="150">
          <cell r="AM150">
            <v>37065</v>
          </cell>
          <cell r="AN150">
            <v>59305</v>
          </cell>
          <cell r="AO150">
            <v>74130</v>
          </cell>
          <cell r="AP150">
            <v>88955</v>
          </cell>
        </row>
        <row r="151">
          <cell r="AM151">
            <v>38965</v>
          </cell>
          <cell r="AN151">
            <v>62345</v>
          </cell>
          <cell r="AO151">
            <v>77930</v>
          </cell>
          <cell r="AP151">
            <v>93515</v>
          </cell>
        </row>
        <row r="152">
          <cell r="AM152">
            <v>40865</v>
          </cell>
          <cell r="AN152">
            <v>65385</v>
          </cell>
          <cell r="AO152">
            <v>81730</v>
          </cell>
          <cell r="AP152">
            <v>98080</v>
          </cell>
        </row>
        <row r="153">
          <cell r="AM153">
            <v>42765</v>
          </cell>
          <cell r="AN153">
            <v>68425</v>
          </cell>
          <cell r="AO153">
            <v>85535</v>
          </cell>
          <cell r="AP153">
            <v>102640</v>
          </cell>
        </row>
        <row r="154">
          <cell r="AM154">
            <v>44670</v>
          </cell>
          <cell r="AN154">
            <v>71470</v>
          </cell>
          <cell r="AO154">
            <v>89335</v>
          </cell>
          <cell r="AP154">
            <v>107200</v>
          </cell>
        </row>
        <row r="155">
          <cell r="AM155">
            <v>46570</v>
          </cell>
          <cell r="AN155">
            <v>74510</v>
          </cell>
          <cell r="AO155">
            <v>93135</v>
          </cell>
          <cell r="AP155">
            <v>111765</v>
          </cell>
        </row>
      </sheetData>
      <sheetData sheetId="14">
        <row r="7">
          <cell r="AG7">
            <v>1</v>
          </cell>
          <cell r="AH7">
            <v>1</v>
          </cell>
          <cell r="AI7">
            <v>1</v>
          </cell>
          <cell r="AJ7">
            <v>1606003</v>
          </cell>
          <cell r="AM7">
            <v>10</v>
          </cell>
          <cell r="BH7">
            <v>33.5</v>
          </cell>
          <cell r="HA7">
            <v>1</v>
          </cell>
          <cell r="HE7">
            <v>1606003</v>
          </cell>
          <cell r="HF7" t="str">
            <v>神器1-1 : 1级</v>
          </cell>
          <cell r="HH7">
            <v>1</v>
          </cell>
          <cell r="HJ7">
            <v>1</v>
          </cell>
          <cell r="HL7">
            <v>2800</v>
          </cell>
        </row>
        <row r="8">
          <cell r="J8">
            <v>1</v>
          </cell>
          <cell r="K8">
            <v>1</v>
          </cell>
          <cell r="P8">
            <v>1</v>
          </cell>
          <cell r="AG8">
            <v>2</v>
          </cell>
          <cell r="AH8">
            <v>1</v>
          </cell>
          <cell r="AI8">
            <v>2</v>
          </cell>
          <cell r="AJ8">
            <v>1606004</v>
          </cell>
          <cell r="AM8">
            <v>10</v>
          </cell>
          <cell r="HA8">
            <v>1</v>
          </cell>
          <cell r="HE8">
            <v>1606003</v>
          </cell>
          <cell r="HF8" t="str">
            <v>神器1-1 : 2级</v>
          </cell>
          <cell r="HH8">
            <v>2</v>
          </cell>
          <cell r="HJ8">
            <v>1</v>
          </cell>
          <cell r="HL8">
            <v>2900</v>
          </cell>
        </row>
        <row r="9">
          <cell r="J9">
            <v>2</v>
          </cell>
          <cell r="K9">
            <v>1</v>
          </cell>
          <cell r="P9">
            <v>1</v>
          </cell>
          <cell r="AG9">
            <v>3</v>
          </cell>
          <cell r="AH9">
            <v>1</v>
          </cell>
          <cell r="AI9">
            <v>3</v>
          </cell>
          <cell r="AJ9">
            <v>1606005</v>
          </cell>
          <cell r="AM9">
            <v>30</v>
          </cell>
          <cell r="BH9">
            <v>118.3</v>
          </cell>
          <cell r="HA9">
            <v>1</v>
          </cell>
          <cell r="HE9">
            <v>1606003</v>
          </cell>
          <cell r="HF9" t="str">
            <v>神器1-1 : 3级</v>
          </cell>
          <cell r="HH9">
            <v>3</v>
          </cell>
          <cell r="HJ9">
            <v>1</v>
          </cell>
          <cell r="HL9">
            <v>3000</v>
          </cell>
        </row>
        <row r="10">
          <cell r="J10">
            <v>3</v>
          </cell>
          <cell r="K10">
            <v>1</v>
          </cell>
          <cell r="P10">
            <v>2</v>
          </cell>
          <cell r="AG10">
            <v>4</v>
          </cell>
          <cell r="AH10">
            <v>2</v>
          </cell>
          <cell r="AI10">
            <v>1</v>
          </cell>
          <cell r="AJ10">
            <v>1606006</v>
          </cell>
          <cell r="AM10">
            <v>15</v>
          </cell>
          <cell r="HA10">
            <v>1</v>
          </cell>
          <cell r="HE10">
            <v>1606003</v>
          </cell>
          <cell r="HF10" t="str">
            <v>神器1-1 : 4级</v>
          </cell>
          <cell r="HH10">
            <v>4</v>
          </cell>
          <cell r="HJ10">
            <v>2</v>
          </cell>
          <cell r="HL10">
            <v>3100</v>
          </cell>
        </row>
        <row r="11">
          <cell r="J11">
            <v>4</v>
          </cell>
          <cell r="K11">
            <v>2</v>
          </cell>
          <cell r="P11">
            <v>1</v>
          </cell>
          <cell r="AG11">
            <v>5</v>
          </cell>
          <cell r="AH11">
            <v>2</v>
          </cell>
          <cell r="AI11">
            <v>2</v>
          </cell>
          <cell r="AJ11">
            <v>1606007</v>
          </cell>
          <cell r="AM11">
            <v>15</v>
          </cell>
          <cell r="HA11">
            <v>1</v>
          </cell>
          <cell r="HE11">
            <v>1606003</v>
          </cell>
          <cell r="HF11" t="str">
            <v>神器1-1 : 5级</v>
          </cell>
          <cell r="HH11">
            <v>5</v>
          </cell>
          <cell r="HJ11">
            <v>2</v>
          </cell>
          <cell r="HL11">
            <v>3200</v>
          </cell>
        </row>
        <row r="12">
          <cell r="J12">
            <v>5</v>
          </cell>
          <cell r="K12">
            <v>2</v>
          </cell>
          <cell r="P12">
            <v>1</v>
          </cell>
          <cell r="AG12">
            <v>6</v>
          </cell>
          <cell r="AH12">
            <v>2</v>
          </cell>
          <cell r="AI12">
            <v>3</v>
          </cell>
          <cell r="AJ12">
            <v>1606008</v>
          </cell>
          <cell r="AM12">
            <v>45</v>
          </cell>
          <cell r="BH12">
            <v>191</v>
          </cell>
          <cell r="HA12">
            <v>1</v>
          </cell>
          <cell r="HE12">
            <v>1606003</v>
          </cell>
          <cell r="HF12" t="str">
            <v>神器1-1 : 6级</v>
          </cell>
          <cell r="HH12">
            <v>6</v>
          </cell>
          <cell r="HJ12">
            <v>2</v>
          </cell>
          <cell r="HL12">
            <v>3300</v>
          </cell>
        </row>
        <row r="13">
          <cell r="J13">
            <v>6</v>
          </cell>
          <cell r="K13">
            <v>2</v>
          </cell>
          <cell r="P13">
            <v>2</v>
          </cell>
          <cell r="AG13">
            <v>7</v>
          </cell>
          <cell r="AH13">
            <v>2</v>
          </cell>
          <cell r="AI13">
            <v>4</v>
          </cell>
          <cell r="AJ13">
            <v>1606009</v>
          </cell>
          <cell r="AM13">
            <v>45</v>
          </cell>
          <cell r="HA13">
            <v>1</v>
          </cell>
          <cell r="HE13">
            <v>1606003</v>
          </cell>
          <cell r="HF13" t="str">
            <v>神器1-1 : 7级</v>
          </cell>
          <cell r="HH13">
            <v>7</v>
          </cell>
          <cell r="HJ13">
            <v>3</v>
          </cell>
          <cell r="HL13">
            <v>3400</v>
          </cell>
        </row>
        <row r="14">
          <cell r="J14">
            <v>7</v>
          </cell>
          <cell r="K14">
            <v>3</v>
          </cell>
          <cell r="P14">
            <v>2</v>
          </cell>
          <cell r="AG14">
            <v>8</v>
          </cell>
          <cell r="AH14">
            <v>2</v>
          </cell>
          <cell r="AI14">
            <v>5</v>
          </cell>
          <cell r="AJ14">
            <v>1606010</v>
          </cell>
          <cell r="AM14">
            <v>105</v>
          </cell>
          <cell r="HA14">
            <v>1</v>
          </cell>
          <cell r="HE14">
            <v>1606003</v>
          </cell>
          <cell r="HF14" t="str">
            <v>神器1-1 : 8级</v>
          </cell>
          <cell r="HH14">
            <v>8</v>
          </cell>
          <cell r="HJ14">
            <v>3</v>
          </cell>
          <cell r="HL14">
            <v>3450</v>
          </cell>
        </row>
        <row r="15">
          <cell r="J15">
            <v>8</v>
          </cell>
          <cell r="K15">
            <v>3</v>
          </cell>
          <cell r="P15">
            <v>3</v>
          </cell>
          <cell r="AG15">
            <v>9</v>
          </cell>
          <cell r="AH15">
            <v>3</v>
          </cell>
          <cell r="AI15">
            <v>1</v>
          </cell>
          <cell r="AJ15">
            <v>1606011</v>
          </cell>
          <cell r="AM15">
            <v>20</v>
          </cell>
          <cell r="BH15">
            <v>231.25</v>
          </cell>
          <cell r="HA15">
            <v>1</v>
          </cell>
          <cell r="HE15">
            <v>1606003</v>
          </cell>
          <cell r="HF15" t="str">
            <v>神器1-1 : 9级</v>
          </cell>
          <cell r="HH15">
            <v>9</v>
          </cell>
          <cell r="HJ15">
            <v>3</v>
          </cell>
          <cell r="HL15">
            <v>3550</v>
          </cell>
        </row>
        <row r="16">
          <cell r="J16">
            <v>9</v>
          </cell>
          <cell r="K16">
            <v>3</v>
          </cell>
          <cell r="P16">
            <v>1</v>
          </cell>
          <cell r="AG16">
            <v>10</v>
          </cell>
          <cell r="AH16">
            <v>3</v>
          </cell>
          <cell r="AI16">
            <v>2</v>
          </cell>
          <cell r="AJ16">
            <v>1606012</v>
          </cell>
          <cell r="AM16">
            <v>20</v>
          </cell>
          <cell r="HA16">
            <v>1</v>
          </cell>
          <cell r="HE16">
            <v>1606003</v>
          </cell>
          <cell r="HF16" t="str">
            <v>神器1-1 : 10级</v>
          </cell>
          <cell r="HH16">
            <v>10</v>
          </cell>
          <cell r="HJ16">
            <v>5</v>
          </cell>
          <cell r="HL16">
            <v>3650</v>
          </cell>
        </row>
        <row r="17">
          <cell r="J17">
            <v>10</v>
          </cell>
          <cell r="K17">
            <v>5</v>
          </cell>
          <cell r="P17">
            <v>1</v>
          </cell>
          <cell r="AG17">
            <v>11</v>
          </cell>
          <cell r="AH17">
            <v>3</v>
          </cell>
          <cell r="AI17">
            <v>3</v>
          </cell>
          <cell r="AJ17">
            <v>1606013</v>
          </cell>
          <cell r="AM17">
            <v>60</v>
          </cell>
          <cell r="HA17">
            <v>1</v>
          </cell>
          <cell r="HE17">
            <v>1606003</v>
          </cell>
          <cell r="HF17" t="str">
            <v>神器1-1 : 11级</v>
          </cell>
          <cell r="HH17">
            <v>11</v>
          </cell>
          <cell r="HJ17">
            <v>5</v>
          </cell>
          <cell r="HL17">
            <v>3750</v>
          </cell>
        </row>
        <row r="18">
          <cell r="J18">
            <v>11</v>
          </cell>
          <cell r="K18">
            <v>5</v>
          </cell>
          <cell r="P18">
            <v>2</v>
          </cell>
          <cell r="AG18">
            <v>12</v>
          </cell>
          <cell r="AH18">
            <v>3</v>
          </cell>
          <cell r="AI18">
            <v>4</v>
          </cell>
          <cell r="AJ18">
            <v>1606014</v>
          </cell>
          <cell r="AM18">
            <v>60</v>
          </cell>
          <cell r="BH18">
            <v>271.5</v>
          </cell>
          <cell r="HA18">
            <v>1</v>
          </cell>
          <cell r="HE18">
            <v>1606003</v>
          </cell>
          <cell r="HF18" t="str">
            <v>神器1-1 : 12级</v>
          </cell>
          <cell r="HH18">
            <v>12</v>
          </cell>
          <cell r="HJ18">
            <v>6</v>
          </cell>
          <cell r="HL18">
            <v>3800</v>
          </cell>
        </row>
        <row r="19">
          <cell r="J19">
            <v>12</v>
          </cell>
          <cell r="K19">
            <v>6</v>
          </cell>
          <cell r="P19">
            <v>2</v>
          </cell>
          <cell r="AG19">
            <v>13</v>
          </cell>
          <cell r="AH19">
            <v>3</v>
          </cell>
          <cell r="AI19">
            <v>5</v>
          </cell>
          <cell r="AJ19">
            <v>1606015</v>
          </cell>
          <cell r="AM19">
            <v>140</v>
          </cell>
          <cell r="HA19">
            <v>1</v>
          </cell>
          <cell r="HE19">
            <v>1606003</v>
          </cell>
          <cell r="HF19" t="str">
            <v>神器1-1 : 13级</v>
          </cell>
          <cell r="HH19">
            <v>13</v>
          </cell>
          <cell r="HJ19">
            <v>7</v>
          </cell>
          <cell r="HL19">
            <v>3850</v>
          </cell>
        </row>
        <row r="20">
          <cell r="J20">
            <v>13</v>
          </cell>
          <cell r="K20">
            <v>7</v>
          </cell>
          <cell r="P20">
            <v>3</v>
          </cell>
          <cell r="AG20">
            <v>14</v>
          </cell>
          <cell r="AH20">
            <v>3</v>
          </cell>
          <cell r="AI20">
            <v>6</v>
          </cell>
          <cell r="AJ20">
            <v>1606016</v>
          </cell>
          <cell r="AM20">
            <v>300</v>
          </cell>
          <cell r="HA20">
            <v>1</v>
          </cell>
          <cell r="HE20">
            <v>1606003</v>
          </cell>
          <cell r="HF20" t="str">
            <v>神器1-1 : 14级</v>
          </cell>
          <cell r="HH20">
            <v>14</v>
          </cell>
          <cell r="HJ20">
            <v>7</v>
          </cell>
          <cell r="HL20">
            <v>3950</v>
          </cell>
        </row>
        <row r="21">
          <cell r="J21">
            <v>14</v>
          </cell>
          <cell r="K21">
            <v>7</v>
          </cell>
          <cell r="P21">
            <v>4</v>
          </cell>
          <cell r="AG21">
            <v>15</v>
          </cell>
          <cell r="AH21">
            <v>4</v>
          </cell>
          <cell r="AI21">
            <v>1</v>
          </cell>
          <cell r="AJ21">
            <v>1606017</v>
          </cell>
          <cell r="AM21">
            <v>25</v>
          </cell>
          <cell r="BH21">
            <v>362.04</v>
          </cell>
          <cell r="HA21">
            <v>1</v>
          </cell>
          <cell r="HE21">
            <v>1606003</v>
          </cell>
          <cell r="HF21" t="str">
            <v>神器1-1 : 15级</v>
          </cell>
          <cell r="HH21">
            <v>15</v>
          </cell>
          <cell r="HJ21">
            <v>7</v>
          </cell>
          <cell r="HL21">
            <v>4050</v>
          </cell>
        </row>
        <row r="22">
          <cell r="J22">
            <v>15</v>
          </cell>
          <cell r="K22">
            <v>7</v>
          </cell>
          <cell r="P22">
            <v>1</v>
          </cell>
          <cell r="AG22">
            <v>16</v>
          </cell>
          <cell r="AH22">
            <v>4</v>
          </cell>
          <cell r="AI22">
            <v>2</v>
          </cell>
          <cell r="AJ22">
            <v>1606018</v>
          </cell>
          <cell r="AM22">
            <v>25</v>
          </cell>
          <cell r="HA22">
            <v>2</v>
          </cell>
          <cell r="HE22">
            <v>1606004</v>
          </cell>
          <cell r="HF22" t="str">
            <v>神器1-2 : 1级</v>
          </cell>
          <cell r="HH22">
            <v>1</v>
          </cell>
          <cell r="HJ22">
            <v>1</v>
          </cell>
          <cell r="HL22">
            <v>2800</v>
          </cell>
        </row>
        <row r="23">
          <cell r="J23">
            <v>16</v>
          </cell>
          <cell r="K23">
            <v>10</v>
          </cell>
          <cell r="P23">
            <v>1</v>
          </cell>
          <cell r="AG23">
            <v>17</v>
          </cell>
          <cell r="AH23">
            <v>4</v>
          </cell>
          <cell r="AI23">
            <v>3</v>
          </cell>
          <cell r="AJ23">
            <v>1606019</v>
          </cell>
          <cell r="AM23">
            <v>75</v>
          </cell>
          <cell r="HA23">
            <v>2</v>
          </cell>
          <cell r="HE23">
            <v>1606004</v>
          </cell>
          <cell r="HF23" t="str">
            <v>神器1-2 : 2级</v>
          </cell>
          <cell r="HH23">
            <v>2</v>
          </cell>
          <cell r="HJ23">
            <v>1</v>
          </cell>
          <cell r="HL23">
            <v>2900</v>
          </cell>
        </row>
        <row r="24">
          <cell r="J24">
            <v>17</v>
          </cell>
          <cell r="K24">
            <v>10</v>
          </cell>
          <cell r="P24">
            <v>2</v>
          </cell>
          <cell r="AG24">
            <v>18</v>
          </cell>
          <cell r="AH24">
            <v>4</v>
          </cell>
          <cell r="AI24">
            <v>4</v>
          </cell>
          <cell r="AJ24">
            <v>1606020</v>
          </cell>
          <cell r="AM24">
            <v>75</v>
          </cell>
          <cell r="BH24">
            <v>449.79750000000001</v>
          </cell>
          <cell r="HA24">
            <v>2</v>
          </cell>
          <cell r="HE24">
            <v>1606004</v>
          </cell>
          <cell r="HF24" t="str">
            <v>神器1-2 : 3级</v>
          </cell>
          <cell r="HH24">
            <v>3</v>
          </cell>
          <cell r="HJ24">
            <v>1</v>
          </cell>
          <cell r="HL24">
            <v>3000</v>
          </cell>
        </row>
        <row r="25">
          <cell r="J25">
            <v>18</v>
          </cell>
          <cell r="K25">
            <v>10</v>
          </cell>
          <cell r="P25">
            <v>2</v>
          </cell>
          <cell r="AG25">
            <v>19</v>
          </cell>
          <cell r="AH25">
            <v>4</v>
          </cell>
          <cell r="AI25">
            <v>5</v>
          </cell>
          <cell r="AJ25">
            <v>1606021</v>
          </cell>
          <cell r="AM25">
            <v>175</v>
          </cell>
          <cell r="HA25">
            <v>2</v>
          </cell>
          <cell r="HE25">
            <v>1606004</v>
          </cell>
          <cell r="HF25" t="str">
            <v>神器1-2 : 4级</v>
          </cell>
          <cell r="HH25">
            <v>4</v>
          </cell>
          <cell r="HJ25">
            <v>2</v>
          </cell>
          <cell r="HL25">
            <v>3100</v>
          </cell>
        </row>
        <row r="26">
          <cell r="J26">
            <v>19</v>
          </cell>
          <cell r="K26">
            <v>15</v>
          </cell>
          <cell r="P26">
            <v>3</v>
          </cell>
          <cell r="AG26">
            <v>20</v>
          </cell>
          <cell r="AH26">
            <v>4</v>
          </cell>
          <cell r="AI26">
            <v>6</v>
          </cell>
          <cell r="AJ26">
            <v>1606022</v>
          </cell>
          <cell r="AM26">
            <v>375</v>
          </cell>
          <cell r="HA26">
            <v>2</v>
          </cell>
          <cell r="HE26">
            <v>1606004</v>
          </cell>
          <cell r="HF26" t="str">
            <v>神器1-2 : 5级</v>
          </cell>
          <cell r="HH26">
            <v>5</v>
          </cell>
          <cell r="HJ26">
            <v>2</v>
          </cell>
          <cell r="HL26">
            <v>3200</v>
          </cell>
        </row>
        <row r="27">
          <cell r="J27">
            <v>20</v>
          </cell>
          <cell r="K27">
            <v>15</v>
          </cell>
          <cell r="P27">
            <v>4</v>
          </cell>
          <cell r="AG27">
            <v>21</v>
          </cell>
          <cell r="AH27">
            <v>5</v>
          </cell>
          <cell r="AI27">
            <v>1</v>
          </cell>
          <cell r="AJ27">
            <v>1606023</v>
          </cell>
          <cell r="AM27">
            <v>30</v>
          </cell>
          <cell r="HA27">
            <v>2</v>
          </cell>
          <cell r="HE27">
            <v>1606004</v>
          </cell>
          <cell r="HF27" t="str">
            <v>神器1-2 : 6级</v>
          </cell>
          <cell r="HH27">
            <v>6</v>
          </cell>
          <cell r="HJ27">
            <v>2</v>
          </cell>
          <cell r="HL27">
            <v>3300</v>
          </cell>
        </row>
        <row r="28">
          <cell r="J28">
            <v>21</v>
          </cell>
          <cell r="K28">
            <v>15</v>
          </cell>
          <cell r="P28">
            <v>1</v>
          </cell>
          <cell r="AG28">
            <v>22</v>
          </cell>
          <cell r="AH28">
            <v>5</v>
          </cell>
          <cell r="AI28">
            <v>2</v>
          </cell>
          <cell r="AJ28">
            <v>1606024</v>
          </cell>
          <cell r="AM28">
            <v>30</v>
          </cell>
          <cell r="HA28">
            <v>2</v>
          </cell>
          <cell r="HE28">
            <v>1606004</v>
          </cell>
          <cell r="HF28" t="str">
            <v>神器1-2 : 7级</v>
          </cell>
          <cell r="HH28">
            <v>7</v>
          </cell>
          <cell r="HJ28">
            <v>3</v>
          </cell>
          <cell r="HL28">
            <v>3400</v>
          </cell>
        </row>
        <row r="29">
          <cell r="P29">
            <v>1</v>
          </cell>
          <cell r="AG29">
            <v>23</v>
          </cell>
          <cell r="AH29">
            <v>5</v>
          </cell>
          <cell r="AI29">
            <v>3</v>
          </cell>
          <cell r="AJ29">
            <v>1606025</v>
          </cell>
          <cell r="AM29">
            <v>90</v>
          </cell>
          <cell r="HA29">
            <v>2</v>
          </cell>
          <cell r="HE29">
            <v>1606004</v>
          </cell>
          <cell r="HF29" t="str">
            <v>神器1-2 : 8级</v>
          </cell>
          <cell r="HH29">
            <v>8</v>
          </cell>
          <cell r="HJ29">
            <v>3</v>
          </cell>
          <cell r="HL29">
            <v>3450</v>
          </cell>
        </row>
        <row r="30">
          <cell r="P30">
            <v>2</v>
          </cell>
          <cell r="AG30">
            <v>24</v>
          </cell>
          <cell r="AH30">
            <v>5</v>
          </cell>
          <cell r="AI30">
            <v>4</v>
          </cell>
          <cell r="AJ30">
            <v>1606026</v>
          </cell>
          <cell r="AM30">
            <v>90</v>
          </cell>
          <cell r="HA30">
            <v>2</v>
          </cell>
          <cell r="HE30">
            <v>1606004</v>
          </cell>
          <cell r="HF30" t="str">
            <v>神器1-2 : 9级</v>
          </cell>
          <cell r="HH30">
            <v>9</v>
          </cell>
          <cell r="HJ30">
            <v>3</v>
          </cell>
          <cell r="HL30">
            <v>3550</v>
          </cell>
        </row>
        <row r="31">
          <cell r="P31">
            <v>2</v>
          </cell>
          <cell r="AG31">
            <v>25</v>
          </cell>
          <cell r="AH31">
            <v>5</v>
          </cell>
          <cell r="AI31">
            <v>5</v>
          </cell>
          <cell r="AJ31">
            <v>1606027</v>
          </cell>
          <cell r="AM31">
            <v>210</v>
          </cell>
          <cell r="HA31">
            <v>2</v>
          </cell>
          <cell r="HE31">
            <v>1606004</v>
          </cell>
          <cell r="HF31" t="str">
            <v>神器1-2 : 10级</v>
          </cell>
          <cell r="HH31">
            <v>10</v>
          </cell>
          <cell r="HJ31">
            <v>5</v>
          </cell>
          <cell r="HL31">
            <v>3650</v>
          </cell>
        </row>
        <row r="32">
          <cell r="P32">
            <v>3</v>
          </cell>
          <cell r="AG32">
            <v>26</v>
          </cell>
          <cell r="AH32">
            <v>5</v>
          </cell>
          <cell r="AI32">
            <v>6</v>
          </cell>
          <cell r="AJ32">
            <v>1606028</v>
          </cell>
          <cell r="AM32">
            <v>450</v>
          </cell>
          <cell r="HA32">
            <v>2</v>
          </cell>
          <cell r="HE32">
            <v>1606004</v>
          </cell>
          <cell r="HF32" t="str">
            <v>神器1-2 : 11级</v>
          </cell>
          <cell r="HH32">
            <v>11</v>
          </cell>
          <cell r="HJ32">
            <v>5</v>
          </cell>
          <cell r="HL32">
            <v>3750</v>
          </cell>
        </row>
        <row r="33">
          <cell r="P33">
            <v>4</v>
          </cell>
          <cell r="AG33">
            <v>27</v>
          </cell>
          <cell r="AH33">
            <v>6</v>
          </cell>
          <cell r="AI33">
            <v>1</v>
          </cell>
          <cell r="AJ33">
            <v>1606029</v>
          </cell>
          <cell r="AM33">
            <v>120</v>
          </cell>
          <cell r="HA33">
            <v>2</v>
          </cell>
          <cell r="HE33">
            <v>1606004</v>
          </cell>
          <cell r="HF33" t="str">
            <v>神器1-2 : 12级</v>
          </cell>
          <cell r="HH33">
            <v>12</v>
          </cell>
          <cell r="HJ33">
            <v>6</v>
          </cell>
          <cell r="HL33">
            <v>3800</v>
          </cell>
        </row>
        <row r="34">
          <cell r="P34">
            <v>2</v>
          </cell>
          <cell r="AG34">
            <v>28</v>
          </cell>
          <cell r="AH34">
            <v>6</v>
          </cell>
          <cell r="AI34">
            <v>2</v>
          </cell>
          <cell r="AJ34">
            <v>1606030</v>
          </cell>
          <cell r="AM34">
            <v>120</v>
          </cell>
          <cell r="HA34">
            <v>2</v>
          </cell>
          <cell r="HE34">
            <v>1606004</v>
          </cell>
          <cell r="HF34" t="str">
            <v>神器1-2 : 13级</v>
          </cell>
          <cell r="HH34">
            <v>13</v>
          </cell>
          <cell r="HJ34">
            <v>7</v>
          </cell>
          <cell r="HL34">
            <v>3850</v>
          </cell>
        </row>
        <row r="35">
          <cell r="P35">
            <v>2</v>
          </cell>
          <cell r="AG35">
            <v>29</v>
          </cell>
          <cell r="AH35">
            <v>6</v>
          </cell>
          <cell r="AI35">
            <v>3</v>
          </cell>
          <cell r="AJ35">
            <v>1606031</v>
          </cell>
          <cell r="AM35">
            <v>120</v>
          </cell>
          <cell r="HA35">
            <v>2</v>
          </cell>
          <cell r="HE35">
            <v>1606004</v>
          </cell>
          <cell r="HF35" t="str">
            <v>神器1-2 : 14级</v>
          </cell>
          <cell r="HH35">
            <v>14</v>
          </cell>
          <cell r="HJ35">
            <v>7</v>
          </cell>
          <cell r="HL35">
            <v>3950</v>
          </cell>
        </row>
        <row r="36">
          <cell r="P36">
            <v>2</v>
          </cell>
          <cell r="AG36">
            <v>30</v>
          </cell>
          <cell r="AH36">
            <v>6</v>
          </cell>
          <cell r="AI36">
            <v>4</v>
          </cell>
          <cell r="AJ36">
            <v>1606032</v>
          </cell>
          <cell r="AM36">
            <v>280</v>
          </cell>
          <cell r="HA36">
            <v>2</v>
          </cell>
          <cell r="HE36">
            <v>1606004</v>
          </cell>
          <cell r="HF36" t="str">
            <v>神器1-2 : 15级</v>
          </cell>
          <cell r="HH36">
            <v>15</v>
          </cell>
          <cell r="HJ36">
            <v>7</v>
          </cell>
          <cell r="HL36">
            <v>4050</v>
          </cell>
        </row>
        <row r="37">
          <cell r="P37">
            <v>3</v>
          </cell>
          <cell r="AG37">
            <v>31</v>
          </cell>
          <cell r="AH37">
            <v>6</v>
          </cell>
          <cell r="AI37">
            <v>5</v>
          </cell>
          <cell r="AJ37">
            <v>1606033</v>
          </cell>
          <cell r="AM37">
            <v>280</v>
          </cell>
          <cell r="HA37">
            <v>3</v>
          </cell>
          <cell r="HE37">
            <v>1606005</v>
          </cell>
          <cell r="HF37" t="str">
            <v>神器1-3 : 1级</v>
          </cell>
          <cell r="HH37">
            <v>1</v>
          </cell>
          <cell r="HJ37">
            <v>1</v>
          </cell>
          <cell r="HL37">
            <v>4900</v>
          </cell>
        </row>
        <row r="38">
          <cell r="P38">
            <v>3</v>
          </cell>
          <cell r="AG38">
            <v>32</v>
          </cell>
          <cell r="AH38">
            <v>6</v>
          </cell>
          <cell r="AI38">
            <v>6</v>
          </cell>
          <cell r="AJ38">
            <v>1606034</v>
          </cell>
          <cell r="AM38">
            <v>280</v>
          </cell>
          <cell r="HA38">
            <v>3</v>
          </cell>
          <cell r="HE38">
            <v>1606005</v>
          </cell>
          <cell r="HF38" t="str">
            <v>神器1-3 : 2级</v>
          </cell>
          <cell r="HH38">
            <v>2</v>
          </cell>
          <cell r="HJ38">
            <v>1</v>
          </cell>
          <cell r="HL38">
            <v>5050</v>
          </cell>
        </row>
        <row r="39">
          <cell r="P39">
            <v>3</v>
          </cell>
          <cell r="AG39">
            <v>33</v>
          </cell>
          <cell r="AH39">
            <v>6</v>
          </cell>
          <cell r="AI39">
            <v>7</v>
          </cell>
          <cell r="AJ39">
            <v>1606035</v>
          </cell>
          <cell r="AM39">
            <v>600</v>
          </cell>
          <cell r="HA39">
            <v>3</v>
          </cell>
          <cell r="HE39">
            <v>1606005</v>
          </cell>
          <cell r="HF39" t="str">
            <v>神器1-3 : 3级</v>
          </cell>
          <cell r="HH39">
            <v>3</v>
          </cell>
          <cell r="HJ39">
            <v>1</v>
          </cell>
          <cell r="HL39">
            <v>5250</v>
          </cell>
        </row>
        <row r="40">
          <cell r="P40">
            <v>4</v>
          </cell>
          <cell r="AG40">
            <v>34</v>
          </cell>
          <cell r="AH40">
            <v>6</v>
          </cell>
          <cell r="AI40">
            <v>8</v>
          </cell>
          <cell r="AJ40">
            <v>1606036</v>
          </cell>
          <cell r="AM40">
            <v>600</v>
          </cell>
          <cell r="HA40">
            <v>3</v>
          </cell>
          <cell r="HE40">
            <v>1606005</v>
          </cell>
          <cell r="HF40" t="str">
            <v>神器1-3 : 4级</v>
          </cell>
          <cell r="HH40">
            <v>4</v>
          </cell>
          <cell r="HJ40">
            <v>2</v>
          </cell>
          <cell r="HL40">
            <v>5400</v>
          </cell>
        </row>
        <row r="41">
          <cell r="P41">
            <v>4</v>
          </cell>
          <cell r="AG41">
            <v>35</v>
          </cell>
          <cell r="AH41">
            <v>7</v>
          </cell>
          <cell r="AI41">
            <v>1</v>
          </cell>
          <cell r="AJ41">
            <v>1606037</v>
          </cell>
          <cell r="AM41">
            <v>150</v>
          </cell>
          <cell r="HA41">
            <v>3</v>
          </cell>
          <cell r="HE41">
            <v>1606005</v>
          </cell>
          <cell r="HF41" t="str">
            <v>神器1-3 : 5级</v>
          </cell>
          <cell r="HH41">
            <v>5</v>
          </cell>
          <cell r="HJ41">
            <v>2</v>
          </cell>
          <cell r="HL41">
            <v>5550</v>
          </cell>
        </row>
        <row r="42">
          <cell r="P42">
            <v>2</v>
          </cell>
          <cell r="AG42">
            <v>36</v>
          </cell>
          <cell r="AH42">
            <v>7</v>
          </cell>
          <cell r="AI42">
            <v>2</v>
          </cell>
          <cell r="AJ42">
            <v>1606038</v>
          </cell>
          <cell r="AM42">
            <v>150</v>
          </cell>
          <cell r="HA42">
            <v>3</v>
          </cell>
          <cell r="HE42">
            <v>1606005</v>
          </cell>
          <cell r="HF42" t="str">
            <v>神器1-3 : 6级</v>
          </cell>
          <cell r="HH42">
            <v>6</v>
          </cell>
          <cell r="HJ42">
            <v>2</v>
          </cell>
          <cell r="HL42">
            <v>5700</v>
          </cell>
        </row>
        <row r="43">
          <cell r="P43">
            <v>2</v>
          </cell>
          <cell r="AG43">
            <v>37</v>
          </cell>
          <cell r="AH43">
            <v>7</v>
          </cell>
          <cell r="AI43">
            <v>3</v>
          </cell>
          <cell r="AJ43">
            <v>1606039</v>
          </cell>
          <cell r="AM43">
            <v>150</v>
          </cell>
          <cell r="HA43">
            <v>3</v>
          </cell>
          <cell r="HE43">
            <v>1606005</v>
          </cell>
          <cell r="HF43" t="str">
            <v>神器1-3 : 7级</v>
          </cell>
          <cell r="HH43">
            <v>7</v>
          </cell>
          <cell r="HJ43">
            <v>3</v>
          </cell>
          <cell r="HL43">
            <v>5850</v>
          </cell>
        </row>
        <row r="44">
          <cell r="P44">
            <v>2</v>
          </cell>
          <cell r="AG44">
            <v>38</v>
          </cell>
          <cell r="AH44">
            <v>7</v>
          </cell>
          <cell r="AI44">
            <v>4</v>
          </cell>
          <cell r="AJ44">
            <v>1606040</v>
          </cell>
          <cell r="AM44">
            <v>350</v>
          </cell>
          <cell r="HA44">
            <v>3</v>
          </cell>
          <cell r="HE44">
            <v>1606005</v>
          </cell>
          <cell r="HF44" t="str">
            <v>神器1-3 : 8级</v>
          </cell>
          <cell r="HH44">
            <v>8</v>
          </cell>
          <cell r="HJ44">
            <v>3</v>
          </cell>
          <cell r="HL44">
            <v>6000</v>
          </cell>
        </row>
        <row r="45">
          <cell r="P45">
            <v>3</v>
          </cell>
          <cell r="AG45">
            <v>39</v>
          </cell>
          <cell r="AH45">
            <v>7</v>
          </cell>
          <cell r="AI45">
            <v>5</v>
          </cell>
          <cell r="AJ45">
            <v>1606041</v>
          </cell>
          <cell r="AM45">
            <v>350</v>
          </cell>
          <cell r="HA45">
            <v>3</v>
          </cell>
          <cell r="HE45">
            <v>1606005</v>
          </cell>
          <cell r="HF45" t="str">
            <v>神器1-3 : 9级</v>
          </cell>
          <cell r="HH45">
            <v>9</v>
          </cell>
          <cell r="HJ45">
            <v>3</v>
          </cell>
          <cell r="HL45">
            <v>6150</v>
          </cell>
        </row>
        <row r="46">
          <cell r="P46">
            <v>3</v>
          </cell>
          <cell r="AG46">
            <v>40</v>
          </cell>
          <cell r="AH46">
            <v>7</v>
          </cell>
          <cell r="AI46">
            <v>6</v>
          </cell>
          <cell r="AJ46">
            <v>1606042</v>
          </cell>
          <cell r="AM46">
            <v>350</v>
          </cell>
          <cell r="HA46">
            <v>3</v>
          </cell>
          <cell r="HE46">
            <v>1606005</v>
          </cell>
          <cell r="HF46" t="str">
            <v>神器1-3 : 10级</v>
          </cell>
          <cell r="HH46">
            <v>10</v>
          </cell>
          <cell r="HJ46">
            <v>5</v>
          </cell>
          <cell r="HL46">
            <v>6300</v>
          </cell>
        </row>
        <row r="47">
          <cell r="P47">
            <v>3</v>
          </cell>
          <cell r="AG47">
            <v>41</v>
          </cell>
          <cell r="AH47">
            <v>7</v>
          </cell>
          <cell r="AI47">
            <v>7</v>
          </cell>
          <cell r="AJ47">
            <v>1606043</v>
          </cell>
          <cell r="AM47">
            <v>750</v>
          </cell>
          <cell r="HA47">
            <v>3</v>
          </cell>
          <cell r="HE47">
            <v>1606005</v>
          </cell>
          <cell r="HF47" t="str">
            <v>神器1-3 : 11级</v>
          </cell>
          <cell r="HH47">
            <v>11</v>
          </cell>
          <cell r="HJ47">
            <v>5</v>
          </cell>
          <cell r="HL47">
            <v>6450</v>
          </cell>
        </row>
        <row r="48">
          <cell r="P48">
            <v>4</v>
          </cell>
          <cell r="AG48">
            <v>42</v>
          </cell>
          <cell r="AH48">
            <v>7</v>
          </cell>
          <cell r="AI48">
            <v>8</v>
          </cell>
          <cell r="AJ48">
            <v>1606044</v>
          </cell>
          <cell r="AM48">
            <v>750</v>
          </cell>
          <cell r="HA48">
            <v>3</v>
          </cell>
          <cell r="HE48">
            <v>1606005</v>
          </cell>
          <cell r="HF48" t="str">
            <v>神器1-3 : 12级</v>
          </cell>
          <cell r="HH48">
            <v>12</v>
          </cell>
          <cell r="HJ48">
            <v>6</v>
          </cell>
          <cell r="HL48">
            <v>6600</v>
          </cell>
        </row>
        <row r="49">
          <cell r="P49">
            <v>4</v>
          </cell>
          <cell r="HA49">
            <v>3</v>
          </cell>
          <cell r="HE49">
            <v>1606005</v>
          </cell>
          <cell r="HF49" t="str">
            <v>神器1-3 : 13级</v>
          </cell>
          <cell r="HH49">
            <v>13</v>
          </cell>
          <cell r="HJ49">
            <v>7</v>
          </cell>
          <cell r="HL49">
            <v>6700</v>
          </cell>
        </row>
        <row r="50">
          <cell r="HA50">
            <v>3</v>
          </cell>
          <cell r="HE50">
            <v>1606005</v>
          </cell>
          <cell r="HF50" t="str">
            <v>神器1-3 : 14级</v>
          </cell>
          <cell r="HH50">
            <v>14</v>
          </cell>
          <cell r="HJ50">
            <v>7</v>
          </cell>
          <cell r="HL50">
            <v>6850</v>
          </cell>
        </row>
        <row r="51">
          <cell r="HA51">
            <v>3</v>
          </cell>
          <cell r="HE51">
            <v>1606005</v>
          </cell>
          <cell r="HF51" t="str">
            <v>神器1-3 : 15级</v>
          </cell>
          <cell r="HH51">
            <v>15</v>
          </cell>
          <cell r="HJ51">
            <v>7</v>
          </cell>
          <cell r="HL51">
            <v>6950</v>
          </cell>
        </row>
        <row r="52">
          <cell r="HA52">
            <v>4</v>
          </cell>
          <cell r="HE52">
            <v>1606006</v>
          </cell>
          <cell r="HF52" t="str">
            <v>神器2-1 : 1级</v>
          </cell>
          <cell r="HH52">
            <v>1</v>
          </cell>
          <cell r="HJ52">
            <v>1</v>
          </cell>
          <cell r="HL52">
            <v>3100</v>
          </cell>
        </row>
        <row r="53">
          <cell r="HA53">
            <v>4</v>
          </cell>
          <cell r="HE53">
            <v>1606006</v>
          </cell>
          <cell r="HF53" t="str">
            <v>神器2-1 : 2级</v>
          </cell>
          <cell r="HH53">
            <v>2</v>
          </cell>
          <cell r="HJ53">
            <v>1</v>
          </cell>
          <cell r="HL53">
            <v>3200</v>
          </cell>
        </row>
        <row r="54">
          <cell r="HA54">
            <v>4</v>
          </cell>
          <cell r="HE54">
            <v>1606006</v>
          </cell>
          <cell r="HF54" t="str">
            <v>神器2-1 : 3级</v>
          </cell>
          <cell r="HH54">
            <v>3</v>
          </cell>
          <cell r="HJ54">
            <v>1</v>
          </cell>
          <cell r="HL54">
            <v>3300</v>
          </cell>
        </row>
        <row r="55">
          <cell r="HA55">
            <v>4</v>
          </cell>
          <cell r="HE55">
            <v>1606006</v>
          </cell>
          <cell r="HF55" t="str">
            <v>神器2-1 : 4级</v>
          </cell>
          <cell r="HH55">
            <v>4</v>
          </cell>
          <cell r="HJ55">
            <v>2</v>
          </cell>
          <cell r="HL55">
            <v>3400</v>
          </cell>
        </row>
        <row r="56">
          <cell r="HA56">
            <v>4</v>
          </cell>
          <cell r="HE56">
            <v>1606006</v>
          </cell>
          <cell r="HF56" t="str">
            <v>神器2-1 : 5级</v>
          </cell>
          <cell r="HH56">
            <v>5</v>
          </cell>
          <cell r="HJ56">
            <v>2</v>
          </cell>
          <cell r="HL56">
            <v>3500</v>
          </cell>
        </row>
        <row r="57">
          <cell r="HA57">
            <v>4</v>
          </cell>
          <cell r="HE57">
            <v>1606006</v>
          </cell>
          <cell r="HF57" t="str">
            <v>神器2-1 : 6级</v>
          </cell>
          <cell r="HH57">
            <v>6</v>
          </cell>
          <cell r="HJ57">
            <v>2</v>
          </cell>
          <cell r="HL57">
            <v>3600</v>
          </cell>
        </row>
        <row r="58">
          <cell r="HA58">
            <v>4</v>
          </cell>
          <cell r="HE58">
            <v>1606006</v>
          </cell>
          <cell r="HF58" t="str">
            <v>神器2-1 : 7级</v>
          </cell>
          <cell r="HH58">
            <v>7</v>
          </cell>
          <cell r="HJ58">
            <v>3</v>
          </cell>
          <cell r="HL58">
            <v>3700</v>
          </cell>
        </row>
        <row r="59">
          <cell r="HA59">
            <v>4</v>
          </cell>
          <cell r="HE59">
            <v>1606006</v>
          </cell>
          <cell r="HF59" t="str">
            <v>神器2-1 : 8级</v>
          </cell>
          <cell r="HH59">
            <v>8</v>
          </cell>
          <cell r="HJ59">
            <v>3</v>
          </cell>
          <cell r="HL59">
            <v>3800</v>
          </cell>
        </row>
        <row r="60">
          <cell r="HA60">
            <v>4</v>
          </cell>
          <cell r="HE60">
            <v>1606006</v>
          </cell>
          <cell r="HF60" t="str">
            <v>神器2-1 : 9级</v>
          </cell>
          <cell r="HH60">
            <v>9</v>
          </cell>
          <cell r="HJ60">
            <v>3</v>
          </cell>
          <cell r="HL60">
            <v>3900</v>
          </cell>
        </row>
        <row r="61">
          <cell r="HA61">
            <v>4</v>
          </cell>
          <cell r="HE61">
            <v>1606006</v>
          </cell>
          <cell r="HF61" t="str">
            <v>神器2-1 : 10级</v>
          </cell>
          <cell r="HH61">
            <v>10</v>
          </cell>
          <cell r="HJ61">
            <v>5</v>
          </cell>
          <cell r="HL61">
            <v>4000</v>
          </cell>
        </row>
        <row r="62">
          <cell r="HA62">
            <v>4</v>
          </cell>
          <cell r="HE62">
            <v>1606006</v>
          </cell>
          <cell r="HF62" t="str">
            <v>神器2-1 : 11级</v>
          </cell>
          <cell r="HH62">
            <v>11</v>
          </cell>
          <cell r="HJ62">
            <v>5</v>
          </cell>
          <cell r="HL62">
            <v>4050</v>
          </cell>
        </row>
        <row r="63">
          <cell r="HA63">
            <v>4</v>
          </cell>
          <cell r="HE63">
            <v>1606006</v>
          </cell>
          <cell r="HF63" t="str">
            <v>神器2-1 : 12级</v>
          </cell>
          <cell r="HH63">
            <v>12</v>
          </cell>
          <cell r="HJ63">
            <v>6</v>
          </cell>
          <cell r="HL63">
            <v>4150</v>
          </cell>
        </row>
        <row r="64">
          <cell r="HA64">
            <v>4</v>
          </cell>
          <cell r="HE64">
            <v>1606006</v>
          </cell>
          <cell r="HF64" t="str">
            <v>神器2-1 : 13级</v>
          </cell>
          <cell r="HH64">
            <v>13</v>
          </cell>
          <cell r="HJ64">
            <v>7</v>
          </cell>
          <cell r="HL64">
            <v>4250</v>
          </cell>
        </row>
        <row r="65">
          <cell r="HA65">
            <v>4</v>
          </cell>
          <cell r="HE65">
            <v>1606006</v>
          </cell>
          <cell r="HF65" t="str">
            <v>神器2-1 : 14级</v>
          </cell>
          <cell r="HH65">
            <v>14</v>
          </cell>
          <cell r="HJ65">
            <v>7</v>
          </cell>
          <cell r="HL65">
            <v>4300</v>
          </cell>
        </row>
        <row r="66">
          <cell r="HA66">
            <v>4</v>
          </cell>
          <cell r="HE66">
            <v>1606006</v>
          </cell>
          <cell r="HF66" t="str">
            <v>神器2-1 : 15级</v>
          </cell>
          <cell r="HH66">
            <v>15</v>
          </cell>
          <cell r="HJ66">
            <v>7</v>
          </cell>
          <cell r="HL66">
            <v>4400</v>
          </cell>
        </row>
        <row r="67">
          <cell r="HA67">
            <v>5</v>
          </cell>
          <cell r="HE67">
            <v>1606007</v>
          </cell>
          <cell r="HF67" t="str">
            <v>神器2-2 : 1级</v>
          </cell>
          <cell r="HH67">
            <v>1</v>
          </cell>
          <cell r="HJ67">
            <v>1</v>
          </cell>
          <cell r="HL67">
            <v>3100</v>
          </cell>
        </row>
        <row r="68">
          <cell r="HA68">
            <v>5</v>
          </cell>
          <cell r="HE68">
            <v>1606007</v>
          </cell>
          <cell r="HF68" t="str">
            <v>神器2-2 : 2级</v>
          </cell>
          <cell r="HH68">
            <v>2</v>
          </cell>
          <cell r="HJ68">
            <v>1</v>
          </cell>
          <cell r="HL68">
            <v>3200</v>
          </cell>
        </row>
        <row r="69">
          <cell r="HA69">
            <v>5</v>
          </cell>
          <cell r="HE69">
            <v>1606007</v>
          </cell>
          <cell r="HF69" t="str">
            <v>神器2-2 : 3级</v>
          </cell>
          <cell r="HH69">
            <v>3</v>
          </cell>
          <cell r="HJ69">
            <v>1</v>
          </cell>
          <cell r="HL69">
            <v>3300</v>
          </cell>
        </row>
        <row r="70">
          <cell r="HA70">
            <v>5</v>
          </cell>
          <cell r="HE70">
            <v>1606007</v>
          </cell>
          <cell r="HF70" t="str">
            <v>神器2-2 : 4级</v>
          </cell>
          <cell r="HH70">
            <v>4</v>
          </cell>
          <cell r="HJ70">
            <v>2</v>
          </cell>
          <cell r="HL70">
            <v>3400</v>
          </cell>
        </row>
        <row r="71">
          <cell r="HA71">
            <v>5</v>
          </cell>
          <cell r="HE71">
            <v>1606007</v>
          </cell>
          <cell r="HF71" t="str">
            <v>神器2-2 : 5级</v>
          </cell>
          <cell r="HH71">
            <v>5</v>
          </cell>
          <cell r="HJ71">
            <v>2</v>
          </cell>
          <cell r="HL71">
            <v>3500</v>
          </cell>
        </row>
        <row r="72">
          <cell r="HA72">
            <v>5</v>
          </cell>
          <cell r="HE72">
            <v>1606007</v>
          </cell>
          <cell r="HF72" t="str">
            <v>神器2-2 : 6级</v>
          </cell>
          <cell r="HH72">
            <v>6</v>
          </cell>
          <cell r="HJ72">
            <v>2</v>
          </cell>
          <cell r="HL72">
            <v>3600</v>
          </cell>
        </row>
        <row r="73">
          <cell r="HA73">
            <v>5</v>
          </cell>
          <cell r="HE73">
            <v>1606007</v>
          </cell>
          <cell r="HF73" t="str">
            <v>神器2-2 : 7级</v>
          </cell>
          <cell r="HH73">
            <v>7</v>
          </cell>
          <cell r="HJ73">
            <v>3</v>
          </cell>
          <cell r="HL73">
            <v>3700</v>
          </cell>
        </row>
        <row r="74">
          <cell r="HA74">
            <v>5</v>
          </cell>
          <cell r="HE74">
            <v>1606007</v>
          </cell>
          <cell r="HF74" t="str">
            <v>神器2-2 : 8级</v>
          </cell>
          <cell r="HH74">
            <v>8</v>
          </cell>
          <cell r="HJ74">
            <v>3</v>
          </cell>
          <cell r="HL74">
            <v>3800</v>
          </cell>
        </row>
        <row r="75">
          <cell r="HA75">
            <v>5</v>
          </cell>
          <cell r="HE75">
            <v>1606007</v>
          </cell>
          <cell r="HF75" t="str">
            <v>神器2-2 : 9级</v>
          </cell>
          <cell r="HH75">
            <v>9</v>
          </cell>
          <cell r="HJ75">
            <v>3</v>
          </cell>
          <cell r="HL75">
            <v>3900</v>
          </cell>
        </row>
        <row r="76">
          <cell r="HA76">
            <v>5</v>
          </cell>
          <cell r="HE76">
            <v>1606007</v>
          </cell>
          <cell r="HF76" t="str">
            <v>神器2-2 : 10级</v>
          </cell>
          <cell r="HH76">
            <v>10</v>
          </cell>
          <cell r="HJ76">
            <v>5</v>
          </cell>
          <cell r="HL76">
            <v>4000</v>
          </cell>
        </row>
        <row r="77">
          <cell r="HA77">
            <v>5</v>
          </cell>
          <cell r="HE77">
            <v>1606007</v>
          </cell>
          <cell r="HF77" t="str">
            <v>神器2-2 : 11级</v>
          </cell>
          <cell r="HH77">
            <v>11</v>
          </cell>
          <cell r="HJ77">
            <v>5</v>
          </cell>
          <cell r="HL77">
            <v>4050</v>
          </cell>
        </row>
        <row r="78">
          <cell r="HA78">
            <v>5</v>
          </cell>
          <cell r="HE78">
            <v>1606007</v>
          </cell>
          <cell r="HF78" t="str">
            <v>神器2-2 : 12级</v>
          </cell>
          <cell r="HH78">
            <v>12</v>
          </cell>
          <cell r="HJ78">
            <v>6</v>
          </cell>
          <cell r="HL78">
            <v>4150</v>
          </cell>
        </row>
        <row r="79">
          <cell r="HA79">
            <v>5</v>
          </cell>
          <cell r="HE79">
            <v>1606007</v>
          </cell>
          <cell r="HF79" t="str">
            <v>神器2-2 : 13级</v>
          </cell>
          <cell r="HH79">
            <v>13</v>
          </cell>
          <cell r="HJ79">
            <v>7</v>
          </cell>
          <cell r="HL79">
            <v>4250</v>
          </cell>
        </row>
        <row r="80">
          <cell r="HA80">
            <v>5</v>
          </cell>
          <cell r="HE80">
            <v>1606007</v>
          </cell>
          <cell r="HF80" t="str">
            <v>神器2-2 : 14级</v>
          </cell>
          <cell r="HH80">
            <v>14</v>
          </cell>
          <cell r="HJ80">
            <v>7</v>
          </cell>
          <cell r="HL80">
            <v>4300</v>
          </cell>
        </row>
        <row r="81">
          <cell r="HA81">
            <v>5</v>
          </cell>
          <cell r="HE81">
            <v>1606007</v>
          </cell>
          <cell r="HF81" t="str">
            <v>神器2-2 : 15级</v>
          </cell>
          <cell r="HH81">
            <v>15</v>
          </cell>
          <cell r="HJ81">
            <v>7</v>
          </cell>
          <cell r="HL81">
            <v>4400</v>
          </cell>
        </row>
        <row r="82">
          <cell r="HA82">
            <v>6</v>
          </cell>
          <cell r="HE82">
            <v>1606008</v>
          </cell>
          <cell r="HF82" t="str">
            <v>神器2-3 : 1级</v>
          </cell>
          <cell r="HH82">
            <v>1</v>
          </cell>
          <cell r="HJ82">
            <v>1</v>
          </cell>
          <cell r="HL82">
            <v>5350</v>
          </cell>
        </row>
        <row r="83">
          <cell r="HA83">
            <v>6</v>
          </cell>
          <cell r="HE83">
            <v>1606008</v>
          </cell>
          <cell r="HF83" t="str">
            <v>神器2-3 : 2级</v>
          </cell>
          <cell r="HH83">
            <v>2</v>
          </cell>
          <cell r="HJ83">
            <v>1</v>
          </cell>
          <cell r="HL83">
            <v>5550</v>
          </cell>
        </row>
        <row r="84">
          <cell r="HA84">
            <v>6</v>
          </cell>
          <cell r="HE84">
            <v>1606008</v>
          </cell>
          <cell r="HF84" t="str">
            <v>神器2-3 : 3级</v>
          </cell>
          <cell r="HH84">
            <v>3</v>
          </cell>
          <cell r="HJ84">
            <v>1</v>
          </cell>
          <cell r="HL84">
            <v>5700</v>
          </cell>
        </row>
        <row r="85">
          <cell r="HA85">
            <v>6</v>
          </cell>
          <cell r="HE85">
            <v>1606008</v>
          </cell>
          <cell r="HF85" t="str">
            <v>神器2-3 : 4级</v>
          </cell>
          <cell r="HH85">
            <v>4</v>
          </cell>
          <cell r="HJ85">
            <v>2</v>
          </cell>
          <cell r="HL85">
            <v>5900</v>
          </cell>
        </row>
        <row r="86">
          <cell r="HA86">
            <v>6</v>
          </cell>
          <cell r="HE86">
            <v>1606008</v>
          </cell>
          <cell r="HF86" t="str">
            <v>神器2-3 : 5级</v>
          </cell>
          <cell r="HH86">
            <v>5</v>
          </cell>
          <cell r="HJ86">
            <v>2</v>
          </cell>
          <cell r="HL86">
            <v>6050</v>
          </cell>
        </row>
        <row r="87">
          <cell r="HA87">
            <v>6</v>
          </cell>
          <cell r="HE87">
            <v>1606008</v>
          </cell>
          <cell r="HF87" t="str">
            <v>神器2-3 : 6级</v>
          </cell>
          <cell r="HH87">
            <v>6</v>
          </cell>
          <cell r="HJ87">
            <v>2</v>
          </cell>
          <cell r="HL87">
            <v>6250</v>
          </cell>
        </row>
        <row r="88">
          <cell r="HA88">
            <v>6</v>
          </cell>
          <cell r="HE88">
            <v>1606008</v>
          </cell>
          <cell r="HF88" t="str">
            <v>神器2-3 : 7级</v>
          </cell>
          <cell r="HH88">
            <v>7</v>
          </cell>
          <cell r="HJ88">
            <v>3</v>
          </cell>
          <cell r="HL88">
            <v>6400</v>
          </cell>
        </row>
        <row r="89">
          <cell r="HA89">
            <v>6</v>
          </cell>
          <cell r="HE89">
            <v>1606008</v>
          </cell>
          <cell r="HF89" t="str">
            <v>神器2-3 : 8级</v>
          </cell>
          <cell r="HH89">
            <v>8</v>
          </cell>
          <cell r="HJ89">
            <v>3</v>
          </cell>
          <cell r="HL89">
            <v>6600</v>
          </cell>
        </row>
        <row r="90">
          <cell r="HA90">
            <v>6</v>
          </cell>
          <cell r="HE90">
            <v>1606008</v>
          </cell>
          <cell r="HF90" t="str">
            <v>神器2-3 : 9级</v>
          </cell>
          <cell r="HH90">
            <v>9</v>
          </cell>
          <cell r="HJ90">
            <v>3</v>
          </cell>
          <cell r="HL90">
            <v>6750</v>
          </cell>
        </row>
        <row r="91">
          <cell r="HA91">
            <v>6</v>
          </cell>
          <cell r="HE91">
            <v>1606008</v>
          </cell>
          <cell r="HF91" t="str">
            <v>神器2-3 : 10级</v>
          </cell>
          <cell r="HH91">
            <v>10</v>
          </cell>
          <cell r="HJ91">
            <v>5</v>
          </cell>
          <cell r="HL91">
            <v>6900</v>
          </cell>
        </row>
        <row r="92">
          <cell r="HA92">
            <v>6</v>
          </cell>
          <cell r="HE92">
            <v>1606008</v>
          </cell>
          <cell r="HF92" t="str">
            <v>神器2-3 : 11级</v>
          </cell>
          <cell r="HH92">
            <v>11</v>
          </cell>
          <cell r="HJ92">
            <v>5</v>
          </cell>
          <cell r="HL92">
            <v>7050</v>
          </cell>
        </row>
        <row r="93">
          <cell r="HA93">
            <v>6</v>
          </cell>
          <cell r="HE93">
            <v>1606008</v>
          </cell>
          <cell r="HF93" t="str">
            <v>神器2-3 : 12级</v>
          </cell>
          <cell r="HH93">
            <v>12</v>
          </cell>
          <cell r="HJ93">
            <v>6</v>
          </cell>
          <cell r="HL93">
            <v>7200</v>
          </cell>
        </row>
        <row r="94">
          <cell r="HA94">
            <v>6</v>
          </cell>
          <cell r="HE94">
            <v>1606008</v>
          </cell>
          <cell r="HF94" t="str">
            <v>神器2-3 : 13级</v>
          </cell>
          <cell r="HH94">
            <v>13</v>
          </cell>
          <cell r="HJ94">
            <v>7</v>
          </cell>
          <cell r="HL94">
            <v>7350</v>
          </cell>
        </row>
        <row r="95">
          <cell r="HA95">
            <v>6</v>
          </cell>
          <cell r="HE95">
            <v>1606008</v>
          </cell>
          <cell r="HF95" t="str">
            <v>神器2-3 : 14级</v>
          </cell>
          <cell r="HH95">
            <v>14</v>
          </cell>
          <cell r="HJ95">
            <v>7</v>
          </cell>
          <cell r="HL95">
            <v>7500</v>
          </cell>
        </row>
        <row r="96">
          <cell r="HA96">
            <v>6</v>
          </cell>
          <cell r="HE96">
            <v>1606008</v>
          </cell>
          <cell r="HF96" t="str">
            <v>神器2-3 : 15级</v>
          </cell>
          <cell r="HH96">
            <v>15</v>
          </cell>
          <cell r="HJ96">
            <v>7</v>
          </cell>
          <cell r="HL96">
            <v>7600</v>
          </cell>
        </row>
        <row r="97">
          <cell r="HA97">
            <v>7</v>
          </cell>
          <cell r="HE97">
            <v>1606009</v>
          </cell>
          <cell r="HF97" t="str">
            <v>神器2-4 : 1级</v>
          </cell>
          <cell r="HH97">
            <v>1</v>
          </cell>
          <cell r="HJ97">
            <v>1</v>
          </cell>
          <cell r="HL97">
            <v>5350</v>
          </cell>
        </row>
        <row r="98">
          <cell r="HA98">
            <v>7</v>
          </cell>
          <cell r="HE98">
            <v>1606009</v>
          </cell>
          <cell r="HF98" t="str">
            <v>神器2-4 : 2级</v>
          </cell>
          <cell r="HH98">
            <v>2</v>
          </cell>
          <cell r="HJ98">
            <v>1</v>
          </cell>
          <cell r="HL98">
            <v>5550</v>
          </cell>
        </row>
        <row r="99">
          <cell r="HA99">
            <v>7</v>
          </cell>
          <cell r="HE99">
            <v>1606009</v>
          </cell>
          <cell r="HF99" t="str">
            <v>神器2-4 : 3级</v>
          </cell>
          <cell r="HH99">
            <v>3</v>
          </cell>
          <cell r="HJ99">
            <v>1</v>
          </cell>
          <cell r="HL99">
            <v>5700</v>
          </cell>
        </row>
        <row r="100">
          <cell r="HA100">
            <v>7</v>
          </cell>
          <cell r="HE100">
            <v>1606009</v>
          </cell>
          <cell r="HF100" t="str">
            <v>神器2-4 : 4级</v>
          </cell>
          <cell r="HH100">
            <v>4</v>
          </cell>
          <cell r="HJ100">
            <v>2</v>
          </cell>
          <cell r="HL100">
            <v>5900</v>
          </cell>
        </row>
        <row r="101">
          <cell r="HA101">
            <v>7</v>
          </cell>
          <cell r="HE101">
            <v>1606009</v>
          </cell>
          <cell r="HF101" t="str">
            <v>神器2-4 : 5级</v>
          </cell>
          <cell r="HH101">
            <v>5</v>
          </cell>
          <cell r="HJ101">
            <v>2</v>
          </cell>
          <cell r="HL101">
            <v>6050</v>
          </cell>
        </row>
        <row r="102">
          <cell r="HA102">
            <v>7</v>
          </cell>
          <cell r="HE102">
            <v>1606009</v>
          </cell>
          <cell r="HF102" t="str">
            <v>神器2-4 : 6级</v>
          </cell>
          <cell r="HH102">
            <v>6</v>
          </cell>
          <cell r="HJ102">
            <v>2</v>
          </cell>
          <cell r="HL102">
            <v>6250</v>
          </cell>
        </row>
        <row r="103">
          <cell r="HA103">
            <v>7</v>
          </cell>
          <cell r="HE103">
            <v>1606009</v>
          </cell>
          <cell r="HF103" t="str">
            <v>神器2-4 : 7级</v>
          </cell>
          <cell r="HH103">
            <v>7</v>
          </cell>
          <cell r="HJ103">
            <v>3</v>
          </cell>
          <cell r="HL103">
            <v>6400</v>
          </cell>
        </row>
        <row r="104">
          <cell r="HA104">
            <v>7</v>
          </cell>
          <cell r="HE104">
            <v>1606009</v>
          </cell>
          <cell r="HF104" t="str">
            <v>神器2-4 : 8级</v>
          </cell>
          <cell r="HH104">
            <v>8</v>
          </cell>
          <cell r="HJ104">
            <v>3</v>
          </cell>
          <cell r="HL104">
            <v>6600</v>
          </cell>
        </row>
        <row r="105">
          <cell r="HA105">
            <v>7</v>
          </cell>
          <cell r="HE105">
            <v>1606009</v>
          </cell>
          <cell r="HF105" t="str">
            <v>神器2-4 : 9级</v>
          </cell>
          <cell r="HH105">
            <v>9</v>
          </cell>
          <cell r="HJ105">
            <v>3</v>
          </cell>
          <cell r="HL105">
            <v>6750</v>
          </cell>
        </row>
        <row r="106">
          <cell r="HA106">
            <v>7</v>
          </cell>
          <cell r="HE106">
            <v>1606009</v>
          </cell>
          <cell r="HF106" t="str">
            <v>神器2-4 : 10级</v>
          </cell>
          <cell r="HH106">
            <v>10</v>
          </cell>
          <cell r="HJ106">
            <v>5</v>
          </cell>
          <cell r="HL106">
            <v>6900</v>
          </cell>
        </row>
        <row r="107">
          <cell r="HA107">
            <v>7</v>
          </cell>
          <cell r="HE107">
            <v>1606009</v>
          </cell>
          <cell r="HF107" t="str">
            <v>神器2-4 : 11级</v>
          </cell>
          <cell r="HH107">
            <v>11</v>
          </cell>
          <cell r="HJ107">
            <v>5</v>
          </cell>
          <cell r="HL107">
            <v>7050</v>
          </cell>
        </row>
        <row r="108">
          <cell r="HA108">
            <v>7</v>
          </cell>
          <cell r="HE108">
            <v>1606009</v>
          </cell>
          <cell r="HF108" t="str">
            <v>神器2-4 : 12级</v>
          </cell>
          <cell r="HH108">
            <v>12</v>
          </cell>
          <cell r="HJ108">
            <v>6</v>
          </cell>
          <cell r="HL108">
            <v>7200</v>
          </cell>
        </row>
        <row r="109">
          <cell r="HA109">
            <v>7</v>
          </cell>
          <cell r="HE109">
            <v>1606009</v>
          </cell>
          <cell r="HF109" t="str">
            <v>神器2-4 : 13级</v>
          </cell>
          <cell r="HH109">
            <v>13</v>
          </cell>
          <cell r="HJ109">
            <v>7</v>
          </cell>
          <cell r="HL109">
            <v>7350</v>
          </cell>
        </row>
        <row r="110">
          <cell r="HA110">
            <v>7</v>
          </cell>
          <cell r="HE110">
            <v>1606009</v>
          </cell>
          <cell r="HF110" t="str">
            <v>神器2-4 : 14级</v>
          </cell>
          <cell r="HH110">
            <v>14</v>
          </cell>
          <cell r="HJ110">
            <v>7</v>
          </cell>
          <cell r="HL110">
            <v>7500</v>
          </cell>
        </row>
        <row r="111">
          <cell r="HA111">
            <v>7</v>
          </cell>
          <cell r="HE111">
            <v>1606009</v>
          </cell>
          <cell r="HF111" t="str">
            <v>神器2-4 : 15级</v>
          </cell>
          <cell r="HH111">
            <v>15</v>
          </cell>
          <cell r="HJ111">
            <v>7</v>
          </cell>
          <cell r="HL111">
            <v>7600</v>
          </cell>
        </row>
        <row r="112">
          <cell r="HA112">
            <v>8</v>
          </cell>
          <cell r="HE112">
            <v>1606010</v>
          </cell>
          <cell r="HF112" t="str">
            <v>神器2-5 : 1级</v>
          </cell>
          <cell r="HH112">
            <v>1</v>
          </cell>
          <cell r="HJ112">
            <v>1</v>
          </cell>
          <cell r="HL112">
            <v>8150</v>
          </cell>
        </row>
        <row r="113">
          <cell r="HA113">
            <v>8</v>
          </cell>
          <cell r="HE113">
            <v>1606010</v>
          </cell>
          <cell r="HF113" t="str">
            <v>神器2-5 : 2级</v>
          </cell>
          <cell r="HH113">
            <v>2</v>
          </cell>
          <cell r="HJ113">
            <v>1</v>
          </cell>
          <cell r="HL113">
            <v>8450</v>
          </cell>
        </row>
        <row r="114">
          <cell r="HA114">
            <v>8</v>
          </cell>
          <cell r="HE114">
            <v>1606010</v>
          </cell>
          <cell r="HF114" t="str">
            <v>神器2-5 : 3级</v>
          </cell>
          <cell r="HH114">
            <v>3</v>
          </cell>
          <cell r="HJ114">
            <v>1</v>
          </cell>
          <cell r="HL114">
            <v>8750</v>
          </cell>
        </row>
        <row r="115">
          <cell r="HA115">
            <v>8</v>
          </cell>
          <cell r="HE115">
            <v>1606010</v>
          </cell>
          <cell r="HF115" t="str">
            <v>神器2-5 : 4级</v>
          </cell>
          <cell r="HH115">
            <v>4</v>
          </cell>
          <cell r="HJ115">
            <v>2</v>
          </cell>
          <cell r="HL115">
            <v>9000</v>
          </cell>
        </row>
        <row r="116">
          <cell r="HA116">
            <v>8</v>
          </cell>
          <cell r="HE116">
            <v>1606010</v>
          </cell>
          <cell r="HF116" t="str">
            <v>神器2-5 : 5级</v>
          </cell>
          <cell r="HH116">
            <v>5</v>
          </cell>
          <cell r="HJ116">
            <v>2</v>
          </cell>
          <cell r="HL116">
            <v>9300</v>
          </cell>
        </row>
        <row r="117">
          <cell r="HA117">
            <v>8</v>
          </cell>
          <cell r="HE117">
            <v>1606010</v>
          </cell>
          <cell r="HF117" t="str">
            <v>神器2-5 : 6级</v>
          </cell>
          <cell r="HH117">
            <v>6</v>
          </cell>
          <cell r="HJ117">
            <v>2</v>
          </cell>
          <cell r="HL117">
            <v>9550</v>
          </cell>
        </row>
        <row r="118">
          <cell r="HA118">
            <v>8</v>
          </cell>
          <cell r="HE118">
            <v>1606010</v>
          </cell>
          <cell r="HF118" t="str">
            <v>神器2-5 : 7级</v>
          </cell>
          <cell r="HH118">
            <v>7</v>
          </cell>
          <cell r="HJ118">
            <v>3</v>
          </cell>
          <cell r="HL118">
            <v>9800</v>
          </cell>
        </row>
        <row r="119">
          <cell r="HA119">
            <v>8</v>
          </cell>
          <cell r="HE119">
            <v>1606010</v>
          </cell>
          <cell r="HF119" t="str">
            <v>神器2-5 : 8级</v>
          </cell>
          <cell r="HH119">
            <v>8</v>
          </cell>
          <cell r="HJ119">
            <v>3</v>
          </cell>
          <cell r="HL119">
            <v>10050</v>
          </cell>
        </row>
        <row r="120">
          <cell r="HA120">
            <v>8</v>
          </cell>
          <cell r="HE120">
            <v>1606010</v>
          </cell>
          <cell r="HF120" t="str">
            <v>神器2-5 : 9级</v>
          </cell>
          <cell r="HH120">
            <v>9</v>
          </cell>
          <cell r="HJ120">
            <v>3</v>
          </cell>
          <cell r="HL120">
            <v>10300</v>
          </cell>
        </row>
        <row r="121">
          <cell r="HA121">
            <v>8</v>
          </cell>
          <cell r="HE121">
            <v>1606010</v>
          </cell>
          <cell r="HF121" t="str">
            <v>神器2-5 : 10级</v>
          </cell>
          <cell r="HH121">
            <v>10</v>
          </cell>
          <cell r="HJ121">
            <v>5</v>
          </cell>
          <cell r="HL121">
            <v>10550</v>
          </cell>
        </row>
        <row r="122">
          <cell r="HA122">
            <v>8</v>
          </cell>
          <cell r="HE122">
            <v>1606010</v>
          </cell>
          <cell r="HF122" t="str">
            <v>神器2-5 : 11级</v>
          </cell>
          <cell r="HH122">
            <v>11</v>
          </cell>
          <cell r="HJ122">
            <v>5</v>
          </cell>
          <cell r="HL122">
            <v>10750</v>
          </cell>
        </row>
        <row r="123">
          <cell r="HA123">
            <v>8</v>
          </cell>
          <cell r="HE123">
            <v>1606010</v>
          </cell>
          <cell r="HF123" t="str">
            <v>神器2-5 : 12级</v>
          </cell>
          <cell r="HH123">
            <v>12</v>
          </cell>
          <cell r="HJ123">
            <v>6</v>
          </cell>
          <cell r="HL123">
            <v>11000</v>
          </cell>
        </row>
        <row r="124">
          <cell r="HA124">
            <v>8</v>
          </cell>
          <cell r="HE124">
            <v>1606010</v>
          </cell>
          <cell r="HF124" t="str">
            <v>神器2-5 : 13级</v>
          </cell>
          <cell r="HH124">
            <v>13</v>
          </cell>
          <cell r="HJ124">
            <v>7</v>
          </cell>
          <cell r="HL124">
            <v>11200</v>
          </cell>
        </row>
        <row r="125">
          <cell r="HA125">
            <v>8</v>
          </cell>
          <cell r="HE125">
            <v>1606010</v>
          </cell>
          <cell r="HF125" t="str">
            <v>神器2-5 : 14级</v>
          </cell>
          <cell r="HH125">
            <v>14</v>
          </cell>
          <cell r="HJ125">
            <v>7</v>
          </cell>
          <cell r="HL125">
            <v>11400</v>
          </cell>
        </row>
        <row r="126">
          <cell r="HA126">
            <v>8</v>
          </cell>
          <cell r="HE126">
            <v>1606010</v>
          </cell>
          <cell r="HF126" t="str">
            <v>神器2-5 : 15级</v>
          </cell>
          <cell r="HH126">
            <v>15</v>
          </cell>
          <cell r="HJ126">
            <v>7</v>
          </cell>
          <cell r="HL126">
            <v>11650</v>
          </cell>
        </row>
        <row r="127">
          <cell r="HA127">
            <v>9</v>
          </cell>
          <cell r="HE127">
            <v>1606011</v>
          </cell>
          <cell r="HF127" t="str">
            <v>神器3-1 : 1级</v>
          </cell>
          <cell r="HH127">
            <v>1</v>
          </cell>
          <cell r="HJ127">
            <v>1</v>
          </cell>
          <cell r="HL127">
            <v>2250</v>
          </cell>
        </row>
        <row r="128">
          <cell r="HA128">
            <v>9</v>
          </cell>
          <cell r="HE128">
            <v>1606011</v>
          </cell>
          <cell r="HF128" t="str">
            <v>神器3-1 : 2级</v>
          </cell>
          <cell r="HH128">
            <v>2</v>
          </cell>
          <cell r="HJ128">
            <v>1</v>
          </cell>
          <cell r="HL128">
            <v>2350</v>
          </cell>
        </row>
        <row r="129">
          <cell r="HA129">
            <v>9</v>
          </cell>
          <cell r="HE129">
            <v>1606011</v>
          </cell>
          <cell r="HF129" t="str">
            <v>神器3-1 : 3级</v>
          </cell>
          <cell r="HH129">
            <v>3</v>
          </cell>
          <cell r="HJ129">
            <v>1</v>
          </cell>
          <cell r="HL129">
            <v>2450</v>
          </cell>
        </row>
        <row r="130">
          <cell r="HA130">
            <v>9</v>
          </cell>
          <cell r="HE130">
            <v>1606011</v>
          </cell>
          <cell r="HF130" t="str">
            <v>神器3-1 : 4级</v>
          </cell>
          <cell r="HH130">
            <v>4</v>
          </cell>
          <cell r="HJ130">
            <v>2</v>
          </cell>
          <cell r="HL130">
            <v>2500</v>
          </cell>
        </row>
        <row r="131">
          <cell r="HA131">
            <v>9</v>
          </cell>
          <cell r="HE131">
            <v>1606011</v>
          </cell>
          <cell r="HF131" t="str">
            <v>神器3-1 : 5级</v>
          </cell>
          <cell r="HH131">
            <v>5</v>
          </cell>
          <cell r="HJ131">
            <v>2</v>
          </cell>
          <cell r="HL131">
            <v>2600</v>
          </cell>
        </row>
        <row r="132">
          <cell r="HA132">
            <v>9</v>
          </cell>
          <cell r="HE132">
            <v>1606011</v>
          </cell>
          <cell r="HF132" t="str">
            <v>神器3-1 : 6级</v>
          </cell>
          <cell r="HH132">
            <v>6</v>
          </cell>
          <cell r="HJ132">
            <v>2</v>
          </cell>
          <cell r="HL132">
            <v>2650</v>
          </cell>
        </row>
        <row r="133">
          <cell r="HA133">
            <v>9</v>
          </cell>
          <cell r="HE133">
            <v>1606011</v>
          </cell>
          <cell r="HF133" t="str">
            <v>神器3-1 : 7级</v>
          </cell>
          <cell r="HH133">
            <v>7</v>
          </cell>
          <cell r="HJ133">
            <v>3</v>
          </cell>
          <cell r="HL133">
            <v>2700</v>
          </cell>
        </row>
        <row r="134">
          <cell r="HA134">
            <v>9</v>
          </cell>
          <cell r="HE134">
            <v>1606011</v>
          </cell>
          <cell r="HF134" t="str">
            <v>神器3-1 : 8级</v>
          </cell>
          <cell r="HH134">
            <v>8</v>
          </cell>
          <cell r="HJ134">
            <v>3</v>
          </cell>
          <cell r="HL134">
            <v>2800</v>
          </cell>
        </row>
        <row r="135">
          <cell r="HA135">
            <v>9</v>
          </cell>
          <cell r="HE135">
            <v>1606011</v>
          </cell>
          <cell r="HF135" t="str">
            <v>神器3-1 : 9级</v>
          </cell>
          <cell r="HH135">
            <v>9</v>
          </cell>
          <cell r="HJ135">
            <v>3</v>
          </cell>
          <cell r="HL135">
            <v>2850</v>
          </cell>
        </row>
        <row r="136">
          <cell r="HA136">
            <v>9</v>
          </cell>
          <cell r="HE136">
            <v>1606011</v>
          </cell>
          <cell r="HF136" t="str">
            <v>神器3-1 : 10级</v>
          </cell>
          <cell r="HH136">
            <v>10</v>
          </cell>
          <cell r="HJ136">
            <v>5</v>
          </cell>
          <cell r="HL136">
            <v>2950</v>
          </cell>
        </row>
        <row r="137">
          <cell r="HA137">
            <v>9</v>
          </cell>
          <cell r="HE137">
            <v>1606011</v>
          </cell>
          <cell r="HF137" t="str">
            <v>神器3-1 : 11级</v>
          </cell>
          <cell r="HH137">
            <v>11</v>
          </cell>
          <cell r="HJ137">
            <v>5</v>
          </cell>
          <cell r="HL137">
            <v>3000</v>
          </cell>
        </row>
        <row r="138">
          <cell r="HA138">
            <v>9</v>
          </cell>
          <cell r="HE138">
            <v>1606011</v>
          </cell>
          <cell r="HF138" t="str">
            <v>神器3-1 : 12级</v>
          </cell>
          <cell r="HH138">
            <v>12</v>
          </cell>
          <cell r="HJ138">
            <v>6</v>
          </cell>
          <cell r="HL138">
            <v>3050</v>
          </cell>
        </row>
        <row r="139">
          <cell r="HA139">
            <v>9</v>
          </cell>
          <cell r="HE139">
            <v>1606011</v>
          </cell>
          <cell r="HF139" t="str">
            <v>神器3-1 : 13级</v>
          </cell>
          <cell r="HH139">
            <v>13</v>
          </cell>
          <cell r="HJ139">
            <v>7</v>
          </cell>
          <cell r="HL139">
            <v>3100</v>
          </cell>
        </row>
        <row r="140">
          <cell r="HA140">
            <v>9</v>
          </cell>
          <cell r="HE140">
            <v>1606011</v>
          </cell>
          <cell r="HF140" t="str">
            <v>神器3-1 : 14级</v>
          </cell>
          <cell r="HH140">
            <v>14</v>
          </cell>
          <cell r="HJ140">
            <v>7</v>
          </cell>
          <cell r="HL140">
            <v>3200</v>
          </cell>
        </row>
        <row r="141">
          <cell r="HA141">
            <v>9</v>
          </cell>
          <cell r="HE141">
            <v>1606011</v>
          </cell>
          <cell r="HF141" t="str">
            <v>神器3-1 : 15级</v>
          </cell>
          <cell r="HH141">
            <v>15</v>
          </cell>
          <cell r="HJ141">
            <v>7</v>
          </cell>
          <cell r="HL141">
            <v>3250</v>
          </cell>
        </row>
        <row r="142">
          <cell r="HA142">
            <v>9</v>
          </cell>
          <cell r="HE142">
            <v>1606011</v>
          </cell>
          <cell r="HF142" t="str">
            <v>神器3-1 : 16级</v>
          </cell>
          <cell r="HH142">
            <v>16</v>
          </cell>
          <cell r="HJ142">
            <v>10</v>
          </cell>
          <cell r="HL142">
            <v>3300</v>
          </cell>
        </row>
        <row r="143">
          <cell r="HA143">
            <v>9</v>
          </cell>
          <cell r="HE143">
            <v>1606011</v>
          </cell>
          <cell r="HF143" t="str">
            <v>神器3-1 : 17级</v>
          </cell>
          <cell r="HH143">
            <v>17</v>
          </cell>
          <cell r="HJ143">
            <v>10</v>
          </cell>
          <cell r="HL143">
            <v>3350</v>
          </cell>
        </row>
        <row r="144">
          <cell r="HA144">
            <v>9</v>
          </cell>
          <cell r="HE144">
            <v>1606011</v>
          </cell>
          <cell r="HF144" t="str">
            <v>神器3-1 : 18级</v>
          </cell>
          <cell r="HH144">
            <v>18</v>
          </cell>
          <cell r="HJ144">
            <v>10</v>
          </cell>
          <cell r="HL144">
            <v>3400</v>
          </cell>
        </row>
        <row r="145">
          <cell r="HA145">
            <v>10</v>
          </cell>
          <cell r="HE145">
            <v>1606012</v>
          </cell>
          <cell r="HF145" t="str">
            <v>神器3-2 : 1级</v>
          </cell>
          <cell r="HH145">
            <v>1</v>
          </cell>
          <cell r="HJ145">
            <v>1</v>
          </cell>
          <cell r="HL145">
            <v>2250</v>
          </cell>
        </row>
        <row r="146">
          <cell r="HA146">
            <v>10</v>
          </cell>
          <cell r="HE146">
            <v>1606012</v>
          </cell>
          <cell r="HF146" t="str">
            <v>神器3-2 : 2级</v>
          </cell>
          <cell r="HH146">
            <v>2</v>
          </cell>
          <cell r="HJ146">
            <v>1</v>
          </cell>
          <cell r="HL146">
            <v>2350</v>
          </cell>
        </row>
        <row r="147">
          <cell r="HA147">
            <v>10</v>
          </cell>
          <cell r="HE147">
            <v>1606012</v>
          </cell>
          <cell r="HF147" t="str">
            <v>神器3-2 : 3级</v>
          </cell>
          <cell r="HH147">
            <v>3</v>
          </cell>
          <cell r="HJ147">
            <v>1</v>
          </cell>
          <cell r="HL147">
            <v>2450</v>
          </cell>
        </row>
        <row r="148">
          <cell r="HA148">
            <v>10</v>
          </cell>
          <cell r="HE148">
            <v>1606012</v>
          </cell>
          <cell r="HF148" t="str">
            <v>神器3-2 : 4级</v>
          </cell>
          <cell r="HH148">
            <v>4</v>
          </cell>
          <cell r="HJ148">
            <v>2</v>
          </cell>
          <cell r="HL148">
            <v>2500</v>
          </cell>
        </row>
        <row r="149">
          <cell r="HA149">
            <v>10</v>
          </cell>
          <cell r="HE149">
            <v>1606012</v>
          </cell>
          <cell r="HF149" t="str">
            <v>神器3-2 : 5级</v>
          </cell>
          <cell r="HH149">
            <v>5</v>
          </cell>
          <cell r="HJ149">
            <v>2</v>
          </cell>
          <cell r="HL149">
            <v>2600</v>
          </cell>
        </row>
        <row r="150">
          <cell r="HA150">
            <v>10</v>
          </cell>
          <cell r="HE150">
            <v>1606012</v>
          </cell>
          <cell r="HF150" t="str">
            <v>神器3-2 : 6级</v>
          </cell>
          <cell r="HH150">
            <v>6</v>
          </cell>
          <cell r="HJ150">
            <v>2</v>
          </cell>
          <cell r="HL150">
            <v>2650</v>
          </cell>
        </row>
        <row r="151">
          <cell r="HA151">
            <v>10</v>
          </cell>
          <cell r="HE151">
            <v>1606012</v>
          </cell>
          <cell r="HF151" t="str">
            <v>神器3-2 : 7级</v>
          </cell>
          <cell r="HH151">
            <v>7</v>
          </cell>
          <cell r="HJ151">
            <v>3</v>
          </cell>
          <cell r="HL151">
            <v>2700</v>
          </cell>
        </row>
        <row r="152">
          <cell r="HA152">
            <v>10</v>
          </cell>
          <cell r="HE152">
            <v>1606012</v>
          </cell>
          <cell r="HF152" t="str">
            <v>神器3-2 : 8级</v>
          </cell>
          <cell r="HH152">
            <v>8</v>
          </cell>
          <cell r="HJ152">
            <v>3</v>
          </cell>
          <cell r="HL152">
            <v>2800</v>
          </cell>
        </row>
        <row r="153">
          <cell r="HA153">
            <v>10</v>
          </cell>
          <cell r="HE153">
            <v>1606012</v>
          </cell>
          <cell r="HF153" t="str">
            <v>神器3-2 : 9级</v>
          </cell>
          <cell r="HH153">
            <v>9</v>
          </cell>
          <cell r="HJ153">
            <v>3</v>
          </cell>
          <cell r="HL153">
            <v>2850</v>
          </cell>
        </row>
        <row r="154">
          <cell r="HA154">
            <v>10</v>
          </cell>
          <cell r="HE154">
            <v>1606012</v>
          </cell>
          <cell r="HF154" t="str">
            <v>神器3-2 : 10级</v>
          </cell>
          <cell r="HH154">
            <v>10</v>
          </cell>
          <cell r="HJ154">
            <v>5</v>
          </cell>
          <cell r="HL154">
            <v>2950</v>
          </cell>
        </row>
        <row r="155">
          <cell r="HA155">
            <v>10</v>
          </cell>
          <cell r="HE155">
            <v>1606012</v>
          </cell>
          <cell r="HF155" t="str">
            <v>神器3-2 : 11级</v>
          </cell>
          <cell r="HH155">
            <v>11</v>
          </cell>
          <cell r="HJ155">
            <v>5</v>
          </cell>
          <cell r="HL155">
            <v>3000</v>
          </cell>
        </row>
        <row r="156">
          <cell r="HA156">
            <v>10</v>
          </cell>
          <cell r="HE156">
            <v>1606012</v>
          </cell>
          <cell r="HF156" t="str">
            <v>神器3-2 : 12级</v>
          </cell>
          <cell r="HH156">
            <v>12</v>
          </cell>
          <cell r="HJ156">
            <v>6</v>
          </cell>
          <cell r="HL156">
            <v>3050</v>
          </cell>
        </row>
        <row r="157">
          <cell r="HA157">
            <v>10</v>
          </cell>
          <cell r="HE157">
            <v>1606012</v>
          </cell>
          <cell r="HF157" t="str">
            <v>神器3-2 : 13级</v>
          </cell>
          <cell r="HH157">
            <v>13</v>
          </cell>
          <cell r="HJ157">
            <v>7</v>
          </cell>
          <cell r="HL157">
            <v>3100</v>
          </cell>
        </row>
        <row r="158">
          <cell r="HA158">
            <v>10</v>
          </cell>
          <cell r="HE158">
            <v>1606012</v>
          </cell>
          <cell r="HF158" t="str">
            <v>神器3-2 : 14级</v>
          </cell>
          <cell r="HH158">
            <v>14</v>
          </cell>
          <cell r="HJ158">
            <v>7</v>
          </cell>
          <cell r="HL158">
            <v>3200</v>
          </cell>
        </row>
        <row r="159">
          <cell r="HA159">
            <v>10</v>
          </cell>
          <cell r="HE159">
            <v>1606012</v>
          </cell>
          <cell r="HF159" t="str">
            <v>神器3-2 : 15级</v>
          </cell>
          <cell r="HH159">
            <v>15</v>
          </cell>
          <cell r="HJ159">
            <v>7</v>
          </cell>
          <cell r="HL159">
            <v>3250</v>
          </cell>
        </row>
        <row r="160">
          <cell r="HA160">
            <v>10</v>
          </cell>
          <cell r="HE160">
            <v>1606012</v>
          </cell>
          <cell r="HF160" t="str">
            <v>神器3-2 : 16级</v>
          </cell>
          <cell r="HH160">
            <v>16</v>
          </cell>
          <cell r="HJ160">
            <v>10</v>
          </cell>
          <cell r="HL160">
            <v>3300</v>
          </cell>
        </row>
        <row r="161">
          <cell r="HA161">
            <v>10</v>
          </cell>
          <cell r="HE161">
            <v>1606012</v>
          </cell>
          <cell r="HF161" t="str">
            <v>神器3-2 : 17级</v>
          </cell>
          <cell r="HH161">
            <v>17</v>
          </cell>
          <cell r="HJ161">
            <v>10</v>
          </cell>
          <cell r="HL161">
            <v>3350</v>
          </cell>
        </row>
        <row r="162">
          <cell r="HA162">
            <v>10</v>
          </cell>
          <cell r="HE162">
            <v>1606012</v>
          </cell>
          <cell r="HF162" t="str">
            <v>神器3-2 : 18级</v>
          </cell>
          <cell r="HH162">
            <v>18</v>
          </cell>
          <cell r="HJ162">
            <v>10</v>
          </cell>
          <cell r="HL162">
            <v>3400</v>
          </cell>
        </row>
        <row r="163">
          <cell r="HA163">
            <v>11</v>
          </cell>
          <cell r="HE163">
            <v>1606013</v>
          </cell>
          <cell r="HF163" t="str">
            <v>神器3-3 : 1级</v>
          </cell>
          <cell r="HH163">
            <v>1</v>
          </cell>
          <cell r="HJ163">
            <v>1</v>
          </cell>
          <cell r="HL163">
            <v>3900</v>
          </cell>
        </row>
        <row r="164">
          <cell r="HA164">
            <v>11</v>
          </cell>
          <cell r="HE164">
            <v>1606013</v>
          </cell>
          <cell r="HF164" t="str">
            <v>神器3-3 : 2级</v>
          </cell>
          <cell r="HH164">
            <v>2</v>
          </cell>
          <cell r="HJ164">
            <v>1</v>
          </cell>
          <cell r="HL164">
            <v>4050</v>
          </cell>
        </row>
        <row r="165">
          <cell r="HA165">
            <v>11</v>
          </cell>
          <cell r="HE165">
            <v>1606013</v>
          </cell>
          <cell r="HF165" t="str">
            <v>神器3-3 : 3级</v>
          </cell>
          <cell r="HH165">
            <v>3</v>
          </cell>
          <cell r="HJ165">
            <v>1</v>
          </cell>
          <cell r="HL165">
            <v>4200</v>
          </cell>
        </row>
        <row r="166">
          <cell r="HA166">
            <v>11</v>
          </cell>
          <cell r="HE166">
            <v>1606013</v>
          </cell>
          <cell r="HF166" t="str">
            <v>神器3-3 : 4级</v>
          </cell>
          <cell r="HH166">
            <v>4</v>
          </cell>
          <cell r="HJ166">
            <v>2</v>
          </cell>
          <cell r="HL166">
            <v>4350</v>
          </cell>
        </row>
        <row r="167">
          <cell r="HA167">
            <v>11</v>
          </cell>
          <cell r="HE167">
            <v>1606013</v>
          </cell>
          <cell r="HF167" t="str">
            <v>神器3-3 : 5级</v>
          </cell>
          <cell r="HH167">
            <v>5</v>
          </cell>
          <cell r="HJ167">
            <v>2</v>
          </cell>
          <cell r="HL167">
            <v>4450</v>
          </cell>
        </row>
        <row r="168">
          <cell r="HA168">
            <v>11</v>
          </cell>
          <cell r="HE168">
            <v>1606013</v>
          </cell>
          <cell r="HF168" t="str">
            <v>神器3-3 : 6级</v>
          </cell>
          <cell r="HH168">
            <v>6</v>
          </cell>
          <cell r="HJ168">
            <v>2</v>
          </cell>
          <cell r="HL168">
            <v>4600</v>
          </cell>
        </row>
        <row r="169">
          <cell r="HA169">
            <v>11</v>
          </cell>
          <cell r="HE169">
            <v>1606013</v>
          </cell>
          <cell r="HF169" t="str">
            <v>神器3-3 : 7级</v>
          </cell>
          <cell r="HH169">
            <v>7</v>
          </cell>
          <cell r="HJ169">
            <v>3</v>
          </cell>
          <cell r="HL169">
            <v>4750</v>
          </cell>
        </row>
        <row r="170">
          <cell r="HA170">
            <v>11</v>
          </cell>
          <cell r="HE170">
            <v>1606013</v>
          </cell>
          <cell r="HF170" t="str">
            <v>神器3-3 : 8级</v>
          </cell>
          <cell r="HH170">
            <v>8</v>
          </cell>
          <cell r="HJ170">
            <v>3</v>
          </cell>
          <cell r="HL170">
            <v>4850</v>
          </cell>
        </row>
        <row r="171">
          <cell r="HA171">
            <v>11</v>
          </cell>
          <cell r="HE171">
            <v>1606013</v>
          </cell>
          <cell r="HF171" t="str">
            <v>神器3-3 : 9级</v>
          </cell>
          <cell r="HH171">
            <v>9</v>
          </cell>
          <cell r="HJ171">
            <v>3</v>
          </cell>
          <cell r="HL171">
            <v>4950</v>
          </cell>
        </row>
        <row r="172">
          <cell r="HA172">
            <v>11</v>
          </cell>
          <cell r="HE172">
            <v>1606013</v>
          </cell>
          <cell r="HF172" t="str">
            <v>神器3-3 : 10级</v>
          </cell>
          <cell r="HH172">
            <v>10</v>
          </cell>
          <cell r="HJ172">
            <v>5</v>
          </cell>
          <cell r="HL172">
            <v>5100</v>
          </cell>
        </row>
        <row r="173">
          <cell r="HA173">
            <v>11</v>
          </cell>
          <cell r="HE173">
            <v>1606013</v>
          </cell>
          <cell r="HF173" t="str">
            <v>神器3-3 : 11级</v>
          </cell>
          <cell r="HH173">
            <v>11</v>
          </cell>
          <cell r="HJ173">
            <v>5</v>
          </cell>
          <cell r="HL173">
            <v>5200</v>
          </cell>
        </row>
        <row r="174">
          <cell r="HA174">
            <v>11</v>
          </cell>
          <cell r="HE174">
            <v>1606013</v>
          </cell>
          <cell r="HF174" t="str">
            <v>神器3-3 : 12级</v>
          </cell>
          <cell r="HH174">
            <v>12</v>
          </cell>
          <cell r="HJ174">
            <v>6</v>
          </cell>
          <cell r="HL174">
            <v>5300</v>
          </cell>
        </row>
        <row r="175">
          <cell r="HA175">
            <v>11</v>
          </cell>
          <cell r="HE175">
            <v>1606013</v>
          </cell>
          <cell r="HF175" t="str">
            <v>神器3-3 : 13级</v>
          </cell>
          <cell r="HH175">
            <v>13</v>
          </cell>
          <cell r="HJ175">
            <v>7</v>
          </cell>
          <cell r="HL175">
            <v>5400</v>
          </cell>
        </row>
        <row r="176">
          <cell r="HA176">
            <v>11</v>
          </cell>
          <cell r="HE176">
            <v>1606013</v>
          </cell>
          <cell r="HF176" t="str">
            <v>神器3-3 : 14级</v>
          </cell>
          <cell r="HH176">
            <v>14</v>
          </cell>
          <cell r="HJ176">
            <v>7</v>
          </cell>
          <cell r="HL176">
            <v>5500</v>
          </cell>
        </row>
        <row r="177">
          <cell r="HA177">
            <v>11</v>
          </cell>
          <cell r="HE177">
            <v>1606013</v>
          </cell>
          <cell r="HF177" t="str">
            <v>神器3-3 : 15级</v>
          </cell>
          <cell r="HH177">
            <v>15</v>
          </cell>
          <cell r="HJ177">
            <v>7</v>
          </cell>
          <cell r="HL177">
            <v>5600</v>
          </cell>
        </row>
        <row r="178">
          <cell r="HA178">
            <v>11</v>
          </cell>
          <cell r="HE178">
            <v>1606013</v>
          </cell>
          <cell r="HF178" t="str">
            <v>神器3-3 : 16级</v>
          </cell>
          <cell r="HH178">
            <v>16</v>
          </cell>
          <cell r="HJ178">
            <v>10</v>
          </cell>
          <cell r="HL178">
            <v>5700</v>
          </cell>
        </row>
        <row r="179">
          <cell r="HA179">
            <v>11</v>
          </cell>
          <cell r="HE179">
            <v>1606013</v>
          </cell>
          <cell r="HF179" t="str">
            <v>神器3-3 : 17级</v>
          </cell>
          <cell r="HH179">
            <v>17</v>
          </cell>
          <cell r="HJ179">
            <v>10</v>
          </cell>
          <cell r="HL179">
            <v>5800</v>
          </cell>
        </row>
        <row r="180">
          <cell r="HA180">
            <v>11</v>
          </cell>
          <cell r="HE180">
            <v>1606013</v>
          </cell>
          <cell r="HF180" t="str">
            <v>神器3-3 : 18级</v>
          </cell>
          <cell r="HH180">
            <v>18</v>
          </cell>
          <cell r="HJ180">
            <v>10</v>
          </cell>
          <cell r="HL180">
            <v>5900</v>
          </cell>
        </row>
        <row r="181">
          <cell r="HA181">
            <v>12</v>
          </cell>
          <cell r="HE181">
            <v>1606014</v>
          </cell>
          <cell r="HF181" t="str">
            <v>神器3-4 : 1级</v>
          </cell>
          <cell r="HH181">
            <v>1</v>
          </cell>
          <cell r="HJ181">
            <v>1</v>
          </cell>
          <cell r="HL181">
            <v>3900</v>
          </cell>
        </row>
        <row r="182">
          <cell r="HA182">
            <v>12</v>
          </cell>
          <cell r="HE182">
            <v>1606014</v>
          </cell>
          <cell r="HF182" t="str">
            <v>神器3-4 : 2级</v>
          </cell>
          <cell r="HH182">
            <v>2</v>
          </cell>
          <cell r="HJ182">
            <v>1</v>
          </cell>
          <cell r="HL182">
            <v>4050</v>
          </cell>
        </row>
        <row r="183">
          <cell r="HA183">
            <v>12</v>
          </cell>
          <cell r="HE183">
            <v>1606014</v>
          </cell>
          <cell r="HF183" t="str">
            <v>神器3-4 : 3级</v>
          </cell>
          <cell r="HH183">
            <v>3</v>
          </cell>
          <cell r="HJ183">
            <v>1</v>
          </cell>
          <cell r="HL183">
            <v>4200</v>
          </cell>
        </row>
        <row r="184">
          <cell r="HA184">
            <v>12</v>
          </cell>
          <cell r="HE184">
            <v>1606014</v>
          </cell>
          <cell r="HF184" t="str">
            <v>神器3-4 : 4级</v>
          </cell>
          <cell r="HH184">
            <v>4</v>
          </cell>
          <cell r="HJ184">
            <v>2</v>
          </cell>
          <cell r="HL184">
            <v>4350</v>
          </cell>
        </row>
        <row r="185">
          <cell r="HA185">
            <v>12</v>
          </cell>
          <cell r="HE185">
            <v>1606014</v>
          </cell>
          <cell r="HF185" t="str">
            <v>神器3-4 : 5级</v>
          </cell>
          <cell r="HH185">
            <v>5</v>
          </cell>
          <cell r="HJ185">
            <v>2</v>
          </cell>
          <cell r="HL185">
            <v>4450</v>
          </cell>
        </row>
        <row r="186">
          <cell r="HA186">
            <v>12</v>
          </cell>
          <cell r="HE186">
            <v>1606014</v>
          </cell>
          <cell r="HF186" t="str">
            <v>神器3-4 : 6级</v>
          </cell>
          <cell r="HH186">
            <v>6</v>
          </cell>
          <cell r="HJ186">
            <v>2</v>
          </cell>
          <cell r="HL186">
            <v>4600</v>
          </cell>
        </row>
        <row r="187">
          <cell r="HA187">
            <v>12</v>
          </cell>
          <cell r="HE187">
            <v>1606014</v>
          </cell>
          <cell r="HF187" t="str">
            <v>神器3-4 : 7级</v>
          </cell>
          <cell r="HH187">
            <v>7</v>
          </cell>
          <cell r="HJ187">
            <v>3</v>
          </cell>
          <cell r="HL187">
            <v>4750</v>
          </cell>
        </row>
        <row r="188">
          <cell r="HA188">
            <v>12</v>
          </cell>
          <cell r="HE188">
            <v>1606014</v>
          </cell>
          <cell r="HF188" t="str">
            <v>神器3-4 : 8级</v>
          </cell>
          <cell r="HH188">
            <v>8</v>
          </cell>
          <cell r="HJ188">
            <v>3</v>
          </cell>
          <cell r="HL188">
            <v>4850</v>
          </cell>
        </row>
        <row r="189">
          <cell r="HA189">
            <v>12</v>
          </cell>
          <cell r="HE189">
            <v>1606014</v>
          </cell>
          <cell r="HF189" t="str">
            <v>神器3-4 : 9级</v>
          </cell>
          <cell r="HH189">
            <v>9</v>
          </cell>
          <cell r="HJ189">
            <v>3</v>
          </cell>
          <cell r="HL189">
            <v>4950</v>
          </cell>
        </row>
        <row r="190">
          <cell r="HA190">
            <v>12</v>
          </cell>
          <cell r="HE190">
            <v>1606014</v>
          </cell>
          <cell r="HF190" t="str">
            <v>神器3-4 : 10级</v>
          </cell>
          <cell r="HH190">
            <v>10</v>
          </cell>
          <cell r="HJ190">
            <v>5</v>
          </cell>
          <cell r="HL190">
            <v>5100</v>
          </cell>
        </row>
        <row r="191">
          <cell r="HA191">
            <v>12</v>
          </cell>
          <cell r="HE191">
            <v>1606014</v>
          </cell>
          <cell r="HF191" t="str">
            <v>神器3-4 : 11级</v>
          </cell>
          <cell r="HH191">
            <v>11</v>
          </cell>
          <cell r="HJ191">
            <v>5</v>
          </cell>
          <cell r="HL191">
            <v>5200</v>
          </cell>
        </row>
        <row r="192">
          <cell r="HA192">
            <v>12</v>
          </cell>
          <cell r="HE192">
            <v>1606014</v>
          </cell>
          <cell r="HF192" t="str">
            <v>神器3-4 : 12级</v>
          </cell>
          <cell r="HH192">
            <v>12</v>
          </cell>
          <cell r="HJ192">
            <v>6</v>
          </cell>
          <cell r="HL192">
            <v>5300</v>
          </cell>
        </row>
        <row r="193">
          <cell r="HA193">
            <v>12</v>
          </cell>
          <cell r="HE193">
            <v>1606014</v>
          </cell>
          <cell r="HF193" t="str">
            <v>神器3-4 : 13级</v>
          </cell>
          <cell r="HH193">
            <v>13</v>
          </cell>
          <cell r="HJ193">
            <v>7</v>
          </cell>
          <cell r="HL193">
            <v>5400</v>
          </cell>
        </row>
        <row r="194">
          <cell r="HA194">
            <v>12</v>
          </cell>
          <cell r="HE194">
            <v>1606014</v>
          </cell>
          <cell r="HF194" t="str">
            <v>神器3-4 : 14级</v>
          </cell>
          <cell r="HH194">
            <v>14</v>
          </cell>
          <cell r="HJ194">
            <v>7</v>
          </cell>
          <cell r="HL194">
            <v>5500</v>
          </cell>
        </row>
        <row r="195">
          <cell r="HA195">
            <v>12</v>
          </cell>
          <cell r="HE195">
            <v>1606014</v>
          </cell>
          <cell r="HF195" t="str">
            <v>神器3-4 : 15级</v>
          </cell>
          <cell r="HH195">
            <v>15</v>
          </cell>
          <cell r="HJ195">
            <v>7</v>
          </cell>
          <cell r="HL195">
            <v>5600</v>
          </cell>
        </row>
        <row r="196">
          <cell r="HA196">
            <v>12</v>
          </cell>
          <cell r="HE196">
            <v>1606014</v>
          </cell>
          <cell r="HF196" t="str">
            <v>神器3-4 : 16级</v>
          </cell>
          <cell r="HH196">
            <v>16</v>
          </cell>
          <cell r="HJ196">
            <v>10</v>
          </cell>
          <cell r="HL196">
            <v>5700</v>
          </cell>
        </row>
        <row r="197">
          <cell r="HA197">
            <v>12</v>
          </cell>
          <cell r="HE197">
            <v>1606014</v>
          </cell>
          <cell r="HF197" t="str">
            <v>神器3-4 : 17级</v>
          </cell>
          <cell r="HH197">
            <v>17</v>
          </cell>
          <cell r="HJ197">
            <v>10</v>
          </cell>
          <cell r="HL197">
            <v>5800</v>
          </cell>
        </row>
        <row r="198">
          <cell r="HA198">
            <v>12</v>
          </cell>
          <cell r="HE198">
            <v>1606014</v>
          </cell>
          <cell r="HF198" t="str">
            <v>神器3-4 : 18级</v>
          </cell>
          <cell r="HH198">
            <v>18</v>
          </cell>
          <cell r="HJ198">
            <v>10</v>
          </cell>
          <cell r="HL198">
            <v>5900</v>
          </cell>
        </row>
        <row r="199">
          <cell r="HA199">
            <v>13</v>
          </cell>
          <cell r="HE199">
            <v>1606015</v>
          </cell>
          <cell r="HF199" t="str">
            <v>神器3-5 : 1级</v>
          </cell>
          <cell r="HH199">
            <v>1</v>
          </cell>
          <cell r="HJ199">
            <v>1</v>
          </cell>
          <cell r="HL199">
            <v>6000</v>
          </cell>
        </row>
        <row r="200">
          <cell r="HA200">
            <v>13</v>
          </cell>
          <cell r="HE200">
            <v>1606015</v>
          </cell>
          <cell r="HF200" t="str">
            <v>神器3-5 : 2级</v>
          </cell>
          <cell r="HH200">
            <v>2</v>
          </cell>
          <cell r="HJ200">
            <v>1</v>
          </cell>
          <cell r="HL200">
            <v>6200</v>
          </cell>
        </row>
        <row r="201">
          <cell r="HA201">
            <v>13</v>
          </cell>
          <cell r="HE201">
            <v>1606015</v>
          </cell>
          <cell r="HF201" t="str">
            <v>神器3-5 : 3级</v>
          </cell>
          <cell r="HH201">
            <v>3</v>
          </cell>
          <cell r="HJ201">
            <v>1</v>
          </cell>
          <cell r="HL201">
            <v>6450</v>
          </cell>
        </row>
        <row r="202">
          <cell r="HA202">
            <v>13</v>
          </cell>
          <cell r="HE202">
            <v>1606015</v>
          </cell>
          <cell r="HF202" t="str">
            <v>神器3-5 : 4级</v>
          </cell>
          <cell r="HH202">
            <v>4</v>
          </cell>
          <cell r="HJ202">
            <v>2</v>
          </cell>
          <cell r="HL202">
            <v>6650</v>
          </cell>
        </row>
        <row r="203">
          <cell r="HA203">
            <v>13</v>
          </cell>
          <cell r="HE203">
            <v>1606015</v>
          </cell>
          <cell r="HF203" t="str">
            <v>神器3-5 : 5级</v>
          </cell>
          <cell r="HH203">
            <v>5</v>
          </cell>
          <cell r="HJ203">
            <v>2</v>
          </cell>
          <cell r="HL203">
            <v>6850</v>
          </cell>
        </row>
        <row r="204">
          <cell r="HA204">
            <v>13</v>
          </cell>
          <cell r="HE204">
            <v>1606015</v>
          </cell>
          <cell r="HF204" t="str">
            <v>神器3-5 : 6级</v>
          </cell>
          <cell r="HH204">
            <v>6</v>
          </cell>
          <cell r="HJ204">
            <v>2</v>
          </cell>
          <cell r="HL204">
            <v>7050</v>
          </cell>
        </row>
        <row r="205">
          <cell r="HA205">
            <v>13</v>
          </cell>
          <cell r="HE205">
            <v>1606015</v>
          </cell>
          <cell r="HF205" t="str">
            <v>神器3-5 : 7级</v>
          </cell>
          <cell r="HH205">
            <v>7</v>
          </cell>
          <cell r="HJ205">
            <v>3</v>
          </cell>
          <cell r="HL205">
            <v>7200</v>
          </cell>
        </row>
        <row r="206">
          <cell r="HA206">
            <v>13</v>
          </cell>
          <cell r="HE206">
            <v>1606015</v>
          </cell>
          <cell r="HF206" t="str">
            <v>神器3-5 : 8级</v>
          </cell>
          <cell r="HH206">
            <v>8</v>
          </cell>
          <cell r="HJ206">
            <v>3</v>
          </cell>
          <cell r="HL206">
            <v>7400</v>
          </cell>
        </row>
        <row r="207">
          <cell r="HA207">
            <v>13</v>
          </cell>
          <cell r="HE207">
            <v>1606015</v>
          </cell>
          <cell r="HF207" t="str">
            <v>神器3-5 : 9级</v>
          </cell>
          <cell r="HH207">
            <v>9</v>
          </cell>
          <cell r="HJ207">
            <v>3</v>
          </cell>
          <cell r="HL207">
            <v>7600</v>
          </cell>
        </row>
        <row r="208">
          <cell r="HA208">
            <v>13</v>
          </cell>
          <cell r="HE208">
            <v>1606015</v>
          </cell>
          <cell r="HF208" t="str">
            <v>神器3-5 : 10级</v>
          </cell>
          <cell r="HH208">
            <v>10</v>
          </cell>
          <cell r="HJ208">
            <v>5</v>
          </cell>
          <cell r="HL208">
            <v>7750</v>
          </cell>
        </row>
        <row r="209">
          <cell r="HA209">
            <v>13</v>
          </cell>
          <cell r="HE209">
            <v>1606015</v>
          </cell>
          <cell r="HF209" t="str">
            <v>神器3-5 : 11级</v>
          </cell>
          <cell r="HH209">
            <v>11</v>
          </cell>
          <cell r="HJ209">
            <v>5</v>
          </cell>
          <cell r="HL209">
            <v>7900</v>
          </cell>
        </row>
        <row r="210">
          <cell r="HA210">
            <v>13</v>
          </cell>
          <cell r="HE210">
            <v>1606015</v>
          </cell>
          <cell r="HF210" t="str">
            <v>神器3-5 : 12级</v>
          </cell>
          <cell r="HH210">
            <v>12</v>
          </cell>
          <cell r="HJ210">
            <v>6</v>
          </cell>
          <cell r="HL210">
            <v>8100</v>
          </cell>
        </row>
        <row r="211">
          <cell r="HA211">
            <v>13</v>
          </cell>
          <cell r="HE211">
            <v>1606015</v>
          </cell>
          <cell r="HF211" t="str">
            <v>神器3-5 : 13级</v>
          </cell>
          <cell r="HH211">
            <v>13</v>
          </cell>
          <cell r="HJ211">
            <v>7</v>
          </cell>
          <cell r="HL211">
            <v>8250</v>
          </cell>
        </row>
        <row r="212">
          <cell r="HA212">
            <v>13</v>
          </cell>
          <cell r="HE212">
            <v>1606015</v>
          </cell>
          <cell r="HF212" t="str">
            <v>神器3-5 : 14级</v>
          </cell>
          <cell r="HH212">
            <v>14</v>
          </cell>
          <cell r="HJ212">
            <v>7</v>
          </cell>
          <cell r="HL212">
            <v>8400</v>
          </cell>
        </row>
        <row r="213">
          <cell r="HA213">
            <v>13</v>
          </cell>
          <cell r="HE213">
            <v>1606015</v>
          </cell>
          <cell r="HF213" t="str">
            <v>神器3-5 : 15级</v>
          </cell>
          <cell r="HH213">
            <v>15</v>
          </cell>
          <cell r="HJ213">
            <v>7</v>
          </cell>
          <cell r="HL213">
            <v>8550</v>
          </cell>
        </row>
        <row r="214">
          <cell r="HA214">
            <v>13</v>
          </cell>
          <cell r="HE214">
            <v>1606015</v>
          </cell>
          <cell r="HF214" t="str">
            <v>神器3-5 : 16级</v>
          </cell>
          <cell r="HH214">
            <v>16</v>
          </cell>
          <cell r="HJ214">
            <v>10</v>
          </cell>
          <cell r="HL214">
            <v>8700</v>
          </cell>
        </row>
        <row r="215">
          <cell r="HA215">
            <v>13</v>
          </cell>
          <cell r="HE215">
            <v>1606015</v>
          </cell>
          <cell r="HF215" t="str">
            <v>神器3-5 : 17级</v>
          </cell>
          <cell r="HH215">
            <v>17</v>
          </cell>
          <cell r="HJ215">
            <v>10</v>
          </cell>
          <cell r="HL215">
            <v>8850</v>
          </cell>
        </row>
        <row r="216">
          <cell r="HA216">
            <v>13</v>
          </cell>
          <cell r="HE216">
            <v>1606015</v>
          </cell>
          <cell r="HF216" t="str">
            <v>神器3-5 : 18级</v>
          </cell>
          <cell r="HH216">
            <v>18</v>
          </cell>
          <cell r="HJ216">
            <v>10</v>
          </cell>
          <cell r="HL216">
            <v>9000</v>
          </cell>
        </row>
        <row r="217">
          <cell r="HA217">
            <v>14</v>
          </cell>
          <cell r="HE217">
            <v>1606016</v>
          </cell>
          <cell r="HF217" t="str">
            <v>神器3-6 : 1级</v>
          </cell>
          <cell r="HH217">
            <v>1</v>
          </cell>
          <cell r="HJ217">
            <v>1</v>
          </cell>
          <cell r="HL217">
            <v>8800</v>
          </cell>
        </row>
        <row r="218">
          <cell r="HA218">
            <v>14</v>
          </cell>
          <cell r="HE218">
            <v>1606016</v>
          </cell>
          <cell r="HF218" t="str">
            <v>神器3-6 : 2级</v>
          </cell>
          <cell r="HH218">
            <v>2</v>
          </cell>
          <cell r="HJ218">
            <v>1</v>
          </cell>
          <cell r="HL218">
            <v>9100</v>
          </cell>
        </row>
        <row r="219">
          <cell r="HA219">
            <v>14</v>
          </cell>
          <cell r="HE219">
            <v>1606016</v>
          </cell>
          <cell r="HF219" t="str">
            <v>神器3-6 : 3级</v>
          </cell>
          <cell r="HH219">
            <v>3</v>
          </cell>
          <cell r="HJ219">
            <v>1</v>
          </cell>
          <cell r="HL219">
            <v>9400</v>
          </cell>
        </row>
        <row r="220">
          <cell r="HA220">
            <v>14</v>
          </cell>
          <cell r="HE220">
            <v>1606016</v>
          </cell>
          <cell r="HF220" t="str">
            <v>神器3-6 : 4级</v>
          </cell>
          <cell r="HH220">
            <v>4</v>
          </cell>
          <cell r="HJ220">
            <v>2</v>
          </cell>
          <cell r="HL220">
            <v>9700</v>
          </cell>
        </row>
        <row r="221">
          <cell r="HA221">
            <v>14</v>
          </cell>
          <cell r="HE221">
            <v>1606016</v>
          </cell>
          <cell r="HF221" t="str">
            <v>神器3-6 : 5级</v>
          </cell>
          <cell r="HH221">
            <v>5</v>
          </cell>
          <cell r="HJ221">
            <v>2</v>
          </cell>
          <cell r="HL221">
            <v>10000</v>
          </cell>
        </row>
        <row r="222">
          <cell r="HA222">
            <v>14</v>
          </cell>
          <cell r="HE222">
            <v>1606016</v>
          </cell>
          <cell r="HF222" t="str">
            <v>神器3-6 : 6级</v>
          </cell>
          <cell r="HH222">
            <v>6</v>
          </cell>
          <cell r="HJ222">
            <v>2</v>
          </cell>
          <cell r="HL222">
            <v>10300</v>
          </cell>
        </row>
        <row r="223">
          <cell r="HA223">
            <v>14</v>
          </cell>
          <cell r="HE223">
            <v>1606016</v>
          </cell>
          <cell r="HF223" t="str">
            <v>神器3-6 : 7级</v>
          </cell>
          <cell r="HH223">
            <v>7</v>
          </cell>
          <cell r="HJ223">
            <v>3</v>
          </cell>
          <cell r="HL223">
            <v>10550</v>
          </cell>
        </row>
        <row r="224">
          <cell r="HA224">
            <v>14</v>
          </cell>
          <cell r="HE224">
            <v>1606016</v>
          </cell>
          <cell r="HF224" t="str">
            <v>神器3-6 : 8级</v>
          </cell>
          <cell r="HH224">
            <v>8</v>
          </cell>
          <cell r="HJ224">
            <v>3</v>
          </cell>
          <cell r="HL224">
            <v>10850</v>
          </cell>
        </row>
        <row r="225">
          <cell r="HA225">
            <v>14</v>
          </cell>
          <cell r="HE225">
            <v>1606016</v>
          </cell>
          <cell r="HF225" t="str">
            <v>神器3-6 : 9级</v>
          </cell>
          <cell r="HH225">
            <v>9</v>
          </cell>
          <cell r="HJ225">
            <v>3</v>
          </cell>
          <cell r="HL225">
            <v>11100</v>
          </cell>
        </row>
        <row r="226">
          <cell r="HA226">
            <v>14</v>
          </cell>
          <cell r="HE226">
            <v>1606016</v>
          </cell>
          <cell r="HF226" t="str">
            <v>神器3-6 : 10级</v>
          </cell>
          <cell r="HH226">
            <v>10</v>
          </cell>
          <cell r="HJ226">
            <v>5</v>
          </cell>
          <cell r="HL226">
            <v>11350</v>
          </cell>
        </row>
        <row r="227">
          <cell r="HA227">
            <v>14</v>
          </cell>
          <cell r="HE227">
            <v>1606016</v>
          </cell>
          <cell r="HF227" t="str">
            <v>神器3-6 : 11级</v>
          </cell>
          <cell r="HH227">
            <v>11</v>
          </cell>
          <cell r="HJ227">
            <v>5</v>
          </cell>
          <cell r="HL227">
            <v>11600</v>
          </cell>
        </row>
        <row r="228">
          <cell r="HA228">
            <v>14</v>
          </cell>
          <cell r="HE228">
            <v>1606016</v>
          </cell>
          <cell r="HF228" t="str">
            <v>神器3-6 : 12级</v>
          </cell>
          <cell r="HH228">
            <v>12</v>
          </cell>
          <cell r="HJ228">
            <v>6</v>
          </cell>
          <cell r="HL228">
            <v>11850</v>
          </cell>
        </row>
        <row r="229">
          <cell r="HA229">
            <v>14</v>
          </cell>
          <cell r="HE229">
            <v>1606016</v>
          </cell>
          <cell r="HF229" t="str">
            <v>神器3-6 : 13级</v>
          </cell>
          <cell r="HH229">
            <v>13</v>
          </cell>
          <cell r="HJ229">
            <v>7</v>
          </cell>
          <cell r="HL229">
            <v>12100</v>
          </cell>
        </row>
        <row r="230">
          <cell r="HA230">
            <v>14</v>
          </cell>
          <cell r="HE230">
            <v>1606016</v>
          </cell>
          <cell r="HF230" t="str">
            <v>神器3-6 : 14级</v>
          </cell>
          <cell r="HH230">
            <v>14</v>
          </cell>
          <cell r="HJ230">
            <v>7</v>
          </cell>
          <cell r="HL230">
            <v>12300</v>
          </cell>
        </row>
        <row r="231">
          <cell r="HA231">
            <v>14</v>
          </cell>
          <cell r="HE231">
            <v>1606016</v>
          </cell>
          <cell r="HF231" t="str">
            <v>神器3-6 : 15级</v>
          </cell>
          <cell r="HH231">
            <v>15</v>
          </cell>
          <cell r="HJ231">
            <v>7</v>
          </cell>
          <cell r="HL231">
            <v>12550</v>
          </cell>
        </row>
        <row r="232">
          <cell r="HA232">
            <v>14</v>
          </cell>
          <cell r="HE232">
            <v>1606016</v>
          </cell>
          <cell r="HF232" t="str">
            <v>神器3-6 : 16级</v>
          </cell>
          <cell r="HH232">
            <v>16</v>
          </cell>
          <cell r="HJ232">
            <v>10</v>
          </cell>
          <cell r="HL232">
            <v>12750</v>
          </cell>
        </row>
        <row r="233">
          <cell r="HA233">
            <v>14</v>
          </cell>
          <cell r="HE233">
            <v>1606016</v>
          </cell>
          <cell r="HF233" t="str">
            <v>神器3-6 : 17级</v>
          </cell>
          <cell r="HH233">
            <v>17</v>
          </cell>
          <cell r="HJ233">
            <v>10</v>
          </cell>
          <cell r="HL233">
            <v>13000</v>
          </cell>
        </row>
        <row r="234">
          <cell r="HA234">
            <v>14</v>
          </cell>
          <cell r="HE234">
            <v>1606016</v>
          </cell>
          <cell r="HF234" t="str">
            <v>神器3-6 : 18级</v>
          </cell>
          <cell r="HH234">
            <v>18</v>
          </cell>
          <cell r="HJ234">
            <v>10</v>
          </cell>
          <cell r="HL234">
            <v>13200</v>
          </cell>
        </row>
        <row r="235">
          <cell r="HA235">
            <v>15</v>
          </cell>
          <cell r="HE235">
            <v>1606017</v>
          </cell>
          <cell r="HF235" t="str">
            <v>神器4-1 : 1级</v>
          </cell>
          <cell r="HH235">
            <v>1</v>
          </cell>
          <cell r="HJ235">
            <v>1</v>
          </cell>
          <cell r="HL235">
            <v>2850</v>
          </cell>
        </row>
        <row r="236">
          <cell r="HA236">
            <v>15</v>
          </cell>
          <cell r="HE236">
            <v>1606017</v>
          </cell>
          <cell r="HF236" t="str">
            <v>神器4-1 : 2级</v>
          </cell>
          <cell r="HH236">
            <v>2</v>
          </cell>
          <cell r="HJ236">
            <v>1</v>
          </cell>
          <cell r="HL236">
            <v>2950</v>
          </cell>
        </row>
        <row r="237">
          <cell r="HA237">
            <v>15</v>
          </cell>
          <cell r="HE237">
            <v>1606017</v>
          </cell>
          <cell r="HF237" t="str">
            <v>神器4-1 : 3级</v>
          </cell>
          <cell r="HH237">
            <v>3</v>
          </cell>
          <cell r="HJ237">
            <v>1</v>
          </cell>
          <cell r="HL237">
            <v>3050</v>
          </cell>
        </row>
        <row r="238">
          <cell r="HA238">
            <v>15</v>
          </cell>
          <cell r="HE238">
            <v>1606017</v>
          </cell>
          <cell r="HF238" t="str">
            <v>神器4-1 : 4级</v>
          </cell>
          <cell r="HH238">
            <v>4</v>
          </cell>
          <cell r="HJ238">
            <v>2</v>
          </cell>
          <cell r="HL238">
            <v>3150</v>
          </cell>
        </row>
        <row r="239">
          <cell r="HA239">
            <v>15</v>
          </cell>
          <cell r="HE239">
            <v>1606017</v>
          </cell>
          <cell r="HF239" t="str">
            <v>神器4-1 : 5级</v>
          </cell>
          <cell r="HH239">
            <v>5</v>
          </cell>
          <cell r="HJ239">
            <v>2</v>
          </cell>
          <cell r="HL239">
            <v>3250</v>
          </cell>
        </row>
        <row r="240">
          <cell r="HA240">
            <v>15</v>
          </cell>
          <cell r="HE240">
            <v>1606017</v>
          </cell>
          <cell r="HF240" t="str">
            <v>神器4-1 : 6级</v>
          </cell>
          <cell r="HH240">
            <v>6</v>
          </cell>
          <cell r="HJ240">
            <v>2</v>
          </cell>
          <cell r="HL240">
            <v>3350</v>
          </cell>
        </row>
        <row r="241">
          <cell r="HA241">
            <v>15</v>
          </cell>
          <cell r="HE241">
            <v>1606017</v>
          </cell>
          <cell r="HF241" t="str">
            <v>神器4-1 : 7级</v>
          </cell>
          <cell r="HH241">
            <v>7</v>
          </cell>
          <cell r="HJ241">
            <v>3</v>
          </cell>
          <cell r="HL241">
            <v>3450</v>
          </cell>
        </row>
        <row r="242">
          <cell r="HA242">
            <v>15</v>
          </cell>
          <cell r="HE242">
            <v>1606017</v>
          </cell>
          <cell r="HF242" t="str">
            <v>神器4-1 : 8级</v>
          </cell>
          <cell r="HH242">
            <v>8</v>
          </cell>
          <cell r="HJ242">
            <v>3</v>
          </cell>
          <cell r="HL242">
            <v>3500</v>
          </cell>
        </row>
        <row r="243">
          <cell r="HA243">
            <v>15</v>
          </cell>
          <cell r="HE243">
            <v>1606017</v>
          </cell>
          <cell r="HF243" t="str">
            <v>神器4-1 : 9级</v>
          </cell>
          <cell r="HH243">
            <v>9</v>
          </cell>
          <cell r="HJ243">
            <v>3</v>
          </cell>
          <cell r="HL243">
            <v>3600</v>
          </cell>
        </row>
        <row r="244">
          <cell r="HA244">
            <v>15</v>
          </cell>
          <cell r="HE244">
            <v>1606017</v>
          </cell>
          <cell r="HF244" t="str">
            <v>神器4-1 : 10级</v>
          </cell>
          <cell r="HH244">
            <v>10</v>
          </cell>
          <cell r="HJ244">
            <v>5</v>
          </cell>
          <cell r="HL244">
            <v>3700</v>
          </cell>
        </row>
        <row r="245">
          <cell r="HA245">
            <v>15</v>
          </cell>
          <cell r="HE245">
            <v>1606017</v>
          </cell>
          <cell r="HF245" t="str">
            <v>神器4-1 : 11级</v>
          </cell>
          <cell r="HH245">
            <v>11</v>
          </cell>
          <cell r="HJ245">
            <v>5</v>
          </cell>
          <cell r="HL245">
            <v>3800</v>
          </cell>
        </row>
        <row r="246">
          <cell r="HA246">
            <v>15</v>
          </cell>
          <cell r="HE246">
            <v>1606017</v>
          </cell>
          <cell r="HF246" t="str">
            <v>神器4-1 : 12级</v>
          </cell>
          <cell r="HH246">
            <v>12</v>
          </cell>
          <cell r="HJ246">
            <v>6</v>
          </cell>
          <cell r="HL246">
            <v>3850</v>
          </cell>
        </row>
        <row r="247">
          <cell r="HA247">
            <v>15</v>
          </cell>
          <cell r="HE247">
            <v>1606017</v>
          </cell>
          <cell r="HF247" t="str">
            <v>神器4-1 : 13级</v>
          </cell>
          <cell r="HH247">
            <v>13</v>
          </cell>
          <cell r="HJ247">
            <v>7</v>
          </cell>
          <cell r="HL247">
            <v>3950</v>
          </cell>
        </row>
        <row r="248">
          <cell r="HA248">
            <v>15</v>
          </cell>
          <cell r="HE248">
            <v>1606017</v>
          </cell>
          <cell r="HF248" t="str">
            <v>神器4-1 : 14级</v>
          </cell>
          <cell r="HH248">
            <v>14</v>
          </cell>
          <cell r="HJ248">
            <v>7</v>
          </cell>
          <cell r="HL248">
            <v>4000</v>
          </cell>
        </row>
        <row r="249">
          <cell r="HA249">
            <v>15</v>
          </cell>
          <cell r="HE249">
            <v>1606017</v>
          </cell>
          <cell r="HF249" t="str">
            <v>神器4-1 : 15级</v>
          </cell>
          <cell r="HH249">
            <v>15</v>
          </cell>
          <cell r="HJ249">
            <v>7</v>
          </cell>
          <cell r="HL249">
            <v>4100</v>
          </cell>
        </row>
        <row r="250">
          <cell r="HA250">
            <v>15</v>
          </cell>
          <cell r="HE250">
            <v>1606017</v>
          </cell>
          <cell r="HF250" t="str">
            <v>神器4-1 : 16级</v>
          </cell>
          <cell r="HH250">
            <v>16</v>
          </cell>
          <cell r="HJ250">
            <v>10</v>
          </cell>
          <cell r="HL250">
            <v>4150</v>
          </cell>
        </row>
        <row r="251">
          <cell r="HA251">
            <v>15</v>
          </cell>
          <cell r="HE251">
            <v>1606017</v>
          </cell>
          <cell r="HF251" t="str">
            <v>神器4-1 : 17级</v>
          </cell>
          <cell r="HH251">
            <v>17</v>
          </cell>
          <cell r="HJ251">
            <v>10</v>
          </cell>
          <cell r="HL251">
            <v>4250</v>
          </cell>
        </row>
        <row r="252">
          <cell r="HA252">
            <v>15</v>
          </cell>
          <cell r="HE252">
            <v>1606017</v>
          </cell>
          <cell r="HF252" t="str">
            <v>神器4-1 : 18级</v>
          </cell>
          <cell r="HH252">
            <v>18</v>
          </cell>
          <cell r="HJ252">
            <v>10</v>
          </cell>
          <cell r="HL252">
            <v>4300</v>
          </cell>
        </row>
        <row r="253">
          <cell r="HA253">
            <v>16</v>
          </cell>
          <cell r="HE253">
            <v>1606018</v>
          </cell>
          <cell r="HF253" t="str">
            <v>神器4-2 : 1级</v>
          </cell>
          <cell r="HH253">
            <v>1</v>
          </cell>
          <cell r="HJ253">
            <v>1</v>
          </cell>
          <cell r="HL253">
            <v>2850</v>
          </cell>
        </row>
        <row r="254">
          <cell r="HA254">
            <v>16</v>
          </cell>
          <cell r="HE254">
            <v>1606018</v>
          </cell>
          <cell r="HF254" t="str">
            <v>神器4-2 : 2级</v>
          </cell>
          <cell r="HH254">
            <v>2</v>
          </cell>
          <cell r="HJ254">
            <v>1</v>
          </cell>
          <cell r="HL254">
            <v>2950</v>
          </cell>
        </row>
        <row r="255">
          <cell r="HA255">
            <v>16</v>
          </cell>
          <cell r="HE255">
            <v>1606018</v>
          </cell>
          <cell r="HF255" t="str">
            <v>神器4-2 : 3级</v>
          </cell>
          <cell r="HH255">
            <v>3</v>
          </cell>
          <cell r="HJ255">
            <v>1</v>
          </cell>
          <cell r="HL255">
            <v>3050</v>
          </cell>
        </row>
        <row r="256">
          <cell r="HA256">
            <v>16</v>
          </cell>
          <cell r="HE256">
            <v>1606018</v>
          </cell>
          <cell r="HF256" t="str">
            <v>神器4-2 : 4级</v>
          </cell>
          <cell r="HH256">
            <v>4</v>
          </cell>
          <cell r="HJ256">
            <v>2</v>
          </cell>
          <cell r="HL256">
            <v>3150</v>
          </cell>
        </row>
        <row r="257">
          <cell r="HA257">
            <v>16</v>
          </cell>
          <cell r="HE257">
            <v>1606018</v>
          </cell>
          <cell r="HF257" t="str">
            <v>神器4-2 : 5级</v>
          </cell>
          <cell r="HH257">
            <v>5</v>
          </cell>
          <cell r="HJ257">
            <v>2</v>
          </cell>
          <cell r="HL257">
            <v>3250</v>
          </cell>
        </row>
        <row r="258">
          <cell r="HA258">
            <v>16</v>
          </cell>
          <cell r="HE258">
            <v>1606018</v>
          </cell>
          <cell r="HF258" t="str">
            <v>神器4-2 : 6级</v>
          </cell>
          <cell r="HH258">
            <v>6</v>
          </cell>
          <cell r="HJ258">
            <v>2</v>
          </cell>
          <cell r="HL258">
            <v>3350</v>
          </cell>
        </row>
        <row r="259">
          <cell r="HA259">
            <v>16</v>
          </cell>
          <cell r="HE259">
            <v>1606018</v>
          </cell>
          <cell r="HF259" t="str">
            <v>神器4-2 : 7级</v>
          </cell>
          <cell r="HH259">
            <v>7</v>
          </cell>
          <cell r="HJ259">
            <v>3</v>
          </cell>
          <cell r="HL259">
            <v>3450</v>
          </cell>
        </row>
        <row r="260">
          <cell r="HA260">
            <v>16</v>
          </cell>
          <cell r="HE260">
            <v>1606018</v>
          </cell>
          <cell r="HF260" t="str">
            <v>神器4-2 : 8级</v>
          </cell>
          <cell r="HH260">
            <v>8</v>
          </cell>
          <cell r="HJ260">
            <v>3</v>
          </cell>
          <cell r="HL260">
            <v>3500</v>
          </cell>
        </row>
        <row r="261">
          <cell r="HA261">
            <v>16</v>
          </cell>
          <cell r="HE261">
            <v>1606018</v>
          </cell>
          <cell r="HF261" t="str">
            <v>神器4-2 : 9级</v>
          </cell>
          <cell r="HH261">
            <v>9</v>
          </cell>
          <cell r="HJ261">
            <v>3</v>
          </cell>
          <cell r="HL261">
            <v>3600</v>
          </cell>
        </row>
        <row r="262">
          <cell r="HA262">
            <v>16</v>
          </cell>
          <cell r="HE262">
            <v>1606018</v>
          </cell>
          <cell r="HF262" t="str">
            <v>神器4-2 : 10级</v>
          </cell>
          <cell r="HH262">
            <v>10</v>
          </cell>
          <cell r="HJ262">
            <v>5</v>
          </cell>
          <cell r="HL262">
            <v>3700</v>
          </cell>
        </row>
        <row r="263">
          <cell r="HA263">
            <v>16</v>
          </cell>
          <cell r="HE263">
            <v>1606018</v>
          </cell>
          <cell r="HF263" t="str">
            <v>神器4-2 : 11级</v>
          </cell>
          <cell r="HH263">
            <v>11</v>
          </cell>
          <cell r="HJ263">
            <v>5</v>
          </cell>
          <cell r="HL263">
            <v>3800</v>
          </cell>
        </row>
        <row r="264">
          <cell r="HA264">
            <v>16</v>
          </cell>
          <cell r="HE264">
            <v>1606018</v>
          </cell>
          <cell r="HF264" t="str">
            <v>神器4-2 : 12级</v>
          </cell>
          <cell r="HH264">
            <v>12</v>
          </cell>
          <cell r="HJ264">
            <v>6</v>
          </cell>
          <cell r="HL264">
            <v>3850</v>
          </cell>
        </row>
        <row r="265">
          <cell r="HA265">
            <v>16</v>
          </cell>
          <cell r="HE265">
            <v>1606018</v>
          </cell>
          <cell r="HF265" t="str">
            <v>神器4-2 : 13级</v>
          </cell>
          <cell r="HH265">
            <v>13</v>
          </cell>
          <cell r="HJ265">
            <v>7</v>
          </cell>
          <cell r="HL265">
            <v>3950</v>
          </cell>
        </row>
        <row r="266">
          <cell r="HA266">
            <v>16</v>
          </cell>
          <cell r="HE266">
            <v>1606018</v>
          </cell>
          <cell r="HF266" t="str">
            <v>神器4-2 : 14级</v>
          </cell>
          <cell r="HH266">
            <v>14</v>
          </cell>
          <cell r="HJ266">
            <v>7</v>
          </cell>
          <cell r="HL266">
            <v>4000</v>
          </cell>
        </row>
        <row r="267">
          <cell r="HA267">
            <v>16</v>
          </cell>
          <cell r="HE267">
            <v>1606018</v>
          </cell>
          <cell r="HF267" t="str">
            <v>神器4-2 : 15级</v>
          </cell>
          <cell r="HH267">
            <v>15</v>
          </cell>
          <cell r="HJ267">
            <v>7</v>
          </cell>
          <cell r="HL267">
            <v>4100</v>
          </cell>
        </row>
        <row r="268">
          <cell r="HA268">
            <v>16</v>
          </cell>
          <cell r="HE268">
            <v>1606018</v>
          </cell>
          <cell r="HF268" t="str">
            <v>神器4-2 : 16级</v>
          </cell>
          <cell r="HH268">
            <v>16</v>
          </cell>
          <cell r="HJ268">
            <v>10</v>
          </cell>
          <cell r="HL268">
            <v>4150</v>
          </cell>
        </row>
        <row r="269">
          <cell r="HA269">
            <v>16</v>
          </cell>
          <cell r="HE269">
            <v>1606018</v>
          </cell>
          <cell r="HF269" t="str">
            <v>神器4-2 : 17级</v>
          </cell>
          <cell r="HH269">
            <v>17</v>
          </cell>
          <cell r="HJ269">
            <v>10</v>
          </cell>
          <cell r="HL269">
            <v>4250</v>
          </cell>
        </row>
        <row r="270">
          <cell r="HA270">
            <v>16</v>
          </cell>
          <cell r="HE270">
            <v>1606018</v>
          </cell>
          <cell r="HF270" t="str">
            <v>神器4-2 : 18级</v>
          </cell>
          <cell r="HH270">
            <v>18</v>
          </cell>
          <cell r="HJ270">
            <v>10</v>
          </cell>
          <cell r="HL270">
            <v>4300</v>
          </cell>
        </row>
        <row r="271">
          <cell r="HA271">
            <v>17</v>
          </cell>
          <cell r="HE271">
            <v>1606019</v>
          </cell>
          <cell r="HF271" t="str">
            <v>神器4-3 : 1级</v>
          </cell>
          <cell r="HH271">
            <v>1</v>
          </cell>
          <cell r="HJ271">
            <v>1</v>
          </cell>
          <cell r="HL271">
            <v>4950</v>
          </cell>
        </row>
        <row r="272">
          <cell r="HA272">
            <v>17</v>
          </cell>
          <cell r="HE272">
            <v>1606019</v>
          </cell>
          <cell r="HF272" t="str">
            <v>神器4-3 : 2级</v>
          </cell>
          <cell r="HH272">
            <v>2</v>
          </cell>
          <cell r="HJ272">
            <v>1</v>
          </cell>
          <cell r="HL272">
            <v>5150</v>
          </cell>
        </row>
        <row r="273">
          <cell r="HA273">
            <v>17</v>
          </cell>
          <cell r="HE273">
            <v>1606019</v>
          </cell>
          <cell r="HF273" t="str">
            <v>神器4-3 : 3级</v>
          </cell>
          <cell r="HH273">
            <v>3</v>
          </cell>
          <cell r="HJ273">
            <v>1</v>
          </cell>
          <cell r="HL273">
            <v>5300</v>
          </cell>
        </row>
        <row r="274">
          <cell r="HA274">
            <v>17</v>
          </cell>
          <cell r="HE274">
            <v>1606019</v>
          </cell>
          <cell r="HF274" t="str">
            <v>神器4-3 : 4级</v>
          </cell>
          <cell r="HH274">
            <v>4</v>
          </cell>
          <cell r="HJ274">
            <v>2</v>
          </cell>
          <cell r="HL274">
            <v>5500</v>
          </cell>
        </row>
        <row r="275">
          <cell r="HA275">
            <v>17</v>
          </cell>
          <cell r="HE275">
            <v>1606019</v>
          </cell>
          <cell r="HF275" t="str">
            <v>神器4-3 : 5级</v>
          </cell>
          <cell r="HH275">
            <v>5</v>
          </cell>
          <cell r="HJ275">
            <v>2</v>
          </cell>
          <cell r="HL275">
            <v>5650</v>
          </cell>
        </row>
        <row r="276">
          <cell r="HA276">
            <v>17</v>
          </cell>
          <cell r="HE276">
            <v>1606019</v>
          </cell>
          <cell r="HF276" t="str">
            <v>神器4-3 : 6级</v>
          </cell>
          <cell r="HH276">
            <v>6</v>
          </cell>
          <cell r="HJ276">
            <v>2</v>
          </cell>
          <cell r="HL276">
            <v>5800</v>
          </cell>
        </row>
        <row r="277">
          <cell r="HA277">
            <v>17</v>
          </cell>
          <cell r="HE277">
            <v>1606019</v>
          </cell>
          <cell r="HF277" t="str">
            <v>神器4-3 : 7级</v>
          </cell>
          <cell r="HH277">
            <v>7</v>
          </cell>
          <cell r="HJ277">
            <v>3</v>
          </cell>
          <cell r="HL277">
            <v>5950</v>
          </cell>
        </row>
        <row r="278">
          <cell r="HA278">
            <v>17</v>
          </cell>
          <cell r="HE278">
            <v>1606019</v>
          </cell>
          <cell r="HF278" t="str">
            <v>神器4-3 : 8级</v>
          </cell>
          <cell r="HH278">
            <v>8</v>
          </cell>
          <cell r="HJ278">
            <v>3</v>
          </cell>
          <cell r="HL278">
            <v>6100</v>
          </cell>
        </row>
        <row r="279">
          <cell r="HA279">
            <v>17</v>
          </cell>
          <cell r="HE279">
            <v>1606019</v>
          </cell>
          <cell r="HF279" t="str">
            <v>神器4-3 : 9级</v>
          </cell>
          <cell r="HH279">
            <v>9</v>
          </cell>
          <cell r="HJ279">
            <v>3</v>
          </cell>
          <cell r="HL279">
            <v>6250</v>
          </cell>
        </row>
        <row r="280">
          <cell r="HA280">
            <v>17</v>
          </cell>
          <cell r="HE280">
            <v>1606019</v>
          </cell>
          <cell r="HF280" t="str">
            <v>神器4-3 : 10级</v>
          </cell>
          <cell r="HH280">
            <v>10</v>
          </cell>
          <cell r="HJ280">
            <v>5</v>
          </cell>
          <cell r="HL280">
            <v>6400</v>
          </cell>
        </row>
        <row r="281">
          <cell r="HA281">
            <v>17</v>
          </cell>
          <cell r="HE281">
            <v>1606019</v>
          </cell>
          <cell r="HF281" t="str">
            <v>神器4-3 : 11级</v>
          </cell>
          <cell r="HH281">
            <v>11</v>
          </cell>
          <cell r="HJ281">
            <v>5</v>
          </cell>
          <cell r="HL281">
            <v>6550</v>
          </cell>
        </row>
        <row r="282">
          <cell r="HA282">
            <v>17</v>
          </cell>
          <cell r="HE282">
            <v>1606019</v>
          </cell>
          <cell r="HF282" t="str">
            <v>神器4-3 : 12级</v>
          </cell>
          <cell r="HH282">
            <v>12</v>
          </cell>
          <cell r="HJ282">
            <v>6</v>
          </cell>
          <cell r="HL282">
            <v>6700</v>
          </cell>
        </row>
        <row r="283">
          <cell r="HA283">
            <v>17</v>
          </cell>
          <cell r="HE283">
            <v>1606019</v>
          </cell>
          <cell r="HF283" t="str">
            <v>神器4-3 : 13级</v>
          </cell>
          <cell r="HH283">
            <v>13</v>
          </cell>
          <cell r="HJ283">
            <v>7</v>
          </cell>
          <cell r="HL283">
            <v>6800</v>
          </cell>
        </row>
        <row r="284">
          <cell r="HA284">
            <v>17</v>
          </cell>
          <cell r="HE284">
            <v>1606019</v>
          </cell>
          <cell r="HF284" t="str">
            <v>神器4-3 : 14级</v>
          </cell>
          <cell r="HH284">
            <v>14</v>
          </cell>
          <cell r="HJ284">
            <v>7</v>
          </cell>
          <cell r="HL284">
            <v>6950</v>
          </cell>
        </row>
        <row r="285">
          <cell r="HA285">
            <v>17</v>
          </cell>
          <cell r="HE285">
            <v>1606019</v>
          </cell>
          <cell r="HF285" t="str">
            <v>神器4-3 : 15级</v>
          </cell>
          <cell r="HH285">
            <v>15</v>
          </cell>
          <cell r="HJ285">
            <v>7</v>
          </cell>
          <cell r="HL285">
            <v>7050</v>
          </cell>
        </row>
        <row r="286">
          <cell r="HA286">
            <v>17</v>
          </cell>
          <cell r="HE286">
            <v>1606019</v>
          </cell>
          <cell r="HF286" t="str">
            <v>神器4-3 : 16级</v>
          </cell>
          <cell r="HH286">
            <v>16</v>
          </cell>
          <cell r="HJ286">
            <v>10</v>
          </cell>
          <cell r="HL286">
            <v>7200</v>
          </cell>
        </row>
        <row r="287">
          <cell r="HA287">
            <v>17</v>
          </cell>
          <cell r="HE287">
            <v>1606019</v>
          </cell>
          <cell r="HF287" t="str">
            <v>神器4-3 : 17级</v>
          </cell>
          <cell r="HH287">
            <v>17</v>
          </cell>
          <cell r="HJ287">
            <v>10</v>
          </cell>
          <cell r="HL287">
            <v>7350</v>
          </cell>
        </row>
        <row r="288">
          <cell r="HA288">
            <v>17</v>
          </cell>
          <cell r="HE288">
            <v>1606019</v>
          </cell>
          <cell r="HF288" t="str">
            <v>神器4-3 : 18级</v>
          </cell>
          <cell r="HH288">
            <v>18</v>
          </cell>
          <cell r="HJ288">
            <v>10</v>
          </cell>
          <cell r="HL288">
            <v>7450</v>
          </cell>
        </row>
        <row r="289">
          <cell r="HA289">
            <v>18</v>
          </cell>
          <cell r="HE289">
            <v>1606020</v>
          </cell>
          <cell r="HF289" t="str">
            <v>神器4-4 : 1级</v>
          </cell>
          <cell r="HH289">
            <v>1</v>
          </cell>
          <cell r="HJ289">
            <v>1</v>
          </cell>
          <cell r="HL289">
            <v>4950</v>
          </cell>
        </row>
        <row r="290">
          <cell r="HA290">
            <v>18</v>
          </cell>
          <cell r="HE290">
            <v>1606020</v>
          </cell>
          <cell r="HF290" t="str">
            <v>神器4-4 : 2级</v>
          </cell>
          <cell r="HH290">
            <v>2</v>
          </cell>
          <cell r="HJ290">
            <v>1</v>
          </cell>
          <cell r="HL290">
            <v>5150</v>
          </cell>
        </row>
        <row r="291">
          <cell r="HA291">
            <v>18</v>
          </cell>
          <cell r="HE291">
            <v>1606020</v>
          </cell>
          <cell r="HF291" t="str">
            <v>神器4-4 : 3级</v>
          </cell>
          <cell r="HH291">
            <v>3</v>
          </cell>
          <cell r="HJ291">
            <v>1</v>
          </cell>
          <cell r="HL291">
            <v>5300</v>
          </cell>
        </row>
        <row r="292">
          <cell r="HA292">
            <v>18</v>
          </cell>
          <cell r="HE292">
            <v>1606020</v>
          </cell>
          <cell r="HF292" t="str">
            <v>神器4-4 : 4级</v>
          </cell>
          <cell r="HH292">
            <v>4</v>
          </cell>
          <cell r="HJ292">
            <v>2</v>
          </cell>
          <cell r="HL292">
            <v>5500</v>
          </cell>
        </row>
        <row r="293">
          <cell r="HA293">
            <v>18</v>
          </cell>
          <cell r="HE293">
            <v>1606020</v>
          </cell>
          <cell r="HF293" t="str">
            <v>神器4-4 : 5级</v>
          </cell>
          <cell r="HH293">
            <v>5</v>
          </cell>
          <cell r="HJ293">
            <v>2</v>
          </cell>
          <cell r="HL293">
            <v>5650</v>
          </cell>
        </row>
        <row r="294">
          <cell r="HA294">
            <v>18</v>
          </cell>
          <cell r="HE294">
            <v>1606020</v>
          </cell>
          <cell r="HF294" t="str">
            <v>神器4-4 : 6级</v>
          </cell>
          <cell r="HH294">
            <v>6</v>
          </cell>
          <cell r="HJ294">
            <v>2</v>
          </cell>
          <cell r="HL294">
            <v>5800</v>
          </cell>
        </row>
        <row r="295">
          <cell r="HA295">
            <v>18</v>
          </cell>
          <cell r="HE295">
            <v>1606020</v>
          </cell>
          <cell r="HF295" t="str">
            <v>神器4-4 : 7级</v>
          </cell>
          <cell r="HH295">
            <v>7</v>
          </cell>
          <cell r="HJ295">
            <v>3</v>
          </cell>
          <cell r="HL295">
            <v>5950</v>
          </cell>
        </row>
        <row r="296">
          <cell r="HA296">
            <v>18</v>
          </cell>
          <cell r="HE296">
            <v>1606020</v>
          </cell>
          <cell r="HF296" t="str">
            <v>神器4-4 : 8级</v>
          </cell>
          <cell r="HH296">
            <v>8</v>
          </cell>
          <cell r="HJ296">
            <v>3</v>
          </cell>
          <cell r="HL296">
            <v>6100</v>
          </cell>
        </row>
        <row r="297">
          <cell r="HA297">
            <v>18</v>
          </cell>
          <cell r="HE297">
            <v>1606020</v>
          </cell>
          <cell r="HF297" t="str">
            <v>神器4-4 : 9级</v>
          </cell>
          <cell r="HH297">
            <v>9</v>
          </cell>
          <cell r="HJ297">
            <v>3</v>
          </cell>
          <cell r="HL297">
            <v>6250</v>
          </cell>
        </row>
        <row r="298">
          <cell r="HA298">
            <v>18</v>
          </cell>
          <cell r="HE298">
            <v>1606020</v>
          </cell>
          <cell r="HF298" t="str">
            <v>神器4-4 : 10级</v>
          </cell>
          <cell r="HH298">
            <v>10</v>
          </cell>
          <cell r="HJ298">
            <v>5</v>
          </cell>
          <cell r="HL298">
            <v>6400</v>
          </cell>
        </row>
        <row r="299">
          <cell r="HA299">
            <v>18</v>
          </cell>
          <cell r="HE299">
            <v>1606020</v>
          </cell>
          <cell r="HF299" t="str">
            <v>神器4-4 : 11级</v>
          </cell>
          <cell r="HH299">
            <v>11</v>
          </cell>
          <cell r="HJ299">
            <v>5</v>
          </cell>
          <cell r="HL299">
            <v>6550</v>
          </cell>
        </row>
        <row r="300">
          <cell r="HA300">
            <v>18</v>
          </cell>
          <cell r="HE300">
            <v>1606020</v>
          </cell>
          <cell r="HF300" t="str">
            <v>神器4-4 : 12级</v>
          </cell>
          <cell r="HH300">
            <v>12</v>
          </cell>
          <cell r="HJ300">
            <v>6</v>
          </cell>
          <cell r="HL300">
            <v>6700</v>
          </cell>
        </row>
        <row r="301">
          <cell r="HA301">
            <v>18</v>
          </cell>
          <cell r="HE301">
            <v>1606020</v>
          </cell>
          <cell r="HF301" t="str">
            <v>神器4-4 : 13级</v>
          </cell>
          <cell r="HH301">
            <v>13</v>
          </cell>
          <cell r="HJ301">
            <v>7</v>
          </cell>
          <cell r="HL301">
            <v>6800</v>
          </cell>
        </row>
        <row r="302">
          <cell r="HA302">
            <v>18</v>
          </cell>
          <cell r="HE302">
            <v>1606020</v>
          </cell>
          <cell r="HF302" t="str">
            <v>神器4-4 : 14级</v>
          </cell>
          <cell r="HH302">
            <v>14</v>
          </cell>
          <cell r="HJ302">
            <v>7</v>
          </cell>
          <cell r="HL302">
            <v>6950</v>
          </cell>
        </row>
        <row r="303">
          <cell r="HA303">
            <v>18</v>
          </cell>
          <cell r="HE303">
            <v>1606020</v>
          </cell>
          <cell r="HF303" t="str">
            <v>神器4-4 : 15级</v>
          </cell>
          <cell r="HH303">
            <v>15</v>
          </cell>
          <cell r="HJ303">
            <v>7</v>
          </cell>
          <cell r="HL303">
            <v>7050</v>
          </cell>
        </row>
        <row r="304">
          <cell r="HA304">
            <v>18</v>
          </cell>
          <cell r="HE304">
            <v>1606020</v>
          </cell>
          <cell r="HF304" t="str">
            <v>神器4-4 : 16级</v>
          </cell>
          <cell r="HH304">
            <v>16</v>
          </cell>
          <cell r="HJ304">
            <v>10</v>
          </cell>
          <cell r="HL304">
            <v>7200</v>
          </cell>
        </row>
        <row r="305">
          <cell r="HA305">
            <v>18</v>
          </cell>
          <cell r="HE305">
            <v>1606020</v>
          </cell>
          <cell r="HF305" t="str">
            <v>神器4-4 : 17级</v>
          </cell>
          <cell r="HH305">
            <v>17</v>
          </cell>
          <cell r="HJ305">
            <v>10</v>
          </cell>
          <cell r="HL305">
            <v>7350</v>
          </cell>
        </row>
        <row r="306">
          <cell r="HA306">
            <v>18</v>
          </cell>
          <cell r="HE306">
            <v>1606020</v>
          </cell>
          <cell r="HF306" t="str">
            <v>神器4-4 : 18级</v>
          </cell>
          <cell r="HH306">
            <v>18</v>
          </cell>
          <cell r="HJ306">
            <v>10</v>
          </cell>
          <cell r="HL306">
            <v>7450</v>
          </cell>
        </row>
        <row r="307">
          <cell r="HA307">
            <v>19</v>
          </cell>
          <cell r="HE307">
            <v>1606021</v>
          </cell>
          <cell r="HF307" t="str">
            <v>神器4-5 : 1级</v>
          </cell>
          <cell r="HH307">
            <v>1</v>
          </cell>
          <cell r="HJ307">
            <v>1</v>
          </cell>
          <cell r="HL307">
            <v>7600</v>
          </cell>
        </row>
        <row r="308">
          <cell r="HA308">
            <v>19</v>
          </cell>
          <cell r="HE308">
            <v>1606021</v>
          </cell>
          <cell r="HF308" t="str">
            <v>神器4-5 : 2级</v>
          </cell>
          <cell r="HH308">
            <v>2</v>
          </cell>
          <cell r="HJ308">
            <v>1</v>
          </cell>
          <cell r="HL308">
            <v>7850</v>
          </cell>
        </row>
        <row r="309">
          <cell r="HA309">
            <v>19</v>
          </cell>
          <cell r="HE309">
            <v>1606021</v>
          </cell>
          <cell r="HF309" t="str">
            <v>神器4-5 : 3级</v>
          </cell>
          <cell r="HH309">
            <v>3</v>
          </cell>
          <cell r="HJ309">
            <v>1</v>
          </cell>
          <cell r="HL309">
            <v>8100</v>
          </cell>
        </row>
        <row r="310">
          <cell r="HA310">
            <v>19</v>
          </cell>
          <cell r="HE310">
            <v>1606021</v>
          </cell>
          <cell r="HF310" t="str">
            <v>神器4-5 : 4级</v>
          </cell>
          <cell r="HH310">
            <v>4</v>
          </cell>
          <cell r="HJ310">
            <v>2</v>
          </cell>
          <cell r="HL310">
            <v>8400</v>
          </cell>
        </row>
        <row r="311">
          <cell r="HA311">
            <v>19</v>
          </cell>
          <cell r="HE311">
            <v>1606021</v>
          </cell>
          <cell r="HF311" t="str">
            <v>神器4-5 : 5级</v>
          </cell>
          <cell r="HH311">
            <v>5</v>
          </cell>
          <cell r="HJ311">
            <v>2</v>
          </cell>
          <cell r="HL311">
            <v>8600</v>
          </cell>
        </row>
        <row r="312">
          <cell r="HA312">
            <v>19</v>
          </cell>
          <cell r="HE312">
            <v>1606021</v>
          </cell>
          <cell r="HF312" t="str">
            <v>神器4-5 : 6级</v>
          </cell>
          <cell r="HH312">
            <v>6</v>
          </cell>
          <cell r="HJ312">
            <v>2</v>
          </cell>
          <cell r="HL312">
            <v>8850</v>
          </cell>
        </row>
        <row r="313">
          <cell r="HA313">
            <v>19</v>
          </cell>
          <cell r="HE313">
            <v>1606021</v>
          </cell>
          <cell r="HF313" t="str">
            <v>神器4-5 : 7级</v>
          </cell>
          <cell r="HH313">
            <v>7</v>
          </cell>
          <cell r="HJ313">
            <v>3</v>
          </cell>
          <cell r="HL313">
            <v>9100</v>
          </cell>
        </row>
        <row r="314">
          <cell r="HA314">
            <v>19</v>
          </cell>
          <cell r="HE314">
            <v>1606021</v>
          </cell>
          <cell r="HF314" t="str">
            <v>神器4-5 : 8级</v>
          </cell>
          <cell r="HH314">
            <v>8</v>
          </cell>
          <cell r="HJ314">
            <v>3</v>
          </cell>
          <cell r="HL314">
            <v>9350</v>
          </cell>
        </row>
        <row r="315">
          <cell r="HA315">
            <v>19</v>
          </cell>
          <cell r="HE315">
            <v>1606021</v>
          </cell>
          <cell r="HF315" t="str">
            <v>神器4-5 : 9级</v>
          </cell>
          <cell r="HH315">
            <v>9</v>
          </cell>
          <cell r="HJ315">
            <v>3</v>
          </cell>
          <cell r="HL315">
            <v>9550</v>
          </cell>
        </row>
        <row r="316">
          <cell r="HA316">
            <v>19</v>
          </cell>
          <cell r="HE316">
            <v>1606021</v>
          </cell>
          <cell r="HF316" t="str">
            <v>神器4-5 : 10级</v>
          </cell>
          <cell r="HH316">
            <v>10</v>
          </cell>
          <cell r="HJ316">
            <v>5</v>
          </cell>
          <cell r="HL316">
            <v>9800</v>
          </cell>
        </row>
        <row r="317">
          <cell r="HA317">
            <v>19</v>
          </cell>
          <cell r="HE317">
            <v>1606021</v>
          </cell>
          <cell r="HF317" t="str">
            <v>神器4-5 : 11级</v>
          </cell>
          <cell r="HH317">
            <v>11</v>
          </cell>
          <cell r="HJ317">
            <v>5</v>
          </cell>
          <cell r="HL317">
            <v>10000</v>
          </cell>
        </row>
        <row r="318">
          <cell r="HA318">
            <v>19</v>
          </cell>
          <cell r="HE318">
            <v>1606021</v>
          </cell>
          <cell r="HF318" t="str">
            <v>神器4-5 : 12级</v>
          </cell>
          <cell r="HH318">
            <v>12</v>
          </cell>
          <cell r="HJ318">
            <v>6</v>
          </cell>
          <cell r="HL318">
            <v>10200</v>
          </cell>
        </row>
        <row r="319">
          <cell r="HA319">
            <v>19</v>
          </cell>
          <cell r="HE319">
            <v>1606021</v>
          </cell>
          <cell r="HF319" t="str">
            <v>神器4-5 : 13级</v>
          </cell>
          <cell r="HH319">
            <v>13</v>
          </cell>
          <cell r="HJ319">
            <v>7</v>
          </cell>
          <cell r="HL319">
            <v>10400</v>
          </cell>
        </row>
        <row r="320">
          <cell r="HA320">
            <v>19</v>
          </cell>
          <cell r="HE320">
            <v>1606021</v>
          </cell>
          <cell r="HF320" t="str">
            <v>神器4-5 : 14级</v>
          </cell>
          <cell r="HH320">
            <v>14</v>
          </cell>
          <cell r="HJ320">
            <v>7</v>
          </cell>
          <cell r="HL320">
            <v>10600</v>
          </cell>
        </row>
        <row r="321">
          <cell r="HA321">
            <v>19</v>
          </cell>
          <cell r="HE321">
            <v>1606021</v>
          </cell>
          <cell r="HF321" t="str">
            <v>神器4-5 : 15级</v>
          </cell>
          <cell r="HH321">
            <v>15</v>
          </cell>
          <cell r="HJ321">
            <v>7</v>
          </cell>
          <cell r="HL321">
            <v>10800</v>
          </cell>
        </row>
        <row r="322">
          <cell r="HA322">
            <v>19</v>
          </cell>
          <cell r="HE322">
            <v>1606021</v>
          </cell>
          <cell r="HF322" t="str">
            <v>神器4-5 : 16级</v>
          </cell>
          <cell r="HH322">
            <v>16</v>
          </cell>
          <cell r="HJ322">
            <v>10</v>
          </cell>
          <cell r="HL322">
            <v>11000</v>
          </cell>
        </row>
        <row r="323">
          <cell r="HA323">
            <v>19</v>
          </cell>
          <cell r="HE323">
            <v>1606021</v>
          </cell>
          <cell r="HF323" t="str">
            <v>神器4-5 : 17级</v>
          </cell>
          <cell r="HH323">
            <v>17</v>
          </cell>
          <cell r="HJ323">
            <v>10</v>
          </cell>
          <cell r="HL323">
            <v>11200</v>
          </cell>
        </row>
        <row r="324">
          <cell r="HA324">
            <v>19</v>
          </cell>
          <cell r="HE324">
            <v>1606021</v>
          </cell>
          <cell r="HF324" t="str">
            <v>神器4-5 : 18级</v>
          </cell>
          <cell r="HH324">
            <v>18</v>
          </cell>
          <cell r="HJ324">
            <v>10</v>
          </cell>
          <cell r="HL324">
            <v>11400</v>
          </cell>
        </row>
        <row r="325">
          <cell r="HA325">
            <v>20</v>
          </cell>
          <cell r="HE325">
            <v>1606022</v>
          </cell>
          <cell r="HF325" t="str">
            <v>神器4-6 : 1级</v>
          </cell>
          <cell r="HH325">
            <v>1</v>
          </cell>
          <cell r="HJ325">
            <v>1</v>
          </cell>
          <cell r="HL325">
            <v>11100</v>
          </cell>
        </row>
        <row r="326">
          <cell r="HA326">
            <v>20</v>
          </cell>
          <cell r="HE326">
            <v>1606022</v>
          </cell>
          <cell r="HF326" t="str">
            <v>神器4-6 : 2级</v>
          </cell>
          <cell r="HH326">
            <v>2</v>
          </cell>
          <cell r="HJ326">
            <v>1</v>
          </cell>
          <cell r="HL326">
            <v>11500</v>
          </cell>
        </row>
        <row r="327">
          <cell r="HA327">
            <v>20</v>
          </cell>
          <cell r="HE327">
            <v>1606022</v>
          </cell>
          <cell r="HF327" t="str">
            <v>神器4-6 : 3级</v>
          </cell>
          <cell r="HH327">
            <v>3</v>
          </cell>
          <cell r="HJ327">
            <v>1</v>
          </cell>
          <cell r="HL327">
            <v>11900</v>
          </cell>
        </row>
        <row r="328">
          <cell r="HA328">
            <v>20</v>
          </cell>
          <cell r="HE328">
            <v>1606022</v>
          </cell>
          <cell r="HF328" t="str">
            <v>神器4-6 : 4级</v>
          </cell>
          <cell r="HH328">
            <v>4</v>
          </cell>
          <cell r="HJ328">
            <v>2</v>
          </cell>
          <cell r="HL328">
            <v>12250</v>
          </cell>
        </row>
        <row r="329">
          <cell r="HA329">
            <v>20</v>
          </cell>
          <cell r="HE329">
            <v>1606022</v>
          </cell>
          <cell r="HF329" t="str">
            <v>神器4-6 : 5级</v>
          </cell>
          <cell r="HH329">
            <v>5</v>
          </cell>
          <cell r="HJ329">
            <v>2</v>
          </cell>
          <cell r="HL329">
            <v>12650</v>
          </cell>
        </row>
        <row r="330">
          <cell r="HA330">
            <v>20</v>
          </cell>
          <cell r="HE330">
            <v>1606022</v>
          </cell>
          <cell r="HF330" t="str">
            <v>神器4-6 : 6级</v>
          </cell>
          <cell r="HH330">
            <v>6</v>
          </cell>
          <cell r="HJ330">
            <v>2</v>
          </cell>
          <cell r="HL330">
            <v>13000</v>
          </cell>
        </row>
        <row r="331">
          <cell r="HA331">
            <v>20</v>
          </cell>
          <cell r="HE331">
            <v>1606022</v>
          </cell>
          <cell r="HF331" t="str">
            <v>神器4-6 : 7级</v>
          </cell>
          <cell r="HH331">
            <v>7</v>
          </cell>
          <cell r="HJ331">
            <v>3</v>
          </cell>
          <cell r="HL331">
            <v>13350</v>
          </cell>
        </row>
        <row r="332">
          <cell r="HA332">
            <v>20</v>
          </cell>
          <cell r="HE332">
            <v>1606022</v>
          </cell>
          <cell r="HF332" t="str">
            <v>神器4-6 : 8级</v>
          </cell>
          <cell r="HH332">
            <v>8</v>
          </cell>
          <cell r="HJ332">
            <v>3</v>
          </cell>
          <cell r="HL332">
            <v>13650</v>
          </cell>
        </row>
        <row r="333">
          <cell r="HA333">
            <v>20</v>
          </cell>
          <cell r="HE333">
            <v>1606022</v>
          </cell>
          <cell r="HF333" t="str">
            <v>神器4-6 : 9级</v>
          </cell>
          <cell r="HH333">
            <v>9</v>
          </cell>
          <cell r="HJ333">
            <v>3</v>
          </cell>
          <cell r="HL333">
            <v>14000</v>
          </cell>
        </row>
        <row r="334">
          <cell r="HA334">
            <v>20</v>
          </cell>
          <cell r="HE334">
            <v>1606022</v>
          </cell>
          <cell r="HF334" t="str">
            <v>神器4-6 : 10级</v>
          </cell>
          <cell r="HH334">
            <v>10</v>
          </cell>
          <cell r="HJ334">
            <v>5</v>
          </cell>
          <cell r="HL334">
            <v>14300</v>
          </cell>
        </row>
        <row r="335">
          <cell r="HA335">
            <v>20</v>
          </cell>
          <cell r="HE335">
            <v>1606022</v>
          </cell>
          <cell r="HF335" t="str">
            <v>神器4-6 : 11级</v>
          </cell>
          <cell r="HH335">
            <v>11</v>
          </cell>
          <cell r="HJ335">
            <v>5</v>
          </cell>
          <cell r="HL335">
            <v>14600</v>
          </cell>
        </row>
        <row r="336">
          <cell r="HA336">
            <v>20</v>
          </cell>
          <cell r="HE336">
            <v>1606022</v>
          </cell>
          <cell r="HF336" t="str">
            <v>神器4-6 : 12级</v>
          </cell>
          <cell r="HH336">
            <v>12</v>
          </cell>
          <cell r="HJ336">
            <v>6</v>
          </cell>
          <cell r="HL336">
            <v>14950</v>
          </cell>
        </row>
        <row r="337">
          <cell r="HA337">
            <v>20</v>
          </cell>
          <cell r="HE337">
            <v>1606022</v>
          </cell>
          <cell r="HF337" t="str">
            <v>神器4-6 : 13级</v>
          </cell>
          <cell r="HH337">
            <v>13</v>
          </cell>
          <cell r="HJ337">
            <v>7</v>
          </cell>
          <cell r="HL337">
            <v>15250</v>
          </cell>
        </row>
        <row r="338">
          <cell r="HA338">
            <v>20</v>
          </cell>
          <cell r="HE338">
            <v>1606022</v>
          </cell>
          <cell r="HF338" t="str">
            <v>神器4-6 : 14级</v>
          </cell>
          <cell r="HH338">
            <v>14</v>
          </cell>
          <cell r="HJ338">
            <v>7</v>
          </cell>
          <cell r="HL338">
            <v>15550</v>
          </cell>
        </row>
        <row r="339">
          <cell r="HA339">
            <v>20</v>
          </cell>
          <cell r="HE339">
            <v>1606022</v>
          </cell>
          <cell r="HF339" t="str">
            <v>神器4-6 : 15级</v>
          </cell>
          <cell r="HH339">
            <v>15</v>
          </cell>
          <cell r="HJ339">
            <v>7</v>
          </cell>
          <cell r="HL339">
            <v>15850</v>
          </cell>
        </row>
        <row r="340">
          <cell r="HA340">
            <v>20</v>
          </cell>
          <cell r="HE340">
            <v>1606022</v>
          </cell>
          <cell r="HF340" t="str">
            <v>神器4-6 : 16级</v>
          </cell>
          <cell r="HH340">
            <v>16</v>
          </cell>
          <cell r="HJ340">
            <v>10</v>
          </cell>
          <cell r="HL340">
            <v>16100</v>
          </cell>
        </row>
        <row r="341">
          <cell r="HA341">
            <v>20</v>
          </cell>
          <cell r="HE341">
            <v>1606022</v>
          </cell>
          <cell r="HF341" t="str">
            <v>神器4-6 : 17级</v>
          </cell>
          <cell r="HH341">
            <v>17</v>
          </cell>
          <cell r="HJ341">
            <v>10</v>
          </cell>
          <cell r="HL341">
            <v>16400</v>
          </cell>
        </row>
        <row r="342">
          <cell r="HA342">
            <v>20</v>
          </cell>
          <cell r="HE342">
            <v>1606022</v>
          </cell>
          <cell r="HF342" t="str">
            <v>神器4-6 : 18级</v>
          </cell>
          <cell r="HH342">
            <v>18</v>
          </cell>
          <cell r="HJ342">
            <v>10</v>
          </cell>
          <cell r="HL342">
            <v>16650</v>
          </cell>
        </row>
        <row r="343">
          <cell r="HA343">
            <v>21</v>
          </cell>
          <cell r="HE343">
            <v>1606023</v>
          </cell>
          <cell r="HF343" t="str">
            <v>神器5-1 : 1级</v>
          </cell>
          <cell r="HH343">
            <v>1</v>
          </cell>
          <cell r="HJ343">
            <v>1</v>
          </cell>
          <cell r="HL343">
            <v>4250</v>
          </cell>
        </row>
        <row r="344">
          <cell r="HA344">
            <v>21</v>
          </cell>
          <cell r="HE344">
            <v>1606023</v>
          </cell>
          <cell r="HF344" t="str">
            <v>神器5-1 : 2级</v>
          </cell>
          <cell r="HH344">
            <v>2</v>
          </cell>
          <cell r="HJ344">
            <v>1</v>
          </cell>
          <cell r="HL344">
            <v>4400</v>
          </cell>
        </row>
        <row r="345">
          <cell r="HA345">
            <v>21</v>
          </cell>
          <cell r="HE345">
            <v>1606023</v>
          </cell>
          <cell r="HF345" t="str">
            <v>神器5-1 : 3级</v>
          </cell>
          <cell r="HH345">
            <v>3</v>
          </cell>
          <cell r="HJ345">
            <v>1</v>
          </cell>
          <cell r="HL345">
            <v>4550</v>
          </cell>
        </row>
        <row r="346">
          <cell r="HA346">
            <v>21</v>
          </cell>
          <cell r="HE346">
            <v>1606023</v>
          </cell>
          <cell r="HF346" t="str">
            <v>神器5-1 : 4级</v>
          </cell>
          <cell r="HH346">
            <v>4</v>
          </cell>
          <cell r="HJ346">
            <v>2</v>
          </cell>
          <cell r="HL346">
            <v>4700</v>
          </cell>
        </row>
        <row r="347">
          <cell r="HA347">
            <v>21</v>
          </cell>
          <cell r="HE347">
            <v>1606023</v>
          </cell>
          <cell r="HF347" t="str">
            <v>神器5-1 : 5级</v>
          </cell>
          <cell r="HH347">
            <v>5</v>
          </cell>
          <cell r="HJ347">
            <v>2</v>
          </cell>
          <cell r="HL347">
            <v>4850</v>
          </cell>
        </row>
        <row r="348">
          <cell r="HA348">
            <v>21</v>
          </cell>
          <cell r="HE348">
            <v>1606023</v>
          </cell>
          <cell r="HF348" t="str">
            <v>神器5-1 : 6级</v>
          </cell>
          <cell r="HH348">
            <v>6</v>
          </cell>
          <cell r="HJ348">
            <v>2</v>
          </cell>
          <cell r="HL348">
            <v>4950</v>
          </cell>
        </row>
        <row r="349">
          <cell r="HA349">
            <v>21</v>
          </cell>
          <cell r="HE349">
            <v>1606023</v>
          </cell>
          <cell r="HF349" t="str">
            <v>神器5-1 : 7级</v>
          </cell>
          <cell r="HH349">
            <v>7</v>
          </cell>
          <cell r="HJ349">
            <v>3</v>
          </cell>
          <cell r="HL349">
            <v>5100</v>
          </cell>
        </row>
        <row r="350">
          <cell r="HA350">
            <v>21</v>
          </cell>
          <cell r="HE350">
            <v>1606023</v>
          </cell>
          <cell r="HF350" t="str">
            <v>神器5-1 : 8级</v>
          </cell>
          <cell r="HH350">
            <v>8</v>
          </cell>
          <cell r="HJ350">
            <v>3</v>
          </cell>
          <cell r="HL350">
            <v>5200</v>
          </cell>
        </row>
        <row r="351">
          <cell r="HA351">
            <v>21</v>
          </cell>
          <cell r="HE351">
            <v>1606023</v>
          </cell>
          <cell r="HF351" t="str">
            <v>神器5-1 : 9级</v>
          </cell>
          <cell r="HH351">
            <v>9</v>
          </cell>
          <cell r="HJ351">
            <v>3</v>
          </cell>
          <cell r="HL351">
            <v>5350</v>
          </cell>
        </row>
        <row r="352">
          <cell r="HA352">
            <v>21</v>
          </cell>
          <cell r="HE352">
            <v>1606023</v>
          </cell>
          <cell r="HF352" t="str">
            <v>神器5-1 : 10级</v>
          </cell>
          <cell r="HH352">
            <v>10</v>
          </cell>
          <cell r="HJ352">
            <v>5</v>
          </cell>
          <cell r="HL352">
            <v>5500</v>
          </cell>
        </row>
        <row r="353">
          <cell r="HA353">
            <v>21</v>
          </cell>
          <cell r="HE353">
            <v>1606023</v>
          </cell>
          <cell r="HF353" t="str">
            <v>神器5-1 : 11级</v>
          </cell>
          <cell r="HH353">
            <v>11</v>
          </cell>
          <cell r="HJ353">
            <v>5</v>
          </cell>
          <cell r="HL353">
            <v>5600</v>
          </cell>
        </row>
        <row r="354">
          <cell r="HA354">
            <v>21</v>
          </cell>
          <cell r="HE354">
            <v>1606023</v>
          </cell>
          <cell r="HF354" t="str">
            <v>神器5-1 : 12级</v>
          </cell>
          <cell r="HH354">
            <v>12</v>
          </cell>
          <cell r="HJ354">
            <v>6</v>
          </cell>
          <cell r="HL354">
            <v>5700</v>
          </cell>
        </row>
        <row r="355">
          <cell r="HA355">
            <v>21</v>
          </cell>
          <cell r="HE355">
            <v>1606023</v>
          </cell>
          <cell r="HF355" t="str">
            <v>神器5-1 : 13级</v>
          </cell>
          <cell r="HH355">
            <v>13</v>
          </cell>
          <cell r="HJ355">
            <v>7</v>
          </cell>
          <cell r="HL355">
            <v>5800</v>
          </cell>
        </row>
        <row r="356">
          <cell r="HA356">
            <v>21</v>
          </cell>
          <cell r="HE356">
            <v>1606023</v>
          </cell>
          <cell r="HF356" t="str">
            <v>神器5-1 : 14级</v>
          </cell>
          <cell r="HH356">
            <v>14</v>
          </cell>
          <cell r="HJ356">
            <v>7</v>
          </cell>
          <cell r="HL356">
            <v>5950</v>
          </cell>
        </row>
        <row r="357">
          <cell r="HA357">
            <v>21</v>
          </cell>
          <cell r="HE357">
            <v>1606023</v>
          </cell>
          <cell r="HF357" t="str">
            <v>神器5-1 : 15级</v>
          </cell>
          <cell r="HH357">
            <v>15</v>
          </cell>
          <cell r="HJ357">
            <v>7</v>
          </cell>
          <cell r="HL357">
            <v>6050</v>
          </cell>
        </row>
        <row r="358">
          <cell r="HA358">
            <v>21</v>
          </cell>
          <cell r="HE358">
            <v>1606023</v>
          </cell>
          <cell r="HF358" t="str">
            <v>神器5-1 : 16级</v>
          </cell>
          <cell r="HH358">
            <v>16</v>
          </cell>
          <cell r="HJ358">
            <v>10</v>
          </cell>
          <cell r="HL358">
            <v>6150</v>
          </cell>
        </row>
        <row r="359">
          <cell r="HA359">
            <v>21</v>
          </cell>
          <cell r="HE359">
            <v>1606023</v>
          </cell>
          <cell r="HF359" t="str">
            <v>神器5-1 : 17级</v>
          </cell>
          <cell r="HH359">
            <v>17</v>
          </cell>
          <cell r="HJ359">
            <v>10</v>
          </cell>
          <cell r="HL359">
            <v>6300</v>
          </cell>
        </row>
        <row r="360">
          <cell r="HA360">
            <v>21</v>
          </cell>
          <cell r="HE360">
            <v>1606023</v>
          </cell>
          <cell r="HF360" t="str">
            <v>神器5-1 : 18级</v>
          </cell>
          <cell r="HH360">
            <v>18</v>
          </cell>
          <cell r="HJ360">
            <v>10</v>
          </cell>
          <cell r="HL360">
            <v>6350</v>
          </cell>
        </row>
        <row r="361">
          <cell r="HA361">
            <v>22</v>
          </cell>
          <cell r="HE361">
            <v>1606024</v>
          </cell>
          <cell r="HF361" t="str">
            <v>神器5-2 : 1级</v>
          </cell>
          <cell r="HH361">
            <v>1</v>
          </cell>
          <cell r="HJ361">
            <v>1</v>
          </cell>
          <cell r="HL361">
            <v>4250</v>
          </cell>
        </row>
        <row r="362">
          <cell r="HA362">
            <v>22</v>
          </cell>
          <cell r="HE362">
            <v>1606024</v>
          </cell>
          <cell r="HF362" t="str">
            <v>神器5-2 : 2级</v>
          </cell>
          <cell r="HH362">
            <v>2</v>
          </cell>
          <cell r="HJ362">
            <v>1</v>
          </cell>
          <cell r="HL362">
            <v>4400</v>
          </cell>
        </row>
        <row r="363">
          <cell r="HA363">
            <v>22</v>
          </cell>
          <cell r="HE363">
            <v>1606024</v>
          </cell>
          <cell r="HF363" t="str">
            <v>神器5-2 : 3级</v>
          </cell>
          <cell r="HH363">
            <v>3</v>
          </cell>
          <cell r="HJ363">
            <v>1</v>
          </cell>
          <cell r="HL363">
            <v>4550</v>
          </cell>
        </row>
        <row r="364">
          <cell r="HA364">
            <v>22</v>
          </cell>
          <cell r="HE364">
            <v>1606024</v>
          </cell>
          <cell r="HF364" t="str">
            <v>神器5-2 : 4级</v>
          </cell>
          <cell r="HH364">
            <v>4</v>
          </cell>
          <cell r="HJ364">
            <v>2</v>
          </cell>
          <cell r="HL364">
            <v>4700</v>
          </cell>
        </row>
        <row r="365">
          <cell r="HA365">
            <v>22</v>
          </cell>
          <cell r="HE365">
            <v>1606024</v>
          </cell>
          <cell r="HF365" t="str">
            <v>神器5-2 : 5级</v>
          </cell>
          <cell r="HH365">
            <v>5</v>
          </cell>
          <cell r="HJ365">
            <v>2</v>
          </cell>
          <cell r="HL365">
            <v>4850</v>
          </cell>
        </row>
        <row r="366">
          <cell r="HA366">
            <v>22</v>
          </cell>
          <cell r="HE366">
            <v>1606024</v>
          </cell>
          <cell r="HF366" t="str">
            <v>神器5-2 : 6级</v>
          </cell>
          <cell r="HH366">
            <v>6</v>
          </cell>
          <cell r="HJ366">
            <v>2</v>
          </cell>
          <cell r="HL366">
            <v>4950</v>
          </cell>
        </row>
        <row r="367">
          <cell r="HA367">
            <v>22</v>
          </cell>
          <cell r="HE367">
            <v>1606024</v>
          </cell>
          <cell r="HF367" t="str">
            <v>神器5-2 : 7级</v>
          </cell>
          <cell r="HH367">
            <v>7</v>
          </cell>
          <cell r="HJ367">
            <v>3</v>
          </cell>
          <cell r="HL367">
            <v>5100</v>
          </cell>
        </row>
        <row r="368">
          <cell r="HA368">
            <v>22</v>
          </cell>
          <cell r="HE368">
            <v>1606024</v>
          </cell>
          <cell r="HF368" t="str">
            <v>神器5-2 : 8级</v>
          </cell>
          <cell r="HH368">
            <v>8</v>
          </cell>
          <cell r="HJ368">
            <v>3</v>
          </cell>
          <cell r="HL368">
            <v>5200</v>
          </cell>
        </row>
        <row r="369">
          <cell r="HA369">
            <v>22</v>
          </cell>
          <cell r="HE369">
            <v>1606024</v>
          </cell>
          <cell r="HF369" t="str">
            <v>神器5-2 : 9级</v>
          </cell>
          <cell r="HH369">
            <v>9</v>
          </cell>
          <cell r="HJ369">
            <v>3</v>
          </cell>
          <cell r="HL369">
            <v>5350</v>
          </cell>
        </row>
        <row r="370">
          <cell r="HA370">
            <v>22</v>
          </cell>
          <cell r="HE370">
            <v>1606024</v>
          </cell>
          <cell r="HF370" t="str">
            <v>神器5-2 : 10级</v>
          </cell>
          <cell r="HH370">
            <v>10</v>
          </cell>
          <cell r="HJ370">
            <v>5</v>
          </cell>
          <cell r="HL370">
            <v>5500</v>
          </cell>
        </row>
        <row r="371">
          <cell r="HA371">
            <v>22</v>
          </cell>
          <cell r="HE371">
            <v>1606024</v>
          </cell>
          <cell r="HF371" t="str">
            <v>神器5-2 : 11级</v>
          </cell>
          <cell r="HH371">
            <v>11</v>
          </cell>
          <cell r="HJ371">
            <v>5</v>
          </cell>
          <cell r="HL371">
            <v>5600</v>
          </cell>
        </row>
        <row r="372">
          <cell r="HA372">
            <v>22</v>
          </cell>
          <cell r="HE372">
            <v>1606024</v>
          </cell>
          <cell r="HF372" t="str">
            <v>神器5-2 : 12级</v>
          </cell>
          <cell r="HH372">
            <v>12</v>
          </cell>
          <cell r="HJ372">
            <v>6</v>
          </cell>
          <cell r="HL372">
            <v>5700</v>
          </cell>
        </row>
        <row r="373">
          <cell r="HA373">
            <v>22</v>
          </cell>
          <cell r="HE373">
            <v>1606024</v>
          </cell>
          <cell r="HF373" t="str">
            <v>神器5-2 : 13级</v>
          </cell>
          <cell r="HH373">
            <v>13</v>
          </cell>
          <cell r="HJ373">
            <v>7</v>
          </cell>
          <cell r="HL373">
            <v>5800</v>
          </cell>
        </row>
        <row r="374">
          <cell r="HA374">
            <v>22</v>
          </cell>
          <cell r="HE374">
            <v>1606024</v>
          </cell>
          <cell r="HF374" t="str">
            <v>神器5-2 : 14级</v>
          </cell>
          <cell r="HH374">
            <v>14</v>
          </cell>
          <cell r="HJ374">
            <v>7</v>
          </cell>
          <cell r="HL374">
            <v>5950</v>
          </cell>
        </row>
        <row r="375">
          <cell r="HA375">
            <v>22</v>
          </cell>
          <cell r="HE375">
            <v>1606024</v>
          </cell>
          <cell r="HF375" t="str">
            <v>神器5-2 : 15级</v>
          </cell>
          <cell r="HH375">
            <v>15</v>
          </cell>
          <cell r="HJ375">
            <v>7</v>
          </cell>
          <cell r="HL375">
            <v>6050</v>
          </cell>
        </row>
        <row r="376">
          <cell r="HA376">
            <v>22</v>
          </cell>
          <cell r="HE376">
            <v>1606024</v>
          </cell>
          <cell r="HF376" t="str">
            <v>神器5-2 : 16级</v>
          </cell>
          <cell r="HH376">
            <v>16</v>
          </cell>
          <cell r="HJ376">
            <v>10</v>
          </cell>
          <cell r="HL376">
            <v>6150</v>
          </cell>
        </row>
        <row r="377">
          <cell r="HA377">
            <v>22</v>
          </cell>
          <cell r="HE377">
            <v>1606024</v>
          </cell>
          <cell r="HF377" t="str">
            <v>神器5-2 : 17级</v>
          </cell>
          <cell r="HH377">
            <v>17</v>
          </cell>
          <cell r="HJ377">
            <v>10</v>
          </cell>
          <cell r="HL377">
            <v>6300</v>
          </cell>
        </row>
        <row r="378">
          <cell r="HA378">
            <v>22</v>
          </cell>
          <cell r="HE378">
            <v>1606024</v>
          </cell>
          <cell r="HF378" t="str">
            <v>神器5-2 : 18级</v>
          </cell>
          <cell r="HH378">
            <v>18</v>
          </cell>
          <cell r="HJ378">
            <v>10</v>
          </cell>
          <cell r="HL378">
            <v>6350</v>
          </cell>
        </row>
        <row r="379">
          <cell r="HA379">
            <v>23</v>
          </cell>
          <cell r="HE379">
            <v>1606025</v>
          </cell>
          <cell r="HF379" t="str">
            <v>神器5-3 : 1级</v>
          </cell>
          <cell r="HH379">
            <v>1</v>
          </cell>
          <cell r="HJ379">
            <v>1</v>
          </cell>
          <cell r="HL379">
            <v>7350</v>
          </cell>
        </row>
        <row r="380">
          <cell r="HA380">
            <v>23</v>
          </cell>
          <cell r="HE380">
            <v>1606025</v>
          </cell>
          <cell r="HF380" t="str">
            <v>神器5-3 : 2级</v>
          </cell>
          <cell r="HH380">
            <v>2</v>
          </cell>
          <cell r="HJ380">
            <v>1</v>
          </cell>
          <cell r="HL380">
            <v>7600</v>
          </cell>
        </row>
        <row r="381">
          <cell r="HA381">
            <v>23</v>
          </cell>
          <cell r="HE381">
            <v>1606025</v>
          </cell>
          <cell r="HF381" t="str">
            <v>神器5-3 : 3级</v>
          </cell>
          <cell r="HH381">
            <v>3</v>
          </cell>
          <cell r="HJ381">
            <v>1</v>
          </cell>
          <cell r="HL381">
            <v>7850</v>
          </cell>
        </row>
        <row r="382">
          <cell r="HA382">
            <v>23</v>
          </cell>
          <cell r="HE382">
            <v>1606025</v>
          </cell>
          <cell r="HF382" t="str">
            <v>神器5-3 : 4级</v>
          </cell>
          <cell r="HH382">
            <v>4</v>
          </cell>
          <cell r="HJ382">
            <v>2</v>
          </cell>
          <cell r="HL382">
            <v>8100</v>
          </cell>
        </row>
        <row r="383">
          <cell r="HA383">
            <v>23</v>
          </cell>
          <cell r="HE383">
            <v>1606025</v>
          </cell>
          <cell r="HF383" t="str">
            <v>神器5-3 : 5级</v>
          </cell>
          <cell r="HH383">
            <v>5</v>
          </cell>
          <cell r="HJ383">
            <v>2</v>
          </cell>
          <cell r="HL383">
            <v>8350</v>
          </cell>
        </row>
        <row r="384">
          <cell r="HA384">
            <v>23</v>
          </cell>
          <cell r="HE384">
            <v>1606025</v>
          </cell>
          <cell r="HF384" t="str">
            <v>神器5-3 : 6级</v>
          </cell>
          <cell r="HH384">
            <v>6</v>
          </cell>
          <cell r="HJ384">
            <v>2</v>
          </cell>
          <cell r="HL384">
            <v>8600</v>
          </cell>
        </row>
        <row r="385">
          <cell r="HA385">
            <v>23</v>
          </cell>
          <cell r="HE385">
            <v>1606025</v>
          </cell>
          <cell r="HF385" t="str">
            <v>神器5-3 : 7级</v>
          </cell>
          <cell r="HH385">
            <v>7</v>
          </cell>
          <cell r="HJ385">
            <v>3</v>
          </cell>
          <cell r="HL385">
            <v>8850</v>
          </cell>
        </row>
        <row r="386">
          <cell r="HA386">
            <v>23</v>
          </cell>
          <cell r="HE386">
            <v>1606025</v>
          </cell>
          <cell r="HF386" t="str">
            <v>神器5-3 : 8级</v>
          </cell>
          <cell r="HH386">
            <v>8</v>
          </cell>
          <cell r="HJ386">
            <v>3</v>
          </cell>
          <cell r="HL386">
            <v>9050</v>
          </cell>
        </row>
        <row r="387">
          <cell r="HA387">
            <v>23</v>
          </cell>
          <cell r="HE387">
            <v>1606025</v>
          </cell>
          <cell r="HF387" t="str">
            <v>神器5-3 : 9级</v>
          </cell>
          <cell r="HH387">
            <v>9</v>
          </cell>
          <cell r="HJ387">
            <v>3</v>
          </cell>
          <cell r="HL387">
            <v>9250</v>
          </cell>
        </row>
        <row r="388">
          <cell r="HA388">
            <v>23</v>
          </cell>
          <cell r="HE388">
            <v>1606025</v>
          </cell>
          <cell r="HF388" t="str">
            <v>神器5-3 : 10级</v>
          </cell>
          <cell r="HH388">
            <v>10</v>
          </cell>
          <cell r="HJ388">
            <v>5</v>
          </cell>
          <cell r="HL388">
            <v>9500</v>
          </cell>
        </row>
        <row r="389">
          <cell r="HA389">
            <v>23</v>
          </cell>
          <cell r="HE389">
            <v>1606025</v>
          </cell>
          <cell r="HF389" t="str">
            <v>神器5-3 : 11级</v>
          </cell>
          <cell r="HH389">
            <v>11</v>
          </cell>
          <cell r="HJ389">
            <v>5</v>
          </cell>
          <cell r="HL389">
            <v>9700</v>
          </cell>
        </row>
        <row r="390">
          <cell r="HA390">
            <v>23</v>
          </cell>
          <cell r="HE390">
            <v>1606025</v>
          </cell>
          <cell r="HF390" t="str">
            <v>神器5-3 : 12级</v>
          </cell>
          <cell r="HH390">
            <v>12</v>
          </cell>
          <cell r="HJ390">
            <v>6</v>
          </cell>
          <cell r="HL390">
            <v>9900</v>
          </cell>
        </row>
        <row r="391">
          <cell r="HA391">
            <v>23</v>
          </cell>
          <cell r="HE391">
            <v>1606025</v>
          </cell>
          <cell r="HF391" t="str">
            <v>神器5-3 : 13级</v>
          </cell>
          <cell r="HH391">
            <v>13</v>
          </cell>
          <cell r="HJ391">
            <v>7</v>
          </cell>
          <cell r="HL391">
            <v>10100</v>
          </cell>
        </row>
        <row r="392">
          <cell r="HA392">
            <v>23</v>
          </cell>
          <cell r="HE392">
            <v>1606025</v>
          </cell>
          <cell r="HF392" t="str">
            <v>神器5-3 : 14级</v>
          </cell>
          <cell r="HH392">
            <v>14</v>
          </cell>
          <cell r="HJ392">
            <v>7</v>
          </cell>
          <cell r="HL392">
            <v>10300</v>
          </cell>
        </row>
        <row r="393">
          <cell r="HA393">
            <v>23</v>
          </cell>
          <cell r="HE393">
            <v>1606025</v>
          </cell>
          <cell r="HF393" t="str">
            <v>神器5-3 : 15级</v>
          </cell>
          <cell r="HH393">
            <v>15</v>
          </cell>
          <cell r="HJ393">
            <v>7</v>
          </cell>
          <cell r="HL393">
            <v>10500</v>
          </cell>
        </row>
        <row r="394">
          <cell r="HA394">
            <v>23</v>
          </cell>
          <cell r="HE394">
            <v>1606025</v>
          </cell>
          <cell r="HF394" t="str">
            <v>神器5-3 : 16级</v>
          </cell>
          <cell r="HH394">
            <v>16</v>
          </cell>
          <cell r="HJ394">
            <v>10</v>
          </cell>
          <cell r="HL394">
            <v>10700</v>
          </cell>
        </row>
        <row r="395">
          <cell r="HA395">
            <v>23</v>
          </cell>
          <cell r="HE395">
            <v>1606025</v>
          </cell>
          <cell r="HF395" t="str">
            <v>神器5-3 : 17级</v>
          </cell>
          <cell r="HH395">
            <v>17</v>
          </cell>
          <cell r="HJ395">
            <v>10</v>
          </cell>
          <cell r="HL395">
            <v>10850</v>
          </cell>
        </row>
        <row r="396">
          <cell r="HA396">
            <v>23</v>
          </cell>
          <cell r="HE396">
            <v>1606025</v>
          </cell>
          <cell r="HF396" t="str">
            <v>神器5-3 : 18级</v>
          </cell>
          <cell r="HH396">
            <v>18</v>
          </cell>
          <cell r="HJ396">
            <v>10</v>
          </cell>
          <cell r="HL396">
            <v>11050</v>
          </cell>
        </row>
        <row r="397">
          <cell r="HA397">
            <v>24</v>
          </cell>
          <cell r="HE397">
            <v>1606026</v>
          </cell>
          <cell r="HF397" t="str">
            <v>神器5-4 : 1级</v>
          </cell>
          <cell r="HH397">
            <v>1</v>
          </cell>
          <cell r="HJ397">
            <v>1</v>
          </cell>
          <cell r="HL397">
            <v>7350</v>
          </cell>
        </row>
        <row r="398">
          <cell r="HA398">
            <v>24</v>
          </cell>
          <cell r="HE398">
            <v>1606026</v>
          </cell>
          <cell r="HF398" t="str">
            <v>神器5-4 : 2级</v>
          </cell>
          <cell r="HH398">
            <v>2</v>
          </cell>
          <cell r="HJ398">
            <v>1</v>
          </cell>
          <cell r="HL398">
            <v>7600</v>
          </cell>
        </row>
        <row r="399">
          <cell r="HA399">
            <v>24</v>
          </cell>
          <cell r="HE399">
            <v>1606026</v>
          </cell>
          <cell r="HF399" t="str">
            <v>神器5-4 : 3级</v>
          </cell>
          <cell r="HH399">
            <v>3</v>
          </cell>
          <cell r="HJ399">
            <v>1</v>
          </cell>
          <cell r="HL399">
            <v>7850</v>
          </cell>
        </row>
        <row r="400">
          <cell r="HA400">
            <v>24</v>
          </cell>
          <cell r="HE400">
            <v>1606026</v>
          </cell>
          <cell r="HF400" t="str">
            <v>神器5-4 : 4级</v>
          </cell>
          <cell r="HH400">
            <v>4</v>
          </cell>
          <cell r="HJ400">
            <v>2</v>
          </cell>
          <cell r="HL400">
            <v>8100</v>
          </cell>
        </row>
        <row r="401">
          <cell r="HA401">
            <v>24</v>
          </cell>
          <cell r="HE401">
            <v>1606026</v>
          </cell>
          <cell r="HF401" t="str">
            <v>神器5-4 : 5级</v>
          </cell>
          <cell r="HH401">
            <v>5</v>
          </cell>
          <cell r="HJ401">
            <v>2</v>
          </cell>
          <cell r="HL401">
            <v>8350</v>
          </cell>
        </row>
        <row r="402">
          <cell r="HA402">
            <v>24</v>
          </cell>
          <cell r="HE402">
            <v>1606026</v>
          </cell>
          <cell r="HF402" t="str">
            <v>神器5-4 : 6级</v>
          </cell>
          <cell r="HH402">
            <v>6</v>
          </cell>
          <cell r="HJ402">
            <v>2</v>
          </cell>
          <cell r="HL402">
            <v>8600</v>
          </cell>
        </row>
        <row r="403">
          <cell r="HA403">
            <v>24</v>
          </cell>
          <cell r="HE403">
            <v>1606026</v>
          </cell>
          <cell r="HF403" t="str">
            <v>神器5-4 : 7级</v>
          </cell>
          <cell r="HH403">
            <v>7</v>
          </cell>
          <cell r="HJ403">
            <v>3</v>
          </cell>
          <cell r="HL403">
            <v>8850</v>
          </cell>
        </row>
        <row r="404">
          <cell r="HA404">
            <v>24</v>
          </cell>
          <cell r="HE404">
            <v>1606026</v>
          </cell>
          <cell r="HF404" t="str">
            <v>神器5-4 : 8级</v>
          </cell>
          <cell r="HH404">
            <v>8</v>
          </cell>
          <cell r="HJ404">
            <v>3</v>
          </cell>
          <cell r="HL404">
            <v>9050</v>
          </cell>
        </row>
        <row r="405">
          <cell r="HA405">
            <v>24</v>
          </cell>
          <cell r="HE405">
            <v>1606026</v>
          </cell>
          <cell r="HF405" t="str">
            <v>神器5-4 : 9级</v>
          </cell>
          <cell r="HH405">
            <v>9</v>
          </cell>
          <cell r="HJ405">
            <v>3</v>
          </cell>
          <cell r="HL405">
            <v>9250</v>
          </cell>
        </row>
        <row r="406">
          <cell r="HA406">
            <v>24</v>
          </cell>
          <cell r="HE406">
            <v>1606026</v>
          </cell>
          <cell r="HF406" t="str">
            <v>神器5-4 : 10级</v>
          </cell>
          <cell r="HH406">
            <v>10</v>
          </cell>
          <cell r="HJ406">
            <v>5</v>
          </cell>
          <cell r="HL406">
            <v>9500</v>
          </cell>
        </row>
        <row r="407">
          <cell r="HA407">
            <v>24</v>
          </cell>
          <cell r="HE407">
            <v>1606026</v>
          </cell>
          <cell r="HF407" t="str">
            <v>神器5-4 : 11级</v>
          </cell>
          <cell r="HH407">
            <v>11</v>
          </cell>
          <cell r="HJ407">
            <v>5</v>
          </cell>
          <cell r="HL407">
            <v>9700</v>
          </cell>
        </row>
        <row r="408">
          <cell r="HA408">
            <v>24</v>
          </cell>
          <cell r="HE408">
            <v>1606026</v>
          </cell>
          <cell r="HF408" t="str">
            <v>神器5-4 : 12级</v>
          </cell>
          <cell r="HH408">
            <v>12</v>
          </cell>
          <cell r="HJ408">
            <v>6</v>
          </cell>
          <cell r="HL408">
            <v>9900</v>
          </cell>
        </row>
        <row r="409">
          <cell r="HA409">
            <v>24</v>
          </cell>
          <cell r="HE409">
            <v>1606026</v>
          </cell>
          <cell r="HF409" t="str">
            <v>神器5-4 : 13级</v>
          </cell>
          <cell r="HH409">
            <v>13</v>
          </cell>
          <cell r="HJ409">
            <v>7</v>
          </cell>
          <cell r="HL409">
            <v>10100</v>
          </cell>
        </row>
        <row r="410">
          <cell r="HA410">
            <v>24</v>
          </cell>
          <cell r="HE410">
            <v>1606026</v>
          </cell>
          <cell r="HF410" t="str">
            <v>神器5-4 : 14级</v>
          </cell>
          <cell r="HH410">
            <v>14</v>
          </cell>
          <cell r="HJ410">
            <v>7</v>
          </cell>
          <cell r="HL410">
            <v>10300</v>
          </cell>
        </row>
        <row r="411">
          <cell r="HA411">
            <v>24</v>
          </cell>
          <cell r="HE411">
            <v>1606026</v>
          </cell>
          <cell r="HF411" t="str">
            <v>神器5-4 : 15级</v>
          </cell>
          <cell r="HH411">
            <v>15</v>
          </cell>
          <cell r="HJ411">
            <v>7</v>
          </cell>
          <cell r="HL411">
            <v>10500</v>
          </cell>
        </row>
        <row r="412">
          <cell r="HA412">
            <v>24</v>
          </cell>
          <cell r="HE412">
            <v>1606026</v>
          </cell>
          <cell r="HF412" t="str">
            <v>神器5-4 : 16级</v>
          </cell>
          <cell r="HH412">
            <v>16</v>
          </cell>
          <cell r="HJ412">
            <v>10</v>
          </cell>
          <cell r="HL412">
            <v>10700</v>
          </cell>
        </row>
        <row r="413">
          <cell r="HA413">
            <v>24</v>
          </cell>
          <cell r="HE413">
            <v>1606026</v>
          </cell>
          <cell r="HF413" t="str">
            <v>神器5-4 : 17级</v>
          </cell>
          <cell r="HH413">
            <v>17</v>
          </cell>
          <cell r="HJ413">
            <v>10</v>
          </cell>
          <cell r="HL413">
            <v>10850</v>
          </cell>
        </row>
        <row r="414">
          <cell r="HA414">
            <v>24</v>
          </cell>
          <cell r="HE414">
            <v>1606026</v>
          </cell>
          <cell r="HF414" t="str">
            <v>神器5-4 : 18级</v>
          </cell>
          <cell r="HH414">
            <v>18</v>
          </cell>
          <cell r="HJ414">
            <v>10</v>
          </cell>
          <cell r="HL414">
            <v>11050</v>
          </cell>
        </row>
        <row r="415">
          <cell r="HA415">
            <v>25</v>
          </cell>
          <cell r="HE415">
            <v>1606027</v>
          </cell>
          <cell r="HF415" t="str">
            <v>神器5-5 : 1级</v>
          </cell>
          <cell r="HH415">
            <v>1</v>
          </cell>
          <cell r="HJ415">
            <v>1</v>
          </cell>
          <cell r="HL415">
            <v>11250</v>
          </cell>
        </row>
        <row r="416">
          <cell r="HA416">
            <v>25</v>
          </cell>
          <cell r="HE416">
            <v>1606027</v>
          </cell>
          <cell r="HF416" t="str">
            <v>神器5-5 : 2级</v>
          </cell>
          <cell r="HH416">
            <v>2</v>
          </cell>
          <cell r="HJ416">
            <v>1</v>
          </cell>
          <cell r="HL416">
            <v>11650</v>
          </cell>
        </row>
        <row r="417">
          <cell r="HA417">
            <v>25</v>
          </cell>
          <cell r="HE417">
            <v>1606027</v>
          </cell>
          <cell r="HF417" t="str">
            <v>神器5-5 : 3级</v>
          </cell>
          <cell r="HH417">
            <v>3</v>
          </cell>
          <cell r="HJ417">
            <v>1</v>
          </cell>
          <cell r="HL417">
            <v>12050</v>
          </cell>
        </row>
        <row r="418">
          <cell r="HA418">
            <v>25</v>
          </cell>
          <cell r="HE418">
            <v>1606027</v>
          </cell>
          <cell r="HF418" t="str">
            <v>神器5-5 : 4级</v>
          </cell>
          <cell r="HH418">
            <v>4</v>
          </cell>
          <cell r="HJ418">
            <v>2</v>
          </cell>
          <cell r="HL418">
            <v>12400</v>
          </cell>
        </row>
        <row r="419">
          <cell r="HA419">
            <v>25</v>
          </cell>
          <cell r="HE419">
            <v>1606027</v>
          </cell>
          <cell r="HF419" t="str">
            <v>神器5-5 : 5级</v>
          </cell>
          <cell r="HH419">
            <v>5</v>
          </cell>
          <cell r="HJ419">
            <v>2</v>
          </cell>
          <cell r="HL419">
            <v>12800</v>
          </cell>
        </row>
        <row r="420">
          <cell r="HA420">
            <v>25</v>
          </cell>
          <cell r="HE420">
            <v>1606027</v>
          </cell>
          <cell r="HF420" t="str">
            <v>神器5-5 : 6级</v>
          </cell>
          <cell r="HH420">
            <v>6</v>
          </cell>
          <cell r="HJ420">
            <v>2</v>
          </cell>
          <cell r="HL420">
            <v>13150</v>
          </cell>
        </row>
        <row r="421">
          <cell r="HA421">
            <v>25</v>
          </cell>
          <cell r="HE421">
            <v>1606027</v>
          </cell>
          <cell r="HF421" t="str">
            <v>神器5-5 : 7级</v>
          </cell>
          <cell r="HH421">
            <v>7</v>
          </cell>
          <cell r="HJ421">
            <v>3</v>
          </cell>
          <cell r="HL421">
            <v>13500</v>
          </cell>
        </row>
        <row r="422">
          <cell r="HA422">
            <v>25</v>
          </cell>
          <cell r="HE422">
            <v>1606027</v>
          </cell>
          <cell r="HF422" t="str">
            <v>神器5-5 : 8级</v>
          </cell>
          <cell r="HH422">
            <v>8</v>
          </cell>
          <cell r="HJ422">
            <v>3</v>
          </cell>
          <cell r="HL422">
            <v>13850</v>
          </cell>
        </row>
        <row r="423">
          <cell r="HA423">
            <v>25</v>
          </cell>
          <cell r="HE423">
            <v>1606027</v>
          </cell>
          <cell r="HF423" t="str">
            <v>神器5-5 : 9级</v>
          </cell>
          <cell r="HH423">
            <v>9</v>
          </cell>
          <cell r="HJ423">
            <v>3</v>
          </cell>
          <cell r="HL423">
            <v>14150</v>
          </cell>
        </row>
        <row r="424">
          <cell r="HA424">
            <v>25</v>
          </cell>
          <cell r="HE424">
            <v>1606027</v>
          </cell>
          <cell r="HF424" t="str">
            <v>神器5-5 : 10级</v>
          </cell>
          <cell r="HH424">
            <v>10</v>
          </cell>
          <cell r="HJ424">
            <v>5</v>
          </cell>
          <cell r="HL424">
            <v>14500</v>
          </cell>
        </row>
        <row r="425">
          <cell r="HA425">
            <v>25</v>
          </cell>
          <cell r="HE425">
            <v>1606027</v>
          </cell>
          <cell r="HF425" t="str">
            <v>神器5-5 : 11级</v>
          </cell>
          <cell r="HH425">
            <v>11</v>
          </cell>
          <cell r="HJ425">
            <v>5</v>
          </cell>
          <cell r="HL425">
            <v>14800</v>
          </cell>
        </row>
        <row r="426">
          <cell r="HA426">
            <v>25</v>
          </cell>
          <cell r="HE426">
            <v>1606027</v>
          </cell>
          <cell r="HF426" t="str">
            <v>神器5-5 : 12级</v>
          </cell>
          <cell r="HH426">
            <v>12</v>
          </cell>
          <cell r="HJ426">
            <v>6</v>
          </cell>
          <cell r="HL426">
            <v>15100</v>
          </cell>
        </row>
        <row r="427">
          <cell r="HA427">
            <v>25</v>
          </cell>
          <cell r="HE427">
            <v>1606027</v>
          </cell>
          <cell r="HF427" t="str">
            <v>神器5-5 : 13级</v>
          </cell>
          <cell r="HH427">
            <v>13</v>
          </cell>
          <cell r="HJ427">
            <v>7</v>
          </cell>
          <cell r="HL427">
            <v>15450</v>
          </cell>
        </row>
        <row r="428">
          <cell r="HA428">
            <v>25</v>
          </cell>
          <cell r="HE428">
            <v>1606027</v>
          </cell>
          <cell r="HF428" t="str">
            <v>神器5-5 : 14级</v>
          </cell>
          <cell r="HH428">
            <v>14</v>
          </cell>
          <cell r="HJ428">
            <v>7</v>
          </cell>
          <cell r="HL428">
            <v>15700</v>
          </cell>
        </row>
        <row r="429">
          <cell r="HA429">
            <v>25</v>
          </cell>
          <cell r="HE429">
            <v>1606027</v>
          </cell>
          <cell r="HF429" t="str">
            <v>神器5-5 : 15级</v>
          </cell>
          <cell r="HH429">
            <v>15</v>
          </cell>
          <cell r="HJ429">
            <v>7</v>
          </cell>
          <cell r="HL429">
            <v>16000</v>
          </cell>
        </row>
        <row r="430">
          <cell r="HA430">
            <v>25</v>
          </cell>
          <cell r="HE430">
            <v>1606027</v>
          </cell>
          <cell r="HF430" t="str">
            <v>神器5-5 : 16级</v>
          </cell>
          <cell r="HH430">
            <v>16</v>
          </cell>
          <cell r="HJ430">
            <v>10</v>
          </cell>
          <cell r="HL430">
            <v>16300</v>
          </cell>
        </row>
        <row r="431">
          <cell r="HA431">
            <v>25</v>
          </cell>
          <cell r="HE431">
            <v>1606027</v>
          </cell>
          <cell r="HF431" t="str">
            <v>神器5-5 : 17级</v>
          </cell>
          <cell r="HH431">
            <v>17</v>
          </cell>
          <cell r="HJ431">
            <v>10</v>
          </cell>
          <cell r="HL431">
            <v>16600</v>
          </cell>
        </row>
        <row r="432">
          <cell r="HA432">
            <v>25</v>
          </cell>
          <cell r="HE432">
            <v>1606027</v>
          </cell>
          <cell r="HF432" t="str">
            <v>神器5-5 : 18级</v>
          </cell>
          <cell r="HH432">
            <v>18</v>
          </cell>
          <cell r="HJ432">
            <v>10</v>
          </cell>
          <cell r="HL432">
            <v>16850</v>
          </cell>
        </row>
        <row r="433">
          <cell r="HA433">
            <v>26</v>
          </cell>
          <cell r="HE433">
            <v>1606028</v>
          </cell>
          <cell r="HF433" t="str">
            <v>神器5-6 : 1级</v>
          </cell>
          <cell r="HH433">
            <v>1</v>
          </cell>
          <cell r="HJ433">
            <v>1</v>
          </cell>
          <cell r="HL433">
            <v>16450</v>
          </cell>
        </row>
        <row r="434">
          <cell r="HA434">
            <v>26</v>
          </cell>
          <cell r="HE434">
            <v>1606028</v>
          </cell>
          <cell r="HF434" t="str">
            <v>神器5-6 : 2级</v>
          </cell>
          <cell r="HH434">
            <v>2</v>
          </cell>
          <cell r="HJ434">
            <v>1</v>
          </cell>
          <cell r="HL434">
            <v>17050</v>
          </cell>
        </row>
        <row r="435">
          <cell r="HA435">
            <v>26</v>
          </cell>
          <cell r="HE435">
            <v>1606028</v>
          </cell>
          <cell r="HF435" t="str">
            <v>神器5-6 : 3级</v>
          </cell>
          <cell r="HH435">
            <v>3</v>
          </cell>
          <cell r="HJ435">
            <v>1</v>
          </cell>
          <cell r="HL435">
            <v>17600</v>
          </cell>
        </row>
        <row r="436">
          <cell r="HA436">
            <v>26</v>
          </cell>
          <cell r="HE436">
            <v>1606028</v>
          </cell>
          <cell r="HF436" t="str">
            <v>神器5-6 : 4级</v>
          </cell>
          <cell r="HH436">
            <v>4</v>
          </cell>
          <cell r="HJ436">
            <v>2</v>
          </cell>
          <cell r="HL436">
            <v>18150</v>
          </cell>
        </row>
        <row r="437">
          <cell r="HA437">
            <v>26</v>
          </cell>
          <cell r="HE437">
            <v>1606028</v>
          </cell>
          <cell r="HF437" t="str">
            <v>神器5-6 : 5级</v>
          </cell>
          <cell r="HH437">
            <v>5</v>
          </cell>
          <cell r="HJ437">
            <v>2</v>
          </cell>
          <cell r="HL437">
            <v>18700</v>
          </cell>
        </row>
        <row r="438">
          <cell r="HA438">
            <v>26</v>
          </cell>
          <cell r="HE438">
            <v>1606028</v>
          </cell>
          <cell r="HF438" t="str">
            <v>神器5-6 : 6级</v>
          </cell>
          <cell r="HH438">
            <v>6</v>
          </cell>
          <cell r="HJ438">
            <v>2</v>
          </cell>
          <cell r="HL438">
            <v>19250</v>
          </cell>
        </row>
        <row r="439">
          <cell r="HA439">
            <v>26</v>
          </cell>
          <cell r="HE439">
            <v>1606028</v>
          </cell>
          <cell r="HF439" t="str">
            <v>神器5-6 : 7级</v>
          </cell>
          <cell r="HH439">
            <v>7</v>
          </cell>
          <cell r="HJ439">
            <v>3</v>
          </cell>
          <cell r="HL439">
            <v>19750</v>
          </cell>
        </row>
        <row r="440">
          <cell r="HA440">
            <v>26</v>
          </cell>
          <cell r="HE440">
            <v>1606028</v>
          </cell>
          <cell r="HF440" t="str">
            <v>神器5-6 : 8级</v>
          </cell>
          <cell r="HH440">
            <v>8</v>
          </cell>
          <cell r="HJ440">
            <v>3</v>
          </cell>
          <cell r="HL440">
            <v>20250</v>
          </cell>
        </row>
        <row r="441">
          <cell r="HA441">
            <v>26</v>
          </cell>
          <cell r="HE441">
            <v>1606028</v>
          </cell>
          <cell r="HF441" t="str">
            <v>神器5-6 : 9级</v>
          </cell>
          <cell r="HH441">
            <v>9</v>
          </cell>
          <cell r="HJ441">
            <v>3</v>
          </cell>
          <cell r="HL441">
            <v>20750</v>
          </cell>
        </row>
        <row r="442">
          <cell r="HA442">
            <v>26</v>
          </cell>
          <cell r="HE442">
            <v>1606028</v>
          </cell>
          <cell r="HF442" t="str">
            <v>神器5-6 : 10级</v>
          </cell>
          <cell r="HH442">
            <v>10</v>
          </cell>
          <cell r="HJ442">
            <v>5</v>
          </cell>
          <cell r="HL442">
            <v>21200</v>
          </cell>
        </row>
        <row r="443">
          <cell r="HA443">
            <v>26</v>
          </cell>
          <cell r="HE443">
            <v>1606028</v>
          </cell>
          <cell r="HF443" t="str">
            <v>神器5-6 : 11级</v>
          </cell>
          <cell r="HH443">
            <v>11</v>
          </cell>
          <cell r="HJ443">
            <v>5</v>
          </cell>
          <cell r="HL443">
            <v>21650</v>
          </cell>
        </row>
        <row r="444">
          <cell r="HA444">
            <v>26</v>
          </cell>
          <cell r="HE444">
            <v>1606028</v>
          </cell>
          <cell r="HF444" t="str">
            <v>神器5-6 : 12级</v>
          </cell>
          <cell r="HH444">
            <v>12</v>
          </cell>
          <cell r="HJ444">
            <v>6</v>
          </cell>
          <cell r="HL444">
            <v>22150</v>
          </cell>
        </row>
        <row r="445">
          <cell r="HA445">
            <v>26</v>
          </cell>
          <cell r="HE445">
            <v>1606028</v>
          </cell>
          <cell r="HF445" t="str">
            <v>神器5-6 : 13级</v>
          </cell>
          <cell r="HH445">
            <v>13</v>
          </cell>
          <cell r="HJ445">
            <v>7</v>
          </cell>
          <cell r="HL445">
            <v>22600</v>
          </cell>
        </row>
        <row r="446">
          <cell r="HA446">
            <v>26</v>
          </cell>
          <cell r="HE446">
            <v>1606028</v>
          </cell>
          <cell r="HF446" t="str">
            <v>神器5-6 : 14级</v>
          </cell>
          <cell r="HH446">
            <v>14</v>
          </cell>
          <cell r="HJ446">
            <v>7</v>
          </cell>
          <cell r="HL446">
            <v>23000</v>
          </cell>
        </row>
        <row r="447">
          <cell r="HA447">
            <v>26</v>
          </cell>
          <cell r="HE447">
            <v>1606028</v>
          </cell>
          <cell r="HF447" t="str">
            <v>神器5-6 : 15级</v>
          </cell>
          <cell r="HH447">
            <v>15</v>
          </cell>
          <cell r="HJ447">
            <v>7</v>
          </cell>
          <cell r="HL447">
            <v>23450</v>
          </cell>
        </row>
        <row r="448">
          <cell r="HA448">
            <v>26</v>
          </cell>
          <cell r="HE448">
            <v>1606028</v>
          </cell>
          <cell r="HF448" t="str">
            <v>神器5-6 : 16级</v>
          </cell>
          <cell r="HH448">
            <v>16</v>
          </cell>
          <cell r="HJ448">
            <v>10</v>
          </cell>
          <cell r="HL448">
            <v>23900</v>
          </cell>
        </row>
        <row r="449">
          <cell r="HA449">
            <v>26</v>
          </cell>
          <cell r="HE449">
            <v>1606028</v>
          </cell>
          <cell r="HF449" t="str">
            <v>神器5-6 : 17级</v>
          </cell>
          <cell r="HH449">
            <v>17</v>
          </cell>
          <cell r="HJ449">
            <v>10</v>
          </cell>
          <cell r="HL449">
            <v>24300</v>
          </cell>
        </row>
        <row r="450">
          <cell r="HA450">
            <v>26</v>
          </cell>
          <cell r="HE450">
            <v>1606028</v>
          </cell>
          <cell r="HF450" t="str">
            <v>神器5-6 : 18级</v>
          </cell>
          <cell r="HH450">
            <v>18</v>
          </cell>
          <cell r="HJ450">
            <v>10</v>
          </cell>
          <cell r="HL450">
            <v>24700</v>
          </cell>
        </row>
        <row r="451">
          <cell r="HA451">
            <v>27</v>
          </cell>
          <cell r="HE451">
            <v>1606029</v>
          </cell>
          <cell r="HF451" t="str">
            <v>神器6-1 : 1级</v>
          </cell>
          <cell r="HH451">
            <v>1</v>
          </cell>
          <cell r="HJ451">
            <v>1</v>
          </cell>
          <cell r="HL451">
            <v>10850</v>
          </cell>
        </row>
        <row r="452">
          <cell r="HA452">
            <v>27</v>
          </cell>
          <cell r="HE452">
            <v>1606029</v>
          </cell>
          <cell r="HF452" t="str">
            <v>神器6-1 : 2级</v>
          </cell>
          <cell r="HH452">
            <v>2</v>
          </cell>
          <cell r="HJ452">
            <v>1</v>
          </cell>
          <cell r="HL452">
            <v>11250</v>
          </cell>
        </row>
        <row r="453">
          <cell r="HA453">
            <v>27</v>
          </cell>
          <cell r="HE453">
            <v>1606029</v>
          </cell>
          <cell r="HF453" t="str">
            <v>神器6-1 : 3级</v>
          </cell>
          <cell r="HH453">
            <v>3</v>
          </cell>
          <cell r="HJ453">
            <v>1</v>
          </cell>
          <cell r="HL453">
            <v>11650</v>
          </cell>
        </row>
        <row r="454">
          <cell r="HA454">
            <v>27</v>
          </cell>
          <cell r="HE454">
            <v>1606029</v>
          </cell>
          <cell r="HF454" t="str">
            <v>神器6-1 : 4级</v>
          </cell>
          <cell r="HH454">
            <v>4</v>
          </cell>
          <cell r="HJ454">
            <v>2</v>
          </cell>
          <cell r="HL454">
            <v>12000</v>
          </cell>
        </row>
        <row r="455">
          <cell r="HA455">
            <v>27</v>
          </cell>
          <cell r="HE455">
            <v>1606029</v>
          </cell>
          <cell r="HF455" t="str">
            <v>神器6-1 : 5级</v>
          </cell>
          <cell r="HH455">
            <v>5</v>
          </cell>
          <cell r="HJ455">
            <v>2</v>
          </cell>
          <cell r="HL455">
            <v>12350</v>
          </cell>
        </row>
        <row r="456">
          <cell r="HA456">
            <v>27</v>
          </cell>
          <cell r="HE456">
            <v>1606029</v>
          </cell>
          <cell r="HF456" t="str">
            <v>神器6-1 : 6级</v>
          </cell>
          <cell r="HH456">
            <v>6</v>
          </cell>
          <cell r="HJ456">
            <v>2</v>
          </cell>
          <cell r="HL456">
            <v>12700</v>
          </cell>
        </row>
        <row r="457">
          <cell r="HA457">
            <v>27</v>
          </cell>
          <cell r="HE457">
            <v>1606029</v>
          </cell>
          <cell r="HF457" t="str">
            <v>神器6-1 : 7级</v>
          </cell>
          <cell r="HH457">
            <v>7</v>
          </cell>
          <cell r="HJ457">
            <v>3</v>
          </cell>
          <cell r="HL457">
            <v>13050</v>
          </cell>
        </row>
        <row r="458">
          <cell r="HA458">
            <v>27</v>
          </cell>
          <cell r="HE458">
            <v>1606029</v>
          </cell>
          <cell r="HF458" t="str">
            <v>神器6-1 : 8级</v>
          </cell>
          <cell r="HH458">
            <v>8</v>
          </cell>
          <cell r="HJ458">
            <v>3</v>
          </cell>
          <cell r="HL458">
            <v>13400</v>
          </cell>
        </row>
        <row r="459">
          <cell r="HA459">
            <v>27</v>
          </cell>
          <cell r="HE459">
            <v>1606029</v>
          </cell>
          <cell r="HF459" t="str">
            <v>神器6-1 : 9级</v>
          </cell>
          <cell r="HH459">
            <v>9</v>
          </cell>
          <cell r="HJ459">
            <v>3</v>
          </cell>
          <cell r="HL459">
            <v>13700</v>
          </cell>
        </row>
        <row r="460">
          <cell r="HA460">
            <v>27</v>
          </cell>
          <cell r="HE460">
            <v>1606029</v>
          </cell>
          <cell r="HF460" t="str">
            <v>神器6-1 : 10级</v>
          </cell>
          <cell r="HH460">
            <v>10</v>
          </cell>
          <cell r="HJ460">
            <v>5</v>
          </cell>
          <cell r="HL460">
            <v>14050</v>
          </cell>
        </row>
        <row r="461">
          <cell r="HA461">
            <v>27</v>
          </cell>
          <cell r="HE461">
            <v>1606029</v>
          </cell>
          <cell r="HF461" t="str">
            <v>神器6-1 : 11级</v>
          </cell>
          <cell r="HH461">
            <v>11</v>
          </cell>
          <cell r="HJ461">
            <v>5</v>
          </cell>
          <cell r="HL461">
            <v>14350</v>
          </cell>
        </row>
        <row r="462">
          <cell r="HA462">
            <v>27</v>
          </cell>
          <cell r="HE462">
            <v>1606029</v>
          </cell>
          <cell r="HF462" t="str">
            <v>神器6-1 : 12级</v>
          </cell>
          <cell r="HH462">
            <v>12</v>
          </cell>
          <cell r="HJ462">
            <v>6</v>
          </cell>
          <cell r="HL462">
            <v>14650</v>
          </cell>
        </row>
        <row r="463">
          <cell r="HA463">
            <v>27</v>
          </cell>
          <cell r="HE463">
            <v>1606029</v>
          </cell>
          <cell r="HF463" t="str">
            <v>神器6-1 : 13级</v>
          </cell>
          <cell r="HH463">
            <v>13</v>
          </cell>
          <cell r="HJ463">
            <v>7</v>
          </cell>
          <cell r="HL463">
            <v>14950</v>
          </cell>
        </row>
        <row r="464">
          <cell r="HA464">
            <v>27</v>
          </cell>
          <cell r="HE464">
            <v>1606029</v>
          </cell>
          <cell r="HF464" t="str">
            <v>神器6-1 : 14级</v>
          </cell>
          <cell r="HH464">
            <v>14</v>
          </cell>
          <cell r="HJ464">
            <v>7</v>
          </cell>
          <cell r="HL464">
            <v>15250</v>
          </cell>
        </row>
        <row r="465">
          <cell r="HA465">
            <v>27</v>
          </cell>
          <cell r="HE465">
            <v>1606029</v>
          </cell>
          <cell r="HF465" t="str">
            <v>神器6-1 : 15级</v>
          </cell>
          <cell r="HH465">
            <v>15</v>
          </cell>
          <cell r="HJ465">
            <v>7</v>
          </cell>
          <cell r="HL465">
            <v>15500</v>
          </cell>
        </row>
        <row r="466">
          <cell r="HA466">
            <v>27</v>
          </cell>
          <cell r="HE466">
            <v>1606029</v>
          </cell>
          <cell r="HF466" t="str">
            <v>神器6-1 : 16级</v>
          </cell>
          <cell r="HH466">
            <v>16</v>
          </cell>
          <cell r="HJ466">
            <v>10</v>
          </cell>
          <cell r="HL466">
            <v>15800</v>
          </cell>
        </row>
        <row r="467">
          <cell r="HA467">
            <v>27</v>
          </cell>
          <cell r="HE467">
            <v>1606029</v>
          </cell>
          <cell r="HF467" t="str">
            <v>神器6-1 : 17级</v>
          </cell>
          <cell r="HH467">
            <v>17</v>
          </cell>
          <cell r="HJ467">
            <v>10</v>
          </cell>
          <cell r="HL467">
            <v>16050</v>
          </cell>
        </row>
        <row r="468">
          <cell r="HA468">
            <v>27</v>
          </cell>
          <cell r="HE468">
            <v>1606029</v>
          </cell>
          <cell r="HF468" t="str">
            <v>神器6-1 : 18级</v>
          </cell>
          <cell r="HH468">
            <v>18</v>
          </cell>
          <cell r="HJ468">
            <v>10</v>
          </cell>
          <cell r="HL468">
            <v>16350</v>
          </cell>
        </row>
        <row r="469">
          <cell r="HA469">
            <v>27</v>
          </cell>
          <cell r="HE469">
            <v>1606029</v>
          </cell>
          <cell r="HF469" t="str">
            <v>神器6-1 : 19级</v>
          </cell>
          <cell r="HH469">
            <v>19</v>
          </cell>
          <cell r="HJ469">
            <v>15</v>
          </cell>
          <cell r="HL469">
            <v>16600</v>
          </cell>
        </row>
        <row r="470">
          <cell r="HA470">
            <v>27</v>
          </cell>
          <cell r="HE470">
            <v>1606029</v>
          </cell>
          <cell r="HF470" t="str">
            <v>神器6-1 : 20级</v>
          </cell>
          <cell r="HH470">
            <v>20</v>
          </cell>
          <cell r="HJ470">
            <v>15</v>
          </cell>
          <cell r="HL470">
            <v>16850</v>
          </cell>
        </row>
        <row r="471">
          <cell r="HA471">
            <v>27</v>
          </cell>
          <cell r="HE471">
            <v>1606029</v>
          </cell>
          <cell r="HF471" t="str">
            <v>神器6-1 : 21级</v>
          </cell>
          <cell r="HH471">
            <v>21</v>
          </cell>
          <cell r="HJ471">
            <v>15</v>
          </cell>
          <cell r="HL471">
            <v>17100</v>
          </cell>
        </row>
        <row r="472">
          <cell r="HA472">
            <v>28</v>
          </cell>
          <cell r="HE472">
            <v>1606030</v>
          </cell>
          <cell r="HF472" t="str">
            <v>神器6-2 : 1级</v>
          </cell>
          <cell r="HH472">
            <v>1</v>
          </cell>
          <cell r="HJ472">
            <v>1</v>
          </cell>
          <cell r="HL472">
            <v>10850</v>
          </cell>
        </row>
        <row r="473">
          <cell r="HA473">
            <v>28</v>
          </cell>
          <cell r="HE473">
            <v>1606030</v>
          </cell>
          <cell r="HF473" t="str">
            <v>神器6-2 : 2级</v>
          </cell>
          <cell r="HH473">
            <v>2</v>
          </cell>
          <cell r="HJ473">
            <v>1</v>
          </cell>
          <cell r="HL473">
            <v>11250</v>
          </cell>
        </row>
        <row r="474">
          <cell r="HA474">
            <v>28</v>
          </cell>
          <cell r="HE474">
            <v>1606030</v>
          </cell>
          <cell r="HF474" t="str">
            <v>神器6-2 : 3级</v>
          </cell>
          <cell r="HH474">
            <v>3</v>
          </cell>
          <cell r="HJ474">
            <v>1</v>
          </cell>
          <cell r="HL474">
            <v>11650</v>
          </cell>
        </row>
        <row r="475">
          <cell r="HA475">
            <v>28</v>
          </cell>
          <cell r="HE475">
            <v>1606030</v>
          </cell>
          <cell r="HF475" t="str">
            <v>神器6-2 : 4级</v>
          </cell>
          <cell r="HH475">
            <v>4</v>
          </cell>
          <cell r="HJ475">
            <v>2</v>
          </cell>
          <cell r="HL475">
            <v>12000</v>
          </cell>
        </row>
        <row r="476">
          <cell r="HA476">
            <v>28</v>
          </cell>
          <cell r="HE476">
            <v>1606030</v>
          </cell>
          <cell r="HF476" t="str">
            <v>神器6-2 : 5级</v>
          </cell>
          <cell r="HH476">
            <v>5</v>
          </cell>
          <cell r="HJ476">
            <v>2</v>
          </cell>
          <cell r="HL476">
            <v>12350</v>
          </cell>
        </row>
        <row r="477">
          <cell r="HA477">
            <v>28</v>
          </cell>
          <cell r="HE477">
            <v>1606030</v>
          </cell>
          <cell r="HF477" t="str">
            <v>神器6-2 : 6级</v>
          </cell>
          <cell r="HH477">
            <v>6</v>
          </cell>
          <cell r="HJ477">
            <v>2</v>
          </cell>
          <cell r="HL477">
            <v>12700</v>
          </cell>
        </row>
        <row r="478">
          <cell r="HA478">
            <v>28</v>
          </cell>
          <cell r="HE478">
            <v>1606030</v>
          </cell>
          <cell r="HF478" t="str">
            <v>神器6-2 : 7级</v>
          </cell>
          <cell r="HH478">
            <v>7</v>
          </cell>
          <cell r="HJ478">
            <v>3</v>
          </cell>
          <cell r="HL478">
            <v>13050</v>
          </cell>
        </row>
        <row r="479">
          <cell r="HA479">
            <v>28</v>
          </cell>
          <cell r="HE479">
            <v>1606030</v>
          </cell>
          <cell r="HF479" t="str">
            <v>神器6-2 : 8级</v>
          </cell>
          <cell r="HH479">
            <v>8</v>
          </cell>
          <cell r="HJ479">
            <v>3</v>
          </cell>
          <cell r="HL479">
            <v>13400</v>
          </cell>
        </row>
        <row r="480">
          <cell r="HA480">
            <v>28</v>
          </cell>
          <cell r="HE480">
            <v>1606030</v>
          </cell>
          <cell r="HF480" t="str">
            <v>神器6-2 : 9级</v>
          </cell>
          <cell r="HH480">
            <v>9</v>
          </cell>
          <cell r="HJ480">
            <v>3</v>
          </cell>
          <cell r="HL480">
            <v>13700</v>
          </cell>
        </row>
        <row r="481">
          <cell r="HA481">
            <v>28</v>
          </cell>
          <cell r="HE481">
            <v>1606030</v>
          </cell>
          <cell r="HF481" t="str">
            <v>神器6-2 : 10级</v>
          </cell>
          <cell r="HH481">
            <v>10</v>
          </cell>
          <cell r="HJ481">
            <v>5</v>
          </cell>
          <cell r="HL481">
            <v>14050</v>
          </cell>
        </row>
        <row r="482">
          <cell r="HA482">
            <v>28</v>
          </cell>
          <cell r="HE482">
            <v>1606030</v>
          </cell>
          <cell r="HF482" t="str">
            <v>神器6-2 : 11级</v>
          </cell>
          <cell r="HH482">
            <v>11</v>
          </cell>
          <cell r="HJ482">
            <v>5</v>
          </cell>
          <cell r="HL482">
            <v>14350</v>
          </cell>
        </row>
        <row r="483">
          <cell r="HA483">
            <v>28</v>
          </cell>
          <cell r="HE483">
            <v>1606030</v>
          </cell>
          <cell r="HF483" t="str">
            <v>神器6-2 : 12级</v>
          </cell>
          <cell r="HH483">
            <v>12</v>
          </cell>
          <cell r="HJ483">
            <v>6</v>
          </cell>
          <cell r="HL483">
            <v>14650</v>
          </cell>
        </row>
        <row r="484">
          <cell r="HA484">
            <v>28</v>
          </cell>
          <cell r="HE484">
            <v>1606030</v>
          </cell>
          <cell r="HF484" t="str">
            <v>神器6-2 : 13级</v>
          </cell>
          <cell r="HH484">
            <v>13</v>
          </cell>
          <cell r="HJ484">
            <v>7</v>
          </cell>
          <cell r="HL484">
            <v>14950</v>
          </cell>
        </row>
        <row r="485">
          <cell r="HA485">
            <v>28</v>
          </cell>
          <cell r="HE485">
            <v>1606030</v>
          </cell>
          <cell r="HF485" t="str">
            <v>神器6-2 : 14级</v>
          </cell>
          <cell r="HH485">
            <v>14</v>
          </cell>
          <cell r="HJ485">
            <v>7</v>
          </cell>
          <cell r="HL485">
            <v>15250</v>
          </cell>
        </row>
        <row r="486">
          <cell r="HA486">
            <v>28</v>
          </cell>
          <cell r="HE486">
            <v>1606030</v>
          </cell>
          <cell r="HF486" t="str">
            <v>神器6-2 : 15级</v>
          </cell>
          <cell r="HH486">
            <v>15</v>
          </cell>
          <cell r="HJ486">
            <v>7</v>
          </cell>
          <cell r="HL486">
            <v>15500</v>
          </cell>
        </row>
        <row r="487">
          <cell r="HA487">
            <v>28</v>
          </cell>
          <cell r="HE487">
            <v>1606030</v>
          </cell>
          <cell r="HF487" t="str">
            <v>神器6-2 : 16级</v>
          </cell>
          <cell r="HH487">
            <v>16</v>
          </cell>
          <cell r="HJ487">
            <v>10</v>
          </cell>
          <cell r="HL487">
            <v>15800</v>
          </cell>
        </row>
        <row r="488">
          <cell r="HA488">
            <v>28</v>
          </cell>
          <cell r="HE488">
            <v>1606030</v>
          </cell>
          <cell r="HF488" t="str">
            <v>神器6-2 : 17级</v>
          </cell>
          <cell r="HH488">
            <v>17</v>
          </cell>
          <cell r="HJ488">
            <v>10</v>
          </cell>
          <cell r="HL488">
            <v>16050</v>
          </cell>
        </row>
        <row r="489">
          <cell r="HA489">
            <v>28</v>
          </cell>
          <cell r="HE489">
            <v>1606030</v>
          </cell>
          <cell r="HF489" t="str">
            <v>神器6-2 : 18级</v>
          </cell>
          <cell r="HH489">
            <v>18</v>
          </cell>
          <cell r="HJ489">
            <v>10</v>
          </cell>
          <cell r="HL489">
            <v>16350</v>
          </cell>
        </row>
        <row r="490">
          <cell r="HA490">
            <v>28</v>
          </cell>
          <cell r="HE490">
            <v>1606030</v>
          </cell>
          <cell r="HF490" t="str">
            <v>神器6-2 : 19级</v>
          </cell>
          <cell r="HH490">
            <v>19</v>
          </cell>
          <cell r="HJ490">
            <v>15</v>
          </cell>
          <cell r="HL490">
            <v>16600</v>
          </cell>
        </row>
        <row r="491">
          <cell r="HA491">
            <v>28</v>
          </cell>
          <cell r="HE491">
            <v>1606030</v>
          </cell>
          <cell r="HF491" t="str">
            <v>神器6-2 : 20级</v>
          </cell>
          <cell r="HH491">
            <v>20</v>
          </cell>
          <cell r="HJ491">
            <v>15</v>
          </cell>
          <cell r="HL491">
            <v>16850</v>
          </cell>
        </row>
        <row r="492">
          <cell r="HA492">
            <v>28</v>
          </cell>
          <cell r="HE492">
            <v>1606030</v>
          </cell>
          <cell r="HF492" t="str">
            <v>神器6-2 : 21级</v>
          </cell>
          <cell r="HH492">
            <v>21</v>
          </cell>
          <cell r="HJ492">
            <v>15</v>
          </cell>
          <cell r="HL492">
            <v>17100</v>
          </cell>
        </row>
        <row r="493">
          <cell r="HA493">
            <v>29</v>
          </cell>
          <cell r="HE493">
            <v>1606031</v>
          </cell>
          <cell r="HF493" t="str">
            <v>神器6-3 : 1级</v>
          </cell>
          <cell r="HH493">
            <v>1</v>
          </cell>
          <cell r="HJ493">
            <v>1</v>
          </cell>
          <cell r="HL493">
            <v>10850</v>
          </cell>
        </row>
        <row r="494">
          <cell r="HA494">
            <v>29</v>
          </cell>
          <cell r="HE494">
            <v>1606031</v>
          </cell>
          <cell r="HF494" t="str">
            <v>神器6-3 : 2级</v>
          </cell>
          <cell r="HH494">
            <v>2</v>
          </cell>
          <cell r="HJ494">
            <v>1</v>
          </cell>
          <cell r="HL494">
            <v>11250</v>
          </cell>
        </row>
        <row r="495">
          <cell r="HA495">
            <v>29</v>
          </cell>
          <cell r="HE495">
            <v>1606031</v>
          </cell>
          <cell r="HF495" t="str">
            <v>神器6-3 : 3级</v>
          </cell>
          <cell r="HH495">
            <v>3</v>
          </cell>
          <cell r="HJ495">
            <v>1</v>
          </cell>
          <cell r="HL495">
            <v>11650</v>
          </cell>
        </row>
        <row r="496">
          <cell r="HA496">
            <v>29</v>
          </cell>
          <cell r="HE496">
            <v>1606031</v>
          </cell>
          <cell r="HF496" t="str">
            <v>神器6-3 : 4级</v>
          </cell>
          <cell r="HH496">
            <v>4</v>
          </cell>
          <cell r="HJ496">
            <v>2</v>
          </cell>
          <cell r="HL496">
            <v>12000</v>
          </cell>
        </row>
        <row r="497">
          <cell r="HA497">
            <v>29</v>
          </cell>
          <cell r="HE497">
            <v>1606031</v>
          </cell>
          <cell r="HF497" t="str">
            <v>神器6-3 : 5级</v>
          </cell>
          <cell r="HH497">
            <v>5</v>
          </cell>
          <cell r="HJ497">
            <v>2</v>
          </cell>
          <cell r="HL497">
            <v>12350</v>
          </cell>
        </row>
        <row r="498">
          <cell r="HA498">
            <v>29</v>
          </cell>
          <cell r="HE498">
            <v>1606031</v>
          </cell>
          <cell r="HF498" t="str">
            <v>神器6-3 : 6级</v>
          </cell>
          <cell r="HH498">
            <v>6</v>
          </cell>
          <cell r="HJ498">
            <v>2</v>
          </cell>
          <cell r="HL498">
            <v>12700</v>
          </cell>
        </row>
        <row r="499">
          <cell r="HA499">
            <v>29</v>
          </cell>
          <cell r="HE499">
            <v>1606031</v>
          </cell>
          <cell r="HF499" t="str">
            <v>神器6-3 : 7级</v>
          </cell>
          <cell r="HH499">
            <v>7</v>
          </cell>
          <cell r="HJ499">
            <v>3</v>
          </cell>
          <cell r="HL499">
            <v>13050</v>
          </cell>
        </row>
        <row r="500">
          <cell r="HA500">
            <v>29</v>
          </cell>
          <cell r="HE500">
            <v>1606031</v>
          </cell>
          <cell r="HF500" t="str">
            <v>神器6-3 : 8级</v>
          </cell>
          <cell r="HH500">
            <v>8</v>
          </cell>
          <cell r="HJ500">
            <v>3</v>
          </cell>
          <cell r="HL500">
            <v>13400</v>
          </cell>
        </row>
        <row r="501">
          <cell r="HA501">
            <v>29</v>
          </cell>
          <cell r="HE501">
            <v>1606031</v>
          </cell>
          <cell r="HF501" t="str">
            <v>神器6-3 : 9级</v>
          </cell>
          <cell r="HH501">
            <v>9</v>
          </cell>
          <cell r="HJ501">
            <v>3</v>
          </cell>
          <cell r="HL501">
            <v>13700</v>
          </cell>
        </row>
        <row r="502">
          <cell r="HA502">
            <v>29</v>
          </cell>
          <cell r="HE502">
            <v>1606031</v>
          </cell>
          <cell r="HF502" t="str">
            <v>神器6-3 : 10级</v>
          </cell>
          <cell r="HH502">
            <v>10</v>
          </cell>
          <cell r="HJ502">
            <v>5</v>
          </cell>
          <cell r="HL502">
            <v>14050</v>
          </cell>
        </row>
        <row r="503">
          <cell r="HA503">
            <v>29</v>
          </cell>
          <cell r="HE503">
            <v>1606031</v>
          </cell>
          <cell r="HF503" t="str">
            <v>神器6-3 : 11级</v>
          </cell>
          <cell r="HH503">
            <v>11</v>
          </cell>
          <cell r="HJ503">
            <v>5</v>
          </cell>
          <cell r="HL503">
            <v>14350</v>
          </cell>
        </row>
        <row r="504">
          <cell r="HA504">
            <v>29</v>
          </cell>
          <cell r="HE504">
            <v>1606031</v>
          </cell>
          <cell r="HF504" t="str">
            <v>神器6-3 : 12级</v>
          </cell>
          <cell r="HH504">
            <v>12</v>
          </cell>
          <cell r="HJ504">
            <v>6</v>
          </cell>
          <cell r="HL504">
            <v>14650</v>
          </cell>
        </row>
        <row r="505">
          <cell r="HA505">
            <v>29</v>
          </cell>
          <cell r="HE505">
            <v>1606031</v>
          </cell>
          <cell r="HF505" t="str">
            <v>神器6-3 : 13级</v>
          </cell>
          <cell r="HH505">
            <v>13</v>
          </cell>
          <cell r="HJ505">
            <v>7</v>
          </cell>
          <cell r="HL505">
            <v>14950</v>
          </cell>
        </row>
        <row r="506">
          <cell r="HA506">
            <v>29</v>
          </cell>
          <cell r="HE506">
            <v>1606031</v>
          </cell>
          <cell r="HF506" t="str">
            <v>神器6-3 : 14级</v>
          </cell>
          <cell r="HH506">
            <v>14</v>
          </cell>
          <cell r="HJ506">
            <v>7</v>
          </cell>
          <cell r="HL506">
            <v>15250</v>
          </cell>
        </row>
        <row r="507">
          <cell r="HA507">
            <v>29</v>
          </cell>
          <cell r="HE507">
            <v>1606031</v>
          </cell>
          <cell r="HF507" t="str">
            <v>神器6-3 : 15级</v>
          </cell>
          <cell r="HH507">
            <v>15</v>
          </cell>
          <cell r="HJ507">
            <v>7</v>
          </cell>
          <cell r="HL507">
            <v>15500</v>
          </cell>
        </row>
        <row r="508">
          <cell r="HA508">
            <v>29</v>
          </cell>
          <cell r="HE508">
            <v>1606031</v>
          </cell>
          <cell r="HF508" t="str">
            <v>神器6-3 : 16级</v>
          </cell>
          <cell r="HH508">
            <v>16</v>
          </cell>
          <cell r="HJ508">
            <v>10</v>
          </cell>
          <cell r="HL508">
            <v>15800</v>
          </cell>
        </row>
        <row r="509">
          <cell r="HA509">
            <v>29</v>
          </cell>
          <cell r="HE509">
            <v>1606031</v>
          </cell>
          <cell r="HF509" t="str">
            <v>神器6-3 : 17级</v>
          </cell>
          <cell r="HH509">
            <v>17</v>
          </cell>
          <cell r="HJ509">
            <v>10</v>
          </cell>
          <cell r="HL509">
            <v>16050</v>
          </cell>
        </row>
        <row r="510">
          <cell r="HA510">
            <v>29</v>
          </cell>
          <cell r="HE510">
            <v>1606031</v>
          </cell>
          <cell r="HF510" t="str">
            <v>神器6-3 : 18级</v>
          </cell>
          <cell r="HH510">
            <v>18</v>
          </cell>
          <cell r="HJ510">
            <v>10</v>
          </cell>
          <cell r="HL510">
            <v>16350</v>
          </cell>
        </row>
        <row r="511">
          <cell r="HA511">
            <v>29</v>
          </cell>
          <cell r="HE511">
            <v>1606031</v>
          </cell>
          <cell r="HF511" t="str">
            <v>神器6-3 : 19级</v>
          </cell>
          <cell r="HH511">
            <v>19</v>
          </cell>
          <cell r="HJ511">
            <v>15</v>
          </cell>
          <cell r="HL511">
            <v>16600</v>
          </cell>
        </row>
        <row r="512">
          <cell r="HA512">
            <v>29</v>
          </cell>
          <cell r="HE512">
            <v>1606031</v>
          </cell>
          <cell r="HF512" t="str">
            <v>神器6-3 : 20级</v>
          </cell>
          <cell r="HH512">
            <v>20</v>
          </cell>
          <cell r="HJ512">
            <v>15</v>
          </cell>
          <cell r="HL512">
            <v>16850</v>
          </cell>
        </row>
        <row r="513">
          <cell r="HA513">
            <v>29</v>
          </cell>
          <cell r="HE513">
            <v>1606031</v>
          </cell>
          <cell r="HF513" t="str">
            <v>神器6-3 : 21级</v>
          </cell>
          <cell r="HH513">
            <v>21</v>
          </cell>
          <cell r="HJ513">
            <v>15</v>
          </cell>
          <cell r="HL513">
            <v>17100</v>
          </cell>
        </row>
        <row r="514">
          <cell r="HA514">
            <v>30</v>
          </cell>
          <cell r="HE514">
            <v>1606032</v>
          </cell>
          <cell r="HF514" t="str">
            <v>神器6-4 : 1级</v>
          </cell>
          <cell r="HH514">
            <v>1</v>
          </cell>
          <cell r="HJ514">
            <v>1</v>
          </cell>
          <cell r="HL514">
            <v>16600</v>
          </cell>
        </row>
        <row r="515">
          <cell r="HA515">
            <v>30</v>
          </cell>
          <cell r="HE515">
            <v>1606032</v>
          </cell>
          <cell r="HF515" t="str">
            <v>神器6-4 : 2级</v>
          </cell>
          <cell r="HH515">
            <v>2</v>
          </cell>
          <cell r="HJ515">
            <v>1</v>
          </cell>
          <cell r="HL515">
            <v>17200</v>
          </cell>
        </row>
        <row r="516">
          <cell r="HA516">
            <v>30</v>
          </cell>
          <cell r="HE516">
            <v>1606032</v>
          </cell>
          <cell r="HF516" t="str">
            <v>神器6-4 : 3级</v>
          </cell>
          <cell r="HH516">
            <v>3</v>
          </cell>
          <cell r="HJ516">
            <v>1</v>
          </cell>
          <cell r="HL516">
            <v>17800</v>
          </cell>
        </row>
        <row r="517">
          <cell r="HA517">
            <v>30</v>
          </cell>
          <cell r="HE517">
            <v>1606032</v>
          </cell>
          <cell r="HF517" t="str">
            <v>神器6-4 : 4级</v>
          </cell>
          <cell r="HH517">
            <v>4</v>
          </cell>
          <cell r="HJ517">
            <v>2</v>
          </cell>
          <cell r="HL517">
            <v>18350</v>
          </cell>
        </row>
        <row r="518">
          <cell r="HA518">
            <v>30</v>
          </cell>
          <cell r="HE518">
            <v>1606032</v>
          </cell>
          <cell r="HF518" t="str">
            <v>神器6-4 : 5级</v>
          </cell>
          <cell r="HH518">
            <v>5</v>
          </cell>
          <cell r="HJ518">
            <v>2</v>
          </cell>
          <cell r="HL518">
            <v>18900</v>
          </cell>
        </row>
        <row r="519">
          <cell r="HA519">
            <v>30</v>
          </cell>
          <cell r="HE519">
            <v>1606032</v>
          </cell>
          <cell r="HF519" t="str">
            <v>神器6-4 : 6级</v>
          </cell>
          <cell r="HH519">
            <v>6</v>
          </cell>
          <cell r="HJ519">
            <v>2</v>
          </cell>
          <cell r="HL519">
            <v>19450</v>
          </cell>
        </row>
        <row r="520">
          <cell r="HA520">
            <v>30</v>
          </cell>
          <cell r="HE520">
            <v>1606032</v>
          </cell>
          <cell r="HF520" t="str">
            <v>神器6-4 : 7级</v>
          </cell>
          <cell r="HH520">
            <v>7</v>
          </cell>
          <cell r="HJ520">
            <v>3</v>
          </cell>
          <cell r="HL520">
            <v>19950</v>
          </cell>
        </row>
        <row r="521">
          <cell r="HA521">
            <v>30</v>
          </cell>
          <cell r="HE521">
            <v>1606032</v>
          </cell>
          <cell r="HF521" t="str">
            <v>神器6-4 : 8级</v>
          </cell>
          <cell r="HH521">
            <v>8</v>
          </cell>
          <cell r="HJ521">
            <v>3</v>
          </cell>
          <cell r="HL521">
            <v>20450</v>
          </cell>
        </row>
        <row r="522">
          <cell r="HA522">
            <v>30</v>
          </cell>
          <cell r="HE522">
            <v>1606032</v>
          </cell>
          <cell r="HF522" t="str">
            <v>神器6-4 : 9级</v>
          </cell>
          <cell r="HH522">
            <v>9</v>
          </cell>
          <cell r="HJ522">
            <v>3</v>
          </cell>
          <cell r="HL522">
            <v>20950</v>
          </cell>
        </row>
        <row r="523">
          <cell r="HA523">
            <v>30</v>
          </cell>
          <cell r="HE523">
            <v>1606032</v>
          </cell>
          <cell r="HF523" t="str">
            <v>神器6-4 : 10级</v>
          </cell>
          <cell r="HH523">
            <v>10</v>
          </cell>
          <cell r="HJ523">
            <v>5</v>
          </cell>
          <cell r="HL523">
            <v>21450</v>
          </cell>
        </row>
        <row r="524">
          <cell r="HA524">
            <v>30</v>
          </cell>
          <cell r="HE524">
            <v>1606032</v>
          </cell>
          <cell r="HF524" t="str">
            <v>神器6-4 : 11级</v>
          </cell>
          <cell r="HH524">
            <v>11</v>
          </cell>
          <cell r="HJ524">
            <v>5</v>
          </cell>
          <cell r="HL524">
            <v>21900</v>
          </cell>
        </row>
        <row r="525">
          <cell r="HA525">
            <v>30</v>
          </cell>
          <cell r="HE525">
            <v>1606032</v>
          </cell>
          <cell r="HF525" t="str">
            <v>神器6-4 : 12级</v>
          </cell>
          <cell r="HH525">
            <v>12</v>
          </cell>
          <cell r="HJ525">
            <v>6</v>
          </cell>
          <cell r="HL525">
            <v>22350</v>
          </cell>
        </row>
        <row r="526">
          <cell r="HA526">
            <v>30</v>
          </cell>
          <cell r="HE526">
            <v>1606032</v>
          </cell>
          <cell r="HF526" t="str">
            <v>神器6-4 : 13级</v>
          </cell>
          <cell r="HH526">
            <v>13</v>
          </cell>
          <cell r="HJ526">
            <v>7</v>
          </cell>
          <cell r="HL526">
            <v>22800</v>
          </cell>
        </row>
        <row r="527">
          <cell r="HA527">
            <v>30</v>
          </cell>
          <cell r="HE527">
            <v>1606032</v>
          </cell>
          <cell r="HF527" t="str">
            <v>神器6-4 : 14级</v>
          </cell>
          <cell r="HH527">
            <v>14</v>
          </cell>
          <cell r="HJ527">
            <v>7</v>
          </cell>
          <cell r="HL527">
            <v>23250</v>
          </cell>
        </row>
        <row r="528">
          <cell r="HA528">
            <v>30</v>
          </cell>
          <cell r="HE528">
            <v>1606032</v>
          </cell>
          <cell r="HF528" t="str">
            <v>神器6-4 : 15级</v>
          </cell>
          <cell r="HH528">
            <v>15</v>
          </cell>
          <cell r="HJ528">
            <v>7</v>
          </cell>
          <cell r="HL528">
            <v>23700</v>
          </cell>
        </row>
        <row r="529">
          <cell r="HA529">
            <v>30</v>
          </cell>
          <cell r="HE529">
            <v>1606032</v>
          </cell>
          <cell r="HF529" t="str">
            <v>神器6-4 : 16级</v>
          </cell>
          <cell r="HH529">
            <v>16</v>
          </cell>
          <cell r="HJ529">
            <v>10</v>
          </cell>
          <cell r="HL529">
            <v>24100</v>
          </cell>
        </row>
        <row r="530">
          <cell r="HA530">
            <v>30</v>
          </cell>
          <cell r="HE530">
            <v>1606032</v>
          </cell>
          <cell r="HF530" t="str">
            <v>神器6-4 : 17级</v>
          </cell>
          <cell r="HH530">
            <v>17</v>
          </cell>
          <cell r="HJ530">
            <v>10</v>
          </cell>
          <cell r="HL530">
            <v>24550</v>
          </cell>
        </row>
        <row r="531">
          <cell r="HA531">
            <v>30</v>
          </cell>
          <cell r="HE531">
            <v>1606032</v>
          </cell>
          <cell r="HF531" t="str">
            <v>神器6-4 : 18级</v>
          </cell>
          <cell r="HH531">
            <v>18</v>
          </cell>
          <cell r="HJ531">
            <v>10</v>
          </cell>
          <cell r="HL531">
            <v>24950</v>
          </cell>
        </row>
        <row r="532">
          <cell r="HA532">
            <v>30</v>
          </cell>
          <cell r="HE532">
            <v>1606032</v>
          </cell>
          <cell r="HF532" t="str">
            <v>神器6-4 : 19级</v>
          </cell>
          <cell r="HH532">
            <v>19</v>
          </cell>
          <cell r="HJ532">
            <v>15</v>
          </cell>
          <cell r="HL532">
            <v>25350</v>
          </cell>
        </row>
        <row r="533">
          <cell r="HA533">
            <v>30</v>
          </cell>
          <cell r="HE533">
            <v>1606032</v>
          </cell>
          <cell r="HF533" t="str">
            <v>神器6-4 : 20级</v>
          </cell>
          <cell r="HH533">
            <v>20</v>
          </cell>
          <cell r="HJ533">
            <v>15</v>
          </cell>
          <cell r="HL533">
            <v>25750</v>
          </cell>
        </row>
        <row r="534">
          <cell r="HA534">
            <v>30</v>
          </cell>
          <cell r="HE534">
            <v>1606032</v>
          </cell>
          <cell r="HF534" t="str">
            <v>神器6-4 : 21级</v>
          </cell>
          <cell r="HH534">
            <v>21</v>
          </cell>
          <cell r="HJ534">
            <v>15</v>
          </cell>
          <cell r="HL534">
            <v>26150</v>
          </cell>
        </row>
        <row r="535">
          <cell r="HA535">
            <v>31</v>
          </cell>
          <cell r="HE535">
            <v>1606033</v>
          </cell>
          <cell r="HF535" t="str">
            <v>神器6-5 : 1级</v>
          </cell>
          <cell r="HH535">
            <v>1</v>
          </cell>
          <cell r="HJ535">
            <v>1</v>
          </cell>
          <cell r="HL535">
            <v>16600</v>
          </cell>
        </row>
        <row r="536">
          <cell r="HA536">
            <v>31</v>
          </cell>
          <cell r="HE536">
            <v>1606033</v>
          </cell>
          <cell r="HF536" t="str">
            <v>神器6-5 : 2级</v>
          </cell>
          <cell r="HH536">
            <v>2</v>
          </cell>
          <cell r="HJ536">
            <v>1</v>
          </cell>
          <cell r="HL536">
            <v>17200</v>
          </cell>
        </row>
        <row r="537">
          <cell r="HA537">
            <v>31</v>
          </cell>
          <cell r="HE537">
            <v>1606033</v>
          </cell>
          <cell r="HF537" t="str">
            <v>神器6-5 : 3级</v>
          </cell>
          <cell r="HH537">
            <v>3</v>
          </cell>
          <cell r="HJ537">
            <v>1</v>
          </cell>
          <cell r="HL537">
            <v>17800</v>
          </cell>
        </row>
        <row r="538">
          <cell r="HA538">
            <v>31</v>
          </cell>
          <cell r="HE538">
            <v>1606033</v>
          </cell>
          <cell r="HF538" t="str">
            <v>神器6-5 : 4级</v>
          </cell>
          <cell r="HH538">
            <v>4</v>
          </cell>
          <cell r="HJ538">
            <v>2</v>
          </cell>
          <cell r="HL538">
            <v>18350</v>
          </cell>
        </row>
        <row r="539">
          <cell r="HA539">
            <v>31</v>
          </cell>
          <cell r="HE539">
            <v>1606033</v>
          </cell>
          <cell r="HF539" t="str">
            <v>神器6-5 : 5级</v>
          </cell>
          <cell r="HH539">
            <v>5</v>
          </cell>
          <cell r="HJ539">
            <v>2</v>
          </cell>
          <cell r="HL539">
            <v>18900</v>
          </cell>
        </row>
        <row r="540">
          <cell r="HA540">
            <v>31</v>
          </cell>
          <cell r="HE540">
            <v>1606033</v>
          </cell>
          <cell r="HF540" t="str">
            <v>神器6-5 : 6级</v>
          </cell>
          <cell r="HH540">
            <v>6</v>
          </cell>
          <cell r="HJ540">
            <v>2</v>
          </cell>
          <cell r="HL540">
            <v>19450</v>
          </cell>
        </row>
        <row r="541">
          <cell r="HA541">
            <v>31</v>
          </cell>
          <cell r="HE541">
            <v>1606033</v>
          </cell>
          <cell r="HF541" t="str">
            <v>神器6-5 : 7级</v>
          </cell>
          <cell r="HH541">
            <v>7</v>
          </cell>
          <cell r="HJ541">
            <v>3</v>
          </cell>
          <cell r="HL541">
            <v>19950</v>
          </cell>
        </row>
        <row r="542">
          <cell r="HA542">
            <v>31</v>
          </cell>
          <cell r="HE542">
            <v>1606033</v>
          </cell>
          <cell r="HF542" t="str">
            <v>神器6-5 : 8级</v>
          </cell>
          <cell r="HH542">
            <v>8</v>
          </cell>
          <cell r="HJ542">
            <v>3</v>
          </cell>
          <cell r="HL542">
            <v>20450</v>
          </cell>
        </row>
        <row r="543">
          <cell r="HA543">
            <v>31</v>
          </cell>
          <cell r="HE543">
            <v>1606033</v>
          </cell>
          <cell r="HF543" t="str">
            <v>神器6-5 : 9级</v>
          </cell>
          <cell r="HH543">
            <v>9</v>
          </cell>
          <cell r="HJ543">
            <v>3</v>
          </cell>
          <cell r="HL543">
            <v>20950</v>
          </cell>
        </row>
        <row r="544">
          <cell r="HA544">
            <v>31</v>
          </cell>
          <cell r="HE544">
            <v>1606033</v>
          </cell>
          <cell r="HF544" t="str">
            <v>神器6-5 : 10级</v>
          </cell>
          <cell r="HH544">
            <v>10</v>
          </cell>
          <cell r="HJ544">
            <v>5</v>
          </cell>
          <cell r="HL544">
            <v>21450</v>
          </cell>
        </row>
        <row r="545">
          <cell r="HA545">
            <v>31</v>
          </cell>
          <cell r="HE545">
            <v>1606033</v>
          </cell>
          <cell r="HF545" t="str">
            <v>神器6-5 : 11级</v>
          </cell>
          <cell r="HH545">
            <v>11</v>
          </cell>
          <cell r="HJ545">
            <v>5</v>
          </cell>
          <cell r="HL545">
            <v>21900</v>
          </cell>
        </row>
        <row r="546">
          <cell r="HA546">
            <v>31</v>
          </cell>
          <cell r="HE546">
            <v>1606033</v>
          </cell>
          <cell r="HF546" t="str">
            <v>神器6-5 : 12级</v>
          </cell>
          <cell r="HH546">
            <v>12</v>
          </cell>
          <cell r="HJ546">
            <v>6</v>
          </cell>
          <cell r="HL546">
            <v>22350</v>
          </cell>
        </row>
        <row r="547">
          <cell r="HA547">
            <v>31</v>
          </cell>
          <cell r="HE547">
            <v>1606033</v>
          </cell>
          <cell r="HF547" t="str">
            <v>神器6-5 : 13级</v>
          </cell>
          <cell r="HH547">
            <v>13</v>
          </cell>
          <cell r="HJ547">
            <v>7</v>
          </cell>
          <cell r="HL547">
            <v>22800</v>
          </cell>
        </row>
        <row r="548">
          <cell r="HA548">
            <v>31</v>
          </cell>
          <cell r="HE548">
            <v>1606033</v>
          </cell>
          <cell r="HF548" t="str">
            <v>神器6-5 : 14级</v>
          </cell>
          <cell r="HH548">
            <v>14</v>
          </cell>
          <cell r="HJ548">
            <v>7</v>
          </cell>
          <cell r="HL548">
            <v>23250</v>
          </cell>
        </row>
        <row r="549">
          <cell r="HA549">
            <v>31</v>
          </cell>
          <cell r="HE549">
            <v>1606033</v>
          </cell>
          <cell r="HF549" t="str">
            <v>神器6-5 : 15级</v>
          </cell>
          <cell r="HH549">
            <v>15</v>
          </cell>
          <cell r="HJ549">
            <v>7</v>
          </cell>
          <cell r="HL549">
            <v>23700</v>
          </cell>
        </row>
        <row r="550">
          <cell r="HA550">
            <v>31</v>
          </cell>
          <cell r="HE550">
            <v>1606033</v>
          </cell>
          <cell r="HF550" t="str">
            <v>神器6-5 : 16级</v>
          </cell>
          <cell r="HH550">
            <v>16</v>
          </cell>
          <cell r="HJ550">
            <v>10</v>
          </cell>
          <cell r="HL550">
            <v>24100</v>
          </cell>
        </row>
        <row r="551">
          <cell r="HA551">
            <v>31</v>
          </cell>
          <cell r="HE551">
            <v>1606033</v>
          </cell>
          <cell r="HF551" t="str">
            <v>神器6-5 : 17级</v>
          </cell>
          <cell r="HH551">
            <v>17</v>
          </cell>
          <cell r="HJ551">
            <v>10</v>
          </cell>
          <cell r="HL551">
            <v>24550</v>
          </cell>
        </row>
        <row r="552">
          <cell r="HA552">
            <v>31</v>
          </cell>
          <cell r="HE552">
            <v>1606033</v>
          </cell>
          <cell r="HF552" t="str">
            <v>神器6-5 : 18级</v>
          </cell>
          <cell r="HH552">
            <v>18</v>
          </cell>
          <cell r="HJ552">
            <v>10</v>
          </cell>
          <cell r="HL552">
            <v>24950</v>
          </cell>
        </row>
        <row r="553">
          <cell r="HA553">
            <v>31</v>
          </cell>
          <cell r="HE553">
            <v>1606033</v>
          </cell>
          <cell r="HF553" t="str">
            <v>神器6-5 : 19级</v>
          </cell>
          <cell r="HH553">
            <v>19</v>
          </cell>
          <cell r="HJ553">
            <v>15</v>
          </cell>
          <cell r="HL553">
            <v>25350</v>
          </cell>
        </row>
        <row r="554">
          <cell r="HA554">
            <v>31</v>
          </cell>
          <cell r="HE554">
            <v>1606033</v>
          </cell>
          <cell r="HF554" t="str">
            <v>神器6-5 : 20级</v>
          </cell>
          <cell r="HH554">
            <v>20</v>
          </cell>
          <cell r="HJ554">
            <v>15</v>
          </cell>
          <cell r="HL554">
            <v>25750</v>
          </cell>
        </row>
        <row r="555">
          <cell r="HA555">
            <v>31</v>
          </cell>
          <cell r="HE555">
            <v>1606033</v>
          </cell>
          <cell r="HF555" t="str">
            <v>神器6-5 : 21级</v>
          </cell>
          <cell r="HH555">
            <v>21</v>
          </cell>
          <cell r="HJ555">
            <v>15</v>
          </cell>
          <cell r="HL555">
            <v>26150</v>
          </cell>
        </row>
        <row r="556">
          <cell r="HA556">
            <v>32</v>
          </cell>
          <cell r="HE556">
            <v>1606034</v>
          </cell>
          <cell r="HF556" t="str">
            <v>神器6-6 : 1级</v>
          </cell>
          <cell r="HH556">
            <v>1</v>
          </cell>
          <cell r="HJ556">
            <v>1</v>
          </cell>
          <cell r="HL556">
            <v>16600</v>
          </cell>
        </row>
        <row r="557">
          <cell r="HA557">
            <v>32</v>
          </cell>
          <cell r="HE557">
            <v>1606034</v>
          </cell>
          <cell r="HF557" t="str">
            <v>神器6-6 : 2级</v>
          </cell>
          <cell r="HH557">
            <v>2</v>
          </cell>
          <cell r="HJ557">
            <v>1</v>
          </cell>
          <cell r="HL557">
            <v>17200</v>
          </cell>
        </row>
        <row r="558">
          <cell r="HA558">
            <v>32</v>
          </cell>
          <cell r="HE558">
            <v>1606034</v>
          </cell>
          <cell r="HF558" t="str">
            <v>神器6-6 : 3级</v>
          </cell>
          <cell r="HH558">
            <v>3</v>
          </cell>
          <cell r="HJ558">
            <v>1</v>
          </cell>
          <cell r="HL558">
            <v>17800</v>
          </cell>
        </row>
        <row r="559">
          <cell r="HA559">
            <v>32</v>
          </cell>
          <cell r="HE559">
            <v>1606034</v>
          </cell>
          <cell r="HF559" t="str">
            <v>神器6-6 : 4级</v>
          </cell>
          <cell r="HH559">
            <v>4</v>
          </cell>
          <cell r="HJ559">
            <v>2</v>
          </cell>
          <cell r="HL559">
            <v>18350</v>
          </cell>
        </row>
        <row r="560">
          <cell r="HA560">
            <v>32</v>
          </cell>
          <cell r="HE560">
            <v>1606034</v>
          </cell>
          <cell r="HF560" t="str">
            <v>神器6-6 : 5级</v>
          </cell>
          <cell r="HH560">
            <v>5</v>
          </cell>
          <cell r="HJ560">
            <v>2</v>
          </cell>
          <cell r="HL560">
            <v>18900</v>
          </cell>
        </row>
        <row r="561">
          <cell r="HA561">
            <v>32</v>
          </cell>
          <cell r="HE561">
            <v>1606034</v>
          </cell>
          <cell r="HF561" t="str">
            <v>神器6-6 : 6级</v>
          </cell>
          <cell r="HH561">
            <v>6</v>
          </cell>
          <cell r="HJ561">
            <v>2</v>
          </cell>
          <cell r="HL561">
            <v>19450</v>
          </cell>
        </row>
        <row r="562">
          <cell r="HA562">
            <v>32</v>
          </cell>
          <cell r="HE562">
            <v>1606034</v>
          </cell>
          <cell r="HF562" t="str">
            <v>神器6-6 : 7级</v>
          </cell>
          <cell r="HH562">
            <v>7</v>
          </cell>
          <cell r="HJ562">
            <v>3</v>
          </cell>
          <cell r="HL562">
            <v>19950</v>
          </cell>
        </row>
        <row r="563">
          <cell r="HA563">
            <v>32</v>
          </cell>
          <cell r="HE563">
            <v>1606034</v>
          </cell>
          <cell r="HF563" t="str">
            <v>神器6-6 : 8级</v>
          </cell>
          <cell r="HH563">
            <v>8</v>
          </cell>
          <cell r="HJ563">
            <v>3</v>
          </cell>
          <cell r="HL563">
            <v>20450</v>
          </cell>
        </row>
        <row r="564">
          <cell r="HA564">
            <v>32</v>
          </cell>
          <cell r="HE564">
            <v>1606034</v>
          </cell>
          <cell r="HF564" t="str">
            <v>神器6-6 : 9级</v>
          </cell>
          <cell r="HH564">
            <v>9</v>
          </cell>
          <cell r="HJ564">
            <v>3</v>
          </cell>
          <cell r="HL564">
            <v>20950</v>
          </cell>
        </row>
        <row r="565">
          <cell r="HA565">
            <v>32</v>
          </cell>
          <cell r="HE565">
            <v>1606034</v>
          </cell>
          <cell r="HF565" t="str">
            <v>神器6-6 : 10级</v>
          </cell>
          <cell r="HH565">
            <v>10</v>
          </cell>
          <cell r="HJ565">
            <v>5</v>
          </cell>
          <cell r="HL565">
            <v>21450</v>
          </cell>
        </row>
        <row r="566">
          <cell r="HA566">
            <v>32</v>
          </cell>
          <cell r="HE566">
            <v>1606034</v>
          </cell>
          <cell r="HF566" t="str">
            <v>神器6-6 : 11级</v>
          </cell>
          <cell r="HH566">
            <v>11</v>
          </cell>
          <cell r="HJ566">
            <v>5</v>
          </cell>
          <cell r="HL566">
            <v>21900</v>
          </cell>
        </row>
        <row r="567">
          <cell r="HA567">
            <v>32</v>
          </cell>
          <cell r="HE567">
            <v>1606034</v>
          </cell>
          <cell r="HF567" t="str">
            <v>神器6-6 : 12级</v>
          </cell>
          <cell r="HH567">
            <v>12</v>
          </cell>
          <cell r="HJ567">
            <v>6</v>
          </cell>
          <cell r="HL567">
            <v>22350</v>
          </cell>
        </row>
        <row r="568">
          <cell r="HA568">
            <v>32</v>
          </cell>
          <cell r="HE568">
            <v>1606034</v>
          </cell>
          <cell r="HF568" t="str">
            <v>神器6-6 : 13级</v>
          </cell>
          <cell r="HH568">
            <v>13</v>
          </cell>
          <cell r="HJ568">
            <v>7</v>
          </cell>
          <cell r="HL568">
            <v>22800</v>
          </cell>
        </row>
        <row r="569">
          <cell r="HA569">
            <v>32</v>
          </cell>
          <cell r="HE569">
            <v>1606034</v>
          </cell>
          <cell r="HF569" t="str">
            <v>神器6-6 : 14级</v>
          </cell>
          <cell r="HH569">
            <v>14</v>
          </cell>
          <cell r="HJ569">
            <v>7</v>
          </cell>
          <cell r="HL569">
            <v>23250</v>
          </cell>
        </row>
        <row r="570">
          <cell r="HA570">
            <v>32</v>
          </cell>
          <cell r="HE570">
            <v>1606034</v>
          </cell>
          <cell r="HF570" t="str">
            <v>神器6-6 : 15级</v>
          </cell>
          <cell r="HH570">
            <v>15</v>
          </cell>
          <cell r="HJ570">
            <v>7</v>
          </cell>
          <cell r="HL570">
            <v>23700</v>
          </cell>
        </row>
        <row r="571">
          <cell r="HA571">
            <v>32</v>
          </cell>
          <cell r="HE571">
            <v>1606034</v>
          </cell>
          <cell r="HF571" t="str">
            <v>神器6-6 : 16级</v>
          </cell>
          <cell r="HH571">
            <v>16</v>
          </cell>
          <cell r="HJ571">
            <v>10</v>
          </cell>
          <cell r="HL571">
            <v>24100</v>
          </cell>
        </row>
        <row r="572">
          <cell r="HA572">
            <v>32</v>
          </cell>
          <cell r="HE572">
            <v>1606034</v>
          </cell>
          <cell r="HF572" t="str">
            <v>神器6-6 : 17级</v>
          </cell>
          <cell r="HH572">
            <v>17</v>
          </cell>
          <cell r="HJ572">
            <v>10</v>
          </cell>
          <cell r="HL572">
            <v>24550</v>
          </cell>
        </row>
        <row r="573">
          <cell r="HA573">
            <v>32</v>
          </cell>
          <cell r="HE573">
            <v>1606034</v>
          </cell>
          <cell r="HF573" t="str">
            <v>神器6-6 : 18级</v>
          </cell>
          <cell r="HH573">
            <v>18</v>
          </cell>
          <cell r="HJ573">
            <v>10</v>
          </cell>
          <cell r="HL573">
            <v>24950</v>
          </cell>
        </row>
        <row r="574">
          <cell r="HA574">
            <v>32</v>
          </cell>
          <cell r="HE574">
            <v>1606034</v>
          </cell>
          <cell r="HF574" t="str">
            <v>神器6-6 : 19级</v>
          </cell>
          <cell r="HH574">
            <v>19</v>
          </cell>
          <cell r="HJ574">
            <v>15</v>
          </cell>
          <cell r="HL574">
            <v>25350</v>
          </cell>
        </row>
        <row r="575">
          <cell r="HA575">
            <v>32</v>
          </cell>
          <cell r="HE575">
            <v>1606034</v>
          </cell>
          <cell r="HF575" t="str">
            <v>神器6-6 : 20级</v>
          </cell>
          <cell r="HH575">
            <v>20</v>
          </cell>
          <cell r="HJ575">
            <v>15</v>
          </cell>
          <cell r="HL575">
            <v>25750</v>
          </cell>
        </row>
        <row r="576">
          <cell r="HA576">
            <v>32</v>
          </cell>
          <cell r="HE576">
            <v>1606034</v>
          </cell>
          <cell r="HF576" t="str">
            <v>神器6-6 : 21级</v>
          </cell>
          <cell r="HH576">
            <v>21</v>
          </cell>
          <cell r="HJ576">
            <v>15</v>
          </cell>
          <cell r="HL576">
            <v>26150</v>
          </cell>
        </row>
        <row r="577">
          <cell r="HA577">
            <v>33</v>
          </cell>
          <cell r="HE577">
            <v>1606035</v>
          </cell>
          <cell r="HF577" t="str">
            <v>神器6-7 : 1级</v>
          </cell>
          <cell r="HH577">
            <v>1</v>
          </cell>
          <cell r="HJ577">
            <v>1</v>
          </cell>
          <cell r="HL577">
            <v>24300</v>
          </cell>
        </row>
        <row r="578">
          <cell r="HA578">
            <v>33</v>
          </cell>
          <cell r="HE578">
            <v>1606035</v>
          </cell>
          <cell r="HF578" t="str">
            <v>神器6-7 : 2级</v>
          </cell>
          <cell r="HH578">
            <v>2</v>
          </cell>
          <cell r="HJ578">
            <v>1</v>
          </cell>
          <cell r="HL578">
            <v>25200</v>
          </cell>
        </row>
        <row r="579">
          <cell r="HA579">
            <v>33</v>
          </cell>
          <cell r="HE579">
            <v>1606035</v>
          </cell>
          <cell r="HF579" t="str">
            <v>神器6-7 : 3级</v>
          </cell>
          <cell r="HH579">
            <v>3</v>
          </cell>
          <cell r="HJ579">
            <v>1</v>
          </cell>
          <cell r="HL579">
            <v>26050</v>
          </cell>
        </row>
        <row r="580">
          <cell r="HA580">
            <v>33</v>
          </cell>
          <cell r="HE580">
            <v>1606035</v>
          </cell>
          <cell r="HF580" t="str">
            <v>神器6-7 : 4级</v>
          </cell>
          <cell r="HH580">
            <v>4</v>
          </cell>
          <cell r="HJ580">
            <v>2</v>
          </cell>
          <cell r="HL580">
            <v>26850</v>
          </cell>
        </row>
        <row r="581">
          <cell r="HA581">
            <v>33</v>
          </cell>
          <cell r="HE581">
            <v>1606035</v>
          </cell>
          <cell r="HF581" t="str">
            <v>神器6-7 : 5级</v>
          </cell>
          <cell r="HH581">
            <v>5</v>
          </cell>
          <cell r="HJ581">
            <v>2</v>
          </cell>
          <cell r="HL581">
            <v>27700</v>
          </cell>
        </row>
        <row r="582">
          <cell r="HA582">
            <v>33</v>
          </cell>
          <cell r="HE582">
            <v>1606035</v>
          </cell>
          <cell r="HF582" t="str">
            <v>神器6-7 : 6级</v>
          </cell>
          <cell r="HH582">
            <v>6</v>
          </cell>
          <cell r="HJ582">
            <v>2</v>
          </cell>
          <cell r="HL582">
            <v>28450</v>
          </cell>
        </row>
        <row r="583">
          <cell r="HA583">
            <v>33</v>
          </cell>
          <cell r="HE583">
            <v>1606035</v>
          </cell>
          <cell r="HF583" t="str">
            <v>神器6-7 : 7级</v>
          </cell>
          <cell r="HH583">
            <v>7</v>
          </cell>
          <cell r="HJ583">
            <v>3</v>
          </cell>
          <cell r="HL583">
            <v>29200</v>
          </cell>
        </row>
        <row r="584">
          <cell r="HA584">
            <v>33</v>
          </cell>
          <cell r="HE584">
            <v>1606035</v>
          </cell>
          <cell r="HF584" t="str">
            <v>神器6-7 : 8级</v>
          </cell>
          <cell r="HH584">
            <v>8</v>
          </cell>
          <cell r="HJ584">
            <v>3</v>
          </cell>
          <cell r="HL584">
            <v>29950</v>
          </cell>
        </row>
        <row r="585">
          <cell r="HA585">
            <v>33</v>
          </cell>
          <cell r="HE585">
            <v>1606035</v>
          </cell>
          <cell r="HF585" t="str">
            <v>神器6-7 : 9级</v>
          </cell>
          <cell r="HH585">
            <v>9</v>
          </cell>
          <cell r="HJ585">
            <v>3</v>
          </cell>
          <cell r="HL585">
            <v>30700</v>
          </cell>
        </row>
        <row r="586">
          <cell r="HA586">
            <v>33</v>
          </cell>
          <cell r="HE586">
            <v>1606035</v>
          </cell>
          <cell r="HF586" t="str">
            <v>神器6-7 : 10级</v>
          </cell>
          <cell r="HH586">
            <v>10</v>
          </cell>
          <cell r="HJ586">
            <v>5</v>
          </cell>
          <cell r="HL586">
            <v>31400</v>
          </cell>
        </row>
        <row r="587">
          <cell r="HA587">
            <v>33</v>
          </cell>
          <cell r="HE587">
            <v>1606035</v>
          </cell>
          <cell r="HF587" t="str">
            <v>神器6-7 : 11级</v>
          </cell>
          <cell r="HH587">
            <v>11</v>
          </cell>
          <cell r="HJ587">
            <v>5</v>
          </cell>
          <cell r="HL587">
            <v>32050</v>
          </cell>
        </row>
        <row r="588">
          <cell r="HA588">
            <v>33</v>
          </cell>
          <cell r="HE588">
            <v>1606035</v>
          </cell>
          <cell r="HF588" t="str">
            <v>神器6-7 : 12级</v>
          </cell>
          <cell r="HH588">
            <v>12</v>
          </cell>
          <cell r="HJ588">
            <v>6</v>
          </cell>
          <cell r="HL588">
            <v>32750</v>
          </cell>
        </row>
        <row r="589">
          <cell r="HA589">
            <v>33</v>
          </cell>
          <cell r="HE589">
            <v>1606035</v>
          </cell>
          <cell r="HF589" t="str">
            <v>神器6-7 : 13级</v>
          </cell>
          <cell r="HH589">
            <v>13</v>
          </cell>
          <cell r="HJ589">
            <v>7</v>
          </cell>
          <cell r="HL589">
            <v>33400</v>
          </cell>
        </row>
        <row r="590">
          <cell r="HA590">
            <v>33</v>
          </cell>
          <cell r="HE590">
            <v>1606035</v>
          </cell>
          <cell r="HF590" t="str">
            <v>神器6-7 : 14级</v>
          </cell>
          <cell r="HH590">
            <v>14</v>
          </cell>
          <cell r="HJ590">
            <v>7</v>
          </cell>
          <cell r="HL590">
            <v>34050</v>
          </cell>
        </row>
        <row r="591">
          <cell r="HA591">
            <v>33</v>
          </cell>
          <cell r="HE591">
            <v>1606035</v>
          </cell>
          <cell r="HF591" t="str">
            <v>神器6-7 : 15级</v>
          </cell>
          <cell r="HH591">
            <v>15</v>
          </cell>
          <cell r="HJ591">
            <v>7</v>
          </cell>
          <cell r="HL591">
            <v>34700</v>
          </cell>
        </row>
        <row r="592">
          <cell r="HA592">
            <v>33</v>
          </cell>
          <cell r="HE592">
            <v>1606035</v>
          </cell>
          <cell r="HF592" t="str">
            <v>神器6-7 : 16级</v>
          </cell>
          <cell r="HH592">
            <v>16</v>
          </cell>
          <cell r="HJ592">
            <v>10</v>
          </cell>
          <cell r="HL592">
            <v>35300</v>
          </cell>
        </row>
        <row r="593">
          <cell r="HA593">
            <v>33</v>
          </cell>
          <cell r="HE593">
            <v>1606035</v>
          </cell>
          <cell r="HF593" t="str">
            <v>神器6-7 : 17级</v>
          </cell>
          <cell r="HH593">
            <v>17</v>
          </cell>
          <cell r="HJ593">
            <v>10</v>
          </cell>
          <cell r="HL593">
            <v>35900</v>
          </cell>
        </row>
        <row r="594">
          <cell r="HA594">
            <v>33</v>
          </cell>
          <cell r="HE594">
            <v>1606035</v>
          </cell>
          <cell r="HF594" t="str">
            <v>神器6-7 : 18级</v>
          </cell>
          <cell r="HH594">
            <v>18</v>
          </cell>
          <cell r="HJ594">
            <v>10</v>
          </cell>
          <cell r="HL594">
            <v>36550</v>
          </cell>
        </row>
        <row r="595">
          <cell r="HA595">
            <v>33</v>
          </cell>
          <cell r="HE595">
            <v>1606035</v>
          </cell>
          <cell r="HF595" t="str">
            <v>神器6-7 : 19级</v>
          </cell>
          <cell r="HH595">
            <v>19</v>
          </cell>
          <cell r="HJ595">
            <v>15</v>
          </cell>
          <cell r="HL595">
            <v>37150</v>
          </cell>
        </row>
        <row r="596">
          <cell r="HA596">
            <v>33</v>
          </cell>
          <cell r="HE596">
            <v>1606035</v>
          </cell>
          <cell r="HF596" t="str">
            <v>神器6-7 : 20级</v>
          </cell>
          <cell r="HH596">
            <v>20</v>
          </cell>
          <cell r="HJ596">
            <v>15</v>
          </cell>
          <cell r="HL596">
            <v>37700</v>
          </cell>
        </row>
        <row r="597">
          <cell r="HA597">
            <v>33</v>
          </cell>
          <cell r="HE597">
            <v>1606035</v>
          </cell>
          <cell r="HF597" t="str">
            <v>神器6-7 : 21级</v>
          </cell>
          <cell r="HH597">
            <v>21</v>
          </cell>
          <cell r="HJ597">
            <v>15</v>
          </cell>
          <cell r="HL597">
            <v>38300</v>
          </cell>
        </row>
        <row r="598">
          <cell r="HA598">
            <v>34</v>
          </cell>
          <cell r="HE598">
            <v>1606036</v>
          </cell>
          <cell r="HF598" t="str">
            <v>神器6-8 : 1级</v>
          </cell>
          <cell r="HH598">
            <v>1</v>
          </cell>
          <cell r="HJ598">
            <v>1</v>
          </cell>
          <cell r="HL598">
            <v>24300</v>
          </cell>
        </row>
        <row r="599">
          <cell r="HA599">
            <v>34</v>
          </cell>
          <cell r="HE599">
            <v>1606036</v>
          </cell>
          <cell r="HF599" t="str">
            <v>神器6-8 : 2级</v>
          </cell>
          <cell r="HH599">
            <v>2</v>
          </cell>
          <cell r="HJ599">
            <v>1</v>
          </cell>
          <cell r="HL599">
            <v>25200</v>
          </cell>
        </row>
        <row r="600">
          <cell r="HA600">
            <v>34</v>
          </cell>
          <cell r="HE600">
            <v>1606036</v>
          </cell>
          <cell r="HF600" t="str">
            <v>神器6-8 : 3级</v>
          </cell>
          <cell r="HH600">
            <v>3</v>
          </cell>
          <cell r="HJ600">
            <v>1</v>
          </cell>
          <cell r="HL600">
            <v>26050</v>
          </cell>
        </row>
        <row r="601">
          <cell r="HA601">
            <v>34</v>
          </cell>
          <cell r="HE601">
            <v>1606036</v>
          </cell>
          <cell r="HF601" t="str">
            <v>神器6-8 : 4级</v>
          </cell>
          <cell r="HH601">
            <v>4</v>
          </cell>
          <cell r="HJ601">
            <v>2</v>
          </cell>
          <cell r="HL601">
            <v>26850</v>
          </cell>
        </row>
        <row r="602">
          <cell r="HA602">
            <v>34</v>
          </cell>
          <cell r="HE602">
            <v>1606036</v>
          </cell>
          <cell r="HF602" t="str">
            <v>神器6-8 : 5级</v>
          </cell>
          <cell r="HH602">
            <v>5</v>
          </cell>
          <cell r="HJ602">
            <v>2</v>
          </cell>
          <cell r="HL602">
            <v>27700</v>
          </cell>
        </row>
        <row r="603">
          <cell r="HA603">
            <v>34</v>
          </cell>
          <cell r="HE603">
            <v>1606036</v>
          </cell>
          <cell r="HF603" t="str">
            <v>神器6-8 : 6级</v>
          </cell>
          <cell r="HH603">
            <v>6</v>
          </cell>
          <cell r="HJ603">
            <v>2</v>
          </cell>
          <cell r="HL603">
            <v>28450</v>
          </cell>
        </row>
        <row r="604">
          <cell r="HA604">
            <v>34</v>
          </cell>
          <cell r="HE604">
            <v>1606036</v>
          </cell>
          <cell r="HF604" t="str">
            <v>神器6-8 : 7级</v>
          </cell>
          <cell r="HH604">
            <v>7</v>
          </cell>
          <cell r="HJ604">
            <v>3</v>
          </cell>
          <cell r="HL604">
            <v>29200</v>
          </cell>
        </row>
        <row r="605">
          <cell r="HA605">
            <v>34</v>
          </cell>
          <cell r="HE605">
            <v>1606036</v>
          </cell>
          <cell r="HF605" t="str">
            <v>神器6-8 : 8级</v>
          </cell>
          <cell r="HH605">
            <v>8</v>
          </cell>
          <cell r="HJ605">
            <v>3</v>
          </cell>
          <cell r="HL605">
            <v>29950</v>
          </cell>
        </row>
        <row r="606">
          <cell r="HA606">
            <v>34</v>
          </cell>
          <cell r="HE606">
            <v>1606036</v>
          </cell>
          <cell r="HF606" t="str">
            <v>神器6-8 : 9级</v>
          </cell>
          <cell r="HH606">
            <v>9</v>
          </cell>
          <cell r="HJ606">
            <v>3</v>
          </cell>
          <cell r="HL606">
            <v>30700</v>
          </cell>
        </row>
        <row r="607">
          <cell r="HA607">
            <v>34</v>
          </cell>
          <cell r="HE607">
            <v>1606036</v>
          </cell>
          <cell r="HF607" t="str">
            <v>神器6-8 : 10级</v>
          </cell>
          <cell r="HH607">
            <v>10</v>
          </cell>
          <cell r="HJ607">
            <v>5</v>
          </cell>
          <cell r="HL607">
            <v>31400</v>
          </cell>
        </row>
        <row r="608">
          <cell r="HA608">
            <v>34</v>
          </cell>
          <cell r="HE608">
            <v>1606036</v>
          </cell>
          <cell r="HF608" t="str">
            <v>神器6-8 : 11级</v>
          </cell>
          <cell r="HH608">
            <v>11</v>
          </cell>
          <cell r="HJ608">
            <v>5</v>
          </cell>
          <cell r="HL608">
            <v>32050</v>
          </cell>
        </row>
        <row r="609">
          <cell r="HA609">
            <v>34</v>
          </cell>
          <cell r="HE609">
            <v>1606036</v>
          </cell>
          <cell r="HF609" t="str">
            <v>神器6-8 : 12级</v>
          </cell>
          <cell r="HH609">
            <v>12</v>
          </cell>
          <cell r="HJ609">
            <v>6</v>
          </cell>
          <cell r="HL609">
            <v>32750</v>
          </cell>
        </row>
        <row r="610">
          <cell r="HA610">
            <v>34</v>
          </cell>
          <cell r="HE610">
            <v>1606036</v>
          </cell>
          <cell r="HF610" t="str">
            <v>神器6-8 : 13级</v>
          </cell>
          <cell r="HH610">
            <v>13</v>
          </cell>
          <cell r="HJ610">
            <v>7</v>
          </cell>
          <cell r="HL610">
            <v>33400</v>
          </cell>
        </row>
        <row r="611">
          <cell r="HA611">
            <v>34</v>
          </cell>
          <cell r="HE611">
            <v>1606036</v>
          </cell>
          <cell r="HF611" t="str">
            <v>神器6-8 : 14级</v>
          </cell>
          <cell r="HH611">
            <v>14</v>
          </cell>
          <cell r="HJ611">
            <v>7</v>
          </cell>
          <cell r="HL611">
            <v>34050</v>
          </cell>
        </row>
        <row r="612">
          <cell r="HA612">
            <v>34</v>
          </cell>
          <cell r="HE612">
            <v>1606036</v>
          </cell>
          <cell r="HF612" t="str">
            <v>神器6-8 : 15级</v>
          </cell>
          <cell r="HH612">
            <v>15</v>
          </cell>
          <cell r="HJ612">
            <v>7</v>
          </cell>
          <cell r="HL612">
            <v>34700</v>
          </cell>
        </row>
        <row r="613">
          <cell r="HA613">
            <v>34</v>
          </cell>
          <cell r="HE613">
            <v>1606036</v>
          </cell>
          <cell r="HF613" t="str">
            <v>神器6-8 : 16级</v>
          </cell>
          <cell r="HH613">
            <v>16</v>
          </cell>
          <cell r="HJ613">
            <v>10</v>
          </cell>
          <cell r="HL613">
            <v>35300</v>
          </cell>
        </row>
        <row r="614">
          <cell r="HA614">
            <v>34</v>
          </cell>
          <cell r="HE614">
            <v>1606036</v>
          </cell>
          <cell r="HF614" t="str">
            <v>神器6-8 : 17级</v>
          </cell>
          <cell r="HH614">
            <v>17</v>
          </cell>
          <cell r="HJ614">
            <v>10</v>
          </cell>
          <cell r="HL614">
            <v>35900</v>
          </cell>
        </row>
        <row r="615">
          <cell r="HA615">
            <v>34</v>
          </cell>
          <cell r="HE615">
            <v>1606036</v>
          </cell>
          <cell r="HF615" t="str">
            <v>神器6-8 : 18级</v>
          </cell>
          <cell r="HH615">
            <v>18</v>
          </cell>
          <cell r="HJ615">
            <v>10</v>
          </cell>
          <cell r="HL615">
            <v>36550</v>
          </cell>
        </row>
        <row r="616">
          <cell r="HA616">
            <v>34</v>
          </cell>
          <cell r="HE616">
            <v>1606036</v>
          </cell>
          <cell r="HF616" t="str">
            <v>神器6-8 : 19级</v>
          </cell>
          <cell r="HH616">
            <v>19</v>
          </cell>
          <cell r="HJ616">
            <v>15</v>
          </cell>
          <cell r="HL616">
            <v>37150</v>
          </cell>
        </row>
        <row r="617">
          <cell r="HA617">
            <v>34</v>
          </cell>
          <cell r="HE617">
            <v>1606036</v>
          </cell>
          <cell r="HF617" t="str">
            <v>神器6-8 : 20级</v>
          </cell>
          <cell r="HH617">
            <v>20</v>
          </cell>
          <cell r="HJ617">
            <v>15</v>
          </cell>
          <cell r="HL617">
            <v>37700</v>
          </cell>
        </row>
        <row r="618">
          <cell r="HA618">
            <v>34</v>
          </cell>
          <cell r="HE618">
            <v>1606036</v>
          </cell>
          <cell r="HF618" t="str">
            <v>神器6-8 : 21级</v>
          </cell>
          <cell r="HH618">
            <v>21</v>
          </cell>
          <cell r="HJ618">
            <v>15</v>
          </cell>
          <cell r="HL618">
            <v>38300</v>
          </cell>
        </row>
        <row r="619">
          <cell r="HA619">
            <v>35</v>
          </cell>
          <cell r="HE619">
            <v>1606037</v>
          </cell>
          <cell r="HF619" t="str">
            <v>神器7-1 : 1级</v>
          </cell>
          <cell r="HH619">
            <v>1</v>
          </cell>
          <cell r="HJ619">
            <v>1</v>
          </cell>
          <cell r="HL619">
            <v>16700</v>
          </cell>
        </row>
        <row r="620">
          <cell r="HA620">
            <v>35</v>
          </cell>
          <cell r="HE620">
            <v>1606037</v>
          </cell>
          <cell r="HF620" t="str">
            <v>神器7-1 : 2级</v>
          </cell>
          <cell r="HH620">
            <v>2</v>
          </cell>
          <cell r="HJ620">
            <v>1</v>
          </cell>
          <cell r="HL620">
            <v>17350</v>
          </cell>
        </row>
        <row r="621">
          <cell r="HA621">
            <v>35</v>
          </cell>
          <cell r="HE621">
            <v>1606037</v>
          </cell>
          <cell r="HF621" t="str">
            <v>神器7-1 : 3级</v>
          </cell>
          <cell r="HH621">
            <v>3</v>
          </cell>
          <cell r="HJ621">
            <v>1</v>
          </cell>
          <cell r="HL621">
            <v>17950</v>
          </cell>
        </row>
        <row r="622">
          <cell r="HA622">
            <v>35</v>
          </cell>
          <cell r="HE622">
            <v>1606037</v>
          </cell>
          <cell r="HF622" t="str">
            <v>神器7-1 : 4级</v>
          </cell>
          <cell r="HH622">
            <v>4</v>
          </cell>
          <cell r="HJ622">
            <v>2</v>
          </cell>
          <cell r="HL622">
            <v>18500</v>
          </cell>
        </row>
        <row r="623">
          <cell r="HA623">
            <v>35</v>
          </cell>
          <cell r="HE623">
            <v>1606037</v>
          </cell>
          <cell r="HF623" t="str">
            <v>神器7-1 : 5级</v>
          </cell>
          <cell r="HH623">
            <v>5</v>
          </cell>
          <cell r="HJ623">
            <v>2</v>
          </cell>
          <cell r="HL623">
            <v>19050</v>
          </cell>
        </row>
        <row r="624">
          <cell r="HA624">
            <v>35</v>
          </cell>
          <cell r="HE624">
            <v>1606037</v>
          </cell>
          <cell r="HF624" t="str">
            <v>神器7-1 : 6级</v>
          </cell>
          <cell r="HH624">
            <v>6</v>
          </cell>
          <cell r="HJ624">
            <v>2</v>
          </cell>
          <cell r="HL624">
            <v>19600</v>
          </cell>
        </row>
        <row r="625">
          <cell r="HA625">
            <v>35</v>
          </cell>
          <cell r="HE625">
            <v>1606037</v>
          </cell>
          <cell r="HF625" t="str">
            <v>神器7-1 : 7级</v>
          </cell>
          <cell r="HH625">
            <v>7</v>
          </cell>
          <cell r="HJ625">
            <v>3</v>
          </cell>
          <cell r="HL625">
            <v>20150</v>
          </cell>
        </row>
        <row r="626">
          <cell r="HA626">
            <v>35</v>
          </cell>
          <cell r="HE626">
            <v>1606037</v>
          </cell>
          <cell r="HF626" t="str">
            <v>神器7-1 : 8级</v>
          </cell>
          <cell r="HH626">
            <v>8</v>
          </cell>
          <cell r="HJ626">
            <v>3</v>
          </cell>
          <cell r="HL626">
            <v>20650</v>
          </cell>
        </row>
        <row r="627">
          <cell r="HA627">
            <v>35</v>
          </cell>
          <cell r="HE627">
            <v>1606037</v>
          </cell>
          <cell r="HF627" t="str">
            <v>神器7-1 : 9级</v>
          </cell>
          <cell r="HH627">
            <v>9</v>
          </cell>
          <cell r="HJ627">
            <v>3</v>
          </cell>
          <cell r="HL627">
            <v>21150</v>
          </cell>
        </row>
        <row r="628">
          <cell r="HA628">
            <v>35</v>
          </cell>
          <cell r="HE628">
            <v>1606037</v>
          </cell>
          <cell r="HF628" t="str">
            <v>神器7-1 : 10级</v>
          </cell>
          <cell r="HH628">
            <v>10</v>
          </cell>
          <cell r="HJ628">
            <v>5</v>
          </cell>
          <cell r="HL628">
            <v>21650</v>
          </cell>
        </row>
        <row r="629">
          <cell r="HA629">
            <v>35</v>
          </cell>
          <cell r="HE629">
            <v>1606037</v>
          </cell>
          <cell r="HF629" t="str">
            <v>神器7-1 : 11级</v>
          </cell>
          <cell r="HH629">
            <v>11</v>
          </cell>
          <cell r="HJ629">
            <v>5</v>
          </cell>
          <cell r="HL629">
            <v>22100</v>
          </cell>
        </row>
        <row r="630">
          <cell r="HA630">
            <v>35</v>
          </cell>
          <cell r="HE630">
            <v>1606037</v>
          </cell>
          <cell r="HF630" t="str">
            <v>神器7-1 : 12级</v>
          </cell>
          <cell r="HH630">
            <v>12</v>
          </cell>
          <cell r="HJ630">
            <v>6</v>
          </cell>
          <cell r="HL630">
            <v>22550</v>
          </cell>
        </row>
        <row r="631">
          <cell r="HA631">
            <v>35</v>
          </cell>
          <cell r="HE631">
            <v>1606037</v>
          </cell>
          <cell r="HF631" t="str">
            <v>神器7-1 : 13级</v>
          </cell>
          <cell r="HH631">
            <v>13</v>
          </cell>
          <cell r="HJ631">
            <v>7</v>
          </cell>
          <cell r="HL631">
            <v>23000</v>
          </cell>
        </row>
        <row r="632">
          <cell r="HA632">
            <v>35</v>
          </cell>
          <cell r="HE632">
            <v>1606037</v>
          </cell>
          <cell r="HF632" t="str">
            <v>神器7-1 : 14级</v>
          </cell>
          <cell r="HH632">
            <v>14</v>
          </cell>
          <cell r="HJ632">
            <v>7</v>
          </cell>
          <cell r="HL632">
            <v>23450</v>
          </cell>
        </row>
        <row r="633">
          <cell r="HA633">
            <v>35</v>
          </cell>
          <cell r="HE633">
            <v>1606037</v>
          </cell>
          <cell r="HF633" t="str">
            <v>神器7-1 : 15级</v>
          </cell>
          <cell r="HH633">
            <v>15</v>
          </cell>
          <cell r="HJ633">
            <v>7</v>
          </cell>
          <cell r="HL633">
            <v>23900</v>
          </cell>
        </row>
        <row r="634">
          <cell r="HA634">
            <v>35</v>
          </cell>
          <cell r="HE634">
            <v>1606037</v>
          </cell>
          <cell r="HF634" t="str">
            <v>神器7-1 : 16级</v>
          </cell>
          <cell r="HH634">
            <v>16</v>
          </cell>
          <cell r="HJ634">
            <v>10</v>
          </cell>
          <cell r="HL634">
            <v>24350</v>
          </cell>
        </row>
        <row r="635">
          <cell r="HA635">
            <v>35</v>
          </cell>
          <cell r="HE635">
            <v>1606037</v>
          </cell>
          <cell r="HF635" t="str">
            <v>神器7-1 : 17级</v>
          </cell>
          <cell r="HH635">
            <v>17</v>
          </cell>
          <cell r="HJ635">
            <v>10</v>
          </cell>
          <cell r="HL635">
            <v>24750</v>
          </cell>
        </row>
        <row r="636">
          <cell r="HA636">
            <v>35</v>
          </cell>
          <cell r="HE636">
            <v>1606037</v>
          </cell>
          <cell r="HF636" t="str">
            <v>神器7-1 : 18级</v>
          </cell>
          <cell r="HH636">
            <v>18</v>
          </cell>
          <cell r="HJ636">
            <v>10</v>
          </cell>
          <cell r="HL636">
            <v>25150</v>
          </cell>
        </row>
        <row r="637">
          <cell r="HA637">
            <v>35</v>
          </cell>
          <cell r="HE637">
            <v>1606037</v>
          </cell>
          <cell r="HF637" t="str">
            <v>神器7-1 : 19级</v>
          </cell>
          <cell r="HH637">
            <v>19</v>
          </cell>
          <cell r="HJ637">
            <v>15</v>
          </cell>
          <cell r="HL637">
            <v>25600</v>
          </cell>
        </row>
        <row r="638">
          <cell r="HA638">
            <v>35</v>
          </cell>
          <cell r="HE638">
            <v>1606037</v>
          </cell>
          <cell r="HF638" t="str">
            <v>神器7-1 : 20级</v>
          </cell>
          <cell r="HH638">
            <v>20</v>
          </cell>
          <cell r="HJ638">
            <v>15</v>
          </cell>
          <cell r="HL638">
            <v>25950</v>
          </cell>
        </row>
        <row r="639">
          <cell r="HA639">
            <v>35</v>
          </cell>
          <cell r="HE639">
            <v>1606037</v>
          </cell>
          <cell r="HF639" t="str">
            <v>神器7-1 : 21级</v>
          </cell>
          <cell r="HH639">
            <v>21</v>
          </cell>
          <cell r="HJ639">
            <v>15</v>
          </cell>
          <cell r="HL639">
            <v>26400</v>
          </cell>
        </row>
        <row r="640">
          <cell r="HA640">
            <v>36</v>
          </cell>
          <cell r="HE640">
            <v>1606038</v>
          </cell>
          <cell r="HF640" t="str">
            <v>神器7-2 : 1级</v>
          </cell>
          <cell r="HH640">
            <v>1</v>
          </cell>
          <cell r="HJ640">
            <v>1</v>
          </cell>
          <cell r="HL640">
            <v>16700</v>
          </cell>
        </row>
        <row r="641">
          <cell r="HA641">
            <v>36</v>
          </cell>
          <cell r="HE641">
            <v>1606038</v>
          </cell>
          <cell r="HF641" t="str">
            <v>神器7-2 : 2级</v>
          </cell>
          <cell r="HH641">
            <v>2</v>
          </cell>
          <cell r="HJ641">
            <v>1</v>
          </cell>
          <cell r="HL641">
            <v>17350</v>
          </cell>
        </row>
        <row r="642">
          <cell r="HA642">
            <v>36</v>
          </cell>
          <cell r="HE642">
            <v>1606038</v>
          </cell>
          <cell r="HF642" t="str">
            <v>神器7-2 : 3级</v>
          </cell>
          <cell r="HH642">
            <v>3</v>
          </cell>
          <cell r="HJ642">
            <v>1</v>
          </cell>
          <cell r="HL642">
            <v>17950</v>
          </cell>
        </row>
        <row r="643">
          <cell r="HA643">
            <v>36</v>
          </cell>
          <cell r="HE643">
            <v>1606038</v>
          </cell>
          <cell r="HF643" t="str">
            <v>神器7-2 : 4级</v>
          </cell>
          <cell r="HH643">
            <v>4</v>
          </cell>
          <cell r="HJ643">
            <v>2</v>
          </cell>
          <cell r="HL643">
            <v>18500</v>
          </cell>
        </row>
        <row r="644">
          <cell r="HA644">
            <v>36</v>
          </cell>
          <cell r="HE644">
            <v>1606038</v>
          </cell>
          <cell r="HF644" t="str">
            <v>神器7-2 : 5级</v>
          </cell>
          <cell r="HH644">
            <v>5</v>
          </cell>
          <cell r="HJ644">
            <v>2</v>
          </cell>
          <cell r="HL644">
            <v>19050</v>
          </cell>
        </row>
        <row r="645">
          <cell r="HA645">
            <v>36</v>
          </cell>
          <cell r="HE645">
            <v>1606038</v>
          </cell>
          <cell r="HF645" t="str">
            <v>神器7-2 : 6级</v>
          </cell>
          <cell r="HH645">
            <v>6</v>
          </cell>
          <cell r="HJ645">
            <v>2</v>
          </cell>
          <cell r="HL645">
            <v>19600</v>
          </cell>
        </row>
        <row r="646">
          <cell r="HA646">
            <v>36</v>
          </cell>
          <cell r="HE646">
            <v>1606038</v>
          </cell>
          <cell r="HF646" t="str">
            <v>神器7-2 : 7级</v>
          </cell>
          <cell r="HH646">
            <v>7</v>
          </cell>
          <cell r="HJ646">
            <v>3</v>
          </cell>
          <cell r="HL646">
            <v>20150</v>
          </cell>
        </row>
        <row r="647">
          <cell r="HA647">
            <v>36</v>
          </cell>
          <cell r="HE647">
            <v>1606038</v>
          </cell>
          <cell r="HF647" t="str">
            <v>神器7-2 : 8级</v>
          </cell>
          <cell r="HH647">
            <v>8</v>
          </cell>
          <cell r="HJ647">
            <v>3</v>
          </cell>
          <cell r="HL647">
            <v>20650</v>
          </cell>
        </row>
        <row r="648">
          <cell r="HA648">
            <v>36</v>
          </cell>
          <cell r="HE648">
            <v>1606038</v>
          </cell>
          <cell r="HF648" t="str">
            <v>神器7-2 : 9级</v>
          </cell>
          <cell r="HH648">
            <v>9</v>
          </cell>
          <cell r="HJ648">
            <v>3</v>
          </cell>
          <cell r="HL648">
            <v>21150</v>
          </cell>
        </row>
        <row r="649">
          <cell r="HA649">
            <v>36</v>
          </cell>
          <cell r="HE649">
            <v>1606038</v>
          </cell>
          <cell r="HF649" t="str">
            <v>神器7-2 : 10级</v>
          </cell>
          <cell r="HH649">
            <v>10</v>
          </cell>
          <cell r="HJ649">
            <v>5</v>
          </cell>
          <cell r="HL649">
            <v>21650</v>
          </cell>
        </row>
        <row r="650">
          <cell r="HA650">
            <v>36</v>
          </cell>
          <cell r="HE650">
            <v>1606038</v>
          </cell>
          <cell r="HF650" t="str">
            <v>神器7-2 : 11级</v>
          </cell>
          <cell r="HH650">
            <v>11</v>
          </cell>
          <cell r="HJ650">
            <v>5</v>
          </cell>
          <cell r="HL650">
            <v>22100</v>
          </cell>
        </row>
        <row r="651">
          <cell r="HA651">
            <v>36</v>
          </cell>
          <cell r="HE651">
            <v>1606038</v>
          </cell>
          <cell r="HF651" t="str">
            <v>神器7-2 : 12级</v>
          </cell>
          <cell r="HH651">
            <v>12</v>
          </cell>
          <cell r="HJ651">
            <v>6</v>
          </cell>
          <cell r="HL651">
            <v>22550</v>
          </cell>
        </row>
        <row r="652">
          <cell r="HA652">
            <v>36</v>
          </cell>
          <cell r="HE652">
            <v>1606038</v>
          </cell>
          <cell r="HF652" t="str">
            <v>神器7-2 : 13级</v>
          </cell>
          <cell r="HH652">
            <v>13</v>
          </cell>
          <cell r="HJ652">
            <v>7</v>
          </cell>
          <cell r="HL652">
            <v>23000</v>
          </cell>
        </row>
        <row r="653">
          <cell r="HA653">
            <v>36</v>
          </cell>
          <cell r="HE653">
            <v>1606038</v>
          </cell>
          <cell r="HF653" t="str">
            <v>神器7-2 : 14级</v>
          </cell>
          <cell r="HH653">
            <v>14</v>
          </cell>
          <cell r="HJ653">
            <v>7</v>
          </cell>
          <cell r="HL653">
            <v>23450</v>
          </cell>
        </row>
        <row r="654">
          <cell r="HA654">
            <v>36</v>
          </cell>
          <cell r="HE654">
            <v>1606038</v>
          </cell>
          <cell r="HF654" t="str">
            <v>神器7-2 : 15级</v>
          </cell>
          <cell r="HH654">
            <v>15</v>
          </cell>
          <cell r="HJ654">
            <v>7</v>
          </cell>
          <cell r="HL654">
            <v>23900</v>
          </cell>
        </row>
        <row r="655">
          <cell r="HA655">
            <v>36</v>
          </cell>
          <cell r="HE655">
            <v>1606038</v>
          </cell>
          <cell r="HF655" t="str">
            <v>神器7-2 : 16级</v>
          </cell>
          <cell r="HH655">
            <v>16</v>
          </cell>
          <cell r="HJ655">
            <v>10</v>
          </cell>
          <cell r="HL655">
            <v>24350</v>
          </cell>
        </row>
        <row r="656">
          <cell r="HA656">
            <v>36</v>
          </cell>
          <cell r="HE656">
            <v>1606038</v>
          </cell>
          <cell r="HF656" t="str">
            <v>神器7-2 : 17级</v>
          </cell>
          <cell r="HH656">
            <v>17</v>
          </cell>
          <cell r="HJ656">
            <v>10</v>
          </cell>
          <cell r="HL656">
            <v>24750</v>
          </cell>
        </row>
        <row r="657">
          <cell r="HA657">
            <v>36</v>
          </cell>
          <cell r="HE657">
            <v>1606038</v>
          </cell>
          <cell r="HF657" t="str">
            <v>神器7-2 : 18级</v>
          </cell>
          <cell r="HH657">
            <v>18</v>
          </cell>
          <cell r="HJ657">
            <v>10</v>
          </cell>
          <cell r="HL657">
            <v>25150</v>
          </cell>
        </row>
        <row r="658">
          <cell r="HA658">
            <v>36</v>
          </cell>
          <cell r="HE658">
            <v>1606038</v>
          </cell>
          <cell r="HF658" t="str">
            <v>神器7-2 : 19级</v>
          </cell>
          <cell r="HH658">
            <v>19</v>
          </cell>
          <cell r="HJ658">
            <v>15</v>
          </cell>
          <cell r="HL658">
            <v>25600</v>
          </cell>
        </row>
        <row r="659">
          <cell r="HA659">
            <v>36</v>
          </cell>
          <cell r="HE659">
            <v>1606038</v>
          </cell>
          <cell r="HF659" t="str">
            <v>神器7-2 : 20级</v>
          </cell>
          <cell r="HH659">
            <v>20</v>
          </cell>
          <cell r="HJ659">
            <v>15</v>
          </cell>
          <cell r="HL659">
            <v>25950</v>
          </cell>
        </row>
        <row r="660">
          <cell r="HA660">
            <v>36</v>
          </cell>
          <cell r="HE660">
            <v>1606038</v>
          </cell>
          <cell r="HF660" t="str">
            <v>神器7-2 : 21级</v>
          </cell>
          <cell r="HH660">
            <v>21</v>
          </cell>
          <cell r="HJ660">
            <v>15</v>
          </cell>
          <cell r="HL660">
            <v>26400</v>
          </cell>
        </row>
        <row r="661">
          <cell r="HA661">
            <v>37</v>
          </cell>
          <cell r="HE661">
            <v>1606039</v>
          </cell>
          <cell r="HF661" t="str">
            <v>神器7-3 : 1级</v>
          </cell>
          <cell r="HH661">
            <v>1</v>
          </cell>
          <cell r="HJ661">
            <v>1</v>
          </cell>
          <cell r="HL661">
            <v>16700</v>
          </cell>
        </row>
        <row r="662">
          <cell r="HA662">
            <v>37</v>
          </cell>
          <cell r="HE662">
            <v>1606039</v>
          </cell>
          <cell r="HF662" t="str">
            <v>神器7-3 : 2级</v>
          </cell>
          <cell r="HH662">
            <v>2</v>
          </cell>
          <cell r="HJ662">
            <v>1</v>
          </cell>
          <cell r="HL662">
            <v>17350</v>
          </cell>
        </row>
        <row r="663">
          <cell r="HA663">
            <v>37</v>
          </cell>
          <cell r="HE663">
            <v>1606039</v>
          </cell>
          <cell r="HF663" t="str">
            <v>神器7-3 : 3级</v>
          </cell>
          <cell r="HH663">
            <v>3</v>
          </cell>
          <cell r="HJ663">
            <v>1</v>
          </cell>
          <cell r="HL663">
            <v>17950</v>
          </cell>
        </row>
        <row r="664">
          <cell r="HA664">
            <v>37</v>
          </cell>
          <cell r="HE664">
            <v>1606039</v>
          </cell>
          <cell r="HF664" t="str">
            <v>神器7-3 : 4级</v>
          </cell>
          <cell r="HH664">
            <v>4</v>
          </cell>
          <cell r="HJ664">
            <v>2</v>
          </cell>
          <cell r="HL664">
            <v>18500</v>
          </cell>
        </row>
        <row r="665">
          <cell r="HA665">
            <v>37</v>
          </cell>
          <cell r="HE665">
            <v>1606039</v>
          </cell>
          <cell r="HF665" t="str">
            <v>神器7-3 : 5级</v>
          </cell>
          <cell r="HH665">
            <v>5</v>
          </cell>
          <cell r="HJ665">
            <v>2</v>
          </cell>
          <cell r="HL665">
            <v>19050</v>
          </cell>
        </row>
        <row r="666">
          <cell r="HA666">
            <v>37</v>
          </cell>
          <cell r="HE666">
            <v>1606039</v>
          </cell>
          <cell r="HF666" t="str">
            <v>神器7-3 : 6级</v>
          </cell>
          <cell r="HH666">
            <v>6</v>
          </cell>
          <cell r="HJ666">
            <v>2</v>
          </cell>
          <cell r="HL666">
            <v>19600</v>
          </cell>
        </row>
        <row r="667">
          <cell r="HA667">
            <v>37</v>
          </cell>
          <cell r="HE667">
            <v>1606039</v>
          </cell>
          <cell r="HF667" t="str">
            <v>神器7-3 : 7级</v>
          </cell>
          <cell r="HH667">
            <v>7</v>
          </cell>
          <cell r="HJ667">
            <v>3</v>
          </cell>
          <cell r="HL667">
            <v>20150</v>
          </cell>
        </row>
        <row r="668">
          <cell r="HA668">
            <v>37</v>
          </cell>
          <cell r="HE668">
            <v>1606039</v>
          </cell>
          <cell r="HF668" t="str">
            <v>神器7-3 : 8级</v>
          </cell>
          <cell r="HH668">
            <v>8</v>
          </cell>
          <cell r="HJ668">
            <v>3</v>
          </cell>
          <cell r="HL668">
            <v>20650</v>
          </cell>
        </row>
        <row r="669">
          <cell r="HA669">
            <v>37</v>
          </cell>
          <cell r="HE669">
            <v>1606039</v>
          </cell>
          <cell r="HF669" t="str">
            <v>神器7-3 : 9级</v>
          </cell>
          <cell r="HH669">
            <v>9</v>
          </cell>
          <cell r="HJ669">
            <v>3</v>
          </cell>
          <cell r="HL669">
            <v>21150</v>
          </cell>
        </row>
        <row r="670">
          <cell r="HA670">
            <v>37</v>
          </cell>
          <cell r="HE670">
            <v>1606039</v>
          </cell>
          <cell r="HF670" t="str">
            <v>神器7-3 : 10级</v>
          </cell>
          <cell r="HH670">
            <v>10</v>
          </cell>
          <cell r="HJ670">
            <v>5</v>
          </cell>
          <cell r="HL670">
            <v>21650</v>
          </cell>
        </row>
        <row r="671">
          <cell r="HA671">
            <v>37</v>
          </cell>
          <cell r="HE671">
            <v>1606039</v>
          </cell>
          <cell r="HF671" t="str">
            <v>神器7-3 : 11级</v>
          </cell>
          <cell r="HH671">
            <v>11</v>
          </cell>
          <cell r="HJ671">
            <v>5</v>
          </cell>
          <cell r="HL671">
            <v>22100</v>
          </cell>
        </row>
        <row r="672">
          <cell r="HA672">
            <v>37</v>
          </cell>
          <cell r="HE672">
            <v>1606039</v>
          </cell>
          <cell r="HF672" t="str">
            <v>神器7-3 : 12级</v>
          </cell>
          <cell r="HH672">
            <v>12</v>
          </cell>
          <cell r="HJ672">
            <v>6</v>
          </cell>
          <cell r="HL672">
            <v>22550</v>
          </cell>
        </row>
        <row r="673">
          <cell r="HA673">
            <v>37</v>
          </cell>
          <cell r="HE673">
            <v>1606039</v>
          </cell>
          <cell r="HF673" t="str">
            <v>神器7-3 : 13级</v>
          </cell>
          <cell r="HH673">
            <v>13</v>
          </cell>
          <cell r="HJ673">
            <v>7</v>
          </cell>
          <cell r="HL673">
            <v>23000</v>
          </cell>
        </row>
        <row r="674">
          <cell r="HA674">
            <v>37</v>
          </cell>
          <cell r="HE674">
            <v>1606039</v>
          </cell>
          <cell r="HF674" t="str">
            <v>神器7-3 : 14级</v>
          </cell>
          <cell r="HH674">
            <v>14</v>
          </cell>
          <cell r="HJ674">
            <v>7</v>
          </cell>
          <cell r="HL674">
            <v>23450</v>
          </cell>
        </row>
        <row r="675">
          <cell r="HA675">
            <v>37</v>
          </cell>
          <cell r="HE675">
            <v>1606039</v>
          </cell>
          <cell r="HF675" t="str">
            <v>神器7-3 : 15级</v>
          </cell>
          <cell r="HH675">
            <v>15</v>
          </cell>
          <cell r="HJ675">
            <v>7</v>
          </cell>
          <cell r="HL675">
            <v>23900</v>
          </cell>
        </row>
        <row r="676">
          <cell r="HA676">
            <v>37</v>
          </cell>
          <cell r="HE676">
            <v>1606039</v>
          </cell>
          <cell r="HF676" t="str">
            <v>神器7-3 : 16级</v>
          </cell>
          <cell r="HH676">
            <v>16</v>
          </cell>
          <cell r="HJ676">
            <v>10</v>
          </cell>
          <cell r="HL676">
            <v>24350</v>
          </cell>
        </row>
        <row r="677">
          <cell r="HA677">
            <v>37</v>
          </cell>
          <cell r="HE677">
            <v>1606039</v>
          </cell>
          <cell r="HF677" t="str">
            <v>神器7-3 : 17级</v>
          </cell>
          <cell r="HH677">
            <v>17</v>
          </cell>
          <cell r="HJ677">
            <v>10</v>
          </cell>
          <cell r="HL677">
            <v>24750</v>
          </cell>
        </row>
        <row r="678">
          <cell r="HA678">
            <v>37</v>
          </cell>
          <cell r="HE678">
            <v>1606039</v>
          </cell>
          <cell r="HF678" t="str">
            <v>神器7-3 : 18级</v>
          </cell>
          <cell r="HH678">
            <v>18</v>
          </cell>
          <cell r="HJ678">
            <v>10</v>
          </cell>
          <cell r="HL678">
            <v>25150</v>
          </cell>
        </row>
        <row r="679">
          <cell r="HA679">
            <v>37</v>
          </cell>
          <cell r="HE679">
            <v>1606039</v>
          </cell>
          <cell r="HF679" t="str">
            <v>神器7-3 : 19级</v>
          </cell>
          <cell r="HH679">
            <v>19</v>
          </cell>
          <cell r="HJ679">
            <v>15</v>
          </cell>
          <cell r="HL679">
            <v>25600</v>
          </cell>
        </row>
        <row r="680">
          <cell r="HA680">
            <v>37</v>
          </cell>
          <cell r="HE680">
            <v>1606039</v>
          </cell>
          <cell r="HF680" t="str">
            <v>神器7-3 : 20级</v>
          </cell>
          <cell r="HH680">
            <v>20</v>
          </cell>
          <cell r="HJ680">
            <v>15</v>
          </cell>
          <cell r="HL680">
            <v>25950</v>
          </cell>
        </row>
        <row r="681">
          <cell r="HA681">
            <v>37</v>
          </cell>
          <cell r="HE681">
            <v>1606039</v>
          </cell>
          <cell r="HF681" t="str">
            <v>神器7-3 : 21级</v>
          </cell>
          <cell r="HH681">
            <v>21</v>
          </cell>
          <cell r="HJ681">
            <v>15</v>
          </cell>
          <cell r="HL681">
            <v>26400</v>
          </cell>
        </row>
        <row r="682">
          <cell r="HA682">
            <v>38</v>
          </cell>
          <cell r="HE682">
            <v>1606040</v>
          </cell>
          <cell r="HF682" t="str">
            <v>神器7-4 : 1级</v>
          </cell>
          <cell r="HH682">
            <v>1</v>
          </cell>
          <cell r="HJ682">
            <v>1</v>
          </cell>
          <cell r="HL682">
            <v>25600</v>
          </cell>
        </row>
        <row r="683">
          <cell r="HA683">
            <v>38</v>
          </cell>
          <cell r="HE683">
            <v>1606040</v>
          </cell>
          <cell r="HF683" t="str">
            <v>神器7-4 : 2级</v>
          </cell>
          <cell r="HH683">
            <v>2</v>
          </cell>
          <cell r="HJ683">
            <v>1</v>
          </cell>
          <cell r="HL683">
            <v>26500</v>
          </cell>
        </row>
        <row r="684">
          <cell r="HA684">
            <v>38</v>
          </cell>
          <cell r="HE684">
            <v>1606040</v>
          </cell>
          <cell r="HF684" t="str">
            <v>神器7-4 : 3级</v>
          </cell>
          <cell r="HH684">
            <v>3</v>
          </cell>
          <cell r="HJ684">
            <v>1</v>
          </cell>
          <cell r="HL684">
            <v>27400</v>
          </cell>
        </row>
        <row r="685">
          <cell r="HA685">
            <v>38</v>
          </cell>
          <cell r="HE685">
            <v>1606040</v>
          </cell>
          <cell r="HF685" t="str">
            <v>神器7-4 : 4级</v>
          </cell>
          <cell r="HH685">
            <v>4</v>
          </cell>
          <cell r="HJ685">
            <v>2</v>
          </cell>
          <cell r="HL685">
            <v>28300</v>
          </cell>
        </row>
        <row r="686">
          <cell r="HA686">
            <v>38</v>
          </cell>
          <cell r="HE686">
            <v>1606040</v>
          </cell>
          <cell r="HF686" t="str">
            <v>神器7-4 : 5级</v>
          </cell>
          <cell r="HH686">
            <v>5</v>
          </cell>
          <cell r="HJ686">
            <v>2</v>
          </cell>
          <cell r="HL686">
            <v>29100</v>
          </cell>
        </row>
        <row r="687">
          <cell r="HA687">
            <v>38</v>
          </cell>
          <cell r="HE687">
            <v>1606040</v>
          </cell>
          <cell r="HF687" t="str">
            <v>神器7-4 : 6级</v>
          </cell>
          <cell r="HH687">
            <v>6</v>
          </cell>
          <cell r="HJ687">
            <v>2</v>
          </cell>
          <cell r="HL687">
            <v>29950</v>
          </cell>
        </row>
        <row r="688">
          <cell r="HA688">
            <v>38</v>
          </cell>
          <cell r="HE688">
            <v>1606040</v>
          </cell>
          <cell r="HF688" t="str">
            <v>神器7-4 : 7级</v>
          </cell>
          <cell r="HH688">
            <v>7</v>
          </cell>
          <cell r="HJ688">
            <v>3</v>
          </cell>
          <cell r="HL688">
            <v>30750</v>
          </cell>
        </row>
        <row r="689">
          <cell r="HA689">
            <v>38</v>
          </cell>
          <cell r="HE689">
            <v>1606040</v>
          </cell>
          <cell r="HF689" t="str">
            <v>神器7-4 : 8级</v>
          </cell>
          <cell r="HH689">
            <v>8</v>
          </cell>
          <cell r="HJ689">
            <v>3</v>
          </cell>
          <cell r="HL689">
            <v>31550</v>
          </cell>
        </row>
        <row r="690">
          <cell r="HA690">
            <v>38</v>
          </cell>
          <cell r="HE690">
            <v>1606040</v>
          </cell>
          <cell r="HF690" t="str">
            <v>神器7-4 : 9级</v>
          </cell>
          <cell r="HH690">
            <v>9</v>
          </cell>
          <cell r="HJ690">
            <v>3</v>
          </cell>
          <cell r="HL690">
            <v>32300</v>
          </cell>
        </row>
        <row r="691">
          <cell r="HA691">
            <v>38</v>
          </cell>
          <cell r="HE691">
            <v>1606040</v>
          </cell>
          <cell r="HF691" t="str">
            <v>神器7-4 : 10级</v>
          </cell>
          <cell r="HH691">
            <v>10</v>
          </cell>
          <cell r="HJ691">
            <v>5</v>
          </cell>
          <cell r="HL691">
            <v>33050</v>
          </cell>
        </row>
        <row r="692">
          <cell r="HA692">
            <v>38</v>
          </cell>
          <cell r="HE692">
            <v>1606040</v>
          </cell>
          <cell r="HF692" t="str">
            <v>神器7-4 : 11级</v>
          </cell>
          <cell r="HH692">
            <v>11</v>
          </cell>
          <cell r="HJ692">
            <v>5</v>
          </cell>
          <cell r="HL692">
            <v>33750</v>
          </cell>
        </row>
        <row r="693">
          <cell r="HA693">
            <v>38</v>
          </cell>
          <cell r="HE693">
            <v>1606040</v>
          </cell>
          <cell r="HF693" t="str">
            <v>神器7-4 : 12级</v>
          </cell>
          <cell r="HH693">
            <v>12</v>
          </cell>
          <cell r="HJ693">
            <v>6</v>
          </cell>
          <cell r="HL693">
            <v>34450</v>
          </cell>
        </row>
        <row r="694">
          <cell r="HA694">
            <v>38</v>
          </cell>
          <cell r="HE694">
            <v>1606040</v>
          </cell>
          <cell r="HF694" t="str">
            <v>神器7-4 : 13级</v>
          </cell>
          <cell r="HH694">
            <v>13</v>
          </cell>
          <cell r="HJ694">
            <v>7</v>
          </cell>
          <cell r="HL694">
            <v>35150</v>
          </cell>
        </row>
        <row r="695">
          <cell r="HA695">
            <v>38</v>
          </cell>
          <cell r="HE695">
            <v>1606040</v>
          </cell>
          <cell r="HF695" t="str">
            <v>神器7-4 : 14级</v>
          </cell>
          <cell r="HH695">
            <v>14</v>
          </cell>
          <cell r="HJ695">
            <v>7</v>
          </cell>
          <cell r="HL695">
            <v>35800</v>
          </cell>
        </row>
        <row r="696">
          <cell r="HA696">
            <v>38</v>
          </cell>
          <cell r="HE696">
            <v>1606040</v>
          </cell>
          <cell r="HF696" t="str">
            <v>神器7-4 : 15级</v>
          </cell>
          <cell r="HH696">
            <v>15</v>
          </cell>
          <cell r="HJ696">
            <v>7</v>
          </cell>
          <cell r="HL696">
            <v>36500</v>
          </cell>
        </row>
        <row r="697">
          <cell r="HA697">
            <v>38</v>
          </cell>
          <cell r="HE697">
            <v>1606040</v>
          </cell>
          <cell r="HF697" t="str">
            <v>神器7-4 : 16级</v>
          </cell>
          <cell r="HH697">
            <v>16</v>
          </cell>
          <cell r="HJ697">
            <v>10</v>
          </cell>
          <cell r="HL697">
            <v>37150</v>
          </cell>
        </row>
        <row r="698">
          <cell r="HA698">
            <v>38</v>
          </cell>
          <cell r="HE698">
            <v>1606040</v>
          </cell>
          <cell r="HF698" t="str">
            <v>神器7-4 : 17级</v>
          </cell>
          <cell r="HH698">
            <v>17</v>
          </cell>
          <cell r="HJ698">
            <v>10</v>
          </cell>
          <cell r="HL698">
            <v>37800</v>
          </cell>
        </row>
        <row r="699">
          <cell r="HA699">
            <v>38</v>
          </cell>
          <cell r="HE699">
            <v>1606040</v>
          </cell>
          <cell r="HF699" t="str">
            <v>神器7-4 : 18级</v>
          </cell>
          <cell r="HH699">
            <v>18</v>
          </cell>
          <cell r="HJ699">
            <v>10</v>
          </cell>
          <cell r="HL699">
            <v>38450</v>
          </cell>
        </row>
        <row r="700">
          <cell r="HA700">
            <v>38</v>
          </cell>
          <cell r="HE700">
            <v>1606040</v>
          </cell>
          <cell r="HF700" t="str">
            <v>神器7-4 : 19级</v>
          </cell>
          <cell r="HH700">
            <v>19</v>
          </cell>
          <cell r="HJ700">
            <v>15</v>
          </cell>
          <cell r="HL700">
            <v>39050</v>
          </cell>
        </row>
        <row r="701">
          <cell r="HA701">
            <v>38</v>
          </cell>
          <cell r="HE701">
            <v>1606040</v>
          </cell>
          <cell r="HF701" t="str">
            <v>神器7-4 : 20级</v>
          </cell>
          <cell r="HH701">
            <v>20</v>
          </cell>
          <cell r="HJ701">
            <v>15</v>
          </cell>
          <cell r="HL701">
            <v>39700</v>
          </cell>
        </row>
        <row r="702">
          <cell r="HA702">
            <v>38</v>
          </cell>
          <cell r="HE702">
            <v>1606040</v>
          </cell>
          <cell r="HF702" t="str">
            <v>神器7-4 : 21级</v>
          </cell>
          <cell r="HH702">
            <v>21</v>
          </cell>
          <cell r="HJ702">
            <v>15</v>
          </cell>
          <cell r="HL702">
            <v>40300</v>
          </cell>
        </row>
        <row r="703">
          <cell r="HA703">
            <v>39</v>
          </cell>
          <cell r="HE703">
            <v>1606041</v>
          </cell>
          <cell r="HF703" t="str">
            <v>神器7-5 : 1级</v>
          </cell>
          <cell r="HH703">
            <v>1</v>
          </cell>
          <cell r="HJ703">
            <v>1</v>
          </cell>
          <cell r="HL703">
            <v>25600</v>
          </cell>
        </row>
        <row r="704">
          <cell r="HA704">
            <v>39</v>
          </cell>
          <cell r="HE704">
            <v>1606041</v>
          </cell>
          <cell r="HF704" t="str">
            <v>神器7-5 : 2级</v>
          </cell>
          <cell r="HH704">
            <v>2</v>
          </cell>
          <cell r="HJ704">
            <v>1</v>
          </cell>
          <cell r="HL704">
            <v>26500</v>
          </cell>
        </row>
        <row r="705">
          <cell r="HA705">
            <v>39</v>
          </cell>
          <cell r="HE705">
            <v>1606041</v>
          </cell>
          <cell r="HF705" t="str">
            <v>神器7-5 : 3级</v>
          </cell>
          <cell r="HH705">
            <v>3</v>
          </cell>
          <cell r="HJ705">
            <v>1</v>
          </cell>
          <cell r="HL705">
            <v>27400</v>
          </cell>
        </row>
        <row r="706">
          <cell r="HA706">
            <v>39</v>
          </cell>
          <cell r="HE706">
            <v>1606041</v>
          </cell>
          <cell r="HF706" t="str">
            <v>神器7-5 : 4级</v>
          </cell>
          <cell r="HH706">
            <v>4</v>
          </cell>
          <cell r="HJ706">
            <v>2</v>
          </cell>
          <cell r="HL706">
            <v>28300</v>
          </cell>
        </row>
        <row r="707">
          <cell r="HA707">
            <v>39</v>
          </cell>
          <cell r="HE707">
            <v>1606041</v>
          </cell>
          <cell r="HF707" t="str">
            <v>神器7-5 : 5级</v>
          </cell>
          <cell r="HH707">
            <v>5</v>
          </cell>
          <cell r="HJ707">
            <v>2</v>
          </cell>
          <cell r="HL707">
            <v>29100</v>
          </cell>
        </row>
        <row r="708">
          <cell r="HA708">
            <v>39</v>
          </cell>
          <cell r="HE708">
            <v>1606041</v>
          </cell>
          <cell r="HF708" t="str">
            <v>神器7-5 : 6级</v>
          </cell>
          <cell r="HH708">
            <v>6</v>
          </cell>
          <cell r="HJ708">
            <v>2</v>
          </cell>
          <cell r="HL708">
            <v>29950</v>
          </cell>
        </row>
        <row r="709">
          <cell r="HA709">
            <v>39</v>
          </cell>
          <cell r="HE709">
            <v>1606041</v>
          </cell>
          <cell r="HF709" t="str">
            <v>神器7-5 : 7级</v>
          </cell>
          <cell r="HH709">
            <v>7</v>
          </cell>
          <cell r="HJ709">
            <v>3</v>
          </cell>
          <cell r="HL709">
            <v>30750</v>
          </cell>
        </row>
        <row r="710">
          <cell r="HA710">
            <v>39</v>
          </cell>
          <cell r="HE710">
            <v>1606041</v>
          </cell>
          <cell r="HF710" t="str">
            <v>神器7-5 : 8级</v>
          </cell>
          <cell r="HH710">
            <v>8</v>
          </cell>
          <cell r="HJ710">
            <v>3</v>
          </cell>
          <cell r="HL710">
            <v>31550</v>
          </cell>
        </row>
        <row r="711">
          <cell r="HA711">
            <v>39</v>
          </cell>
          <cell r="HE711">
            <v>1606041</v>
          </cell>
          <cell r="HF711" t="str">
            <v>神器7-5 : 9级</v>
          </cell>
          <cell r="HH711">
            <v>9</v>
          </cell>
          <cell r="HJ711">
            <v>3</v>
          </cell>
          <cell r="HL711">
            <v>32300</v>
          </cell>
        </row>
        <row r="712">
          <cell r="HA712">
            <v>39</v>
          </cell>
          <cell r="HE712">
            <v>1606041</v>
          </cell>
          <cell r="HF712" t="str">
            <v>神器7-5 : 10级</v>
          </cell>
          <cell r="HH712">
            <v>10</v>
          </cell>
          <cell r="HJ712">
            <v>5</v>
          </cell>
          <cell r="HL712">
            <v>33050</v>
          </cell>
        </row>
        <row r="713">
          <cell r="HA713">
            <v>39</v>
          </cell>
          <cell r="HE713">
            <v>1606041</v>
          </cell>
          <cell r="HF713" t="str">
            <v>神器7-5 : 11级</v>
          </cell>
          <cell r="HH713">
            <v>11</v>
          </cell>
          <cell r="HJ713">
            <v>5</v>
          </cell>
          <cell r="HL713">
            <v>33750</v>
          </cell>
        </row>
        <row r="714">
          <cell r="HA714">
            <v>39</v>
          </cell>
          <cell r="HE714">
            <v>1606041</v>
          </cell>
          <cell r="HF714" t="str">
            <v>神器7-5 : 12级</v>
          </cell>
          <cell r="HH714">
            <v>12</v>
          </cell>
          <cell r="HJ714">
            <v>6</v>
          </cell>
          <cell r="HL714">
            <v>34450</v>
          </cell>
        </row>
        <row r="715">
          <cell r="HA715">
            <v>39</v>
          </cell>
          <cell r="HE715">
            <v>1606041</v>
          </cell>
          <cell r="HF715" t="str">
            <v>神器7-5 : 13级</v>
          </cell>
          <cell r="HH715">
            <v>13</v>
          </cell>
          <cell r="HJ715">
            <v>7</v>
          </cell>
          <cell r="HL715">
            <v>35150</v>
          </cell>
        </row>
        <row r="716">
          <cell r="HA716">
            <v>39</v>
          </cell>
          <cell r="HE716">
            <v>1606041</v>
          </cell>
          <cell r="HF716" t="str">
            <v>神器7-5 : 14级</v>
          </cell>
          <cell r="HH716">
            <v>14</v>
          </cell>
          <cell r="HJ716">
            <v>7</v>
          </cell>
          <cell r="HL716">
            <v>35800</v>
          </cell>
        </row>
        <row r="717">
          <cell r="HA717">
            <v>39</v>
          </cell>
          <cell r="HE717">
            <v>1606041</v>
          </cell>
          <cell r="HF717" t="str">
            <v>神器7-5 : 15级</v>
          </cell>
          <cell r="HH717">
            <v>15</v>
          </cell>
          <cell r="HJ717">
            <v>7</v>
          </cell>
          <cell r="HL717">
            <v>36500</v>
          </cell>
        </row>
        <row r="718">
          <cell r="HA718">
            <v>39</v>
          </cell>
          <cell r="HE718">
            <v>1606041</v>
          </cell>
          <cell r="HF718" t="str">
            <v>神器7-5 : 16级</v>
          </cell>
          <cell r="HH718">
            <v>16</v>
          </cell>
          <cell r="HJ718">
            <v>10</v>
          </cell>
          <cell r="HL718">
            <v>37150</v>
          </cell>
        </row>
        <row r="719">
          <cell r="HA719">
            <v>39</v>
          </cell>
          <cell r="HE719">
            <v>1606041</v>
          </cell>
          <cell r="HF719" t="str">
            <v>神器7-5 : 17级</v>
          </cell>
          <cell r="HH719">
            <v>17</v>
          </cell>
          <cell r="HJ719">
            <v>10</v>
          </cell>
          <cell r="HL719">
            <v>37800</v>
          </cell>
        </row>
        <row r="720">
          <cell r="HA720">
            <v>39</v>
          </cell>
          <cell r="HE720">
            <v>1606041</v>
          </cell>
          <cell r="HF720" t="str">
            <v>神器7-5 : 18级</v>
          </cell>
          <cell r="HH720">
            <v>18</v>
          </cell>
          <cell r="HJ720">
            <v>10</v>
          </cell>
          <cell r="HL720">
            <v>38450</v>
          </cell>
        </row>
        <row r="721">
          <cell r="HA721">
            <v>39</v>
          </cell>
          <cell r="HE721">
            <v>1606041</v>
          </cell>
          <cell r="HF721" t="str">
            <v>神器7-5 : 19级</v>
          </cell>
          <cell r="HH721">
            <v>19</v>
          </cell>
          <cell r="HJ721">
            <v>15</v>
          </cell>
          <cell r="HL721">
            <v>39050</v>
          </cell>
        </row>
        <row r="722">
          <cell r="HA722">
            <v>39</v>
          </cell>
          <cell r="HE722">
            <v>1606041</v>
          </cell>
          <cell r="HF722" t="str">
            <v>神器7-5 : 20级</v>
          </cell>
          <cell r="HH722">
            <v>20</v>
          </cell>
          <cell r="HJ722">
            <v>15</v>
          </cell>
          <cell r="HL722">
            <v>39700</v>
          </cell>
        </row>
        <row r="723">
          <cell r="HA723">
            <v>39</v>
          </cell>
          <cell r="HE723">
            <v>1606041</v>
          </cell>
          <cell r="HF723" t="str">
            <v>神器7-5 : 21级</v>
          </cell>
          <cell r="HH723">
            <v>21</v>
          </cell>
          <cell r="HJ723">
            <v>15</v>
          </cell>
          <cell r="HL723">
            <v>40300</v>
          </cell>
        </row>
        <row r="724">
          <cell r="HA724">
            <v>40</v>
          </cell>
          <cell r="HE724">
            <v>1606042</v>
          </cell>
          <cell r="HF724" t="str">
            <v>神器7-6 : 1级</v>
          </cell>
          <cell r="HH724">
            <v>1</v>
          </cell>
          <cell r="HJ724">
            <v>1</v>
          </cell>
          <cell r="HL724">
            <v>25600</v>
          </cell>
        </row>
        <row r="725">
          <cell r="HA725">
            <v>40</v>
          </cell>
          <cell r="HE725">
            <v>1606042</v>
          </cell>
          <cell r="HF725" t="str">
            <v>神器7-6 : 2级</v>
          </cell>
          <cell r="HH725">
            <v>2</v>
          </cell>
          <cell r="HJ725">
            <v>1</v>
          </cell>
          <cell r="HL725">
            <v>26500</v>
          </cell>
        </row>
        <row r="726">
          <cell r="HA726">
            <v>40</v>
          </cell>
          <cell r="HE726">
            <v>1606042</v>
          </cell>
          <cell r="HF726" t="str">
            <v>神器7-6 : 3级</v>
          </cell>
          <cell r="HH726">
            <v>3</v>
          </cell>
          <cell r="HJ726">
            <v>1</v>
          </cell>
          <cell r="HL726">
            <v>27400</v>
          </cell>
        </row>
        <row r="727">
          <cell r="HA727">
            <v>40</v>
          </cell>
          <cell r="HE727">
            <v>1606042</v>
          </cell>
          <cell r="HF727" t="str">
            <v>神器7-6 : 4级</v>
          </cell>
          <cell r="HH727">
            <v>4</v>
          </cell>
          <cell r="HJ727">
            <v>2</v>
          </cell>
          <cell r="HL727">
            <v>28300</v>
          </cell>
        </row>
        <row r="728">
          <cell r="HA728">
            <v>40</v>
          </cell>
          <cell r="HE728">
            <v>1606042</v>
          </cell>
          <cell r="HF728" t="str">
            <v>神器7-6 : 5级</v>
          </cell>
          <cell r="HH728">
            <v>5</v>
          </cell>
          <cell r="HJ728">
            <v>2</v>
          </cell>
          <cell r="HL728">
            <v>29100</v>
          </cell>
        </row>
        <row r="729">
          <cell r="HA729">
            <v>40</v>
          </cell>
          <cell r="HE729">
            <v>1606042</v>
          </cell>
          <cell r="HF729" t="str">
            <v>神器7-6 : 6级</v>
          </cell>
          <cell r="HH729">
            <v>6</v>
          </cell>
          <cell r="HJ729">
            <v>2</v>
          </cell>
          <cell r="HL729">
            <v>29950</v>
          </cell>
        </row>
        <row r="730">
          <cell r="HA730">
            <v>40</v>
          </cell>
          <cell r="HE730">
            <v>1606042</v>
          </cell>
          <cell r="HF730" t="str">
            <v>神器7-6 : 7级</v>
          </cell>
          <cell r="HH730">
            <v>7</v>
          </cell>
          <cell r="HJ730">
            <v>3</v>
          </cell>
          <cell r="HL730">
            <v>30750</v>
          </cell>
        </row>
        <row r="731">
          <cell r="HA731">
            <v>40</v>
          </cell>
          <cell r="HE731">
            <v>1606042</v>
          </cell>
          <cell r="HF731" t="str">
            <v>神器7-6 : 8级</v>
          </cell>
          <cell r="HH731">
            <v>8</v>
          </cell>
          <cell r="HJ731">
            <v>3</v>
          </cell>
          <cell r="HL731">
            <v>31550</v>
          </cell>
        </row>
        <row r="732">
          <cell r="HA732">
            <v>40</v>
          </cell>
          <cell r="HE732">
            <v>1606042</v>
          </cell>
          <cell r="HF732" t="str">
            <v>神器7-6 : 9级</v>
          </cell>
          <cell r="HH732">
            <v>9</v>
          </cell>
          <cell r="HJ732">
            <v>3</v>
          </cell>
          <cell r="HL732">
            <v>32300</v>
          </cell>
        </row>
        <row r="733">
          <cell r="HA733">
            <v>40</v>
          </cell>
          <cell r="HE733">
            <v>1606042</v>
          </cell>
          <cell r="HF733" t="str">
            <v>神器7-6 : 10级</v>
          </cell>
          <cell r="HH733">
            <v>10</v>
          </cell>
          <cell r="HJ733">
            <v>5</v>
          </cell>
          <cell r="HL733">
            <v>33050</v>
          </cell>
        </row>
        <row r="734">
          <cell r="HA734">
            <v>40</v>
          </cell>
          <cell r="HE734">
            <v>1606042</v>
          </cell>
          <cell r="HF734" t="str">
            <v>神器7-6 : 11级</v>
          </cell>
          <cell r="HH734">
            <v>11</v>
          </cell>
          <cell r="HJ734">
            <v>5</v>
          </cell>
          <cell r="HL734">
            <v>33750</v>
          </cell>
        </row>
        <row r="735">
          <cell r="HA735">
            <v>40</v>
          </cell>
          <cell r="HE735">
            <v>1606042</v>
          </cell>
          <cell r="HF735" t="str">
            <v>神器7-6 : 12级</v>
          </cell>
          <cell r="HH735">
            <v>12</v>
          </cell>
          <cell r="HJ735">
            <v>6</v>
          </cell>
          <cell r="HL735">
            <v>34450</v>
          </cell>
        </row>
        <row r="736">
          <cell r="HA736">
            <v>40</v>
          </cell>
          <cell r="HE736">
            <v>1606042</v>
          </cell>
          <cell r="HF736" t="str">
            <v>神器7-6 : 13级</v>
          </cell>
          <cell r="HH736">
            <v>13</v>
          </cell>
          <cell r="HJ736">
            <v>7</v>
          </cell>
          <cell r="HL736">
            <v>35150</v>
          </cell>
        </row>
        <row r="737">
          <cell r="HA737">
            <v>40</v>
          </cell>
          <cell r="HE737">
            <v>1606042</v>
          </cell>
          <cell r="HF737" t="str">
            <v>神器7-6 : 14级</v>
          </cell>
          <cell r="HH737">
            <v>14</v>
          </cell>
          <cell r="HJ737">
            <v>7</v>
          </cell>
          <cell r="HL737">
            <v>35800</v>
          </cell>
        </row>
        <row r="738">
          <cell r="HA738">
            <v>40</v>
          </cell>
          <cell r="HE738">
            <v>1606042</v>
          </cell>
          <cell r="HF738" t="str">
            <v>神器7-6 : 15级</v>
          </cell>
          <cell r="HH738">
            <v>15</v>
          </cell>
          <cell r="HJ738">
            <v>7</v>
          </cell>
          <cell r="HL738">
            <v>36500</v>
          </cell>
        </row>
        <row r="739">
          <cell r="HA739">
            <v>40</v>
          </cell>
          <cell r="HE739">
            <v>1606042</v>
          </cell>
          <cell r="HF739" t="str">
            <v>神器7-6 : 16级</v>
          </cell>
          <cell r="HH739">
            <v>16</v>
          </cell>
          <cell r="HJ739">
            <v>10</v>
          </cell>
          <cell r="HL739">
            <v>37150</v>
          </cell>
        </row>
        <row r="740">
          <cell r="HA740">
            <v>40</v>
          </cell>
          <cell r="HE740">
            <v>1606042</v>
          </cell>
          <cell r="HF740" t="str">
            <v>神器7-6 : 17级</v>
          </cell>
          <cell r="HH740">
            <v>17</v>
          </cell>
          <cell r="HJ740">
            <v>10</v>
          </cell>
          <cell r="HL740">
            <v>37800</v>
          </cell>
        </row>
        <row r="741">
          <cell r="HA741">
            <v>40</v>
          </cell>
          <cell r="HE741">
            <v>1606042</v>
          </cell>
          <cell r="HF741" t="str">
            <v>神器7-6 : 18级</v>
          </cell>
          <cell r="HH741">
            <v>18</v>
          </cell>
          <cell r="HJ741">
            <v>10</v>
          </cell>
          <cell r="HL741">
            <v>38450</v>
          </cell>
        </row>
        <row r="742">
          <cell r="HA742">
            <v>40</v>
          </cell>
          <cell r="HE742">
            <v>1606042</v>
          </cell>
          <cell r="HF742" t="str">
            <v>神器7-6 : 19级</v>
          </cell>
          <cell r="HH742">
            <v>19</v>
          </cell>
          <cell r="HJ742">
            <v>15</v>
          </cell>
          <cell r="HL742">
            <v>39050</v>
          </cell>
        </row>
        <row r="743">
          <cell r="HA743">
            <v>40</v>
          </cell>
          <cell r="HE743">
            <v>1606042</v>
          </cell>
          <cell r="HF743" t="str">
            <v>神器7-6 : 20级</v>
          </cell>
          <cell r="HH743">
            <v>20</v>
          </cell>
          <cell r="HJ743">
            <v>15</v>
          </cell>
          <cell r="HL743">
            <v>39700</v>
          </cell>
        </row>
        <row r="744">
          <cell r="HA744">
            <v>40</v>
          </cell>
          <cell r="HE744">
            <v>1606042</v>
          </cell>
          <cell r="HF744" t="str">
            <v>神器7-6 : 21级</v>
          </cell>
          <cell r="HH744">
            <v>21</v>
          </cell>
          <cell r="HJ744">
            <v>15</v>
          </cell>
          <cell r="HL744">
            <v>40300</v>
          </cell>
        </row>
        <row r="745">
          <cell r="HA745">
            <v>41</v>
          </cell>
          <cell r="HE745">
            <v>1606043</v>
          </cell>
          <cell r="HF745" t="str">
            <v>神器7-7 : 1级</v>
          </cell>
          <cell r="HH745">
            <v>1</v>
          </cell>
          <cell r="HJ745">
            <v>1</v>
          </cell>
          <cell r="HL745">
            <v>37450</v>
          </cell>
        </row>
        <row r="746">
          <cell r="HA746">
            <v>41</v>
          </cell>
          <cell r="HE746">
            <v>1606043</v>
          </cell>
          <cell r="HF746" t="str">
            <v>神器7-7 : 2级</v>
          </cell>
          <cell r="HH746">
            <v>2</v>
          </cell>
          <cell r="HJ746">
            <v>1</v>
          </cell>
          <cell r="HL746">
            <v>38800</v>
          </cell>
        </row>
        <row r="747">
          <cell r="HA747">
            <v>41</v>
          </cell>
          <cell r="HE747">
            <v>1606043</v>
          </cell>
          <cell r="HF747" t="str">
            <v>神器7-7 : 3级</v>
          </cell>
          <cell r="HH747">
            <v>3</v>
          </cell>
          <cell r="HJ747">
            <v>1</v>
          </cell>
          <cell r="HL747">
            <v>40100</v>
          </cell>
        </row>
        <row r="748">
          <cell r="HA748">
            <v>41</v>
          </cell>
          <cell r="HE748">
            <v>1606043</v>
          </cell>
          <cell r="HF748" t="str">
            <v>神器7-7 : 4级</v>
          </cell>
          <cell r="HH748">
            <v>4</v>
          </cell>
          <cell r="HJ748">
            <v>2</v>
          </cell>
          <cell r="HL748">
            <v>41400</v>
          </cell>
        </row>
        <row r="749">
          <cell r="HA749">
            <v>41</v>
          </cell>
          <cell r="HE749">
            <v>1606043</v>
          </cell>
          <cell r="HF749" t="str">
            <v>神器7-7 : 5级</v>
          </cell>
          <cell r="HH749">
            <v>5</v>
          </cell>
          <cell r="HJ749">
            <v>2</v>
          </cell>
          <cell r="HL749">
            <v>42650</v>
          </cell>
        </row>
        <row r="750">
          <cell r="HA750">
            <v>41</v>
          </cell>
          <cell r="HE750">
            <v>1606043</v>
          </cell>
          <cell r="HF750" t="str">
            <v>神器7-7 : 6级</v>
          </cell>
          <cell r="HH750">
            <v>6</v>
          </cell>
          <cell r="HJ750">
            <v>2</v>
          </cell>
          <cell r="HL750">
            <v>43850</v>
          </cell>
        </row>
        <row r="751">
          <cell r="HA751">
            <v>41</v>
          </cell>
          <cell r="HE751">
            <v>1606043</v>
          </cell>
          <cell r="HF751" t="str">
            <v>神器7-7 : 7级</v>
          </cell>
          <cell r="HH751">
            <v>7</v>
          </cell>
          <cell r="HJ751">
            <v>3</v>
          </cell>
          <cell r="HL751">
            <v>45000</v>
          </cell>
        </row>
        <row r="752">
          <cell r="HA752">
            <v>41</v>
          </cell>
          <cell r="HE752">
            <v>1606043</v>
          </cell>
          <cell r="HF752" t="str">
            <v>神器7-7 : 8级</v>
          </cell>
          <cell r="HH752">
            <v>8</v>
          </cell>
          <cell r="HJ752">
            <v>3</v>
          </cell>
          <cell r="HL752">
            <v>46150</v>
          </cell>
        </row>
        <row r="753">
          <cell r="HA753">
            <v>41</v>
          </cell>
          <cell r="HE753">
            <v>1606043</v>
          </cell>
          <cell r="HF753" t="str">
            <v>神器7-7 : 9级</v>
          </cell>
          <cell r="HH753">
            <v>9</v>
          </cell>
          <cell r="HJ753">
            <v>3</v>
          </cell>
          <cell r="HL753">
            <v>47250</v>
          </cell>
        </row>
        <row r="754">
          <cell r="HA754">
            <v>41</v>
          </cell>
          <cell r="HE754">
            <v>1606043</v>
          </cell>
          <cell r="HF754" t="str">
            <v>神器7-7 : 10级</v>
          </cell>
          <cell r="HH754">
            <v>10</v>
          </cell>
          <cell r="HJ754">
            <v>5</v>
          </cell>
          <cell r="HL754">
            <v>48350</v>
          </cell>
        </row>
        <row r="755">
          <cell r="HA755">
            <v>41</v>
          </cell>
          <cell r="HE755">
            <v>1606043</v>
          </cell>
          <cell r="HF755" t="str">
            <v>神器7-7 : 11级</v>
          </cell>
          <cell r="HH755">
            <v>11</v>
          </cell>
          <cell r="HJ755">
            <v>5</v>
          </cell>
          <cell r="HL755">
            <v>49400</v>
          </cell>
        </row>
        <row r="756">
          <cell r="HA756">
            <v>41</v>
          </cell>
          <cell r="HE756">
            <v>1606043</v>
          </cell>
          <cell r="HF756" t="str">
            <v>神器7-7 : 12级</v>
          </cell>
          <cell r="HH756">
            <v>12</v>
          </cell>
          <cell r="HJ756">
            <v>6</v>
          </cell>
          <cell r="HL756">
            <v>50400</v>
          </cell>
        </row>
        <row r="757">
          <cell r="HA757">
            <v>41</v>
          </cell>
          <cell r="HE757">
            <v>1606043</v>
          </cell>
          <cell r="HF757" t="str">
            <v>神器7-7 : 13级</v>
          </cell>
          <cell r="HH757">
            <v>13</v>
          </cell>
          <cell r="HJ757">
            <v>7</v>
          </cell>
          <cell r="HL757">
            <v>51450</v>
          </cell>
        </row>
        <row r="758">
          <cell r="HA758">
            <v>41</v>
          </cell>
          <cell r="HE758">
            <v>1606043</v>
          </cell>
          <cell r="HF758" t="str">
            <v>神器7-7 : 14级</v>
          </cell>
          <cell r="HH758">
            <v>14</v>
          </cell>
          <cell r="HJ758">
            <v>7</v>
          </cell>
          <cell r="HL758">
            <v>52450</v>
          </cell>
        </row>
        <row r="759">
          <cell r="HA759">
            <v>41</v>
          </cell>
          <cell r="HE759">
            <v>1606043</v>
          </cell>
          <cell r="HF759" t="str">
            <v>神器7-7 : 15级</v>
          </cell>
          <cell r="HH759">
            <v>15</v>
          </cell>
          <cell r="HJ759">
            <v>7</v>
          </cell>
          <cell r="HL759">
            <v>53450</v>
          </cell>
        </row>
        <row r="760">
          <cell r="HA760">
            <v>41</v>
          </cell>
          <cell r="HE760">
            <v>1606043</v>
          </cell>
          <cell r="HF760" t="str">
            <v>神器7-7 : 16级</v>
          </cell>
          <cell r="HH760">
            <v>16</v>
          </cell>
          <cell r="HJ760">
            <v>10</v>
          </cell>
          <cell r="HL760">
            <v>54400</v>
          </cell>
        </row>
        <row r="761">
          <cell r="HA761">
            <v>41</v>
          </cell>
          <cell r="HE761">
            <v>1606043</v>
          </cell>
          <cell r="HF761" t="str">
            <v>神器7-7 : 17级</v>
          </cell>
          <cell r="HH761">
            <v>17</v>
          </cell>
          <cell r="HJ761">
            <v>10</v>
          </cell>
          <cell r="HL761">
            <v>55350</v>
          </cell>
        </row>
        <row r="762">
          <cell r="HA762">
            <v>41</v>
          </cell>
          <cell r="HE762">
            <v>1606043</v>
          </cell>
          <cell r="HF762" t="str">
            <v>神器7-7 : 18级</v>
          </cell>
          <cell r="HH762">
            <v>18</v>
          </cell>
          <cell r="HJ762">
            <v>10</v>
          </cell>
          <cell r="HL762">
            <v>56300</v>
          </cell>
        </row>
        <row r="763">
          <cell r="HA763">
            <v>41</v>
          </cell>
          <cell r="HE763">
            <v>1606043</v>
          </cell>
          <cell r="HF763" t="str">
            <v>神器7-7 : 19级</v>
          </cell>
          <cell r="HH763">
            <v>19</v>
          </cell>
          <cell r="HJ763">
            <v>15</v>
          </cell>
          <cell r="HL763">
            <v>57200</v>
          </cell>
        </row>
        <row r="764">
          <cell r="HA764">
            <v>41</v>
          </cell>
          <cell r="HE764">
            <v>1606043</v>
          </cell>
          <cell r="HF764" t="str">
            <v>神器7-7 : 20级</v>
          </cell>
          <cell r="HH764">
            <v>20</v>
          </cell>
          <cell r="HJ764">
            <v>15</v>
          </cell>
          <cell r="HL764">
            <v>58100</v>
          </cell>
        </row>
        <row r="765">
          <cell r="HA765">
            <v>41</v>
          </cell>
          <cell r="HE765">
            <v>1606043</v>
          </cell>
          <cell r="HF765" t="str">
            <v>神器7-7 : 21级</v>
          </cell>
          <cell r="HH765">
            <v>21</v>
          </cell>
          <cell r="HJ765">
            <v>15</v>
          </cell>
          <cell r="HL765">
            <v>59000</v>
          </cell>
        </row>
        <row r="766">
          <cell r="HA766">
            <v>42</v>
          </cell>
          <cell r="HE766">
            <v>1606044</v>
          </cell>
          <cell r="HF766" t="str">
            <v>神器7-8 : 1级</v>
          </cell>
          <cell r="HH766">
            <v>1</v>
          </cell>
          <cell r="HJ766">
            <v>1</v>
          </cell>
          <cell r="HL766">
            <v>37450</v>
          </cell>
        </row>
        <row r="767">
          <cell r="HA767">
            <v>42</v>
          </cell>
          <cell r="HE767">
            <v>1606044</v>
          </cell>
          <cell r="HF767" t="str">
            <v>神器7-8 : 2级</v>
          </cell>
          <cell r="HH767">
            <v>2</v>
          </cell>
          <cell r="HJ767">
            <v>1</v>
          </cell>
          <cell r="HL767">
            <v>38800</v>
          </cell>
        </row>
        <row r="768">
          <cell r="HA768">
            <v>42</v>
          </cell>
          <cell r="HE768">
            <v>1606044</v>
          </cell>
          <cell r="HF768" t="str">
            <v>神器7-8 : 3级</v>
          </cell>
          <cell r="HH768">
            <v>3</v>
          </cell>
          <cell r="HJ768">
            <v>1</v>
          </cell>
          <cell r="HL768">
            <v>40100</v>
          </cell>
        </row>
        <row r="769">
          <cell r="HA769">
            <v>42</v>
          </cell>
          <cell r="HE769">
            <v>1606044</v>
          </cell>
          <cell r="HF769" t="str">
            <v>神器7-8 : 4级</v>
          </cell>
          <cell r="HH769">
            <v>4</v>
          </cell>
          <cell r="HJ769">
            <v>2</v>
          </cell>
          <cell r="HL769">
            <v>41400</v>
          </cell>
        </row>
        <row r="770">
          <cell r="HA770">
            <v>42</v>
          </cell>
          <cell r="HE770">
            <v>1606044</v>
          </cell>
          <cell r="HF770" t="str">
            <v>神器7-8 : 5级</v>
          </cell>
          <cell r="HH770">
            <v>5</v>
          </cell>
          <cell r="HJ770">
            <v>2</v>
          </cell>
          <cell r="HL770">
            <v>42650</v>
          </cell>
        </row>
        <row r="771">
          <cell r="HA771">
            <v>42</v>
          </cell>
          <cell r="HE771">
            <v>1606044</v>
          </cell>
          <cell r="HF771" t="str">
            <v>神器7-8 : 6级</v>
          </cell>
          <cell r="HH771">
            <v>6</v>
          </cell>
          <cell r="HJ771">
            <v>2</v>
          </cell>
          <cell r="HL771">
            <v>43850</v>
          </cell>
        </row>
        <row r="772">
          <cell r="HA772">
            <v>42</v>
          </cell>
          <cell r="HE772">
            <v>1606044</v>
          </cell>
          <cell r="HF772" t="str">
            <v>神器7-8 : 7级</v>
          </cell>
          <cell r="HH772">
            <v>7</v>
          </cell>
          <cell r="HJ772">
            <v>3</v>
          </cell>
          <cell r="HL772">
            <v>45000</v>
          </cell>
        </row>
        <row r="773">
          <cell r="HA773">
            <v>42</v>
          </cell>
          <cell r="HE773">
            <v>1606044</v>
          </cell>
          <cell r="HF773" t="str">
            <v>神器7-8 : 8级</v>
          </cell>
          <cell r="HH773">
            <v>8</v>
          </cell>
          <cell r="HJ773">
            <v>3</v>
          </cell>
          <cell r="HL773">
            <v>46150</v>
          </cell>
        </row>
        <row r="774">
          <cell r="HA774">
            <v>42</v>
          </cell>
          <cell r="HE774">
            <v>1606044</v>
          </cell>
          <cell r="HF774" t="str">
            <v>神器7-8 : 9级</v>
          </cell>
          <cell r="HH774">
            <v>9</v>
          </cell>
          <cell r="HJ774">
            <v>3</v>
          </cell>
          <cell r="HL774">
            <v>47250</v>
          </cell>
        </row>
        <row r="775">
          <cell r="HA775">
            <v>42</v>
          </cell>
          <cell r="HE775">
            <v>1606044</v>
          </cell>
          <cell r="HF775" t="str">
            <v>神器7-8 : 10级</v>
          </cell>
          <cell r="HH775">
            <v>10</v>
          </cell>
          <cell r="HJ775">
            <v>5</v>
          </cell>
          <cell r="HL775">
            <v>48350</v>
          </cell>
        </row>
        <row r="776">
          <cell r="HA776">
            <v>42</v>
          </cell>
          <cell r="HE776">
            <v>1606044</v>
          </cell>
          <cell r="HF776" t="str">
            <v>神器7-8 : 11级</v>
          </cell>
          <cell r="HH776">
            <v>11</v>
          </cell>
          <cell r="HJ776">
            <v>5</v>
          </cell>
          <cell r="HL776">
            <v>49400</v>
          </cell>
        </row>
        <row r="777">
          <cell r="HA777">
            <v>42</v>
          </cell>
          <cell r="HE777">
            <v>1606044</v>
          </cell>
          <cell r="HF777" t="str">
            <v>神器7-8 : 12级</v>
          </cell>
          <cell r="HH777">
            <v>12</v>
          </cell>
          <cell r="HJ777">
            <v>6</v>
          </cell>
          <cell r="HL777">
            <v>50400</v>
          </cell>
        </row>
        <row r="778">
          <cell r="HA778">
            <v>42</v>
          </cell>
          <cell r="HE778">
            <v>1606044</v>
          </cell>
          <cell r="HF778" t="str">
            <v>神器7-8 : 13级</v>
          </cell>
          <cell r="HH778">
            <v>13</v>
          </cell>
          <cell r="HJ778">
            <v>7</v>
          </cell>
          <cell r="HL778">
            <v>51450</v>
          </cell>
        </row>
        <row r="779">
          <cell r="HA779">
            <v>42</v>
          </cell>
          <cell r="HE779">
            <v>1606044</v>
          </cell>
          <cell r="HF779" t="str">
            <v>神器7-8 : 14级</v>
          </cell>
          <cell r="HH779">
            <v>14</v>
          </cell>
          <cell r="HJ779">
            <v>7</v>
          </cell>
          <cell r="HL779">
            <v>52450</v>
          </cell>
        </row>
        <row r="780">
          <cell r="HA780">
            <v>42</v>
          </cell>
          <cell r="HE780">
            <v>1606044</v>
          </cell>
          <cell r="HF780" t="str">
            <v>神器7-8 : 15级</v>
          </cell>
          <cell r="HH780">
            <v>15</v>
          </cell>
          <cell r="HJ780">
            <v>7</v>
          </cell>
          <cell r="HL780">
            <v>53450</v>
          </cell>
        </row>
        <row r="781">
          <cell r="HA781">
            <v>42</v>
          </cell>
          <cell r="HE781">
            <v>1606044</v>
          </cell>
          <cell r="HF781" t="str">
            <v>神器7-8 : 16级</v>
          </cell>
          <cell r="HH781">
            <v>16</v>
          </cell>
          <cell r="HJ781">
            <v>10</v>
          </cell>
          <cell r="HL781">
            <v>54400</v>
          </cell>
        </row>
        <row r="782">
          <cell r="HA782">
            <v>42</v>
          </cell>
          <cell r="HE782">
            <v>1606044</v>
          </cell>
          <cell r="HF782" t="str">
            <v>神器7-8 : 17级</v>
          </cell>
          <cell r="HH782">
            <v>17</v>
          </cell>
          <cell r="HJ782">
            <v>10</v>
          </cell>
          <cell r="HL782">
            <v>55350</v>
          </cell>
        </row>
        <row r="783">
          <cell r="HA783">
            <v>42</v>
          </cell>
          <cell r="HE783">
            <v>1606044</v>
          </cell>
          <cell r="HF783" t="str">
            <v>神器7-8 : 18级</v>
          </cell>
          <cell r="HH783">
            <v>18</v>
          </cell>
          <cell r="HJ783">
            <v>10</v>
          </cell>
          <cell r="HL783">
            <v>56300</v>
          </cell>
        </row>
        <row r="784">
          <cell r="HA784">
            <v>42</v>
          </cell>
          <cell r="HE784">
            <v>1606044</v>
          </cell>
          <cell r="HF784" t="str">
            <v>神器7-8 : 19级</v>
          </cell>
          <cell r="HH784">
            <v>19</v>
          </cell>
          <cell r="HJ784">
            <v>15</v>
          </cell>
          <cell r="HL784">
            <v>57200</v>
          </cell>
        </row>
        <row r="785">
          <cell r="HA785">
            <v>42</v>
          </cell>
          <cell r="HE785">
            <v>1606044</v>
          </cell>
          <cell r="HF785" t="str">
            <v>神器7-8 : 20级</v>
          </cell>
          <cell r="HH785">
            <v>20</v>
          </cell>
          <cell r="HJ785">
            <v>15</v>
          </cell>
          <cell r="HL785">
            <v>58100</v>
          </cell>
        </row>
        <row r="786">
          <cell r="HA786">
            <v>42</v>
          </cell>
          <cell r="HE786">
            <v>1606044</v>
          </cell>
          <cell r="HF786" t="str">
            <v>神器7-8 : 21级</v>
          </cell>
          <cell r="HH786">
            <v>21</v>
          </cell>
          <cell r="HJ786">
            <v>15</v>
          </cell>
          <cell r="HL786">
            <v>59000</v>
          </cell>
        </row>
      </sheetData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属性偏向"/>
      <sheetName val="属性投放"/>
      <sheetName val="卡牌属性"/>
      <sheetName val="开启等级"/>
      <sheetName val="专属武器"/>
      <sheetName val="新神器"/>
      <sheetName val="洗练技能"/>
      <sheetName val="属性汇总"/>
      <sheetName val="装备"/>
      <sheetName val="新属性汇总"/>
    </sheetNames>
    <sheetDataSet>
      <sheetData sheetId="0"/>
      <sheetData sheetId="1"/>
      <sheetData sheetId="2"/>
      <sheetData sheetId="3">
        <row r="6">
          <cell r="AY6">
            <v>100</v>
          </cell>
          <cell r="AZ6">
            <v>0</v>
          </cell>
          <cell r="BA6">
            <v>300</v>
          </cell>
          <cell r="BB6">
            <v>5</v>
          </cell>
          <cell r="BC6">
            <v>3</v>
          </cell>
          <cell r="BD6">
            <v>30</v>
          </cell>
          <cell r="BJ6">
            <v>15</v>
          </cell>
          <cell r="BK6">
            <v>8</v>
          </cell>
          <cell r="BL6">
            <v>90</v>
          </cell>
          <cell r="BM6">
            <v>1</v>
          </cell>
          <cell r="BP6">
            <v>25</v>
          </cell>
          <cell r="BQ6">
            <v>13</v>
          </cell>
          <cell r="BR6">
            <v>150</v>
          </cell>
          <cell r="BS6">
            <v>160</v>
          </cell>
          <cell r="BT6">
            <v>33</v>
          </cell>
          <cell r="BU6">
            <v>660</v>
          </cell>
          <cell r="BX6">
            <v>60</v>
          </cell>
          <cell r="BY6">
            <v>33</v>
          </cell>
          <cell r="BZ6">
            <v>360</v>
          </cell>
          <cell r="CH6">
            <v>15</v>
          </cell>
          <cell r="CI6">
            <v>8</v>
          </cell>
          <cell r="CJ6">
            <v>90</v>
          </cell>
          <cell r="DM6">
            <v>100</v>
          </cell>
          <cell r="DN6">
            <v>0</v>
          </cell>
          <cell r="DO6">
            <v>250.00000000000003</v>
          </cell>
          <cell r="DP6">
            <v>6</v>
          </cell>
          <cell r="DQ6">
            <v>3</v>
          </cell>
          <cell r="DR6">
            <v>36</v>
          </cell>
          <cell r="DS6">
            <v>6</v>
          </cell>
          <cell r="DT6">
            <v>3</v>
          </cell>
          <cell r="DU6">
            <v>36</v>
          </cell>
          <cell r="DV6">
            <v>54</v>
          </cell>
          <cell r="DW6">
            <v>27</v>
          </cell>
          <cell r="DX6">
            <v>324</v>
          </cell>
          <cell r="DY6">
            <v>160</v>
          </cell>
          <cell r="DZ6">
            <v>30</v>
          </cell>
          <cell r="EA6">
            <v>610</v>
          </cell>
          <cell r="EE6">
            <v>1</v>
          </cell>
        </row>
        <row r="7">
          <cell r="AD7">
            <v>5</v>
          </cell>
          <cell r="AF7">
            <v>1</v>
          </cell>
          <cell r="AL7">
            <v>1</v>
          </cell>
          <cell r="AN7">
            <v>3</v>
          </cell>
          <cell r="AY7">
            <v>160</v>
          </cell>
          <cell r="AZ7">
            <v>33</v>
          </cell>
          <cell r="BA7">
            <v>660</v>
          </cell>
          <cell r="BB7">
            <v>6</v>
          </cell>
          <cell r="BC7">
            <v>3</v>
          </cell>
          <cell r="BD7">
            <v>36</v>
          </cell>
          <cell r="BJ7">
            <v>20</v>
          </cell>
          <cell r="BK7">
            <v>10</v>
          </cell>
          <cell r="BL7">
            <v>120</v>
          </cell>
          <cell r="BM7">
            <v>2</v>
          </cell>
          <cell r="BP7">
            <v>30</v>
          </cell>
          <cell r="BQ7">
            <v>15</v>
          </cell>
          <cell r="BR7">
            <v>180</v>
          </cell>
          <cell r="BS7">
            <v>290</v>
          </cell>
          <cell r="BT7">
            <v>98</v>
          </cell>
          <cell r="BU7">
            <v>1440</v>
          </cell>
          <cell r="BX7">
            <v>130</v>
          </cell>
          <cell r="BY7">
            <v>65</v>
          </cell>
          <cell r="BZ7">
            <v>780</v>
          </cell>
          <cell r="CH7">
            <v>20</v>
          </cell>
          <cell r="CI7">
            <v>10</v>
          </cell>
          <cell r="CJ7">
            <v>120</v>
          </cell>
          <cell r="DM7">
            <v>160</v>
          </cell>
          <cell r="DN7">
            <v>30</v>
          </cell>
          <cell r="DO7">
            <v>610</v>
          </cell>
          <cell r="DP7">
            <v>87</v>
          </cell>
          <cell r="DQ7">
            <v>44</v>
          </cell>
          <cell r="DR7">
            <v>522</v>
          </cell>
          <cell r="DS7">
            <v>10</v>
          </cell>
          <cell r="DT7">
            <v>5</v>
          </cell>
          <cell r="DU7">
            <v>61</v>
          </cell>
          <cell r="DV7">
            <v>0</v>
          </cell>
          <cell r="DW7">
            <v>0</v>
          </cell>
          <cell r="DX7">
            <v>0</v>
          </cell>
          <cell r="DY7">
            <v>247</v>
          </cell>
          <cell r="DZ7">
            <v>74</v>
          </cell>
          <cell r="EA7">
            <v>1132</v>
          </cell>
          <cell r="EE7">
            <v>1.1000000000000001</v>
          </cell>
          <cell r="FJ7">
            <v>1</v>
          </cell>
        </row>
        <row r="8">
          <cell r="AD8">
            <v>15</v>
          </cell>
          <cell r="AF8">
            <v>3</v>
          </cell>
          <cell r="AL8">
            <v>2</v>
          </cell>
          <cell r="AN8">
            <v>8</v>
          </cell>
          <cell r="AY8">
            <v>290</v>
          </cell>
          <cell r="AZ8">
            <v>98</v>
          </cell>
          <cell r="BA8">
            <v>1440</v>
          </cell>
          <cell r="BB8">
            <v>6</v>
          </cell>
          <cell r="BC8">
            <v>3</v>
          </cell>
          <cell r="BD8">
            <v>36</v>
          </cell>
          <cell r="BJ8">
            <v>25</v>
          </cell>
          <cell r="BK8">
            <v>13</v>
          </cell>
          <cell r="BL8">
            <v>150</v>
          </cell>
          <cell r="BM8">
            <v>2</v>
          </cell>
          <cell r="BP8">
            <v>50</v>
          </cell>
          <cell r="BQ8">
            <v>25</v>
          </cell>
          <cell r="BR8">
            <v>300</v>
          </cell>
          <cell r="BS8">
            <v>450</v>
          </cell>
          <cell r="BT8">
            <v>179</v>
          </cell>
          <cell r="BU8">
            <v>2400</v>
          </cell>
          <cell r="BX8">
            <v>160</v>
          </cell>
          <cell r="BY8">
            <v>81</v>
          </cell>
          <cell r="BZ8">
            <v>960</v>
          </cell>
          <cell r="CH8">
            <v>20</v>
          </cell>
          <cell r="CI8">
            <v>10</v>
          </cell>
          <cell r="CJ8">
            <v>120</v>
          </cell>
          <cell r="DM8">
            <v>247</v>
          </cell>
          <cell r="DN8">
            <v>74</v>
          </cell>
          <cell r="DO8">
            <v>1132</v>
          </cell>
          <cell r="DP8">
            <v>87</v>
          </cell>
          <cell r="DQ8">
            <v>44</v>
          </cell>
          <cell r="DR8">
            <v>522</v>
          </cell>
          <cell r="DS8">
            <v>10</v>
          </cell>
          <cell r="DT8">
            <v>5</v>
          </cell>
          <cell r="DU8">
            <v>61</v>
          </cell>
          <cell r="DV8">
            <v>100</v>
          </cell>
          <cell r="DW8">
            <v>50</v>
          </cell>
          <cell r="DX8">
            <v>610</v>
          </cell>
          <cell r="DY8">
            <v>434</v>
          </cell>
          <cell r="DZ8">
            <v>168</v>
          </cell>
          <cell r="EA8">
            <v>2264</v>
          </cell>
          <cell r="EE8">
            <v>1.1499999999999999</v>
          </cell>
          <cell r="FJ8">
            <v>10</v>
          </cell>
        </row>
        <row r="9">
          <cell r="AD9">
            <v>25</v>
          </cell>
          <cell r="AF9">
            <v>5</v>
          </cell>
          <cell r="AL9">
            <v>2</v>
          </cell>
          <cell r="AN9">
            <v>13</v>
          </cell>
          <cell r="AY9">
            <v>450</v>
          </cell>
          <cell r="AZ9">
            <v>179</v>
          </cell>
          <cell r="BA9">
            <v>2400</v>
          </cell>
          <cell r="BB9">
            <v>8</v>
          </cell>
          <cell r="BC9">
            <v>4</v>
          </cell>
          <cell r="BD9">
            <v>56</v>
          </cell>
          <cell r="BJ9">
            <v>30</v>
          </cell>
          <cell r="BK9">
            <v>15</v>
          </cell>
          <cell r="BL9">
            <v>210</v>
          </cell>
          <cell r="BM9">
            <v>2</v>
          </cell>
          <cell r="BP9">
            <v>60</v>
          </cell>
          <cell r="BQ9">
            <v>30</v>
          </cell>
          <cell r="BR9">
            <v>420</v>
          </cell>
          <cell r="BS9">
            <v>650</v>
          </cell>
          <cell r="BT9">
            <v>279</v>
          </cell>
          <cell r="BU9">
            <v>3800</v>
          </cell>
          <cell r="BX9">
            <v>200</v>
          </cell>
          <cell r="BY9">
            <v>100</v>
          </cell>
          <cell r="BZ9">
            <v>1400</v>
          </cell>
          <cell r="CH9">
            <v>25</v>
          </cell>
          <cell r="CI9">
            <v>13</v>
          </cell>
          <cell r="CJ9">
            <v>150</v>
          </cell>
          <cell r="DM9">
            <v>434</v>
          </cell>
          <cell r="DN9">
            <v>168</v>
          </cell>
          <cell r="DO9">
            <v>2264</v>
          </cell>
          <cell r="DP9">
            <v>188</v>
          </cell>
          <cell r="DQ9">
            <v>94</v>
          </cell>
          <cell r="DR9">
            <v>1315</v>
          </cell>
          <cell r="DS9">
            <v>22</v>
          </cell>
          <cell r="DT9">
            <v>11</v>
          </cell>
          <cell r="DU9">
            <v>153</v>
          </cell>
          <cell r="DV9">
            <v>0</v>
          </cell>
          <cell r="DW9">
            <v>0</v>
          </cell>
          <cell r="DX9">
            <v>0</v>
          </cell>
          <cell r="DY9">
            <v>622</v>
          </cell>
          <cell r="DZ9">
            <v>262</v>
          </cell>
          <cell r="EA9">
            <v>3579</v>
          </cell>
          <cell r="EE9">
            <v>1.25</v>
          </cell>
          <cell r="FJ9">
            <v>20</v>
          </cell>
        </row>
        <row r="10">
          <cell r="AD10">
            <v>35</v>
          </cell>
          <cell r="AF10">
            <v>7</v>
          </cell>
          <cell r="AL10">
            <v>3</v>
          </cell>
          <cell r="AN10">
            <v>18</v>
          </cell>
          <cell r="AY10">
            <v>650</v>
          </cell>
          <cell r="AZ10">
            <v>279</v>
          </cell>
          <cell r="BA10">
            <v>3800</v>
          </cell>
          <cell r="BB10">
            <v>8</v>
          </cell>
          <cell r="BC10">
            <v>4</v>
          </cell>
          <cell r="BD10">
            <v>56</v>
          </cell>
          <cell r="BJ10">
            <v>35</v>
          </cell>
          <cell r="BK10">
            <v>18</v>
          </cell>
          <cell r="BL10">
            <v>245</v>
          </cell>
          <cell r="BM10">
            <v>2</v>
          </cell>
          <cell r="BP10">
            <v>80</v>
          </cell>
          <cell r="BQ10">
            <v>40</v>
          </cell>
          <cell r="BR10">
            <v>560</v>
          </cell>
          <cell r="BS10">
            <v>856</v>
          </cell>
          <cell r="BT10">
            <v>383</v>
          </cell>
          <cell r="BU10">
            <v>5242</v>
          </cell>
          <cell r="BX10">
            <v>206</v>
          </cell>
          <cell r="BY10">
            <v>104</v>
          </cell>
          <cell r="BZ10">
            <v>1442</v>
          </cell>
          <cell r="CH10">
            <v>25</v>
          </cell>
          <cell r="CI10">
            <v>13</v>
          </cell>
          <cell r="CJ10">
            <v>150</v>
          </cell>
          <cell r="DM10">
            <v>622</v>
          </cell>
          <cell r="DN10">
            <v>262</v>
          </cell>
          <cell r="DO10">
            <v>3579</v>
          </cell>
          <cell r="DP10">
            <v>188</v>
          </cell>
          <cell r="DQ10">
            <v>94</v>
          </cell>
          <cell r="DR10">
            <v>1315</v>
          </cell>
          <cell r="DS10">
            <v>22</v>
          </cell>
          <cell r="DT10">
            <v>11</v>
          </cell>
          <cell r="DU10">
            <v>153</v>
          </cell>
          <cell r="DV10">
            <v>0</v>
          </cell>
          <cell r="DW10">
            <v>0</v>
          </cell>
          <cell r="DX10">
            <v>0</v>
          </cell>
          <cell r="DY10">
            <v>810</v>
          </cell>
          <cell r="DZ10">
            <v>356</v>
          </cell>
          <cell r="EA10">
            <v>4894</v>
          </cell>
          <cell r="EE10">
            <v>1.4</v>
          </cell>
          <cell r="FJ10">
            <v>30</v>
          </cell>
        </row>
        <row r="11">
          <cell r="AD11">
            <v>42</v>
          </cell>
          <cell r="AF11">
            <v>9</v>
          </cell>
          <cell r="AL11">
            <v>3</v>
          </cell>
          <cell r="AN11">
            <v>23</v>
          </cell>
          <cell r="AY11">
            <v>856</v>
          </cell>
          <cell r="AZ11">
            <v>383</v>
          </cell>
          <cell r="BA11">
            <v>5242</v>
          </cell>
          <cell r="BB11">
            <v>8</v>
          </cell>
          <cell r="BC11">
            <v>4</v>
          </cell>
          <cell r="BD11">
            <v>56</v>
          </cell>
          <cell r="BJ11">
            <v>40</v>
          </cell>
          <cell r="BK11">
            <v>20</v>
          </cell>
          <cell r="BL11">
            <v>280</v>
          </cell>
          <cell r="BM11">
            <v>2</v>
          </cell>
          <cell r="BP11">
            <v>100</v>
          </cell>
          <cell r="BQ11">
            <v>50</v>
          </cell>
          <cell r="BR11">
            <v>700</v>
          </cell>
          <cell r="BS11">
            <v>1076</v>
          </cell>
          <cell r="BT11">
            <v>493</v>
          </cell>
          <cell r="BU11">
            <v>6782</v>
          </cell>
          <cell r="BX11">
            <v>220</v>
          </cell>
          <cell r="BY11">
            <v>110</v>
          </cell>
          <cell r="BZ11">
            <v>1540</v>
          </cell>
          <cell r="CH11">
            <v>30</v>
          </cell>
          <cell r="CI11">
            <v>15</v>
          </cell>
          <cell r="CJ11">
            <v>210</v>
          </cell>
          <cell r="DM11">
            <v>810</v>
          </cell>
          <cell r="DN11">
            <v>356</v>
          </cell>
          <cell r="DO11">
            <v>4894</v>
          </cell>
          <cell r="DP11">
            <v>188</v>
          </cell>
          <cell r="DQ11">
            <v>94</v>
          </cell>
          <cell r="DR11">
            <v>1315</v>
          </cell>
          <cell r="DS11">
            <v>22</v>
          </cell>
          <cell r="DT11">
            <v>11</v>
          </cell>
          <cell r="DU11">
            <v>153</v>
          </cell>
          <cell r="DV11">
            <v>550</v>
          </cell>
          <cell r="DW11">
            <v>275</v>
          </cell>
          <cell r="DX11">
            <v>3825</v>
          </cell>
          <cell r="DY11">
            <v>1548</v>
          </cell>
          <cell r="DZ11">
            <v>725</v>
          </cell>
          <cell r="EA11">
            <v>10034</v>
          </cell>
          <cell r="FJ11">
            <v>40</v>
          </cell>
        </row>
        <row r="12">
          <cell r="AD12">
            <v>47</v>
          </cell>
          <cell r="AF12">
            <v>11</v>
          </cell>
          <cell r="AL12">
            <v>4</v>
          </cell>
          <cell r="AN12">
            <v>28</v>
          </cell>
          <cell r="AY12">
            <v>1076</v>
          </cell>
          <cell r="AZ12">
            <v>493</v>
          </cell>
          <cell r="BA12">
            <v>6782</v>
          </cell>
          <cell r="BB12">
            <v>10</v>
          </cell>
          <cell r="BC12">
            <v>5</v>
          </cell>
          <cell r="BD12">
            <v>80</v>
          </cell>
          <cell r="BJ12">
            <v>55</v>
          </cell>
          <cell r="BK12">
            <v>28</v>
          </cell>
          <cell r="BL12">
            <v>440</v>
          </cell>
          <cell r="BM12">
            <v>2</v>
          </cell>
          <cell r="BP12">
            <v>100</v>
          </cell>
          <cell r="BQ12">
            <v>50</v>
          </cell>
          <cell r="BR12">
            <v>800</v>
          </cell>
          <cell r="BS12">
            <v>1336</v>
          </cell>
          <cell r="BT12">
            <v>624</v>
          </cell>
          <cell r="BU12">
            <v>8862</v>
          </cell>
          <cell r="BX12">
            <v>260</v>
          </cell>
          <cell r="BY12">
            <v>131</v>
          </cell>
          <cell r="BZ12">
            <v>2080</v>
          </cell>
          <cell r="CH12">
            <v>30</v>
          </cell>
          <cell r="CI12">
            <v>15</v>
          </cell>
          <cell r="CJ12">
            <v>210</v>
          </cell>
          <cell r="DM12">
            <v>1548</v>
          </cell>
          <cell r="DN12">
            <v>725</v>
          </cell>
          <cell r="DO12">
            <v>10034</v>
          </cell>
          <cell r="DP12">
            <v>306</v>
          </cell>
          <cell r="DQ12">
            <v>153</v>
          </cell>
          <cell r="DR12">
            <v>2448</v>
          </cell>
          <cell r="DS12">
            <v>36</v>
          </cell>
          <cell r="DT12">
            <v>18</v>
          </cell>
          <cell r="DU12">
            <v>286</v>
          </cell>
          <cell r="DV12">
            <v>0</v>
          </cell>
          <cell r="DW12">
            <v>0</v>
          </cell>
          <cell r="DX12">
            <v>0</v>
          </cell>
          <cell r="DY12">
            <v>1854</v>
          </cell>
          <cell r="DZ12">
            <v>878</v>
          </cell>
          <cell r="EA12">
            <v>12482</v>
          </cell>
          <cell r="FJ12">
            <v>45</v>
          </cell>
        </row>
        <row r="13">
          <cell r="AD13">
            <v>52</v>
          </cell>
          <cell r="AF13">
            <v>13</v>
          </cell>
          <cell r="AL13">
            <v>4</v>
          </cell>
          <cell r="AN13">
            <v>33</v>
          </cell>
          <cell r="AY13">
            <v>1336</v>
          </cell>
          <cell r="AZ13">
            <v>624</v>
          </cell>
          <cell r="BA13">
            <v>8862</v>
          </cell>
          <cell r="BB13">
            <v>10</v>
          </cell>
          <cell r="BC13">
            <v>5</v>
          </cell>
          <cell r="BD13">
            <v>80</v>
          </cell>
          <cell r="BJ13">
            <v>70</v>
          </cell>
          <cell r="BK13">
            <v>35</v>
          </cell>
          <cell r="BL13">
            <v>560</v>
          </cell>
          <cell r="BM13">
            <v>2</v>
          </cell>
          <cell r="BP13">
            <v>100</v>
          </cell>
          <cell r="BQ13">
            <v>50</v>
          </cell>
          <cell r="BR13">
            <v>800</v>
          </cell>
          <cell r="BS13">
            <v>1626</v>
          </cell>
          <cell r="BT13">
            <v>769</v>
          </cell>
          <cell r="BU13">
            <v>11182</v>
          </cell>
          <cell r="BX13">
            <v>290</v>
          </cell>
          <cell r="BY13">
            <v>145</v>
          </cell>
          <cell r="BZ13">
            <v>2320</v>
          </cell>
          <cell r="CH13">
            <v>35</v>
          </cell>
          <cell r="CI13">
            <v>18</v>
          </cell>
          <cell r="CJ13">
            <v>245</v>
          </cell>
          <cell r="DM13">
            <v>1854</v>
          </cell>
          <cell r="DN13">
            <v>878</v>
          </cell>
          <cell r="DO13">
            <v>12482</v>
          </cell>
          <cell r="DP13">
            <v>306</v>
          </cell>
          <cell r="DQ13">
            <v>153</v>
          </cell>
          <cell r="DR13">
            <v>2448</v>
          </cell>
          <cell r="DS13">
            <v>36</v>
          </cell>
          <cell r="DT13">
            <v>18</v>
          </cell>
          <cell r="DU13">
            <v>286</v>
          </cell>
          <cell r="DV13">
            <v>0</v>
          </cell>
          <cell r="DW13">
            <v>0</v>
          </cell>
          <cell r="DX13">
            <v>0</v>
          </cell>
          <cell r="DY13">
            <v>2160</v>
          </cell>
          <cell r="DZ13">
            <v>1031</v>
          </cell>
          <cell r="EA13">
            <v>14930</v>
          </cell>
          <cell r="FJ13">
            <v>50</v>
          </cell>
        </row>
        <row r="14">
          <cell r="AD14">
            <v>57</v>
          </cell>
          <cell r="AF14">
            <v>15</v>
          </cell>
          <cell r="AL14">
            <v>5</v>
          </cell>
          <cell r="AN14">
            <v>38</v>
          </cell>
          <cell r="AY14">
            <v>1626</v>
          </cell>
          <cell r="AZ14">
            <v>769</v>
          </cell>
          <cell r="BA14">
            <v>11182</v>
          </cell>
          <cell r="BB14">
            <v>10</v>
          </cell>
          <cell r="BC14">
            <v>5</v>
          </cell>
          <cell r="BD14">
            <v>80</v>
          </cell>
          <cell r="BJ14">
            <v>80</v>
          </cell>
          <cell r="BK14">
            <v>40</v>
          </cell>
          <cell r="BL14">
            <v>640</v>
          </cell>
          <cell r="BM14">
            <v>3</v>
          </cell>
          <cell r="BP14">
            <v>150</v>
          </cell>
          <cell r="BQ14">
            <v>75</v>
          </cell>
          <cell r="BR14">
            <v>1200</v>
          </cell>
          <cell r="BS14">
            <v>2096</v>
          </cell>
          <cell r="BT14">
            <v>1004</v>
          </cell>
          <cell r="BU14">
            <v>14942</v>
          </cell>
          <cell r="BX14">
            <v>470</v>
          </cell>
          <cell r="BY14">
            <v>235</v>
          </cell>
          <cell r="BZ14">
            <v>3760</v>
          </cell>
          <cell r="CH14">
            <v>35</v>
          </cell>
          <cell r="CI14">
            <v>18</v>
          </cell>
          <cell r="CJ14">
            <v>245</v>
          </cell>
          <cell r="DM14">
            <v>2160</v>
          </cell>
          <cell r="DN14">
            <v>1031</v>
          </cell>
          <cell r="DO14">
            <v>14930</v>
          </cell>
          <cell r="DP14">
            <v>306</v>
          </cell>
          <cell r="DQ14">
            <v>153</v>
          </cell>
          <cell r="DR14">
            <v>2448</v>
          </cell>
          <cell r="DS14">
            <v>36</v>
          </cell>
          <cell r="DT14">
            <v>18</v>
          </cell>
          <cell r="DU14">
            <v>286</v>
          </cell>
          <cell r="DV14">
            <v>540</v>
          </cell>
          <cell r="DW14">
            <v>270</v>
          </cell>
          <cell r="DX14">
            <v>4290</v>
          </cell>
          <cell r="DY14">
            <v>3006</v>
          </cell>
          <cell r="DZ14">
            <v>1454</v>
          </cell>
          <cell r="EA14">
            <v>21668</v>
          </cell>
          <cell r="FJ14">
            <v>60</v>
          </cell>
        </row>
        <row r="15">
          <cell r="AD15">
            <v>65</v>
          </cell>
          <cell r="AF15">
            <v>18</v>
          </cell>
          <cell r="AL15">
            <v>5</v>
          </cell>
          <cell r="AN15">
            <v>40</v>
          </cell>
          <cell r="AY15">
            <v>2096</v>
          </cell>
          <cell r="AZ15">
            <v>1004</v>
          </cell>
          <cell r="BA15">
            <v>14942</v>
          </cell>
          <cell r="BB15">
            <v>12</v>
          </cell>
          <cell r="BC15">
            <v>6</v>
          </cell>
          <cell r="BD15">
            <v>108</v>
          </cell>
          <cell r="BJ15">
            <v>100</v>
          </cell>
          <cell r="BK15">
            <v>50</v>
          </cell>
          <cell r="BL15">
            <v>900</v>
          </cell>
          <cell r="BM15">
            <v>3</v>
          </cell>
          <cell r="BP15">
            <v>160</v>
          </cell>
          <cell r="BQ15">
            <v>80</v>
          </cell>
          <cell r="BR15">
            <v>1440</v>
          </cell>
          <cell r="BS15">
            <v>2640</v>
          </cell>
          <cell r="BT15">
            <v>1276</v>
          </cell>
          <cell r="BU15">
            <v>19838</v>
          </cell>
          <cell r="BX15">
            <v>544</v>
          </cell>
          <cell r="BY15">
            <v>272</v>
          </cell>
          <cell r="BZ15">
            <v>4896</v>
          </cell>
          <cell r="CH15">
            <v>40</v>
          </cell>
          <cell r="CI15">
            <v>20</v>
          </cell>
          <cell r="CJ15">
            <v>280</v>
          </cell>
          <cell r="DM15">
            <v>3006</v>
          </cell>
          <cell r="DN15">
            <v>1454</v>
          </cell>
          <cell r="DO15">
            <v>21668</v>
          </cell>
          <cell r="DP15">
            <v>652</v>
          </cell>
          <cell r="DQ15">
            <v>326</v>
          </cell>
          <cell r="DR15">
            <v>5870</v>
          </cell>
          <cell r="DS15">
            <v>76</v>
          </cell>
          <cell r="DT15">
            <v>38</v>
          </cell>
          <cell r="DU15">
            <v>685</v>
          </cell>
          <cell r="DV15">
            <v>0</v>
          </cell>
          <cell r="DW15">
            <v>0</v>
          </cell>
          <cell r="DX15">
            <v>0</v>
          </cell>
          <cell r="DY15">
            <v>3658</v>
          </cell>
          <cell r="DZ15">
            <v>1780</v>
          </cell>
          <cell r="EA15">
            <v>27538</v>
          </cell>
          <cell r="FJ15">
            <v>65</v>
          </cell>
        </row>
        <row r="16">
          <cell r="AD16">
            <v>72</v>
          </cell>
          <cell r="AF16">
            <v>21</v>
          </cell>
          <cell r="AL16">
            <v>6</v>
          </cell>
          <cell r="AN16">
            <v>43</v>
          </cell>
          <cell r="AY16">
            <v>2640</v>
          </cell>
          <cell r="AZ16">
            <v>1276</v>
          </cell>
          <cell r="BA16">
            <v>19838</v>
          </cell>
          <cell r="BB16">
            <v>12</v>
          </cell>
          <cell r="BC16">
            <v>6</v>
          </cell>
          <cell r="BD16">
            <v>108</v>
          </cell>
          <cell r="BJ16">
            <v>130</v>
          </cell>
          <cell r="BK16">
            <v>65</v>
          </cell>
          <cell r="BL16">
            <v>1170</v>
          </cell>
          <cell r="BM16">
            <v>3</v>
          </cell>
          <cell r="BP16">
            <v>200</v>
          </cell>
          <cell r="BQ16">
            <v>100</v>
          </cell>
          <cell r="BR16">
            <v>1800</v>
          </cell>
          <cell r="BS16">
            <v>3326</v>
          </cell>
          <cell r="BT16">
            <v>1619</v>
          </cell>
          <cell r="BU16">
            <v>26012</v>
          </cell>
          <cell r="BX16">
            <v>686</v>
          </cell>
          <cell r="BY16">
            <v>343</v>
          </cell>
          <cell r="BZ16">
            <v>6174</v>
          </cell>
          <cell r="CH16">
            <v>40</v>
          </cell>
          <cell r="CI16">
            <v>20</v>
          </cell>
          <cell r="CJ16">
            <v>280</v>
          </cell>
          <cell r="DM16">
            <v>3658</v>
          </cell>
          <cell r="DN16">
            <v>1780</v>
          </cell>
          <cell r="DO16">
            <v>27538</v>
          </cell>
          <cell r="DP16">
            <v>652</v>
          </cell>
          <cell r="DQ16">
            <v>326</v>
          </cell>
          <cell r="DR16">
            <v>5870</v>
          </cell>
          <cell r="DS16">
            <v>76</v>
          </cell>
          <cell r="DT16">
            <v>38</v>
          </cell>
          <cell r="DU16">
            <v>685</v>
          </cell>
          <cell r="DV16">
            <v>0</v>
          </cell>
          <cell r="DW16">
            <v>0</v>
          </cell>
          <cell r="DX16">
            <v>0</v>
          </cell>
          <cell r="DY16">
            <v>4310</v>
          </cell>
          <cell r="DZ16">
            <v>2106</v>
          </cell>
          <cell r="EA16">
            <v>33408</v>
          </cell>
          <cell r="FJ16">
            <v>70</v>
          </cell>
        </row>
        <row r="17">
          <cell r="AD17">
            <v>80</v>
          </cell>
          <cell r="AF17">
            <v>24</v>
          </cell>
          <cell r="AL17">
            <v>6</v>
          </cell>
          <cell r="AN17">
            <v>45</v>
          </cell>
          <cell r="AY17">
            <v>3326</v>
          </cell>
          <cell r="AZ17">
            <v>1619</v>
          </cell>
          <cell r="BA17">
            <v>26012</v>
          </cell>
          <cell r="BB17">
            <v>12</v>
          </cell>
          <cell r="BC17">
            <v>6</v>
          </cell>
          <cell r="BD17">
            <v>108</v>
          </cell>
          <cell r="BJ17">
            <v>170</v>
          </cell>
          <cell r="BK17">
            <v>85</v>
          </cell>
          <cell r="BL17">
            <v>1530</v>
          </cell>
          <cell r="BM17">
            <v>3</v>
          </cell>
          <cell r="BP17">
            <v>350</v>
          </cell>
          <cell r="BQ17">
            <v>175</v>
          </cell>
          <cell r="BR17">
            <v>3150</v>
          </cell>
          <cell r="BS17">
            <v>4270</v>
          </cell>
          <cell r="BT17">
            <v>2091</v>
          </cell>
          <cell r="BU17">
            <v>34508</v>
          </cell>
          <cell r="BX17">
            <v>944</v>
          </cell>
          <cell r="BY17">
            <v>472</v>
          </cell>
          <cell r="BZ17">
            <v>8496</v>
          </cell>
          <cell r="CH17">
            <v>55</v>
          </cell>
          <cell r="CI17">
            <v>28</v>
          </cell>
          <cell r="CJ17">
            <v>440</v>
          </cell>
          <cell r="DM17">
            <v>4310</v>
          </cell>
          <cell r="DN17">
            <v>2106</v>
          </cell>
          <cell r="DO17">
            <v>33408</v>
          </cell>
          <cell r="DP17">
            <v>652</v>
          </cell>
          <cell r="DQ17">
            <v>326</v>
          </cell>
          <cell r="DR17">
            <v>5870</v>
          </cell>
          <cell r="DS17">
            <v>76</v>
          </cell>
          <cell r="DT17">
            <v>38</v>
          </cell>
          <cell r="DU17">
            <v>685</v>
          </cell>
          <cell r="DV17">
            <v>1900</v>
          </cell>
          <cell r="DW17">
            <v>950</v>
          </cell>
          <cell r="DX17">
            <v>17125</v>
          </cell>
          <cell r="DY17">
            <v>6862</v>
          </cell>
          <cell r="DZ17">
            <v>3382</v>
          </cell>
          <cell r="EA17">
            <v>56403</v>
          </cell>
          <cell r="FJ17">
            <v>80</v>
          </cell>
        </row>
        <row r="18">
          <cell r="AD18">
            <v>87</v>
          </cell>
          <cell r="AF18">
            <v>27</v>
          </cell>
          <cell r="AL18">
            <v>7</v>
          </cell>
          <cell r="AN18">
            <v>48</v>
          </cell>
          <cell r="AY18">
            <v>4270</v>
          </cell>
          <cell r="AZ18">
            <v>2091</v>
          </cell>
          <cell r="BA18">
            <v>34508</v>
          </cell>
          <cell r="BB18">
            <v>15</v>
          </cell>
          <cell r="BC18">
            <v>8</v>
          </cell>
          <cell r="BD18">
            <v>150</v>
          </cell>
          <cell r="BJ18">
            <v>220</v>
          </cell>
          <cell r="BK18">
            <v>110</v>
          </cell>
          <cell r="BL18">
            <v>2200</v>
          </cell>
          <cell r="BM18">
            <v>3</v>
          </cell>
          <cell r="BP18">
            <v>350</v>
          </cell>
          <cell r="BQ18">
            <v>175</v>
          </cell>
          <cell r="BR18">
            <v>3500</v>
          </cell>
          <cell r="BS18">
            <v>5400</v>
          </cell>
          <cell r="BT18">
            <v>2660</v>
          </cell>
          <cell r="BU18">
            <v>45808</v>
          </cell>
          <cell r="BX18">
            <v>1130</v>
          </cell>
          <cell r="BY18">
            <v>569</v>
          </cell>
          <cell r="BZ18">
            <v>11300</v>
          </cell>
          <cell r="CH18">
            <v>55</v>
          </cell>
          <cell r="CI18">
            <v>28</v>
          </cell>
          <cell r="CJ18">
            <v>440</v>
          </cell>
          <cell r="DM18">
            <v>6862</v>
          </cell>
          <cell r="DN18">
            <v>3382</v>
          </cell>
          <cell r="DO18">
            <v>56403</v>
          </cell>
          <cell r="DP18">
            <v>1295</v>
          </cell>
          <cell r="DQ18">
            <v>651</v>
          </cell>
          <cell r="DR18">
            <v>12945</v>
          </cell>
          <cell r="DS18">
            <v>151</v>
          </cell>
          <cell r="DT18">
            <v>76</v>
          </cell>
          <cell r="DU18">
            <v>1510</v>
          </cell>
          <cell r="DV18">
            <v>0</v>
          </cell>
          <cell r="DW18">
            <v>0</v>
          </cell>
          <cell r="DX18">
            <v>0</v>
          </cell>
          <cell r="DY18">
            <v>8157</v>
          </cell>
          <cell r="DZ18">
            <v>4033</v>
          </cell>
          <cell r="EA18">
            <v>69348</v>
          </cell>
          <cell r="FJ18">
            <v>85</v>
          </cell>
        </row>
        <row r="19">
          <cell r="AD19">
            <v>95</v>
          </cell>
          <cell r="AF19">
            <v>30</v>
          </cell>
          <cell r="AL19">
            <v>7</v>
          </cell>
          <cell r="AN19">
            <v>50</v>
          </cell>
          <cell r="AY19">
            <v>5400</v>
          </cell>
          <cell r="AZ19">
            <v>2660</v>
          </cell>
          <cell r="BA19">
            <v>45808</v>
          </cell>
          <cell r="BB19">
            <v>15</v>
          </cell>
          <cell r="BC19">
            <v>8</v>
          </cell>
          <cell r="BD19">
            <v>150</v>
          </cell>
          <cell r="BJ19">
            <v>270</v>
          </cell>
          <cell r="BK19">
            <v>135</v>
          </cell>
          <cell r="BL19">
            <v>2700</v>
          </cell>
          <cell r="BM19">
            <v>3</v>
          </cell>
          <cell r="BP19">
            <v>400</v>
          </cell>
          <cell r="BQ19">
            <v>200</v>
          </cell>
          <cell r="BR19">
            <v>4000</v>
          </cell>
          <cell r="BS19">
            <v>6715</v>
          </cell>
          <cell r="BT19">
            <v>3321</v>
          </cell>
          <cell r="BU19">
            <v>58958</v>
          </cell>
          <cell r="BX19">
            <v>1315</v>
          </cell>
          <cell r="BY19">
            <v>661</v>
          </cell>
          <cell r="BZ19">
            <v>13150</v>
          </cell>
          <cell r="CH19">
            <v>70</v>
          </cell>
          <cell r="CI19">
            <v>35</v>
          </cell>
          <cell r="CJ19">
            <v>560</v>
          </cell>
          <cell r="DM19">
            <v>8157</v>
          </cell>
          <cell r="DN19">
            <v>4033</v>
          </cell>
          <cell r="DO19">
            <v>69348</v>
          </cell>
          <cell r="DP19">
            <v>1295</v>
          </cell>
          <cell r="DQ19">
            <v>651</v>
          </cell>
          <cell r="DR19">
            <v>12945</v>
          </cell>
          <cell r="DS19">
            <v>151</v>
          </cell>
          <cell r="DT19">
            <v>76</v>
          </cell>
          <cell r="DU19">
            <v>1510</v>
          </cell>
          <cell r="DV19">
            <v>0</v>
          </cell>
          <cell r="DW19">
            <v>0</v>
          </cell>
          <cell r="DX19">
            <v>0</v>
          </cell>
          <cell r="DY19">
            <v>9452</v>
          </cell>
          <cell r="DZ19">
            <v>4684</v>
          </cell>
          <cell r="EA19">
            <v>82293</v>
          </cell>
          <cell r="FJ19">
            <v>90</v>
          </cell>
        </row>
        <row r="20">
          <cell r="AD20">
            <v>102</v>
          </cell>
          <cell r="AF20">
            <v>33</v>
          </cell>
          <cell r="AL20">
            <v>8</v>
          </cell>
          <cell r="AN20">
            <v>53</v>
          </cell>
          <cell r="AY20">
            <v>6715</v>
          </cell>
          <cell r="AZ20">
            <v>3321</v>
          </cell>
          <cell r="BA20">
            <v>58958</v>
          </cell>
          <cell r="BB20">
            <v>15</v>
          </cell>
          <cell r="BC20">
            <v>8</v>
          </cell>
          <cell r="BD20">
            <v>150</v>
          </cell>
          <cell r="BJ20">
            <v>350</v>
          </cell>
          <cell r="BK20">
            <v>175</v>
          </cell>
          <cell r="BL20">
            <v>3500</v>
          </cell>
          <cell r="BM20">
            <v>3</v>
          </cell>
          <cell r="BP20">
            <v>700</v>
          </cell>
          <cell r="BQ20">
            <v>350</v>
          </cell>
          <cell r="BR20">
            <v>7000</v>
          </cell>
          <cell r="BS20">
            <v>8585</v>
          </cell>
          <cell r="BT20">
            <v>4260</v>
          </cell>
          <cell r="BU20">
            <v>77658</v>
          </cell>
          <cell r="BX20">
            <v>1870</v>
          </cell>
          <cell r="BY20">
            <v>939</v>
          </cell>
          <cell r="BZ20">
            <v>18700</v>
          </cell>
          <cell r="CH20">
            <v>70</v>
          </cell>
          <cell r="CI20">
            <v>35</v>
          </cell>
          <cell r="CJ20">
            <v>560</v>
          </cell>
          <cell r="DM20">
            <v>9452</v>
          </cell>
          <cell r="DN20">
            <v>4684</v>
          </cell>
          <cell r="DO20">
            <v>82293</v>
          </cell>
          <cell r="DP20">
            <v>1295</v>
          </cell>
          <cell r="DQ20">
            <v>651</v>
          </cell>
          <cell r="DR20">
            <v>12945</v>
          </cell>
          <cell r="DS20">
            <v>151</v>
          </cell>
          <cell r="DT20">
            <v>76</v>
          </cell>
          <cell r="DU20">
            <v>1510</v>
          </cell>
          <cell r="DV20">
            <v>3775</v>
          </cell>
          <cell r="DW20">
            <v>1900</v>
          </cell>
          <cell r="DX20">
            <v>37750</v>
          </cell>
          <cell r="DY20">
            <v>14522</v>
          </cell>
          <cell r="DZ20">
            <v>7235</v>
          </cell>
          <cell r="EA20">
            <v>132988</v>
          </cell>
          <cell r="FJ20">
            <v>100</v>
          </cell>
        </row>
        <row r="21">
          <cell r="AD21">
            <v>110</v>
          </cell>
          <cell r="AF21">
            <v>36</v>
          </cell>
          <cell r="AL21">
            <v>8</v>
          </cell>
          <cell r="AN21">
            <v>55</v>
          </cell>
          <cell r="AY21">
            <v>8585</v>
          </cell>
          <cell r="AZ21">
            <v>4260</v>
          </cell>
          <cell r="BA21">
            <v>77658</v>
          </cell>
          <cell r="BB21">
            <v>20</v>
          </cell>
          <cell r="BC21">
            <v>10</v>
          </cell>
          <cell r="BD21">
            <v>200</v>
          </cell>
          <cell r="BJ21">
            <v>450</v>
          </cell>
          <cell r="BK21">
            <v>225</v>
          </cell>
          <cell r="BL21">
            <v>4500</v>
          </cell>
          <cell r="BM21">
            <v>3</v>
          </cell>
          <cell r="BP21">
            <v>700</v>
          </cell>
          <cell r="BQ21">
            <v>350</v>
          </cell>
          <cell r="BR21">
            <v>7000</v>
          </cell>
          <cell r="BS21">
            <v>10775</v>
          </cell>
          <cell r="BT21">
            <v>5355</v>
          </cell>
          <cell r="BU21">
            <v>99558</v>
          </cell>
          <cell r="BX21">
            <v>2190</v>
          </cell>
          <cell r="BY21">
            <v>1095</v>
          </cell>
          <cell r="BZ21">
            <v>21900</v>
          </cell>
          <cell r="CH21">
            <v>80</v>
          </cell>
          <cell r="CI21">
            <v>40</v>
          </cell>
          <cell r="CJ21">
            <v>640</v>
          </cell>
          <cell r="DM21">
            <v>14522</v>
          </cell>
          <cell r="DN21">
            <v>7235</v>
          </cell>
          <cell r="DO21">
            <v>132988</v>
          </cell>
          <cell r="DP21">
            <v>2514</v>
          </cell>
          <cell r="DQ21">
            <v>1257</v>
          </cell>
          <cell r="DR21">
            <v>25140</v>
          </cell>
          <cell r="DS21">
            <v>235</v>
          </cell>
          <cell r="DT21">
            <v>117</v>
          </cell>
          <cell r="DU21">
            <v>2346</v>
          </cell>
          <cell r="DV21">
            <v>0</v>
          </cell>
          <cell r="DW21">
            <v>0</v>
          </cell>
          <cell r="DX21">
            <v>0</v>
          </cell>
          <cell r="DY21">
            <v>17036</v>
          </cell>
          <cell r="DZ21">
            <v>8492</v>
          </cell>
          <cell r="EA21">
            <v>158128</v>
          </cell>
          <cell r="FJ21">
            <v>110</v>
          </cell>
        </row>
        <row r="22">
          <cell r="AD22">
            <v>117</v>
          </cell>
          <cell r="AF22">
            <v>39</v>
          </cell>
          <cell r="AL22">
            <v>9</v>
          </cell>
          <cell r="AN22">
            <v>58</v>
          </cell>
          <cell r="AY22">
            <v>10775</v>
          </cell>
          <cell r="AZ22">
            <v>5355</v>
          </cell>
          <cell r="BA22">
            <v>99558</v>
          </cell>
          <cell r="BB22">
            <v>20</v>
          </cell>
          <cell r="BC22">
            <v>10</v>
          </cell>
          <cell r="BD22">
            <v>200</v>
          </cell>
          <cell r="BJ22">
            <v>550</v>
          </cell>
          <cell r="BK22">
            <v>275</v>
          </cell>
          <cell r="BL22">
            <v>5500</v>
          </cell>
          <cell r="BM22">
            <v>3</v>
          </cell>
          <cell r="BP22">
            <v>800</v>
          </cell>
          <cell r="BQ22">
            <v>400</v>
          </cell>
          <cell r="BR22">
            <v>8000</v>
          </cell>
          <cell r="BS22">
            <v>13385</v>
          </cell>
          <cell r="BT22">
            <v>6660</v>
          </cell>
          <cell r="BU22">
            <v>125658</v>
          </cell>
          <cell r="BX22">
            <v>2610</v>
          </cell>
          <cell r="BY22">
            <v>1305</v>
          </cell>
          <cell r="BZ22">
            <v>26100</v>
          </cell>
          <cell r="CH22">
            <v>80</v>
          </cell>
          <cell r="CI22">
            <v>40</v>
          </cell>
          <cell r="CJ22">
            <v>640</v>
          </cell>
          <cell r="DM22">
            <v>17036</v>
          </cell>
          <cell r="DN22">
            <v>8492</v>
          </cell>
          <cell r="DO22">
            <v>158128</v>
          </cell>
          <cell r="DP22">
            <v>2514</v>
          </cell>
          <cell r="DQ22">
            <v>1257</v>
          </cell>
          <cell r="DR22">
            <v>25140</v>
          </cell>
          <cell r="DS22">
            <v>235</v>
          </cell>
          <cell r="DT22">
            <v>117</v>
          </cell>
          <cell r="DU22">
            <v>2346</v>
          </cell>
          <cell r="DV22">
            <v>0</v>
          </cell>
          <cell r="DW22">
            <v>0</v>
          </cell>
          <cell r="DX22">
            <v>0</v>
          </cell>
          <cell r="DY22">
            <v>19550</v>
          </cell>
          <cell r="DZ22">
            <v>9749</v>
          </cell>
          <cell r="EA22">
            <v>183268</v>
          </cell>
          <cell r="FJ22">
            <v>120</v>
          </cell>
        </row>
        <row r="23">
          <cell r="AD23">
            <v>125</v>
          </cell>
          <cell r="AF23">
            <v>42</v>
          </cell>
          <cell r="AL23">
            <v>9</v>
          </cell>
          <cell r="AN23">
            <v>60</v>
          </cell>
          <cell r="AY23">
            <v>13385</v>
          </cell>
          <cell r="AZ23">
            <v>6660</v>
          </cell>
          <cell r="BA23">
            <v>125658</v>
          </cell>
          <cell r="BB23">
            <v>20</v>
          </cell>
          <cell r="BC23">
            <v>10</v>
          </cell>
          <cell r="BD23">
            <v>200</v>
          </cell>
          <cell r="BJ23">
            <v>680</v>
          </cell>
          <cell r="BK23">
            <v>340</v>
          </cell>
          <cell r="BL23">
            <v>6800</v>
          </cell>
          <cell r="BM23">
            <v>3</v>
          </cell>
          <cell r="BP23">
            <v>1400</v>
          </cell>
          <cell r="BQ23">
            <v>700</v>
          </cell>
          <cell r="BR23">
            <v>14000</v>
          </cell>
          <cell r="BS23">
            <v>16965</v>
          </cell>
          <cell r="BT23">
            <v>8450</v>
          </cell>
          <cell r="BU23">
            <v>161458</v>
          </cell>
          <cell r="BX23">
            <v>3580</v>
          </cell>
          <cell r="BY23">
            <v>1790</v>
          </cell>
          <cell r="BZ23">
            <v>35800</v>
          </cell>
          <cell r="CH23">
            <v>80</v>
          </cell>
          <cell r="CI23">
            <v>40</v>
          </cell>
          <cell r="CJ23">
            <v>640</v>
          </cell>
          <cell r="DM23">
            <v>19550</v>
          </cell>
          <cell r="DN23">
            <v>9749</v>
          </cell>
          <cell r="DO23">
            <v>183268</v>
          </cell>
          <cell r="DP23">
            <v>2514</v>
          </cell>
          <cell r="DQ23">
            <v>1257</v>
          </cell>
          <cell r="DR23">
            <v>25140</v>
          </cell>
          <cell r="DS23">
            <v>235</v>
          </cell>
          <cell r="DT23">
            <v>117</v>
          </cell>
          <cell r="DU23">
            <v>2346</v>
          </cell>
          <cell r="DV23">
            <v>5875</v>
          </cell>
          <cell r="DW23">
            <v>2925</v>
          </cell>
          <cell r="DX23">
            <v>58650</v>
          </cell>
          <cell r="DY23">
            <v>27939</v>
          </cell>
          <cell r="DZ23">
            <v>13931</v>
          </cell>
          <cell r="EA23">
            <v>267058</v>
          </cell>
          <cell r="FJ23">
            <v>130</v>
          </cell>
        </row>
        <row r="24">
          <cell r="AD24">
            <v>132</v>
          </cell>
          <cell r="AF24">
            <v>45</v>
          </cell>
          <cell r="AL24">
            <v>9</v>
          </cell>
          <cell r="AN24">
            <v>63</v>
          </cell>
          <cell r="AY24">
            <v>16965</v>
          </cell>
          <cell r="AZ24">
            <v>8450</v>
          </cell>
          <cell r="BA24">
            <v>161458</v>
          </cell>
          <cell r="BB24">
            <v>25</v>
          </cell>
          <cell r="BC24">
            <v>13</v>
          </cell>
          <cell r="BD24">
            <v>250</v>
          </cell>
          <cell r="BJ24">
            <v>850</v>
          </cell>
          <cell r="BK24">
            <v>425</v>
          </cell>
          <cell r="BL24">
            <v>8500</v>
          </cell>
          <cell r="BM24">
            <v>3</v>
          </cell>
          <cell r="BP24">
            <v>1400</v>
          </cell>
          <cell r="BQ24">
            <v>700</v>
          </cell>
          <cell r="BR24">
            <v>14000</v>
          </cell>
          <cell r="BS24">
            <v>21115</v>
          </cell>
          <cell r="BT24">
            <v>10529</v>
          </cell>
          <cell r="BU24">
            <v>202958</v>
          </cell>
          <cell r="BX24">
            <v>4150</v>
          </cell>
          <cell r="BY24">
            <v>2079</v>
          </cell>
          <cell r="BZ24">
            <v>41500</v>
          </cell>
          <cell r="CH24">
            <v>100</v>
          </cell>
          <cell r="CI24">
            <v>50</v>
          </cell>
          <cell r="CJ24">
            <v>900</v>
          </cell>
          <cell r="DM24">
            <v>27939</v>
          </cell>
          <cell r="DN24">
            <v>13931</v>
          </cell>
          <cell r="DO24">
            <v>267058</v>
          </cell>
          <cell r="DP24">
            <v>2970</v>
          </cell>
          <cell r="DQ24">
            <v>1488</v>
          </cell>
          <cell r="DR24">
            <v>29700</v>
          </cell>
          <cell r="DS24">
            <v>462</v>
          </cell>
          <cell r="DT24">
            <v>231</v>
          </cell>
          <cell r="DU24">
            <v>4620</v>
          </cell>
          <cell r="DV24">
            <v>0</v>
          </cell>
          <cell r="DW24">
            <v>0</v>
          </cell>
          <cell r="DX24">
            <v>0</v>
          </cell>
          <cell r="DY24">
            <v>30909</v>
          </cell>
          <cell r="DZ24">
            <v>15419</v>
          </cell>
          <cell r="EA24">
            <v>296758</v>
          </cell>
          <cell r="FJ24">
            <v>135</v>
          </cell>
        </row>
        <row r="25">
          <cell r="AD25">
            <v>140</v>
          </cell>
          <cell r="AF25">
            <v>48</v>
          </cell>
          <cell r="AL25">
            <v>10</v>
          </cell>
          <cell r="AN25">
            <v>65</v>
          </cell>
          <cell r="AY25">
            <v>21115</v>
          </cell>
          <cell r="AZ25">
            <v>10529</v>
          </cell>
          <cell r="BA25">
            <v>202958</v>
          </cell>
          <cell r="BB25">
            <v>25</v>
          </cell>
          <cell r="BC25">
            <v>13</v>
          </cell>
          <cell r="BD25">
            <v>250</v>
          </cell>
          <cell r="BJ25">
            <v>1000</v>
          </cell>
          <cell r="BK25">
            <v>500</v>
          </cell>
          <cell r="BL25">
            <v>10000</v>
          </cell>
          <cell r="BM25">
            <v>4</v>
          </cell>
          <cell r="BP25">
            <v>1500</v>
          </cell>
          <cell r="BQ25">
            <v>750</v>
          </cell>
          <cell r="BR25">
            <v>15000</v>
          </cell>
          <cell r="BS25">
            <v>26865</v>
          </cell>
          <cell r="BT25">
            <v>13409</v>
          </cell>
          <cell r="BU25">
            <v>260458</v>
          </cell>
          <cell r="BX25">
            <v>5750</v>
          </cell>
          <cell r="BY25">
            <v>2880</v>
          </cell>
          <cell r="BZ25">
            <v>57500</v>
          </cell>
          <cell r="CH25">
            <v>100</v>
          </cell>
          <cell r="CI25">
            <v>50</v>
          </cell>
          <cell r="CJ25">
            <v>900</v>
          </cell>
          <cell r="DM25">
            <v>30909</v>
          </cell>
          <cell r="DN25">
            <v>15419</v>
          </cell>
          <cell r="DO25">
            <v>296758</v>
          </cell>
          <cell r="DP25">
            <v>2970</v>
          </cell>
          <cell r="DQ25">
            <v>1488</v>
          </cell>
          <cell r="DR25">
            <v>29700</v>
          </cell>
          <cell r="DS25">
            <v>462</v>
          </cell>
          <cell r="DT25">
            <v>231</v>
          </cell>
          <cell r="DU25">
            <v>4620</v>
          </cell>
          <cell r="DV25">
            <v>6930</v>
          </cell>
          <cell r="DW25">
            <v>3465</v>
          </cell>
          <cell r="DX25">
            <v>69300</v>
          </cell>
          <cell r="DY25">
            <v>40809</v>
          </cell>
          <cell r="DZ25">
            <v>20372</v>
          </cell>
          <cell r="EA25">
            <v>395758</v>
          </cell>
          <cell r="FJ25">
            <v>140</v>
          </cell>
        </row>
        <row r="26">
          <cell r="AD26">
            <v>150</v>
          </cell>
          <cell r="AF26">
            <v>52</v>
          </cell>
          <cell r="AL26">
            <v>10</v>
          </cell>
          <cell r="AN26">
            <v>68</v>
          </cell>
          <cell r="AY26">
            <v>150</v>
          </cell>
          <cell r="AZ26">
            <v>10</v>
          </cell>
          <cell r="BA26">
            <v>500</v>
          </cell>
          <cell r="BB26">
            <v>8</v>
          </cell>
          <cell r="BC26">
            <v>4</v>
          </cell>
          <cell r="BD26">
            <v>48</v>
          </cell>
          <cell r="BJ26">
            <v>20</v>
          </cell>
          <cell r="BK26">
            <v>10</v>
          </cell>
          <cell r="BL26">
            <v>120</v>
          </cell>
          <cell r="BM26">
            <v>1</v>
          </cell>
          <cell r="BP26">
            <v>30</v>
          </cell>
          <cell r="BQ26">
            <v>15</v>
          </cell>
          <cell r="BR26">
            <v>180</v>
          </cell>
          <cell r="BS26">
            <v>232</v>
          </cell>
          <cell r="BT26">
            <v>51</v>
          </cell>
          <cell r="BU26">
            <v>992</v>
          </cell>
          <cell r="BX26">
            <v>82</v>
          </cell>
          <cell r="BY26">
            <v>41</v>
          </cell>
          <cell r="BZ26">
            <v>492</v>
          </cell>
          <cell r="CH26">
            <v>100</v>
          </cell>
          <cell r="CI26">
            <v>50</v>
          </cell>
          <cell r="CJ26">
            <v>900</v>
          </cell>
          <cell r="DM26">
            <v>150</v>
          </cell>
          <cell r="DN26">
            <v>0</v>
          </cell>
          <cell r="DO26">
            <v>375</v>
          </cell>
          <cell r="DP26">
            <v>8</v>
          </cell>
          <cell r="DQ26">
            <v>4</v>
          </cell>
          <cell r="DR26">
            <v>49</v>
          </cell>
          <cell r="DS26">
            <v>8</v>
          </cell>
          <cell r="DT26">
            <v>4</v>
          </cell>
          <cell r="DU26">
            <v>49</v>
          </cell>
          <cell r="DV26">
            <v>72</v>
          </cell>
          <cell r="DW26">
            <v>36</v>
          </cell>
          <cell r="DX26">
            <v>441</v>
          </cell>
          <cell r="DY26">
            <v>230</v>
          </cell>
          <cell r="DZ26">
            <v>40</v>
          </cell>
          <cell r="EA26">
            <v>865</v>
          </cell>
          <cell r="FJ26">
            <v>150</v>
          </cell>
        </row>
        <row r="27">
          <cell r="AL27">
            <v>10</v>
          </cell>
          <cell r="AN27">
            <v>70</v>
          </cell>
          <cell r="AY27">
            <v>232</v>
          </cell>
          <cell r="AZ27">
            <v>51</v>
          </cell>
          <cell r="BA27">
            <v>992</v>
          </cell>
          <cell r="BB27">
            <v>10</v>
          </cell>
          <cell r="BC27">
            <v>5</v>
          </cell>
          <cell r="BD27">
            <v>60</v>
          </cell>
          <cell r="BJ27">
            <v>25</v>
          </cell>
          <cell r="BK27">
            <v>13</v>
          </cell>
          <cell r="BL27">
            <v>150</v>
          </cell>
          <cell r="BM27">
            <v>2</v>
          </cell>
          <cell r="BP27">
            <v>40</v>
          </cell>
          <cell r="BQ27">
            <v>20</v>
          </cell>
          <cell r="BR27">
            <v>240</v>
          </cell>
          <cell r="BS27">
            <v>422</v>
          </cell>
          <cell r="BT27">
            <v>147</v>
          </cell>
          <cell r="BU27">
            <v>2132</v>
          </cell>
          <cell r="BX27">
            <v>190</v>
          </cell>
          <cell r="BY27">
            <v>96</v>
          </cell>
          <cell r="BZ27">
            <v>1140</v>
          </cell>
          <cell r="CH27">
            <v>130</v>
          </cell>
          <cell r="CI27">
            <v>65</v>
          </cell>
          <cell r="CJ27">
            <v>1170</v>
          </cell>
          <cell r="DM27">
            <v>230</v>
          </cell>
          <cell r="DN27">
            <v>40</v>
          </cell>
          <cell r="DO27">
            <v>865</v>
          </cell>
          <cell r="DP27">
            <v>126</v>
          </cell>
          <cell r="DQ27">
            <v>63</v>
          </cell>
          <cell r="DR27">
            <v>756</v>
          </cell>
          <cell r="DS27">
            <v>15</v>
          </cell>
          <cell r="DT27">
            <v>7</v>
          </cell>
          <cell r="DU27">
            <v>88</v>
          </cell>
          <cell r="DV27">
            <v>0</v>
          </cell>
          <cell r="DW27">
            <v>0</v>
          </cell>
          <cell r="DX27">
            <v>0</v>
          </cell>
          <cell r="DY27">
            <v>356</v>
          </cell>
          <cell r="DZ27">
            <v>103</v>
          </cell>
          <cell r="EA27">
            <v>1621</v>
          </cell>
        </row>
        <row r="28">
          <cell r="AL28">
            <v>11</v>
          </cell>
          <cell r="AN28">
            <v>73</v>
          </cell>
          <cell r="AY28">
            <v>422</v>
          </cell>
          <cell r="AZ28">
            <v>147</v>
          </cell>
          <cell r="BA28">
            <v>2132</v>
          </cell>
          <cell r="BB28">
            <v>10</v>
          </cell>
          <cell r="BC28">
            <v>5</v>
          </cell>
          <cell r="BD28">
            <v>60</v>
          </cell>
          <cell r="BJ28">
            <v>30</v>
          </cell>
          <cell r="BK28">
            <v>15</v>
          </cell>
          <cell r="BL28">
            <v>180</v>
          </cell>
          <cell r="BM28">
            <v>2</v>
          </cell>
          <cell r="BP28">
            <v>70</v>
          </cell>
          <cell r="BQ28">
            <v>35</v>
          </cell>
          <cell r="BR28">
            <v>420</v>
          </cell>
          <cell r="BS28">
            <v>652</v>
          </cell>
          <cell r="BT28">
            <v>262</v>
          </cell>
          <cell r="BU28">
            <v>3512</v>
          </cell>
          <cell r="BX28">
            <v>230</v>
          </cell>
          <cell r="BY28">
            <v>115</v>
          </cell>
          <cell r="BZ28">
            <v>1380</v>
          </cell>
          <cell r="CH28">
            <v>130</v>
          </cell>
          <cell r="CI28">
            <v>65</v>
          </cell>
          <cell r="CJ28">
            <v>1170</v>
          </cell>
          <cell r="DM28">
            <v>356</v>
          </cell>
          <cell r="DN28">
            <v>103</v>
          </cell>
          <cell r="DO28">
            <v>1621</v>
          </cell>
          <cell r="DP28">
            <v>126</v>
          </cell>
          <cell r="DQ28">
            <v>63</v>
          </cell>
          <cell r="DR28">
            <v>756</v>
          </cell>
          <cell r="DS28">
            <v>15</v>
          </cell>
          <cell r="DT28">
            <v>7</v>
          </cell>
          <cell r="DU28">
            <v>88</v>
          </cell>
          <cell r="DV28">
            <v>150</v>
          </cell>
          <cell r="DW28">
            <v>70</v>
          </cell>
          <cell r="DX28">
            <v>880</v>
          </cell>
          <cell r="DY28">
            <v>632</v>
          </cell>
          <cell r="DZ28">
            <v>236</v>
          </cell>
          <cell r="EA28">
            <v>3257</v>
          </cell>
        </row>
        <row r="29">
          <cell r="AL29">
            <v>11</v>
          </cell>
          <cell r="AN29">
            <v>75</v>
          </cell>
          <cell r="AY29">
            <v>652</v>
          </cell>
          <cell r="AZ29">
            <v>262</v>
          </cell>
          <cell r="BA29">
            <v>3512</v>
          </cell>
          <cell r="BB29">
            <v>12</v>
          </cell>
          <cell r="BC29">
            <v>6</v>
          </cell>
          <cell r="BD29">
            <v>84</v>
          </cell>
          <cell r="BJ29">
            <v>40</v>
          </cell>
          <cell r="BK29">
            <v>20</v>
          </cell>
          <cell r="BL29">
            <v>280</v>
          </cell>
          <cell r="BM29">
            <v>2</v>
          </cell>
          <cell r="BP29">
            <v>75</v>
          </cell>
          <cell r="BQ29">
            <v>38</v>
          </cell>
          <cell r="BR29">
            <v>525</v>
          </cell>
          <cell r="BS29">
            <v>927</v>
          </cell>
          <cell r="BT29">
            <v>400</v>
          </cell>
          <cell r="BU29">
            <v>5437</v>
          </cell>
          <cell r="BX29">
            <v>275</v>
          </cell>
          <cell r="BY29">
            <v>138</v>
          </cell>
          <cell r="BZ29">
            <v>1925</v>
          </cell>
          <cell r="CH29">
            <v>130</v>
          </cell>
          <cell r="CI29">
            <v>65</v>
          </cell>
          <cell r="CJ29">
            <v>1170</v>
          </cell>
          <cell r="DM29">
            <v>632</v>
          </cell>
          <cell r="DN29">
            <v>236</v>
          </cell>
          <cell r="DO29">
            <v>3257</v>
          </cell>
          <cell r="DP29">
            <v>255</v>
          </cell>
          <cell r="DQ29">
            <v>128</v>
          </cell>
          <cell r="DR29">
            <v>1783</v>
          </cell>
          <cell r="DS29">
            <v>30</v>
          </cell>
          <cell r="DT29">
            <v>15</v>
          </cell>
          <cell r="DU29">
            <v>208</v>
          </cell>
          <cell r="DV29">
            <v>0</v>
          </cell>
          <cell r="DW29">
            <v>0</v>
          </cell>
          <cell r="DX29">
            <v>0</v>
          </cell>
          <cell r="DY29">
            <v>887</v>
          </cell>
          <cell r="DZ29">
            <v>364</v>
          </cell>
          <cell r="EA29">
            <v>5040</v>
          </cell>
        </row>
        <row r="30">
          <cell r="AL30">
            <v>11</v>
          </cell>
          <cell r="AN30">
            <v>78</v>
          </cell>
          <cell r="AY30">
            <v>927</v>
          </cell>
          <cell r="AZ30">
            <v>400</v>
          </cell>
          <cell r="BA30">
            <v>5437</v>
          </cell>
          <cell r="BB30">
            <v>12</v>
          </cell>
          <cell r="BC30">
            <v>6</v>
          </cell>
          <cell r="BD30">
            <v>84</v>
          </cell>
          <cell r="BJ30">
            <v>45</v>
          </cell>
          <cell r="BK30">
            <v>23</v>
          </cell>
          <cell r="BL30">
            <v>315</v>
          </cell>
          <cell r="BM30">
            <v>2</v>
          </cell>
          <cell r="BP30">
            <v>100</v>
          </cell>
          <cell r="BQ30">
            <v>50</v>
          </cell>
          <cell r="BR30">
            <v>700</v>
          </cell>
          <cell r="BS30">
            <v>1201</v>
          </cell>
          <cell r="BT30">
            <v>538</v>
          </cell>
          <cell r="BU30">
            <v>7355</v>
          </cell>
          <cell r="BX30">
            <v>274</v>
          </cell>
          <cell r="BY30">
            <v>138</v>
          </cell>
          <cell r="BZ30">
            <v>1918</v>
          </cell>
          <cell r="CH30">
            <v>170</v>
          </cell>
          <cell r="CI30">
            <v>85</v>
          </cell>
          <cell r="CJ30">
            <v>1530</v>
          </cell>
          <cell r="DM30">
            <v>887</v>
          </cell>
          <cell r="DN30">
            <v>364</v>
          </cell>
          <cell r="DO30">
            <v>5040</v>
          </cell>
          <cell r="DP30">
            <v>255</v>
          </cell>
          <cell r="DQ30">
            <v>128</v>
          </cell>
          <cell r="DR30">
            <v>1783</v>
          </cell>
          <cell r="DS30">
            <v>30</v>
          </cell>
          <cell r="DT30">
            <v>15</v>
          </cell>
          <cell r="DU30">
            <v>208</v>
          </cell>
          <cell r="DV30">
            <v>0</v>
          </cell>
          <cell r="DW30">
            <v>0</v>
          </cell>
          <cell r="DX30">
            <v>0</v>
          </cell>
          <cell r="DY30">
            <v>1142</v>
          </cell>
          <cell r="DZ30">
            <v>492</v>
          </cell>
          <cell r="EA30">
            <v>6823</v>
          </cell>
        </row>
        <row r="31">
          <cell r="AL31">
            <v>12</v>
          </cell>
          <cell r="AN31">
            <v>80</v>
          </cell>
          <cell r="AY31">
            <v>1201</v>
          </cell>
          <cell r="AZ31">
            <v>538</v>
          </cell>
          <cell r="BA31">
            <v>7355</v>
          </cell>
          <cell r="BB31">
            <v>12</v>
          </cell>
          <cell r="BC31">
            <v>6</v>
          </cell>
          <cell r="BD31">
            <v>84</v>
          </cell>
          <cell r="BJ31">
            <v>50</v>
          </cell>
          <cell r="BK31">
            <v>25</v>
          </cell>
          <cell r="BL31">
            <v>350</v>
          </cell>
          <cell r="BM31">
            <v>2</v>
          </cell>
          <cell r="BP31">
            <v>140</v>
          </cell>
          <cell r="BQ31">
            <v>70</v>
          </cell>
          <cell r="BR31">
            <v>980</v>
          </cell>
          <cell r="BS31">
            <v>1501</v>
          </cell>
          <cell r="BT31">
            <v>688</v>
          </cell>
          <cell r="BU31">
            <v>9455</v>
          </cell>
          <cell r="BX31">
            <v>300</v>
          </cell>
          <cell r="BY31">
            <v>150</v>
          </cell>
          <cell r="BZ31">
            <v>2100</v>
          </cell>
          <cell r="CH31">
            <v>170</v>
          </cell>
          <cell r="CI31">
            <v>85</v>
          </cell>
          <cell r="CJ31">
            <v>1530</v>
          </cell>
          <cell r="DM31">
            <v>1142</v>
          </cell>
          <cell r="DN31">
            <v>492</v>
          </cell>
          <cell r="DO31">
            <v>6823</v>
          </cell>
          <cell r="DP31">
            <v>255</v>
          </cell>
          <cell r="DQ31">
            <v>128</v>
          </cell>
          <cell r="DR31">
            <v>1783</v>
          </cell>
          <cell r="DS31">
            <v>30</v>
          </cell>
          <cell r="DT31">
            <v>15</v>
          </cell>
          <cell r="DU31">
            <v>208</v>
          </cell>
          <cell r="DV31">
            <v>750</v>
          </cell>
          <cell r="DW31">
            <v>375</v>
          </cell>
          <cell r="DX31">
            <v>5200</v>
          </cell>
          <cell r="DY31">
            <v>2147</v>
          </cell>
          <cell r="DZ31">
            <v>995</v>
          </cell>
          <cell r="EA31">
            <v>13806</v>
          </cell>
        </row>
        <row r="32">
          <cell r="AL32">
            <v>12</v>
          </cell>
          <cell r="AN32">
            <v>83</v>
          </cell>
          <cell r="AY32">
            <v>1501</v>
          </cell>
          <cell r="AZ32">
            <v>688</v>
          </cell>
          <cell r="BA32">
            <v>9455</v>
          </cell>
          <cell r="BB32">
            <v>15</v>
          </cell>
          <cell r="BC32">
            <v>8</v>
          </cell>
          <cell r="BD32">
            <v>120</v>
          </cell>
          <cell r="BJ32">
            <v>70</v>
          </cell>
          <cell r="BK32">
            <v>35</v>
          </cell>
          <cell r="BL32">
            <v>560</v>
          </cell>
          <cell r="BM32">
            <v>2</v>
          </cell>
          <cell r="BP32">
            <v>135</v>
          </cell>
          <cell r="BQ32">
            <v>68</v>
          </cell>
          <cell r="BR32">
            <v>1080</v>
          </cell>
          <cell r="BS32">
            <v>1851</v>
          </cell>
          <cell r="BT32">
            <v>866</v>
          </cell>
          <cell r="BU32">
            <v>12255</v>
          </cell>
          <cell r="BX32">
            <v>350</v>
          </cell>
          <cell r="BY32">
            <v>178</v>
          </cell>
          <cell r="BZ32">
            <v>2800</v>
          </cell>
          <cell r="CH32">
            <v>170</v>
          </cell>
          <cell r="CI32">
            <v>85</v>
          </cell>
          <cell r="CJ32">
            <v>1530</v>
          </cell>
          <cell r="DM32">
            <v>2147</v>
          </cell>
          <cell r="DN32">
            <v>995</v>
          </cell>
          <cell r="DO32">
            <v>13806</v>
          </cell>
          <cell r="DP32">
            <v>398</v>
          </cell>
          <cell r="DQ32">
            <v>202</v>
          </cell>
          <cell r="DR32">
            <v>3180</v>
          </cell>
          <cell r="DS32">
            <v>46</v>
          </cell>
          <cell r="DT32">
            <v>24</v>
          </cell>
          <cell r="DU32">
            <v>371</v>
          </cell>
          <cell r="DV32">
            <v>0</v>
          </cell>
          <cell r="DW32">
            <v>0</v>
          </cell>
          <cell r="DX32">
            <v>0</v>
          </cell>
          <cell r="DY32">
            <v>2545</v>
          </cell>
          <cell r="DZ32">
            <v>1197</v>
          </cell>
          <cell r="EA32">
            <v>16986</v>
          </cell>
        </row>
        <row r="33">
          <cell r="AL33">
            <v>12</v>
          </cell>
          <cell r="AN33">
            <v>85</v>
          </cell>
          <cell r="AY33">
            <v>1851</v>
          </cell>
          <cell r="AZ33">
            <v>866</v>
          </cell>
          <cell r="BA33">
            <v>12255</v>
          </cell>
          <cell r="BB33">
            <v>15</v>
          </cell>
          <cell r="BC33">
            <v>8</v>
          </cell>
          <cell r="BD33">
            <v>120</v>
          </cell>
          <cell r="BJ33">
            <v>85</v>
          </cell>
          <cell r="BK33">
            <v>43</v>
          </cell>
          <cell r="BL33">
            <v>680</v>
          </cell>
          <cell r="BM33">
            <v>2</v>
          </cell>
          <cell r="BP33">
            <v>125</v>
          </cell>
          <cell r="BQ33">
            <v>63</v>
          </cell>
          <cell r="BR33">
            <v>1000</v>
          </cell>
          <cell r="BS33">
            <v>2221</v>
          </cell>
          <cell r="BT33">
            <v>1055</v>
          </cell>
          <cell r="BU33">
            <v>15215</v>
          </cell>
          <cell r="BX33">
            <v>370</v>
          </cell>
          <cell r="BY33">
            <v>189</v>
          </cell>
          <cell r="BZ33">
            <v>2960</v>
          </cell>
          <cell r="CH33">
            <v>220</v>
          </cell>
          <cell r="CI33">
            <v>110</v>
          </cell>
          <cell r="CJ33">
            <v>2200</v>
          </cell>
          <cell r="DM33">
            <v>2545</v>
          </cell>
          <cell r="DN33">
            <v>1197</v>
          </cell>
          <cell r="DO33">
            <v>16986</v>
          </cell>
          <cell r="DP33">
            <v>398</v>
          </cell>
          <cell r="DQ33">
            <v>202</v>
          </cell>
          <cell r="DR33">
            <v>3180</v>
          </cell>
          <cell r="DS33">
            <v>46</v>
          </cell>
          <cell r="DT33">
            <v>24</v>
          </cell>
          <cell r="DU33">
            <v>371</v>
          </cell>
          <cell r="DV33">
            <v>0</v>
          </cell>
          <cell r="DW33">
            <v>0</v>
          </cell>
          <cell r="DX33">
            <v>0</v>
          </cell>
          <cell r="DY33">
            <v>2943</v>
          </cell>
          <cell r="DZ33">
            <v>1399</v>
          </cell>
          <cell r="EA33">
            <v>20166</v>
          </cell>
        </row>
        <row r="34">
          <cell r="AL34">
            <v>13</v>
          </cell>
          <cell r="AN34">
            <v>88</v>
          </cell>
          <cell r="AY34">
            <v>2221</v>
          </cell>
          <cell r="AZ34">
            <v>1055</v>
          </cell>
          <cell r="BA34">
            <v>15215</v>
          </cell>
          <cell r="BB34">
            <v>15</v>
          </cell>
          <cell r="BC34">
            <v>8</v>
          </cell>
          <cell r="BD34">
            <v>120</v>
          </cell>
          <cell r="BJ34">
            <v>100</v>
          </cell>
          <cell r="BK34">
            <v>50</v>
          </cell>
          <cell r="BL34">
            <v>800</v>
          </cell>
          <cell r="BM34">
            <v>3</v>
          </cell>
          <cell r="BP34">
            <v>185</v>
          </cell>
          <cell r="BQ34">
            <v>93</v>
          </cell>
          <cell r="BR34">
            <v>1480</v>
          </cell>
          <cell r="BS34">
            <v>2826</v>
          </cell>
          <cell r="BT34">
            <v>1362</v>
          </cell>
          <cell r="BU34">
            <v>20055</v>
          </cell>
          <cell r="BX34">
            <v>605</v>
          </cell>
          <cell r="BY34">
            <v>307</v>
          </cell>
          <cell r="BZ34">
            <v>4840</v>
          </cell>
          <cell r="CH34">
            <v>220</v>
          </cell>
          <cell r="CI34">
            <v>110</v>
          </cell>
          <cell r="CJ34">
            <v>2200</v>
          </cell>
          <cell r="DM34">
            <v>2943</v>
          </cell>
          <cell r="DN34">
            <v>1399</v>
          </cell>
          <cell r="DO34">
            <v>20166</v>
          </cell>
          <cell r="DP34">
            <v>398</v>
          </cell>
          <cell r="DQ34">
            <v>202</v>
          </cell>
          <cell r="DR34">
            <v>3180</v>
          </cell>
          <cell r="DS34">
            <v>46</v>
          </cell>
          <cell r="DT34">
            <v>24</v>
          </cell>
          <cell r="DU34">
            <v>371</v>
          </cell>
          <cell r="DV34">
            <v>690</v>
          </cell>
          <cell r="DW34">
            <v>360</v>
          </cell>
          <cell r="DX34">
            <v>5565</v>
          </cell>
          <cell r="DY34">
            <v>4031</v>
          </cell>
          <cell r="DZ34">
            <v>1961</v>
          </cell>
          <cell r="EA34">
            <v>28911</v>
          </cell>
        </row>
        <row r="35">
          <cell r="AL35">
            <v>13</v>
          </cell>
          <cell r="AN35">
            <v>90</v>
          </cell>
          <cell r="AY35">
            <v>2826</v>
          </cell>
          <cell r="AZ35">
            <v>1362</v>
          </cell>
          <cell r="BA35">
            <v>20055</v>
          </cell>
          <cell r="BB35">
            <v>20</v>
          </cell>
          <cell r="BC35">
            <v>10</v>
          </cell>
          <cell r="BD35">
            <v>180</v>
          </cell>
          <cell r="BJ35">
            <v>120</v>
          </cell>
          <cell r="BK35">
            <v>60</v>
          </cell>
          <cell r="BL35">
            <v>1080</v>
          </cell>
          <cell r="BM35">
            <v>3</v>
          </cell>
          <cell r="BP35">
            <v>175</v>
          </cell>
          <cell r="BQ35">
            <v>88</v>
          </cell>
          <cell r="BR35">
            <v>1575</v>
          </cell>
          <cell r="BS35">
            <v>3501</v>
          </cell>
          <cell r="BT35">
            <v>1700</v>
          </cell>
          <cell r="BU35">
            <v>26130</v>
          </cell>
          <cell r="BX35">
            <v>675</v>
          </cell>
          <cell r="BY35">
            <v>338</v>
          </cell>
          <cell r="BZ35">
            <v>6075</v>
          </cell>
          <cell r="CH35">
            <v>220</v>
          </cell>
          <cell r="CI35">
            <v>110</v>
          </cell>
          <cell r="CJ35">
            <v>2200</v>
          </cell>
          <cell r="DM35">
            <v>4031</v>
          </cell>
          <cell r="DN35">
            <v>1961</v>
          </cell>
          <cell r="DO35">
            <v>28911</v>
          </cell>
          <cell r="DP35">
            <v>785</v>
          </cell>
          <cell r="DQ35">
            <v>392</v>
          </cell>
          <cell r="DR35">
            <v>7061</v>
          </cell>
          <cell r="DS35">
            <v>92</v>
          </cell>
          <cell r="DT35">
            <v>46</v>
          </cell>
          <cell r="DU35">
            <v>824</v>
          </cell>
          <cell r="DV35">
            <v>0</v>
          </cell>
          <cell r="DW35">
            <v>0</v>
          </cell>
          <cell r="DX35">
            <v>0</v>
          </cell>
          <cell r="DY35">
            <v>4816</v>
          </cell>
          <cell r="DZ35">
            <v>2353</v>
          </cell>
          <cell r="EA35">
            <v>35972</v>
          </cell>
        </row>
        <row r="36">
          <cell r="AL36">
            <v>13</v>
          </cell>
          <cell r="AN36">
            <v>93</v>
          </cell>
          <cell r="AY36">
            <v>3501</v>
          </cell>
          <cell r="AZ36">
            <v>1700</v>
          </cell>
          <cell r="BA36">
            <v>26130</v>
          </cell>
          <cell r="BB36">
            <v>20</v>
          </cell>
          <cell r="BC36">
            <v>10</v>
          </cell>
          <cell r="BD36">
            <v>180</v>
          </cell>
          <cell r="BJ36">
            <v>150</v>
          </cell>
          <cell r="BK36">
            <v>75</v>
          </cell>
          <cell r="BL36">
            <v>1350</v>
          </cell>
          <cell r="BM36">
            <v>3</v>
          </cell>
          <cell r="BP36">
            <v>240</v>
          </cell>
          <cell r="BQ36">
            <v>120</v>
          </cell>
          <cell r="BR36">
            <v>2160</v>
          </cell>
          <cell r="BS36">
            <v>4351</v>
          </cell>
          <cell r="BT36">
            <v>2125</v>
          </cell>
          <cell r="BU36">
            <v>33780</v>
          </cell>
          <cell r="BX36">
            <v>850</v>
          </cell>
          <cell r="BY36">
            <v>425</v>
          </cell>
          <cell r="BZ36">
            <v>7650</v>
          </cell>
          <cell r="CH36">
            <v>270</v>
          </cell>
          <cell r="CI36">
            <v>135</v>
          </cell>
          <cell r="CJ36">
            <v>2700</v>
          </cell>
          <cell r="DM36">
            <v>4816</v>
          </cell>
          <cell r="DN36">
            <v>2353</v>
          </cell>
          <cell r="DO36">
            <v>35972</v>
          </cell>
          <cell r="DP36">
            <v>785</v>
          </cell>
          <cell r="DQ36">
            <v>392</v>
          </cell>
          <cell r="DR36">
            <v>7061</v>
          </cell>
          <cell r="DS36">
            <v>92</v>
          </cell>
          <cell r="DT36">
            <v>46</v>
          </cell>
          <cell r="DU36">
            <v>824</v>
          </cell>
          <cell r="DV36">
            <v>0</v>
          </cell>
          <cell r="DW36">
            <v>0</v>
          </cell>
          <cell r="DX36">
            <v>0</v>
          </cell>
          <cell r="DY36">
            <v>5601</v>
          </cell>
          <cell r="DZ36">
            <v>2745</v>
          </cell>
          <cell r="EA36">
            <v>43033</v>
          </cell>
        </row>
        <row r="37">
          <cell r="AL37">
            <v>14</v>
          </cell>
          <cell r="AN37">
            <v>95</v>
          </cell>
          <cell r="AY37">
            <v>4351</v>
          </cell>
          <cell r="AZ37">
            <v>2125</v>
          </cell>
          <cell r="BA37">
            <v>33780</v>
          </cell>
          <cell r="BB37">
            <v>20</v>
          </cell>
          <cell r="BC37">
            <v>10</v>
          </cell>
          <cell r="BD37">
            <v>180</v>
          </cell>
          <cell r="BJ37">
            <v>200</v>
          </cell>
          <cell r="BK37">
            <v>100</v>
          </cell>
          <cell r="BL37">
            <v>1800</v>
          </cell>
          <cell r="BM37">
            <v>3</v>
          </cell>
          <cell r="BP37">
            <v>350</v>
          </cell>
          <cell r="BQ37">
            <v>175</v>
          </cell>
          <cell r="BR37">
            <v>3150</v>
          </cell>
          <cell r="BS37">
            <v>5441</v>
          </cell>
          <cell r="BT37">
            <v>2670</v>
          </cell>
          <cell r="BU37">
            <v>43590</v>
          </cell>
          <cell r="BX37">
            <v>1090</v>
          </cell>
          <cell r="BY37">
            <v>545</v>
          </cell>
          <cell r="BZ37">
            <v>9810</v>
          </cell>
          <cell r="CH37">
            <v>270</v>
          </cell>
          <cell r="CI37">
            <v>135</v>
          </cell>
          <cell r="CJ37">
            <v>2700</v>
          </cell>
          <cell r="DM37">
            <v>5601</v>
          </cell>
          <cell r="DN37">
            <v>2745</v>
          </cell>
          <cell r="DO37">
            <v>43033</v>
          </cell>
          <cell r="DP37">
            <v>785</v>
          </cell>
          <cell r="DQ37">
            <v>392</v>
          </cell>
          <cell r="DR37">
            <v>7061</v>
          </cell>
          <cell r="DS37">
            <v>92</v>
          </cell>
          <cell r="DT37">
            <v>46</v>
          </cell>
          <cell r="DU37">
            <v>824</v>
          </cell>
          <cell r="DV37">
            <v>2300</v>
          </cell>
          <cell r="DW37">
            <v>1150</v>
          </cell>
          <cell r="DX37">
            <v>20600</v>
          </cell>
          <cell r="DY37">
            <v>8686</v>
          </cell>
          <cell r="DZ37">
            <v>4287</v>
          </cell>
          <cell r="EA37">
            <v>70694</v>
          </cell>
        </row>
        <row r="38">
          <cell r="AL38">
            <v>14</v>
          </cell>
          <cell r="AN38">
            <v>98</v>
          </cell>
          <cell r="AY38">
            <v>5441</v>
          </cell>
          <cell r="AZ38">
            <v>2670</v>
          </cell>
          <cell r="BA38">
            <v>43590</v>
          </cell>
          <cell r="BB38">
            <v>25</v>
          </cell>
          <cell r="BC38">
            <v>13</v>
          </cell>
          <cell r="BD38">
            <v>250</v>
          </cell>
          <cell r="BJ38">
            <v>250</v>
          </cell>
          <cell r="BK38">
            <v>125</v>
          </cell>
          <cell r="BL38">
            <v>2500</v>
          </cell>
          <cell r="BM38">
            <v>3</v>
          </cell>
          <cell r="BP38">
            <v>400</v>
          </cell>
          <cell r="BQ38">
            <v>200</v>
          </cell>
          <cell r="BR38">
            <v>4000</v>
          </cell>
          <cell r="BS38">
            <v>6791</v>
          </cell>
          <cell r="BT38">
            <v>3349</v>
          </cell>
          <cell r="BU38">
            <v>57090</v>
          </cell>
          <cell r="BX38">
            <v>1350</v>
          </cell>
          <cell r="BY38">
            <v>679</v>
          </cell>
          <cell r="BZ38">
            <v>13500</v>
          </cell>
          <cell r="CH38">
            <v>270</v>
          </cell>
          <cell r="CI38">
            <v>135</v>
          </cell>
          <cell r="CJ38">
            <v>2700</v>
          </cell>
          <cell r="DM38">
            <v>8686</v>
          </cell>
          <cell r="DN38">
            <v>4287</v>
          </cell>
          <cell r="DO38">
            <v>70694</v>
          </cell>
          <cell r="DP38">
            <v>1508</v>
          </cell>
          <cell r="DQ38">
            <v>757</v>
          </cell>
          <cell r="DR38">
            <v>15075</v>
          </cell>
          <cell r="DS38">
            <v>176</v>
          </cell>
          <cell r="DT38">
            <v>88</v>
          </cell>
          <cell r="DU38">
            <v>1759</v>
          </cell>
          <cell r="DV38">
            <v>0</v>
          </cell>
          <cell r="DW38">
            <v>0</v>
          </cell>
          <cell r="DX38">
            <v>0</v>
          </cell>
          <cell r="DY38">
            <v>10194</v>
          </cell>
          <cell r="DZ38">
            <v>5044</v>
          </cell>
          <cell r="EA38">
            <v>85769</v>
          </cell>
        </row>
        <row r="39">
          <cell r="AL39">
            <v>14</v>
          </cell>
          <cell r="AN39">
            <v>100</v>
          </cell>
          <cell r="AY39">
            <v>6791</v>
          </cell>
          <cell r="AZ39">
            <v>3349</v>
          </cell>
          <cell r="BA39">
            <v>57090</v>
          </cell>
          <cell r="BB39">
            <v>25</v>
          </cell>
          <cell r="BC39">
            <v>13</v>
          </cell>
          <cell r="BD39">
            <v>250</v>
          </cell>
          <cell r="BJ39">
            <v>300</v>
          </cell>
          <cell r="BK39">
            <v>150</v>
          </cell>
          <cell r="BL39">
            <v>3000</v>
          </cell>
          <cell r="BM39">
            <v>3</v>
          </cell>
          <cell r="BP39">
            <v>450</v>
          </cell>
          <cell r="BQ39">
            <v>225</v>
          </cell>
          <cell r="BR39">
            <v>4500</v>
          </cell>
          <cell r="BS39">
            <v>8316</v>
          </cell>
          <cell r="BT39">
            <v>4115</v>
          </cell>
          <cell r="BU39">
            <v>72340</v>
          </cell>
          <cell r="BX39">
            <v>1525</v>
          </cell>
          <cell r="BY39">
            <v>766</v>
          </cell>
          <cell r="BZ39">
            <v>15250</v>
          </cell>
          <cell r="CH39">
            <v>350</v>
          </cell>
          <cell r="CI39">
            <v>175</v>
          </cell>
          <cell r="CJ39">
            <v>3500</v>
          </cell>
          <cell r="DM39">
            <v>10194</v>
          </cell>
          <cell r="DN39">
            <v>5044</v>
          </cell>
          <cell r="DO39">
            <v>85769</v>
          </cell>
          <cell r="DP39">
            <v>1508</v>
          </cell>
          <cell r="DQ39">
            <v>757</v>
          </cell>
          <cell r="DR39">
            <v>15075</v>
          </cell>
          <cell r="DS39">
            <v>176</v>
          </cell>
          <cell r="DT39">
            <v>88</v>
          </cell>
          <cell r="DU39">
            <v>1759</v>
          </cell>
          <cell r="DV39">
            <v>0</v>
          </cell>
          <cell r="DW39">
            <v>0</v>
          </cell>
          <cell r="DX39">
            <v>0</v>
          </cell>
          <cell r="DY39">
            <v>11702</v>
          </cell>
          <cell r="DZ39">
            <v>5801</v>
          </cell>
          <cell r="EA39">
            <v>100844</v>
          </cell>
        </row>
        <row r="40">
          <cell r="AL40">
            <v>15</v>
          </cell>
          <cell r="AN40">
            <v>103</v>
          </cell>
          <cell r="AY40">
            <v>8316</v>
          </cell>
          <cell r="AZ40">
            <v>4115</v>
          </cell>
          <cell r="BA40">
            <v>72340</v>
          </cell>
          <cell r="BB40">
            <v>25</v>
          </cell>
          <cell r="BC40">
            <v>13</v>
          </cell>
          <cell r="BD40">
            <v>250</v>
          </cell>
          <cell r="BJ40">
            <v>400</v>
          </cell>
          <cell r="BK40">
            <v>200</v>
          </cell>
          <cell r="BL40">
            <v>4000</v>
          </cell>
          <cell r="BM40">
            <v>3</v>
          </cell>
          <cell r="BP40">
            <v>750</v>
          </cell>
          <cell r="BQ40">
            <v>375</v>
          </cell>
          <cell r="BR40">
            <v>7500</v>
          </cell>
          <cell r="BS40">
            <v>10466</v>
          </cell>
          <cell r="BT40">
            <v>5194</v>
          </cell>
          <cell r="BU40">
            <v>93840</v>
          </cell>
          <cell r="BX40">
            <v>2150</v>
          </cell>
          <cell r="BY40">
            <v>1079</v>
          </cell>
          <cell r="BZ40">
            <v>21500</v>
          </cell>
          <cell r="CH40">
            <v>350</v>
          </cell>
          <cell r="CI40">
            <v>175</v>
          </cell>
          <cell r="CJ40">
            <v>3500</v>
          </cell>
          <cell r="DM40">
            <v>11702</v>
          </cell>
          <cell r="DN40">
            <v>5801</v>
          </cell>
          <cell r="DO40">
            <v>100844</v>
          </cell>
          <cell r="DP40">
            <v>1508</v>
          </cell>
          <cell r="DQ40">
            <v>757</v>
          </cell>
          <cell r="DR40">
            <v>15075</v>
          </cell>
          <cell r="DS40">
            <v>176</v>
          </cell>
          <cell r="DT40">
            <v>88</v>
          </cell>
          <cell r="DU40">
            <v>1759</v>
          </cell>
          <cell r="DV40">
            <v>4400</v>
          </cell>
          <cell r="DW40">
            <v>2200</v>
          </cell>
          <cell r="DX40">
            <v>43975</v>
          </cell>
          <cell r="DY40">
            <v>17610</v>
          </cell>
          <cell r="DZ40">
            <v>8758</v>
          </cell>
          <cell r="EA40">
            <v>159894</v>
          </cell>
        </row>
        <row r="41">
          <cell r="AL41">
            <v>15</v>
          </cell>
          <cell r="AN41">
            <v>105</v>
          </cell>
          <cell r="AY41">
            <v>10466</v>
          </cell>
          <cell r="AZ41">
            <v>5194</v>
          </cell>
          <cell r="BA41">
            <v>93840</v>
          </cell>
          <cell r="BB41">
            <v>30</v>
          </cell>
          <cell r="BC41">
            <v>15</v>
          </cell>
          <cell r="BD41">
            <v>300</v>
          </cell>
          <cell r="BJ41">
            <v>500</v>
          </cell>
          <cell r="BK41">
            <v>250</v>
          </cell>
          <cell r="BL41">
            <v>5000</v>
          </cell>
          <cell r="BM41">
            <v>3</v>
          </cell>
          <cell r="BP41">
            <v>800</v>
          </cell>
          <cell r="BQ41">
            <v>400</v>
          </cell>
          <cell r="BR41">
            <v>8000</v>
          </cell>
          <cell r="BS41">
            <v>12976</v>
          </cell>
          <cell r="BT41">
            <v>6449</v>
          </cell>
          <cell r="BU41">
            <v>118940</v>
          </cell>
          <cell r="BX41">
            <v>2510</v>
          </cell>
          <cell r="BY41">
            <v>1255</v>
          </cell>
          <cell r="BZ41">
            <v>25100</v>
          </cell>
          <cell r="CH41">
            <v>350</v>
          </cell>
          <cell r="CI41">
            <v>175</v>
          </cell>
          <cell r="CJ41">
            <v>3500</v>
          </cell>
          <cell r="DM41">
            <v>17610</v>
          </cell>
          <cell r="DN41">
            <v>8758</v>
          </cell>
          <cell r="DO41">
            <v>159894</v>
          </cell>
          <cell r="DP41">
            <v>2778</v>
          </cell>
          <cell r="DQ41">
            <v>1389</v>
          </cell>
          <cell r="DR41">
            <v>27780</v>
          </cell>
          <cell r="DS41">
            <v>259</v>
          </cell>
          <cell r="DT41">
            <v>130</v>
          </cell>
          <cell r="DU41">
            <v>2593</v>
          </cell>
          <cell r="DV41">
            <v>0</v>
          </cell>
          <cell r="DW41">
            <v>0</v>
          </cell>
          <cell r="DX41">
            <v>0</v>
          </cell>
          <cell r="DY41">
            <v>20388</v>
          </cell>
          <cell r="DZ41">
            <v>10147</v>
          </cell>
          <cell r="EA41">
            <v>187674</v>
          </cell>
        </row>
        <row r="42">
          <cell r="AL42">
            <v>15</v>
          </cell>
          <cell r="AN42">
            <v>108</v>
          </cell>
          <cell r="AY42">
            <v>12976</v>
          </cell>
          <cell r="AZ42">
            <v>6449</v>
          </cell>
          <cell r="BA42">
            <v>118940</v>
          </cell>
          <cell r="BB42">
            <v>30</v>
          </cell>
          <cell r="BC42">
            <v>15</v>
          </cell>
          <cell r="BD42">
            <v>300</v>
          </cell>
          <cell r="BJ42">
            <v>600</v>
          </cell>
          <cell r="BK42">
            <v>300</v>
          </cell>
          <cell r="BL42">
            <v>6000</v>
          </cell>
          <cell r="BM42">
            <v>3</v>
          </cell>
          <cell r="BP42">
            <v>900</v>
          </cell>
          <cell r="BQ42">
            <v>450</v>
          </cell>
          <cell r="BR42">
            <v>9000</v>
          </cell>
          <cell r="BS42">
            <v>15916</v>
          </cell>
          <cell r="BT42">
            <v>7919</v>
          </cell>
          <cell r="BU42">
            <v>148340</v>
          </cell>
          <cell r="BX42">
            <v>2940</v>
          </cell>
          <cell r="BY42">
            <v>1470</v>
          </cell>
          <cell r="BZ42">
            <v>29400</v>
          </cell>
          <cell r="CH42">
            <v>450</v>
          </cell>
          <cell r="CI42">
            <v>225</v>
          </cell>
          <cell r="CJ42">
            <v>4500</v>
          </cell>
          <cell r="DM42">
            <v>20388</v>
          </cell>
          <cell r="DN42">
            <v>10147</v>
          </cell>
          <cell r="DO42">
            <v>187674</v>
          </cell>
          <cell r="DP42">
            <v>2778</v>
          </cell>
          <cell r="DQ42">
            <v>1389</v>
          </cell>
          <cell r="DR42">
            <v>27780</v>
          </cell>
          <cell r="DS42">
            <v>259</v>
          </cell>
          <cell r="DT42">
            <v>130</v>
          </cell>
          <cell r="DU42">
            <v>2593</v>
          </cell>
          <cell r="DV42">
            <v>0</v>
          </cell>
          <cell r="DW42">
            <v>0</v>
          </cell>
          <cell r="DX42">
            <v>0</v>
          </cell>
          <cell r="DY42">
            <v>23166</v>
          </cell>
          <cell r="DZ42">
            <v>11536</v>
          </cell>
          <cell r="EA42">
            <v>215454</v>
          </cell>
        </row>
        <row r="43">
          <cell r="AL43">
            <v>16</v>
          </cell>
          <cell r="AN43">
            <v>110</v>
          </cell>
          <cell r="AY43">
            <v>15916</v>
          </cell>
          <cell r="AZ43">
            <v>7919</v>
          </cell>
          <cell r="BA43">
            <v>148340</v>
          </cell>
          <cell r="BB43">
            <v>30</v>
          </cell>
          <cell r="BC43">
            <v>15</v>
          </cell>
          <cell r="BD43">
            <v>300</v>
          </cell>
          <cell r="BJ43">
            <v>700</v>
          </cell>
          <cell r="BK43">
            <v>350</v>
          </cell>
          <cell r="BL43">
            <v>7000</v>
          </cell>
          <cell r="BM43">
            <v>3</v>
          </cell>
          <cell r="BP43">
            <v>1500</v>
          </cell>
          <cell r="BQ43">
            <v>750</v>
          </cell>
          <cell r="BR43">
            <v>15000</v>
          </cell>
          <cell r="BS43">
            <v>19726</v>
          </cell>
          <cell r="BT43">
            <v>9824</v>
          </cell>
          <cell r="BU43">
            <v>186440</v>
          </cell>
          <cell r="BX43">
            <v>3810</v>
          </cell>
          <cell r="BY43">
            <v>1905</v>
          </cell>
          <cell r="BZ43">
            <v>38100</v>
          </cell>
          <cell r="CH43">
            <v>450</v>
          </cell>
          <cell r="CI43">
            <v>225</v>
          </cell>
          <cell r="CJ43">
            <v>4500</v>
          </cell>
          <cell r="DM43">
            <v>23166</v>
          </cell>
          <cell r="DN43">
            <v>11536</v>
          </cell>
          <cell r="DO43">
            <v>215454</v>
          </cell>
          <cell r="DP43">
            <v>2778</v>
          </cell>
          <cell r="DQ43">
            <v>1389</v>
          </cell>
          <cell r="DR43">
            <v>27780</v>
          </cell>
          <cell r="DS43">
            <v>259</v>
          </cell>
          <cell r="DT43">
            <v>130</v>
          </cell>
          <cell r="DU43">
            <v>2593</v>
          </cell>
          <cell r="DV43">
            <v>6475</v>
          </cell>
          <cell r="DW43">
            <v>3250</v>
          </cell>
          <cell r="DX43">
            <v>64825</v>
          </cell>
          <cell r="DY43">
            <v>32419</v>
          </cell>
          <cell r="DZ43">
            <v>16175</v>
          </cell>
          <cell r="EA43">
            <v>308059</v>
          </cell>
        </row>
        <row r="44">
          <cell r="AL44">
            <v>16</v>
          </cell>
          <cell r="AN44">
            <v>113</v>
          </cell>
          <cell r="AY44">
            <v>19726</v>
          </cell>
          <cell r="AZ44">
            <v>9824</v>
          </cell>
          <cell r="BA44">
            <v>186440</v>
          </cell>
          <cell r="BB44">
            <v>40</v>
          </cell>
          <cell r="BC44">
            <v>20</v>
          </cell>
          <cell r="BD44">
            <v>400</v>
          </cell>
          <cell r="BJ44">
            <v>900</v>
          </cell>
          <cell r="BK44">
            <v>450</v>
          </cell>
          <cell r="BL44">
            <v>9000</v>
          </cell>
          <cell r="BM44">
            <v>3</v>
          </cell>
          <cell r="BP44">
            <v>1500</v>
          </cell>
          <cell r="BQ44">
            <v>750</v>
          </cell>
          <cell r="BR44">
            <v>15000</v>
          </cell>
          <cell r="BS44">
            <v>24246</v>
          </cell>
          <cell r="BT44">
            <v>12084</v>
          </cell>
          <cell r="BU44">
            <v>231640</v>
          </cell>
          <cell r="BX44">
            <v>4520</v>
          </cell>
          <cell r="BY44">
            <v>2260</v>
          </cell>
          <cell r="BZ44">
            <v>45200</v>
          </cell>
          <cell r="CH44">
            <v>450</v>
          </cell>
          <cell r="CI44">
            <v>225</v>
          </cell>
          <cell r="CJ44">
            <v>4500</v>
          </cell>
          <cell r="DM44">
            <v>32419</v>
          </cell>
          <cell r="DN44">
            <v>16175</v>
          </cell>
          <cell r="DO44">
            <v>308059</v>
          </cell>
          <cell r="DP44">
            <v>3126</v>
          </cell>
          <cell r="DQ44">
            <v>1563</v>
          </cell>
          <cell r="DR44">
            <v>31260</v>
          </cell>
          <cell r="DS44">
            <v>486</v>
          </cell>
          <cell r="DT44">
            <v>243</v>
          </cell>
          <cell r="DU44">
            <v>4863</v>
          </cell>
          <cell r="DV44">
            <v>0</v>
          </cell>
          <cell r="DW44">
            <v>0</v>
          </cell>
          <cell r="DX44">
            <v>0</v>
          </cell>
          <cell r="DY44">
            <v>35545</v>
          </cell>
          <cell r="DZ44">
            <v>17738</v>
          </cell>
          <cell r="EA44">
            <v>339319</v>
          </cell>
        </row>
        <row r="45">
          <cell r="AL45">
            <v>16</v>
          </cell>
          <cell r="AN45">
            <v>115</v>
          </cell>
          <cell r="AY45">
            <v>24246</v>
          </cell>
          <cell r="AZ45">
            <v>12084</v>
          </cell>
          <cell r="BA45">
            <v>231640</v>
          </cell>
          <cell r="BB45">
            <v>40</v>
          </cell>
          <cell r="BC45">
            <v>20</v>
          </cell>
          <cell r="BD45">
            <v>400</v>
          </cell>
          <cell r="BJ45">
            <v>1000</v>
          </cell>
          <cell r="BK45">
            <v>500</v>
          </cell>
          <cell r="BL45">
            <v>10000</v>
          </cell>
          <cell r="BM45">
            <v>4</v>
          </cell>
          <cell r="BP45">
            <v>1500</v>
          </cell>
          <cell r="BQ45">
            <v>750</v>
          </cell>
          <cell r="BR45">
            <v>15000</v>
          </cell>
          <cell r="BS45">
            <v>30146</v>
          </cell>
          <cell r="BT45">
            <v>15034</v>
          </cell>
          <cell r="BU45">
            <v>290640</v>
          </cell>
          <cell r="BX45">
            <v>5900</v>
          </cell>
          <cell r="BY45">
            <v>2950</v>
          </cell>
          <cell r="BZ45">
            <v>59000</v>
          </cell>
          <cell r="CH45">
            <v>550</v>
          </cell>
          <cell r="CI45">
            <v>275</v>
          </cell>
          <cell r="CJ45">
            <v>5500</v>
          </cell>
          <cell r="DM45">
            <v>35545</v>
          </cell>
          <cell r="DN45">
            <v>17738</v>
          </cell>
          <cell r="DO45">
            <v>339319</v>
          </cell>
          <cell r="DP45">
            <v>3126</v>
          </cell>
          <cell r="DQ45">
            <v>1563</v>
          </cell>
          <cell r="DR45">
            <v>31260</v>
          </cell>
          <cell r="DS45">
            <v>486</v>
          </cell>
          <cell r="DT45">
            <v>243</v>
          </cell>
          <cell r="DU45">
            <v>4863</v>
          </cell>
          <cell r="DV45">
            <v>7290</v>
          </cell>
          <cell r="DW45">
            <v>3645</v>
          </cell>
          <cell r="DX45">
            <v>72945</v>
          </cell>
          <cell r="DY45">
            <v>45961</v>
          </cell>
          <cell r="DZ45">
            <v>22946</v>
          </cell>
          <cell r="EA45">
            <v>443524</v>
          </cell>
        </row>
        <row r="46">
          <cell r="AL46">
            <v>17</v>
          </cell>
          <cell r="AN46">
            <v>118</v>
          </cell>
          <cell r="AY46">
            <v>200</v>
          </cell>
          <cell r="AZ46">
            <v>25</v>
          </cell>
          <cell r="BA46">
            <v>800</v>
          </cell>
          <cell r="BB46">
            <v>12</v>
          </cell>
          <cell r="BC46">
            <v>6</v>
          </cell>
          <cell r="BD46">
            <v>72</v>
          </cell>
          <cell r="BJ46">
            <v>25</v>
          </cell>
          <cell r="BK46">
            <v>13</v>
          </cell>
          <cell r="BL46">
            <v>150</v>
          </cell>
          <cell r="BM46">
            <v>1</v>
          </cell>
          <cell r="BP46">
            <v>35</v>
          </cell>
          <cell r="BQ46">
            <v>18</v>
          </cell>
          <cell r="BR46">
            <v>210</v>
          </cell>
          <cell r="BS46">
            <v>308</v>
          </cell>
          <cell r="BT46">
            <v>80</v>
          </cell>
          <cell r="BU46">
            <v>1448</v>
          </cell>
          <cell r="BX46">
            <v>108</v>
          </cell>
          <cell r="BY46">
            <v>55</v>
          </cell>
          <cell r="BZ46">
            <v>648</v>
          </cell>
          <cell r="CH46">
            <v>550</v>
          </cell>
          <cell r="CI46">
            <v>275</v>
          </cell>
          <cell r="CJ46">
            <v>5500</v>
          </cell>
          <cell r="DM46">
            <v>200</v>
          </cell>
          <cell r="DN46">
            <v>20</v>
          </cell>
          <cell r="DO46">
            <v>625</v>
          </cell>
          <cell r="DP46">
            <v>22</v>
          </cell>
          <cell r="DQ46">
            <v>11</v>
          </cell>
          <cell r="DR46">
            <v>130</v>
          </cell>
          <cell r="DS46">
            <v>10</v>
          </cell>
          <cell r="DT46">
            <v>5</v>
          </cell>
          <cell r="DU46">
            <v>58</v>
          </cell>
          <cell r="DV46">
            <v>90</v>
          </cell>
          <cell r="DW46">
            <v>45</v>
          </cell>
          <cell r="DX46">
            <v>522</v>
          </cell>
          <cell r="DY46">
            <v>312</v>
          </cell>
          <cell r="DZ46">
            <v>76</v>
          </cell>
          <cell r="EA46">
            <v>1277</v>
          </cell>
        </row>
        <row r="47">
          <cell r="AL47">
            <v>17</v>
          </cell>
          <cell r="AN47">
            <v>120</v>
          </cell>
          <cell r="AY47">
            <v>308</v>
          </cell>
          <cell r="AZ47">
            <v>80</v>
          </cell>
          <cell r="BA47">
            <v>1448</v>
          </cell>
          <cell r="BB47">
            <v>15</v>
          </cell>
          <cell r="BC47">
            <v>8</v>
          </cell>
          <cell r="BD47">
            <v>90</v>
          </cell>
          <cell r="BJ47">
            <v>30</v>
          </cell>
          <cell r="BK47">
            <v>15</v>
          </cell>
          <cell r="BL47">
            <v>180</v>
          </cell>
          <cell r="BM47">
            <v>2</v>
          </cell>
          <cell r="BP47">
            <v>40</v>
          </cell>
          <cell r="BQ47">
            <v>20</v>
          </cell>
          <cell r="BR47">
            <v>240</v>
          </cell>
          <cell r="BS47">
            <v>558</v>
          </cell>
          <cell r="BT47">
            <v>210</v>
          </cell>
          <cell r="BU47">
            <v>2948</v>
          </cell>
          <cell r="BX47">
            <v>250</v>
          </cell>
          <cell r="BY47">
            <v>130</v>
          </cell>
          <cell r="BZ47">
            <v>1500</v>
          </cell>
          <cell r="CH47">
            <v>550</v>
          </cell>
          <cell r="CI47">
            <v>275</v>
          </cell>
          <cell r="CJ47">
            <v>5500</v>
          </cell>
          <cell r="DM47">
            <v>312</v>
          </cell>
          <cell r="DN47">
            <v>76</v>
          </cell>
          <cell r="DO47">
            <v>1277</v>
          </cell>
          <cell r="DP47">
            <v>165</v>
          </cell>
          <cell r="DQ47">
            <v>86</v>
          </cell>
          <cell r="DR47">
            <v>990</v>
          </cell>
          <cell r="DS47">
            <v>19</v>
          </cell>
          <cell r="DT47">
            <v>10</v>
          </cell>
          <cell r="DU47">
            <v>116</v>
          </cell>
          <cell r="DV47">
            <v>0</v>
          </cell>
          <cell r="DW47">
            <v>0</v>
          </cell>
          <cell r="DX47">
            <v>0</v>
          </cell>
          <cell r="DY47">
            <v>477</v>
          </cell>
          <cell r="DZ47">
            <v>162</v>
          </cell>
          <cell r="EA47">
            <v>2267</v>
          </cell>
        </row>
        <row r="48">
          <cell r="AL48">
            <v>17</v>
          </cell>
          <cell r="AN48">
            <v>123</v>
          </cell>
          <cell r="AY48">
            <v>558</v>
          </cell>
          <cell r="AZ48">
            <v>210</v>
          </cell>
          <cell r="BA48">
            <v>2948</v>
          </cell>
          <cell r="BB48">
            <v>15</v>
          </cell>
          <cell r="BC48">
            <v>8</v>
          </cell>
          <cell r="BD48">
            <v>90</v>
          </cell>
          <cell r="BJ48">
            <v>35</v>
          </cell>
          <cell r="BK48">
            <v>18</v>
          </cell>
          <cell r="BL48">
            <v>210</v>
          </cell>
          <cell r="BM48">
            <v>2</v>
          </cell>
          <cell r="BP48">
            <v>80</v>
          </cell>
          <cell r="BQ48">
            <v>40</v>
          </cell>
          <cell r="BR48">
            <v>480</v>
          </cell>
          <cell r="BS48">
            <v>858</v>
          </cell>
          <cell r="BT48">
            <v>366</v>
          </cell>
          <cell r="BU48">
            <v>4748</v>
          </cell>
          <cell r="BX48">
            <v>300</v>
          </cell>
          <cell r="BY48">
            <v>156</v>
          </cell>
          <cell r="BZ48">
            <v>1800</v>
          </cell>
          <cell r="CH48">
            <v>680</v>
          </cell>
          <cell r="CI48">
            <v>340</v>
          </cell>
          <cell r="CJ48">
            <v>6800</v>
          </cell>
          <cell r="DM48">
            <v>477</v>
          </cell>
          <cell r="DN48">
            <v>162</v>
          </cell>
          <cell r="DO48">
            <v>2267</v>
          </cell>
          <cell r="DP48">
            <v>165</v>
          </cell>
          <cell r="DQ48">
            <v>86</v>
          </cell>
          <cell r="DR48">
            <v>990</v>
          </cell>
          <cell r="DS48">
            <v>19</v>
          </cell>
          <cell r="DT48">
            <v>10</v>
          </cell>
          <cell r="DU48">
            <v>116</v>
          </cell>
          <cell r="DV48">
            <v>190</v>
          </cell>
          <cell r="DW48">
            <v>100</v>
          </cell>
          <cell r="DX48">
            <v>1160</v>
          </cell>
          <cell r="DY48">
            <v>832</v>
          </cell>
          <cell r="DZ48">
            <v>348</v>
          </cell>
          <cell r="EA48">
            <v>4417</v>
          </cell>
        </row>
        <row r="49">
          <cell r="AL49">
            <v>18</v>
          </cell>
          <cell r="AN49">
            <v>125</v>
          </cell>
          <cell r="AY49">
            <v>858</v>
          </cell>
          <cell r="AZ49">
            <v>366</v>
          </cell>
          <cell r="BA49">
            <v>4748</v>
          </cell>
          <cell r="BB49">
            <v>20</v>
          </cell>
          <cell r="BC49">
            <v>10</v>
          </cell>
          <cell r="BD49">
            <v>140</v>
          </cell>
          <cell r="BJ49">
            <v>45</v>
          </cell>
          <cell r="BK49">
            <v>23</v>
          </cell>
          <cell r="BL49">
            <v>315</v>
          </cell>
          <cell r="BM49">
            <v>2</v>
          </cell>
          <cell r="BP49">
            <v>100</v>
          </cell>
          <cell r="BQ49">
            <v>50</v>
          </cell>
          <cell r="BR49">
            <v>700</v>
          </cell>
          <cell r="BS49">
            <v>1248</v>
          </cell>
          <cell r="BT49">
            <v>562</v>
          </cell>
          <cell r="BU49">
            <v>7478</v>
          </cell>
          <cell r="BX49">
            <v>390</v>
          </cell>
          <cell r="BY49">
            <v>196</v>
          </cell>
          <cell r="BZ49">
            <v>2730</v>
          </cell>
          <cell r="CH49">
            <v>680</v>
          </cell>
          <cell r="CI49">
            <v>340</v>
          </cell>
          <cell r="CJ49">
            <v>6800</v>
          </cell>
          <cell r="DM49">
            <v>832</v>
          </cell>
          <cell r="DN49">
            <v>348</v>
          </cell>
          <cell r="DO49">
            <v>4417</v>
          </cell>
          <cell r="DP49">
            <v>342</v>
          </cell>
          <cell r="DQ49">
            <v>172</v>
          </cell>
          <cell r="DR49">
            <v>2394</v>
          </cell>
          <cell r="DS49">
            <v>40</v>
          </cell>
          <cell r="DT49">
            <v>20</v>
          </cell>
          <cell r="DU49">
            <v>279</v>
          </cell>
          <cell r="DV49">
            <v>0</v>
          </cell>
          <cell r="DW49">
            <v>0</v>
          </cell>
          <cell r="DX49">
            <v>0</v>
          </cell>
          <cell r="DY49">
            <v>1174</v>
          </cell>
          <cell r="DZ49">
            <v>520</v>
          </cell>
          <cell r="EA49">
            <v>6811</v>
          </cell>
        </row>
        <row r="50">
          <cell r="AL50">
            <v>18</v>
          </cell>
          <cell r="AN50">
            <v>128</v>
          </cell>
          <cell r="AY50">
            <v>1248</v>
          </cell>
          <cell r="AZ50">
            <v>562</v>
          </cell>
          <cell r="BA50">
            <v>7478</v>
          </cell>
          <cell r="BB50">
            <v>20</v>
          </cell>
          <cell r="BC50">
            <v>10</v>
          </cell>
          <cell r="BD50">
            <v>140</v>
          </cell>
          <cell r="BJ50">
            <v>55</v>
          </cell>
          <cell r="BK50">
            <v>28</v>
          </cell>
          <cell r="BL50">
            <v>385</v>
          </cell>
          <cell r="BM50">
            <v>2</v>
          </cell>
          <cell r="BP50">
            <v>120</v>
          </cell>
          <cell r="BQ50">
            <v>60</v>
          </cell>
          <cell r="BR50">
            <v>840</v>
          </cell>
          <cell r="BS50">
            <v>1618</v>
          </cell>
          <cell r="BT50">
            <v>748</v>
          </cell>
          <cell r="BU50">
            <v>10068</v>
          </cell>
          <cell r="BX50">
            <v>370</v>
          </cell>
          <cell r="BY50">
            <v>186</v>
          </cell>
          <cell r="BZ50">
            <v>2590</v>
          </cell>
          <cell r="CH50">
            <v>680</v>
          </cell>
          <cell r="CI50">
            <v>340</v>
          </cell>
          <cell r="CJ50">
            <v>6800</v>
          </cell>
          <cell r="DM50">
            <v>1174</v>
          </cell>
          <cell r="DN50">
            <v>520</v>
          </cell>
          <cell r="DO50">
            <v>6811</v>
          </cell>
          <cell r="DP50">
            <v>342</v>
          </cell>
          <cell r="DQ50">
            <v>172</v>
          </cell>
          <cell r="DR50">
            <v>2394</v>
          </cell>
          <cell r="DS50">
            <v>40</v>
          </cell>
          <cell r="DT50">
            <v>20</v>
          </cell>
          <cell r="DU50">
            <v>279</v>
          </cell>
          <cell r="DV50">
            <v>0</v>
          </cell>
          <cell r="DW50">
            <v>0</v>
          </cell>
          <cell r="DX50">
            <v>0</v>
          </cell>
          <cell r="DY50">
            <v>1516</v>
          </cell>
          <cell r="DZ50">
            <v>692</v>
          </cell>
          <cell r="EA50">
            <v>9205</v>
          </cell>
        </row>
        <row r="51">
          <cell r="AL51">
            <v>18</v>
          </cell>
          <cell r="AN51">
            <v>130</v>
          </cell>
          <cell r="AY51">
            <v>1618</v>
          </cell>
          <cell r="AZ51">
            <v>748</v>
          </cell>
          <cell r="BA51">
            <v>10068</v>
          </cell>
          <cell r="BB51">
            <v>20</v>
          </cell>
          <cell r="BC51">
            <v>10</v>
          </cell>
          <cell r="BD51">
            <v>140</v>
          </cell>
          <cell r="BJ51">
            <v>60</v>
          </cell>
          <cell r="BK51">
            <v>30</v>
          </cell>
          <cell r="BL51">
            <v>420</v>
          </cell>
          <cell r="BM51">
            <v>2</v>
          </cell>
          <cell r="BP51">
            <v>160</v>
          </cell>
          <cell r="BQ51">
            <v>80</v>
          </cell>
          <cell r="BR51">
            <v>1120</v>
          </cell>
          <cell r="BS51">
            <v>1998</v>
          </cell>
          <cell r="BT51">
            <v>938</v>
          </cell>
          <cell r="BU51">
            <v>12728</v>
          </cell>
          <cell r="BX51">
            <v>380</v>
          </cell>
          <cell r="BY51">
            <v>190</v>
          </cell>
          <cell r="BZ51">
            <v>2660</v>
          </cell>
          <cell r="CH51">
            <v>850</v>
          </cell>
          <cell r="CI51">
            <v>425</v>
          </cell>
          <cell r="CJ51">
            <v>8500</v>
          </cell>
          <cell r="DM51">
            <v>1516</v>
          </cell>
          <cell r="DN51">
            <v>692</v>
          </cell>
          <cell r="DO51">
            <v>9205</v>
          </cell>
          <cell r="DP51">
            <v>342</v>
          </cell>
          <cell r="DQ51">
            <v>172</v>
          </cell>
          <cell r="DR51">
            <v>2394</v>
          </cell>
          <cell r="DS51">
            <v>40</v>
          </cell>
          <cell r="DT51">
            <v>20</v>
          </cell>
          <cell r="DU51">
            <v>279</v>
          </cell>
          <cell r="DV51">
            <v>1000</v>
          </cell>
          <cell r="DW51">
            <v>500</v>
          </cell>
          <cell r="DX51">
            <v>6975</v>
          </cell>
          <cell r="DY51">
            <v>2858</v>
          </cell>
          <cell r="DZ51">
            <v>1364</v>
          </cell>
          <cell r="EA51">
            <v>18574</v>
          </cell>
        </row>
        <row r="52">
          <cell r="AL52">
            <v>19</v>
          </cell>
          <cell r="AN52">
            <v>133</v>
          </cell>
          <cell r="AY52">
            <v>1998</v>
          </cell>
          <cell r="AZ52">
            <v>938</v>
          </cell>
          <cell r="BA52">
            <v>12728</v>
          </cell>
          <cell r="BB52">
            <v>25</v>
          </cell>
          <cell r="BC52">
            <v>13</v>
          </cell>
          <cell r="BD52">
            <v>200</v>
          </cell>
          <cell r="BJ52">
            <v>80</v>
          </cell>
          <cell r="BK52">
            <v>40</v>
          </cell>
          <cell r="BL52">
            <v>640</v>
          </cell>
          <cell r="BM52">
            <v>2</v>
          </cell>
          <cell r="BP52">
            <v>165</v>
          </cell>
          <cell r="BQ52">
            <v>83</v>
          </cell>
          <cell r="BR52">
            <v>1320</v>
          </cell>
          <cell r="BS52">
            <v>2448</v>
          </cell>
          <cell r="BT52">
            <v>1166</v>
          </cell>
          <cell r="BU52">
            <v>16328</v>
          </cell>
          <cell r="BX52">
            <v>450</v>
          </cell>
          <cell r="BY52">
            <v>228</v>
          </cell>
          <cell r="BZ52">
            <v>3600</v>
          </cell>
          <cell r="CH52">
            <v>850</v>
          </cell>
          <cell r="CI52">
            <v>425</v>
          </cell>
          <cell r="CJ52">
            <v>8500</v>
          </cell>
          <cell r="DM52">
            <v>2858</v>
          </cell>
          <cell r="DN52">
            <v>1364</v>
          </cell>
          <cell r="DO52">
            <v>18574</v>
          </cell>
          <cell r="DP52">
            <v>494</v>
          </cell>
          <cell r="DQ52">
            <v>250</v>
          </cell>
          <cell r="DR52">
            <v>3948</v>
          </cell>
          <cell r="DS52">
            <v>58</v>
          </cell>
          <cell r="DT52">
            <v>29</v>
          </cell>
          <cell r="DU52">
            <v>461</v>
          </cell>
          <cell r="DV52">
            <v>0</v>
          </cell>
          <cell r="DW52">
            <v>0</v>
          </cell>
          <cell r="DX52">
            <v>0</v>
          </cell>
          <cell r="DY52">
            <v>3352</v>
          </cell>
          <cell r="DZ52">
            <v>1614</v>
          </cell>
          <cell r="EA52">
            <v>22522</v>
          </cell>
        </row>
        <row r="53">
          <cell r="AL53">
            <v>19</v>
          </cell>
          <cell r="AN53">
            <v>135</v>
          </cell>
          <cell r="AY53">
            <v>2448</v>
          </cell>
          <cell r="AZ53">
            <v>1166</v>
          </cell>
          <cell r="BA53">
            <v>16328</v>
          </cell>
          <cell r="BB53">
            <v>25</v>
          </cell>
          <cell r="BC53">
            <v>13</v>
          </cell>
          <cell r="BD53">
            <v>200</v>
          </cell>
          <cell r="BJ53">
            <v>100</v>
          </cell>
          <cell r="BK53">
            <v>50</v>
          </cell>
          <cell r="BL53">
            <v>800</v>
          </cell>
          <cell r="BM53">
            <v>2</v>
          </cell>
          <cell r="BP53">
            <v>125</v>
          </cell>
          <cell r="BQ53">
            <v>63</v>
          </cell>
          <cell r="BR53">
            <v>1000</v>
          </cell>
          <cell r="BS53">
            <v>2898</v>
          </cell>
          <cell r="BT53">
            <v>1394</v>
          </cell>
          <cell r="BU53">
            <v>19928</v>
          </cell>
          <cell r="BX53">
            <v>450</v>
          </cell>
          <cell r="BY53">
            <v>228</v>
          </cell>
          <cell r="BZ53">
            <v>3600</v>
          </cell>
          <cell r="CH53">
            <v>850</v>
          </cell>
          <cell r="CI53">
            <v>425</v>
          </cell>
          <cell r="CJ53">
            <v>8500</v>
          </cell>
          <cell r="DM53">
            <v>3352</v>
          </cell>
          <cell r="DN53">
            <v>1614</v>
          </cell>
          <cell r="DO53">
            <v>22522</v>
          </cell>
          <cell r="DP53">
            <v>494</v>
          </cell>
          <cell r="DQ53">
            <v>250</v>
          </cell>
          <cell r="DR53">
            <v>3948</v>
          </cell>
          <cell r="DS53">
            <v>58</v>
          </cell>
          <cell r="DT53">
            <v>29</v>
          </cell>
          <cell r="DU53">
            <v>461</v>
          </cell>
          <cell r="DV53">
            <v>0</v>
          </cell>
          <cell r="DW53">
            <v>0</v>
          </cell>
          <cell r="DX53">
            <v>0</v>
          </cell>
          <cell r="DY53">
            <v>3846</v>
          </cell>
          <cell r="DZ53">
            <v>1864</v>
          </cell>
          <cell r="EA53">
            <v>26470</v>
          </cell>
        </row>
        <row r="54">
          <cell r="AL54">
            <v>19</v>
          </cell>
          <cell r="AN54">
            <v>138</v>
          </cell>
          <cell r="AY54">
            <v>2898</v>
          </cell>
          <cell r="AZ54">
            <v>1394</v>
          </cell>
          <cell r="BA54">
            <v>19928</v>
          </cell>
          <cell r="BB54">
            <v>25</v>
          </cell>
          <cell r="BC54">
            <v>13</v>
          </cell>
          <cell r="BD54">
            <v>200</v>
          </cell>
          <cell r="BJ54">
            <v>115</v>
          </cell>
          <cell r="BK54">
            <v>58</v>
          </cell>
          <cell r="BL54">
            <v>920</v>
          </cell>
          <cell r="BM54">
            <v>3</v>
          </cell>
          <cell r="BP54">
            <v>200</v>
          </cell>
          <cell r="BQ54">
            <v>100</v>
          </cell>
          <cell r="BR54">
            <v>1600</v>
          </cell>
          <cell r="BS54">
            <v>3643</v>
          </cell>
          <cell r="BT54">
            <v>1772</v>
          </cell>
          <cell r="BU54">
            <v>25888</v>
          </cell>
          <cell r="BX54">
            <v>745</v>
          </cell>
          <cell r="BY54">
            <v>378</v>
          </cell>
          <cell r="BZ54">
            <v>5960</v>
          </cell>
          <cell r="CH54">
            <v>1000</v>
          </cell>
          <cell r="CI54">
            <v>500</v>
          </cell>
          <cell r="CJ54">
            <v>10000</v>
          </cell>
          <cell r="DM54">
            <v>3846</v>
          </cell>
          <cell r="DN54">
            <v>1864</v>
          </cell>
          <cell r="DO54">
            <v>26470</v>
          </cell>
          <cell r="DP54">
            <v>494</v>
          </cell>
          <cell r="DQ54">
            <v>250</v>
          </cell>
          <cell r="DR54">
            <v>3948</v>
          </cell>
          <cell r="DS54">
            <v>58</v>
          </cell>
          <cell r="DT54">
            <v>29</v>
          </cell>
          <cell r="DU54">
            <v>461</v>
          </cell>
          <cell r="DV54">
            <v>870</v>
          </cell>
          <cell r="DW54">
            <v>435</v>
          </cell>
          <cell r="DX54">
            <v>6915</v>
          </cell>
          <cell r="DY54">
            <v>5210</v>
          </cell>
          <cell r="DZ54">
            <v>2549</v>
          </cell>
          <cell r="EA54">
            <v>37333</v>
          </cell>
        </row>
        <row r="55">
          <cell r="AL55">
            <v>20</v>
          </cell>
          <cell r="AN55">
            <v>140</v>
          </cell>
          <cell r="AY55">
            <v>3643</v>
          </cell>
          <cell r="AZ55">
            <v>1772</v>
          </cell>
          <cell r="BA55">
            <v>25888</v>
          </cell>
          <cell r="BB55">
            <v>30</v>
          </cell>
          <cell r="BC55">
            <v>15</v>
          </cell>
          <cell r="BD55">
            <v>270</v>
          </cell>
          <cell r="BJ55">
            <v>130</v>
          </cell>
          <cell r="BK55">
            <v>65</v>
          </cell>
          <cell r="BL55">
            <v>1170</v>
          </cell>
          <cell r="BM55">
            <v>3</v>
          </cell>
          <cell r="BP55">
            <v>200</v>
          </cell>
          <cell r="BQ55">
            <v>100</v>
          </cell>
          <cell r="BR55">
            <v>1800</v>
          </cell>
          <cell r="BS55">
            <v>4443</v>
          </cell>
          <cell r="BT55">
            <v>2172</v>
          </cell>
          <cell r="BU55">
            <v>33088</v>
          </cell>
          <cell r="BX55">
            <v>800</v>
          </cell>
          <cell r="BY55">
            <v>400</v>
          </cell>
          <cell r="BZ55">
            <v>7200</v>
          </cell>
          <cell r="CH55">
            <v>1000</v>
          </cell>
          <cell r="CI55">
            <v>500</v>
          </cell>
          <cell r="CJ55">
            <v>10000</v>
          </cell>
          <cell r="DM55">
            <v>5210</v>
          </cell>
          <cell r="DN55">
            <v>2549</v>
          </cell>
          <cell r="DO55">
            <v>37333</v>
          </cell>
          <cell r="DP55">
            <v>941</v>
          </cell>
          <cell r="DQ55">
            <v>471</v>
          </cell>
          <cell r="DR55">
            <v>8465</v>
          </cell>
          <cell r="DS55">
            <v>110</v>
          </cell>
          <cell r="DT55">
            <v>55</v>
          </cell>
          <cell r="DU55">
            <v>988</v>
          </cell>
          <cell r="DV55">
            <v>0</v>
          </cell>
          <cell r="DW55">
            <v>0</v>
          </cell>
          <cell r="DX55">
            <v>0</v>
          </cell>
          <cell r="DY55">
            <v>6151</v>
          </cell>
          <cell r="DZ55">
            <v>3020</v>
          </cell>
          <cell r="EA55">
            <v>45798</v>
          </cell>
        </row>
        <row r="56">
          <cell r="AL56">
            <v>20</v>
          </cell>
          <cell r="AN56">
            <v>143</v>
          </cell>
          <cell r="AY56">
            <v>4443</v>
          </cell>
          <cell r="AZ56">
            <v>2172</v>
          </cell>
          <cell r="BA56">
            <v>33088</v>
          </cell>
          <cell r="BB56">
            <v>30</v>
          </cell>
          <cell r="BC56">
            <v>15</v>
          </cell>
          <cell r="BD56">
            <v>270</v>
          </cell>
          <cell r="BJ56">
            <v>170</v>
          </cell>
          <cell r="BK56">
            <v>85</v>
          </cell>
          <cell r="BL56">
            <v>1530</v>
          </cell>
          <cell r="BM56">
            <v>3</v>
          </cell>
          <cell r="BP56">
            <v>300</v>
          </cell>
          <cell r="BQ56">
            <v>150</v>
          </cell>
          <cell r="BR56">
            <v>2700</v>
          </cell>
          <cell r="BS56">
            <v>5493</v>
          </cell>
          <cell r="BT56">
            <v>2697</v>
          </cell>
          <cell r="BU56">
            <v>42538</v>
          </cell>
          <cell r="BX56">
            <v>1050</v>
          </cell>
          <cell r="BY56">
            <v>525</v>
          </cell>
          <cell r="BZ56">
            <v>9450</v>
          </cell>
          <cell r="CH56">
            <v>1000</v>
          </cell>
          <cell r="CI56">
            <v>500</v>
          </cell>
          <cell r="CJ56">
            <v>10000</v>
          </cell>
          <cell r="DM56">
            <v>6151</v>
          </cell>
          <cell r="DN56">
            <v>3020</v>
          </cell>
          <cell r="DO56">
            <v>45798</v>
          </cell>
          <cell r="DP56">
            <v>941</v>
          </cell>
          <cell r="DQ56">
            <v>471</v>
          </cell>
          <cell r="DR56">
            <v>8465</v>
          </cell>
          <cell r="DS56">
            <v>110</v>
          </cell>
          <cell r="DT56">
            <v>55</v>
          </cell>
          <cell r="DU56">
            <v>988</v>
          </cell>
          <cell r="DV56">
            <v>0</v>
          </cell>
          <cell r="DW56">
            <v>0</v>
          </cell>
          <cell r="DX56">
            <v>0</v>
          </cell>
          <cell r="DY56">
            <v>7092</v>
          </cell>
          <cell r="DZ56">
            <v>3491</v>
          </cell>
          <cell r="EA56">
            <v>54263</v>
          </cell>
        </row>
        <row r="57">
          <cell r="AL57">
            <v>20</v>
          </cell>
          <cell r="AN57">
            <v>145</v>
          </cell>
          <cell r="AY57">
            <v>5493</v>
          </cell>
          <cell r="AZ57">
            <v>2697</v>
          </cell>
          <cell r="BA57">
            <v>42538</v>
          </cell>
          <cell r="BB57">
            <v>30</v>
          </cell>
          <cell r="BC57">
            <v>15</v>
          </cell>
          <cell r="BD57">
            <v>270</v>
          </cell>
          <cell r="BJ57">
            <v>225</v>
          </cell>
          <cell r="BK57">
            <v>113</v>
          </cell>
          <cell r="BL57">
            <v>2025</v>
          </cell>
          <cell r="BM57">
            <v>3</v>
          </cell>
          <cell r="BP57">
            <v>400</v>
          </cell>
          <cell r="BQ57">
            <v>200</v>
          </cell>
          <cell r="BR57">
            <v>3600</v>
          </cell>
          <cell r="BS57">
            <v>6778</v>
          </cell>
          <cell r="BT57">
            <v>3341</v>
          </cell>
          <cell r="BU57">
            <v>54103</v>
          </cell>
          <cell r="BX57">
            <v>1285</v>
          </cell>
          <cell r="BY57">
            <v>644</v>
          </cell>
          <cell r="BZ57">
            <v>11565</v>
          </cell>
          <cell r="CH57">
            <v>1000</v>
          </cell>
          <cell r="CI57">
            <v>500</v>
          </cell>
          <cell r="CJ57">
            <v>10000</v>
          </cell>
          <cell r="DM57">
            <v>7092</v>
          </cell>
          <cell r="DN57">
            <v>3491</v>
          </cell>
          <cell r="DO57">
            <v>54263</v>
          </cell>
          <cell r="DP57">
            <v>941</v>
          </cell>
          <cell r="DQ57">
            <v>471</v>
          </cell>
          <cell r="DR57">
            <v>8465</v>
          </cell>
          <cell r="DS57">
            <v>110</v>
          </cell>
          <cell r="DT57">
            <v>55</v>
          </cell>
          <cell r="DU57">
            <v>988</v>
          </cell>
          <cell r="DV57">
            <v>2750</v>
          </cell>
          <cell r="DW57">
            <v>1375</v>
          </cell>
          <cell r="DX57">
            <v>24700</v>
          </cell>
          <cell r="DY57">
            <v>10783</v>
          </cell>
          <cell r="DZ57">
            <v>5337</v>
          </cell>
          <cell r="EA57">
            <v>87428</v>
          </cell>
        </row>
        <row r="58">
          <cell r="AL58">
            <v>20</v>
          </cell>
          <cell r="AN58">
            <v>148</v>
          </cell>
          <cell r="AY58">
            <v>6778</v>
          </cell>
          <cell r="AZ58">
            <v>3341</v>
          </cell>
          <cell r="BA58">
            <v>54103</v>
          </cell>
          <cell r="BB58">
            <v>40</v>
          </cell>
          <cell r="BC58">
            <v>20</v>
          </cell>
          <cell r="BD58">
            <v>400</v>
          </cell>
          <cell r="BJ58">
            <v>275</v>
          </cell>
          <cell r="BK58">
            <v>138</v>
          </cell>
          <cell r="BL58">
            <v>2750</v>
          </cell>
          <cell r="BM58">
            <v>3</v>
          </cell>
          <cell r="BP58">
            <v>450</v>
          </cell>
          <cell r="BQ58">
            <v>225</v>
          </cell>
          <cell r="BR58">
            <v>4500</v>
          </cell>
          <cell r="BS58">
            <v>8373</v>
          </cell>
          <cell r="BT58">
            <v>4140</v>
          </cell>
          <cell r="BU58">
            <v>70053</v>
          </cell>
          <cell r="BX58">
            <v>1595</v>
          </cell>
          <cell r="BY58">
            <v>799</v>
          </cell>
          <cell r="BZ58">
            <v>15950</v>
          </cell>
          <cell r="CH58">
            <v>20</v>
          </cell>
          <cell r="CI58">
            <v>10</v>
          </cell>
          <cell r="CJ58">
            <v>120</v>
          </cell>
          <cell r="DM58">
            <v>10783</v>
          </cell>
          <cell r="DN58">
            <v>5337</v>
          </cell>
          <cell r="DO58">
            <v>87428</v>
          </cell>
          <cell r="DP58">
            <v>1737</v>
          </cell>
          <cell r="DQ58">
            <v>869</v>
          </cell>
          <cell r="DR58">
            <v>17370</v>
          </cell>
          <cell r="DS58">
            <v>203</v>
          </cell>
          <cell r="DT58">
            <v>101</v>
          </cell>
          <cell r="DU58">
            <v>2027</v>
          </cell>
          <cell r="DV58">
            <v>0</v>
          </cell>
          <cell r="DW58">
            <v>0</v>
          </cell>
          <cell r="DX58">
            <v>0</v>
          </cell>
          <cell r="DY58">
            <v>12520</v>
          </cell>
          <cell r="DZ58">
            <v>6206</v>
          </cell>
          <cell r="EA58">
            <v>104798</v>
          </cell>
        </row>
        <row r="59">
          <cell r="AY59">
            <v>8373</v>
          </cell>
          <cell r="AZ59">
            <v>4140</v>
          </cell>
          <cell r="BA59">
            <v>70053</v>
          </cell>
          <cell r="BB59">
            <v>40</v>
          </cell>
          <cell r="BC59">
            <v>20</v>
          </cell>
          <cell r="BD59">
            <v>400</v>
          </cell>
          <cell r="BJ59">
            <v>320</v>
          </cell>
          <cell r="BK59">
            <v>160</v>
          </cell>
          <cell r="BL59">
            <v>3200</v>
          </cell>
          <cell r="BM59">
            <v>3</v>
          </cell>
          <cell r="BP59">
            <v>500</v>
          </cell>
          <cell r="BQ59">
            <v>250</v>
          </cell>
          <cell r="BR59">
            <v>5000</v>
          </cell>
          <cell r="BS59">
            <v>10113</v>
          </cell>
          <cell r="BT59">
            <v>5010</v>
          </cell>
          <cell r="BU59">
            <v>87453</v>
          </cell>
          <cell r="BX59">
            <v>1740</v>
          </cell>
          <cell r="BY59">
            <v>870</v>
          </cell>
          <cell r="BZ59">
            <v>17400</v>
          </cell>
          <cell r="CH59">
            <v>25</v>
          </cell>
          <cell r="CI59">
            <v>13</v>
          </cell>
          <cell r="CJ59">
            <v>150</v>
          </cell>
          <cell r="DM59">
            <v>12520</v>
          </cell>
          <cell r="DN59">
            <v>6206</v>
          </cell>
          <cell r="DO59">
            <v>104798</v>
          </cell>
          <cell r="DP59">
            <v>1737</v>
          </cell>
          <cell r="DQ59">
            <v>869</v>
          </cell>
          <cell r="DR59">
            <v>17370</v>
          </cell>
          <cell r="DS59">
            <v>203</v>
          </cell>
          <cell r="DT59">
            <v>101</v>
          </cell>
          <cell r="DU59">
            <v>2027</v>
          </cell>
          <cell r="DV59">
            <v>0</v>
          </cell>
          <cell r="DW59">
            <v>0</v>
          </cell>
          <cell r="DX59">
            <v>0</v>
          </cell>
          <cell r="DY59">
            <v>14257</v>
          </cell>
          <cell r="DZ59">
            <v>7075</v>
          </cell>
          <cell r="EA59">
            <v>122168</v>
          </cell>
        </row>
        <row r="60">
          <cell r="AY60">
            <v>10113</v>
          </cell>
          <cell r="AZ60">
            <v>5010</v>
          </cell>
          <cell r="BA60">
            <v>87453</v>
          </cell>
          <cell r="BB60">
            <v>40</v>
          </cell>
          <cell r="BC60">
            <v>20</v>
          </cell>
          <cell r="BD60">
            <v>400</v>
          </cell>
          <cell r="BJ60">
            <v>445</v>
          </cell>
          <cell r="BK60">
            <v>223</v>
          </cell>
          <cell r="BL60">
            <v>4450</v>
          </cell>
          <cell r="BM60">
            <v>3</v>
          </cell>
          <cell r="BP60">
            <v>800</v>
          </cell>
          <cell r="BQ60">
            <v>400</v>
          </cell>
          <cell r="BR60">
            <v>8000</v>
          </cell>
          <cell r="BS60">
            <v>12568</v>
          </cell>
          <cell r="BT60">
            <v>6239</v>
          </cell>
          <cell r="BU60">
            <v>112003</v>
          </cell>
          <cell r="BX60">
            <v>2455</v>
          </cell>
          <cell r="BY60">
            <v>1229</v>
          </cell>
          <cell r="BZ60">
            <v>24550</v>
          </cell>
          <cell r="CH60">
            <v>25</v>
          </cell>
          <cell r="CI60">
            <v>13</v>
          </cell>
          <cell r="CJ60">
            <v>150</v>
          </cell>
          <cell r="DM60">
            <v>14257</v>
          </cell>
          <cell r="DN60">
            <v>7075</v>
          </cell>
          <cell r="DO60">
            <v>122168</v>
          </cell>
          <cell r="DP60">
            <v>1737</v>
          </cell>
          <cell r="DQ60">
            <v>869</v>
          </cell>
          <cell r="DR60">
            <v>17370</v>
          </cell>
          <cell r="DS60">
            <v>203</v>
          </cell>
          <cell r="DT60">
            <v>101</v>
          </cell>
          <cell r="DU60">
            <v>2027</v>
          </cell>
          <cell r="DV60">
            <v>5075</v>
          </cell>
          <cell r="DW60">
            <v>2525</v>
          </cell>
          <cell r="DX60">
            <v>50675</v>
          </cell>
          <cell r="DY60">
            <v>21069</v>
          </cell>
          <cell r="DZ60">
            <v>10469</v>
          </cell>
          <cell r="EA60">
            <v>190213</v>
          </cell>
        </row>
        <row r="61">
          <cell r="AY61">
            <v>12568</v>
          </cell>
          <cell r="AZ61">
            <v>6239</v>
          </cell>
          <cell r="BA61">
            <v>112003</v>
          </cell>
          <cell r="BB61">
            <v>50</v>
          </cell>
          <cell r="BC61">
            <v>25</v>
          </cell>
          <cell r="BD61">
            <v>500</v>
          </cell>
          <cell r="BJ61">
            <v>520</v>
          </cell>
          <cell r="BK61">
            <v>260</v>
          </cell>
          <cell r="BL61">
            <v>5200</v>
          </cell>
          <cell r="BM61">
            <v>3</v>
          </cell>
          <cell r="BP61">
            <v>850</v>
          </cell>
          <cell r="BQ61">
            <v>425</v>
          </cell>
          <cell r="BR61">
            <v>8500</v>
          </cell>
          <cell r="BS61">
            <v>15328</v>
          </cell>
          <cell r="BT61">
            <v>7619</v>
          </cell>
          <cell r="BU61">
            <v>139603</v>
          </cell>
          <cell r="BX61">
            <v>2760</v>
          </cell>
          <cell r="BY61">
            <v>1380</v>
          </cell>
          <cell r="BZ61">
            <v>27600</v>
          </cell>
          <cell r="CH61">
            <v>30</v>
          </cell>
          <cell r="CI61">
            <v>15</v>
          </cell>
          <cell r="CJ61">
            <v>180</v>
          </cell>
          <cell r="DM61">
            <v>21069</v>
          </cell>
          <cell r="DN61">
            <v>10469</v>
          </cell>
          <cell r="DO61">
            <v>190213</v>
          </cell>
          <cell r="DP61">
            <v>3048</v>
          </cell>
          <cell r="DQ61">
            <v>1524</v>
          </cell>
          <cell r="DR61">
            <v>30480</v>
          </cell>
          <cell r="DS61">
            <v>284</v>
          </cell>
          <cell r="DT61">
            <v>142</v>
          </cell>
          <cell r="DU61">
            <v>2845</v>
          </cell>
          <cell r="DV61">
            <v>0</v>
          </cell>
          <cell r="DW61">
            <v>0</v>
          </cell>
          <cell r="DX61">
            <v>0</v>
          </cell>
          <cell r="DY61">
            <v>24117</v>
          </cell>
          <cell r="DZ61">
            <v>11993</v>
          </cell>
          <cell r="EA61">
            <v>220693</v>
          </cell>
        </row>
        <row r="62">
          <cell r="AY62">
            <v>15328</v>
          </cell>
          <cell r="AZ62">
            <v>7619</v>
          </cell>
          <cell r="BA62">
            <v>139603</v>
          </cell>
          <cell r="BB62">
            <v>50</v>
          </cell>
          <cell r="BC62">
            <v>25</v>
          </cell>
          <cell r="BD62">
            <v>500</v>
          </cell>
          <cell r="BJ62">
            <v>650</v>
          </cell>
          <cell r="BK62">
            <v>325</v>
          </cell>
          <cell r="BL62">
            <v>6500</v>
          </cell>
          <cell r="BM62">
            <v>3</v>
          </cell>
          <cell r="BP62">
            <v>950</v>
          </cell>
          <cell r="BQ62">
            <v>475</v>
          </cell>
          <cell r="BR62">
            <v>9500</v>
          </cell>
          <cell r="BS62">
            <v>18628</v>
          </cell>
          <cell r="BT62">
            <v>9269</v>
          </cell>
          <cell r="BU62">
            <v>172603</v>
          </cell>
          <cell r="BX62">
            <v>3300</v>
          </cell>
          <cell r="BY62">
            <v>1650</v>
          </cell>
          <cell r="BZ62">
            <v>33000</v>
          </cell>
          <cell r="CH62">
            <v>30</v>
          </cell>
          <cell r="CI62">
            <v>15</v>
          </cell>
          <cell r="CJ62">
            <v>180</v>
          </cell>
          <cell r="DM62">
            <v>24117</v>
          </cell>
          <cell r="DN62">
            <v>11993</v>
          </cell>
          <cell r="DO62">
            <v>220693</v>
          </cell>
          <cell r="DP62">
            <v>3048</v>
          </cell>
          <cell r="DQ62">
            <v>1524</v>
          </cell>
          <cell r="DR62">
            <v>30480</v>
          </cell>
          <cell r="DS62">
            <v>284</v>
          </cell>
          <cell r="DT62">
            <v>142</v>
          </cell>
          <cell r="DU62">
            <v>2845</v>
          </cell>
          <cell r="DV62">
            <v>0</v>
          </cell>
          <cell r="DW62">
            <v>0</v>
          </cell>
          <cell r="DX62">
            <v>0</v>
          </cell>
          <cell r="DY62">
            <v>27165</v>
          </cell>
          <cell r="DZ62">
            <v>13517</v>
          </cell>
          <cell r="EA62">
            <v>251173</v>
          </cell>
        </row>
        <row r="63">
          <cell r="AY63">
            <v>18628</v>
          </cell>
          <cell r="AZ63">
            <v>9269</v>
          </cell>
          <cell r="BA63">
            <v>172603</v>
          </cell>
          <cell r="BB63">
            <v>50</v>
          </cell>
          <cell r="BC63">
            <v>25</v>
          </cell>
          <cell r="BD63">
            <v>500</v>
          </cell>
          <cell r="BJ63">
            <v>750</v>
          </cell>
          <cell r="BK63">
            <v>375</v>
          </cell>
          <cell r="BL63">
            <v>7500</v>
          </cell>
          <cell r="BM63">
            <v>3</v>
          </cell>
          <cell r="BP63">
            <v>1500</v>
          </cell>
          <cell r="BQ63">
            <v>750</v>
          </cell>
          <cell r="BR63">
            <v>15000</v>
          </cell>
          <cell r="BS63">
            <v>22728</v>
          </cell>
          <cell r="BT63">
            <v>11319</v>
          </cell>
          <cell r="BU63">
            <v>213603</v>
          </cell>
          <cell r="BX63">
            <v>4100</v>
          </cell>
          <cell r="BY63">
            <v>2050</v>
          </cell>
          <cell r="BZ63">
            <v>41000</v>
          </cell>
          <cell r="CH63">
            <v>40</v>
          </cell>
          <cell r="CI63">
            <v>20</v>
          </cell>
          <cell r="CJ63">
            <v>280</v>
          </cell>
          <cell r="DM63">
            <v>27165</v>
          </cell>
          <cell r="DN63">
            <v>13517</v>
          </cell>
          <cell r="DO63">
            <v>251173</v>
          </cell>
          <cell r="DP63">
            <v>3048</v>
          </cell>
          <cell r="DQ63">
            <v>1524</v>
          </cell>
          <cell r="DR63">
            <v>30480</v>
          </cell>
          <cell r="DS63">
            <v>284</v>
          </cell>
          <cell r="DT63">
            <v>142</v>
          </cell>
          <cell r="DU63">
            <v>2845</v>
          </cell>
          <cell r="DV63">
            <v>7100</v>
          </cell>
          <cell r="DW63">
            <v>3550</v>
          </cell>
          <cell r="DX63">
            <v>71125</v>
          </cell>
          <cell r="DY63">
            <v>37313</v>
          </cell>
          <cell r="DZ63">
            <v>18591</v>
          </cell>
          <cell r="EA63">
            <v>352778</v>
          </cell>
        </row>
        <row r="64">
          <cell r="AY64">
            <v>22728</v>
          </cell>
          <cell r="AZ64">
            <v>11319</v>
          </cell>
          <cell r="BA64">
            <v>213603</v>
          </cell>
          <cell r="BB64">
            <v>75</v>
          </cell>
          <cell r="BC64">
            <v>38</v>
          </cell>
          <cell r="BD64">
            <v>750</v>
          </cell>
          <cell r="BJ64">
            <v>900</v>
          </cell>
          <cell r="BK64">
            <v>450</v>
          </cell>
          <cell r="BL64">
            <v>9000</v>
          </cell>
          <cell r="BM64">
            <v>3</v>
          </cell>
          <cell r="BP64">
            <v>1500</v>
          </cell>
          <cell r="BQ64">
            <v>750</v>
          </cell>
          <cell r="BR64">
            <v>15000</v>
          </cell>
          <cell r="BS64">
            <v>27528</v>
          </cell>
          <cell r="BT64">
            <v>13723</v>
          </cell>
          <cell r="BU64">
            <v>261603</v>
          </cell>
          <cell r="BX64">
            <v>4800</v>
          </cell>
          <cell r="BY64">
            <v>2404</v>
          </cell>
          <cell r="BZ64">
            <v>48000</v>
          </cell>
          <cell r="CH64">
            <v>40</v>
          </cell>
          <cell r="CI64">
            <v>20</v>
          </cell>
          <cell r="CJ64">
            <v>280</v>
          </cell>
          <cell r="DM64">
            <v>37313</v>
          </cell>
          <cell r="DN64">
            <v>18591</v>
          </cell>
          <cell r="DO64">
            <v>352778</v>
          </cell>
          <cell r="DP64">
            <v>3315</v>
          </cell>
          <cell r="DQ64">
            <v>1660</v>
          </cell>
          <cell r="DR64">
            <v>33150</v>
          </cell>
          <cell r="DS64">
            <v>516</v>
          </cell>
          <cell r="DT64">
            <v>258</v>
          </cell>
          <cell r="DU64">
            <v>5157</v>
          </cell>
          <cell r="DV64">
            <v>0</v>
          </cell>
          <cell r="DW64">
            <v>0</v>
          </cell>
          <cell r="DX64">
            <v>0</v>
          </cell>
          <cell r="DY64">
            <v>40628</v>
          </cell>
          <cell r="DZ64">
            <v>20251</v>
          </cell>
          <cell r="EA64">
            <v>385928</v>
          </cell>
        </row>
        <row r="65">
          <cell r="AY65">
            <v>27528</v>
          </cell>
          <cell r="AZ65">
            <v>13723</v>
          </cell>
          <cell r="BA65">
            <v>261603</v>
          </cell>
          <cell r="BB65">
            <v>75</v>
          </cell>
          <cell r="BC65">
            <v>38</v>
          </cell>
          <cell r="BD65">
            <v>750</v>
          </cell>
          <cell r="BJ65">
            <v>1000</v>
          </cell>
          <cell r="BK65">
            <v>500</v>
          </cell>
          <cell r="BL65">
            <v>10000</v>
          </cell>
          <cell r="BM65">
            <v>4</v>
          </cell>
          <cell r="BP65">
            <v>1500</v>
          </cell>
          <cell r="BQ65">
            <v>750</v>
          </cell>
          <cell r="BR65">
            <v>15000</v>
          </cell>
          <cell r="BS65">
            <v>33778</v>
          </cell>
          <cell r="BT65">
            <v>16853</v>
          </cell>
          <cell r="BU65">
            <v>324103</v>
          </cell>
          <cell r="BX65">
            <v>6250</v>
          </cell>
          <cell r="BY65">
            <v>3130</v>
          </cell>
          <cell r="BZ65">
            <v>62500</v>
          </cell>
          <cell r="CH65">
            <v>45</v>
          </cell>
          <cell r="CI65">
            <v>23</v>
          </cell>
          <cell r="CJ65">
            <v>315</v>
          </cell>
          <cell r="DM65">
            <v>40628</v>
          </cell>
          <cell r="DN65">
            <v>20251</v>
          </cell>
          <cell r="DO65">
            <v>385928</v>
          </cell>
          <cell r="DP65">
            <v>3315</v>
          </cell>
          <cell r="DQ65">
            <v>1660</v>
          </cell>
          <cell r="DR65">
            <v>33150</v>
          </cell>
          <cell r="DS65">
            <v>516</v>
          </cell>
          <cell r="DT65">
            <v>258</v>
          </cell>
          <cell r="DU65">
            <v>5157</v>
          </cell>
          <cell r="DV65">
            <v>7740</v>
          </cell>
          <cell r="DW65">
            <v>3870</v>
          </cell>
          <cell r="DX65">
            <v>77355</v>
          </cell>
          <cell r="DY65">
            <v>51683</v>
          </cell>
          <cell r="DZ65">
            <v>25781</v>
          </cell>
          <cell r="EA65">
            <v>496433</v>
          </cell>
        </row>
        <row r="66">
          <cell r="AY66">
            <v>300</v>
          </cell>
          <cell r="AZ66">
            <v>50</v>
          </cell>
          <cell r="BA66">
            <v>1200</v>
          </cell>
          <cell r="BB66">
            <v>15</v>
          </cell>
          <cell r="BC66">
            <v>8</v>
          </cell>
          <cell r="BD66">
            <v>90</v>
          </cell>
          <cell r="BJ66">
            <v>35</v>
          </cell>
          <cell r="BK66">
            <v>18</v>
          </cell>
          <cell r="BL66">
            <v>210</v>
          </cell>
          <cell r="BM66">
            <v>1</v>
          </cell>
          <cell r="BP66">
            <v>40</v>
          </cell>
          <cell r="BQ66">
            <v>20</v>
          </cell>
          <cell r="BR66">
            <v>240</v>
          </cell>
          <cell r="BS66">
            <v>435</v>
          </cell>
          <cell r="BT66">
            <v>120</v>
          </cell>
          <cell r="BU66">
            <v>2010</v>
          </cell>
          <cell r="BX66">
            <v>135</v>
          </cell>
          <cell r="BY66">
            <v>70</v>
          </cell>
          <cell r="BZ66">
            <v>810</v>
          </cell>
          <cell r="CH66">
            <v>45</v>
          </cell>
          <cell r="CI66">
            <v>23</v>
          </cell>
          <cell r="CJ66">
            <v>315</v>
          </cell>
          <cell r="DM66">
            <v>250</v>
          </cell>
          <cell r="DN66">
            <v>50</v>
          </cell>
          <cell r="DO66">
            <v>700</v>
          </cell>
          <cell r="DP66">
            <v>22</v>
          </cell>
          <cell r="DQ66">
            <v>11</v>
          </cell>
          <cell r="DR66">
            <v>130</v>
          </cell>
          <cell r="DS66">
            <v>10</v>
          </cell>
          <cell r="DT66">
            <v>5</v>
          </cell>
          <cell r="DU66">
            <v>58</v>
          </cell>
          <cell r="DV66">
            <v>90</v>
          </cell>
          <cell r="DW66">
            <v>45</v>
          </cell>
          <cell r="DX66">
            <v>522</v>
          </cell>
          <cell r="DY66">
            <v>362</v>
          </cell>
          <cell r="DZ66">
            <v>106</v>
          </cell>
          <cell r="EA66">
            <v>1352</v>
          </cell>
        </row>
        <row r="67">
          <cell r="AY67">
            <v>435</v>
          </cell>
          <cell r="AZ67">
            <v>120</v>
          </cell>
          <cell r="BA67">
            <v>2010</v>
          </cell>
          <cell r="BB67">
            <v>20</v>
          </cell>
          <cell r="BC67">
            <v>10</v>
          </cell>
          <cell r="BD67">
            <v>120</v>
          </cell>
          <cell r="BJ67">
            <v>40</v>
          </cell>
          <cell r="BK67">
            <v>20</v>
          </cell>
          <cell r="BL67">
            <v>240</v>
          </cell>
          <cell r="BM67">
            <v>2</v>
          </cell>
          <cell r="BP67">
            <v>50</v>
          </cell>
          <cell r="BQ67">
            <v>25</v>
          </cell>
          <cell r="BR67">
            <v>300</v>
          </cell>
          <cell r="BS67">
            <v>765</v>
          </cell>
          <cell r="BT67">
            <v>285</v>
          </cell>
          <cell r="BU67">
            <v>3990</v>
          </cell>
          <cell r="BX67">
            <v>330</v>
          </cell>
          <cell r="BY67">
            <v>165</v>
          </cell>
          <cell r="BZ67">
            <v>1980</v>
          </cell>
          <cell r="CH67">
            <v>50</v>
          </cell>
          <cell r="CI67">
            <v>25</v>
          </cell>
          <cell r="CJ67">
            <v>350</v>
          </cell>
          <cell r="DM67">
            <v>362</v>
          </cell>
          <cell r="DN67">
            <v>106</v>
          </cell>
          <cell r="DO67">
            <v>1352</v>
          </cell>
          <cell r="DP67">
            <v>165</v>
          </cell>
          <cell r="DQ67">
            <v>86</v>
          </cell>
          <cell r="DR67">
            <v>990</v>
          </cell>
          <cell r="DS67">
            <v>19</v>
          </cell>
          <cell r="DT67">
            <v>10</v>
          </cell>
          <cell r="DU67">
            <v>116</v>
          </cell>
          <cell r="DV67">
            <v>0</v>
          </cell>
          <cell r="DW67">
            <v>0</v>
          </cell>
          <cell r="DX67">
            <v>0</v>
          </cell>
          <cell r="DY67">
            <v>527</v>
          </cell>
          <cell r="DZ67">
            <v>192</v>
          </cell>
          <cell r="EA67">
            <v>2342</v>
          </cell>
        </row>
        <row r="68">
          <cell r="AY68">
            <v>765</v>
          </cell>
          <cell r="AZ68">
            <v>285</v>
          </cell>
          <cell r="BA68">
            <v>3990</v>
          </cell>
          <cell r="BB68">
            <v>20</v>
          </cell>
          <cell r="BC68">
            <v>10</v>
          </cell>
          <cell r="BD68">
            <v>120</v>
          </cell>
          <cell r="BJ68">
            <v>45</v>
          </cell>
          <cell r="BK68">
            <v>23</v>
          </cell>
          <cell r="BL68">
            <v>270</v>
          </cell>
          <cell r="BM68">
            <v>2</v>
          </cell>
          <cell r="BP68">
            <v>85</v>
          </cell>
          <cell r="BQ68">
            <v>43</v>
          </cell>
          <cell r="BR68">
            <v>510</v>
          </cell>
          <cell r="BS68">
            <v>1140</v>
          </cell>
          <cell r="BT68">
            <v>474</v>
          </cell>
          <cell r="BU68">
            <v>6240</v>
          </cell>
          <cell r="BX68">
            <v>375</v>
          </cell>
          <cell r="BY68">
            <v>189</v>
          </cell>
          <cell r="BZ68">
            <v>2250</v>
          </cell>
          <cell r="CH68">
            <v>50</v>
          </cell>
          <cell r="CI68">
            <v>25</v>
          </cell>
          <cell r="CJ68">
            <v>350</v>
          </cell>
          <cell r="DM68">
            <v>527</v>
          </cell>
          <cell r="DN68">
            <v>192</v>
          </cell>
          <cell r="DO68">
            <v>2342</v>
          </cell>
          <cell r="DP68">
            <v>165</v>
          </cell>
          <cell r="DQ68">
            <v>86</v>
          </cell>
          <cell r="DR68">
            <v>990</v>
          </cell>
          <cell r="DS68">
            <v>19</v>
          </cell>
          <cell r="DT68">
            <v>10</v>
          </cell>
          <cell r="DU68">
            <v>116</v>
          </cell>
          <cell r="DV68">
            <v>190</v>
          </cell>
          <cell r="DW68">
            <v>100</v>
          </cell>
          <cell r="DX68">
            <v>1160</v>
          </cell>
          <cell r="DY68">
            <v>882</v>
          </cell>
          <cell r="DZ68">
            <v>378</v>
          </cell>
          <cell r="EA68">
            <v>4492</v>
          </cell>
        </row>
        <row r="69">
          <cell r="AY69">
            <v>1140</v>
          </cell>
          <cell r="AZ69">
            <v>474</v>
          </cell>
          <cell r="BA69">
            <v>6240</v>
          </cell>
          <cell r="BB69">
            <v>25</v>
          </cell>
          <cell r="BC69">
            <v>13</v>
          </cell>
          <cell r="BD69">
            <v>175</v>
          </cell>
          <cell r="BJ69">
            <v>60</v>
          </cell>
          <cell r="BK69">
            <v>30</v>
          </cell>
          <cell r="BL69">
            <v>420</v>
          </cell>
          <cell r="BM69">
            <v>2</v>
          </cell>
          <cell r="BP69">
            <v>120</v>
          </cell>
          <cell r="BQ69">
            <v>60</v>
          </cell>
          <cell r="BR69">
            <v>840</v>
          </cell>
          <cell r="BS69">
            <v>1630</v>
          </cell>
          <cell r="BT69">
            <v>724</v>
          </cell>
          <cell r="BU69">
            <v>9670</v>
          </cell>
          <cell r="BX69">
            <v>490</v>
          </cell>
          <cell r="BY69">
            <v>250</v>
          </cell>
          <cell r="BZ69">
            <v>3430</v>
          </cell>
          <cell r="CH69">
            <v>70</v>
          </cell>
          <cell r="CI69">
            <v>35</v>
          </cell>
          <cell r="CJ69">
            <v>560</v>
          </cell>
          <cell r="DM69">
            <v>882</v>
          </cell>
          <cell r="DN69">
            <v>378</v>
          </cell>
          <cell r="DO69">
            <v>4492</v>
          </cell>
          <cell r="DP69">
            <v>342</v>
          </cell>
          <cell r="DQ69">
            <v>172</v>
          </cell>
          <cell r="DR69">
            <v>2394</v>
          </cell>
          <cell r="DS69">
            <v>40</v>
          </cell>
          <cell r="DT69">
            <v>20</v>
          </cell>
          <cell r="DU69">
            <v>279</v>
          </cell>
          <cell r="DV69">
            <v>0</v>
          </cell>
          <cell r="DW69">
            <v>0</v>
          </cell>
          <cell r="DX69">
            <v>0</v>
          </cell>
          <cell r="DY69">
            <v>1224</v>
          </cell>
          <cell r="DZ69">
            <v>550</v>
          </cell>
          <cell r="EA69">
            <v>6886</v>
          </cell>
        </row>
        <row r="70">
          <cell r="AY70">
            <v>1630</v>
          </cell>
          <cell r="AZ70">
            <v>724</v>
          </cell>
          <cell r="BA70">
            <v>9670</v>
          </cell>
          <cell r="BB70">
            <v>25</v>
          </cell>
          <cell r="BC70">
            <v>13</v>
          </cell>
          <cell r="BD70">
            <v>175</v>
          </cell>
          <cell r="BJ70">
            <v>70</v>
          </cell>
          <cell r="BK70">
            <v>35</v>
          </cell>
          <cell r="BL70">
            <v>490</v>
          </cell>
          <cell r="BM70">
            <v>2</v>
          </cell>
          <cell r="BP70">
            <v>135</v>
          </cell>
          <cell r="BQ70">
            <v>68</v>
          </cell>
          <cell r="BR70">
            <v>945</v>
          </cell>
          <cell r="BS70">
            <v>2080</v>
          </cell>
          <cell r="BT70">
            <v>953</v>
          </cell>
          <cell r="BU70">
            <v>12820</v>
          </cell>
          <cell r="BX70">
            <v>450</v>
          </cell>
          <cell r="BY70">
            <v>229</v>
          </cell>
          <cell r="BZ70">
            <v>3150</v>
          </cell>
          <cell r="CH70">
            <v>70</v>
          </cell>
          <cell r="CI70">
            <v>35</v>
          </cell>
          <cell r="CJ70">
            <v>560</v>
          </cell>
          <cell r="DM70">
            <v>1224</v>
          </cell>
          <cell r="DN70">
            <v>550</v>
          </cell>
          <cell r="DO70">
            <v>6886</v>
          </cell>
          <cell r="DP70">
            <v>342</v>
          </cell>
          <cell r="DQ70">
            <v>172</v>
          </cell>
          <cell r="DR70">
            <v>2394</v>
          </cell>
          <cell r="DS70">
            <v>40</v>
          </cell>
          <cell r="DT70">
            <v>20</v>
          </cell>
          <cell r="DU70">
            <v>279</v>
          </cell>
          <cell r="DV70">
            <v>0</v>
          </cell>
          <cell r="DW70">
            <v>0</v>
          </cell>
          <cell r="DX70">
            <v>0</v>
          </cell>
          <cell r="DY70">
            <v>1566</v>
          </cell>
          <cell r="DZ70">
            <v>722</v>
          </cell>
          <cell r="EA70">
            <v>9280</v>
          </cell>
        </row>
        <row r="71">
          <cell r="AY71">
            <v>2080</v>
          </cell>
          <cell r="AZ71">
            <v>953</v>
          </cell>
          <cell r="BA71">
            <v>12820</v>
          </cell>
          <cell r="BB71">
            <v>25</v>
          </cell>
          <cell r="BC71">
            <v>13</v>
          </cell>
          <cell r="BD71">
            <v>175</v>
          </cell>
          <cell r="BJ71">
            <v>75</v>
          </cell>
          <cell r="BK71">
            <v>38</v>
          </cell>
          <cell r="BL71">
            <v>525</v>
          </cell>
          <cell r="BM71">
            <v>2</v>
          </cell>
          <cell r="BP71">
            <v>180</v>
          </cell>
          <cell r="BQ71">
            <v>90</v>
          </cell>
          <cell r="BR71">
            <v>1260</v>
          </cell>
          <cell r="BS71">
            <v>2535</v>
          </cell>
          <cell r="BT71">
            <v>1184</v>
          </cell>
          <cell r="BU71">
            <v>16005</v>
          </cell>
          <cell r="BX71">
            <v>455</v>
          </cell>
          <cell r="BY71">
            <v>231</v>
          </cell>
          <cell r="BZ71">
            <v>3185</v>
          </cell>
          <cell r="CH71">
            <v>85</v>
          </cell>
          <cell r="CI71">
            <v>43</v>
          </cell>
          <cell r="CJ71">
            <v>680</v>
          </cell>
          <cell r="DM71">
            <v>1566</v>
          </cell>
          <cell r="DN71">
            <v>722</v>
          </cell>
          <cell r="DO71">
            <v>9280</v>
          </cell>
          <cell r="DP71">
            <v>342</v>
          </cell>
          <cell r="DQ71">
            <v>172</v>
          </cell>
          <cell r="DR71">
            <v>2394</v>
          </cell>
          <cell r="DS71">
            <v>40</v>
          </cell>
          <cell r="DT71">
            <v>20</v>
          </cell>
          <cell r="DU71">
            <v>279</v>
          </cell>
          <cell r="DV71">
            <v>1000</v>
          </cell>
          <cell r="DW71">
            <v>500</v>
          </cell>
          <cell r="DX71">
            <v>6975</v>
          </cell>
          <cell r="DY71">
            <v>2908</v>
          </cell>
          <cell r="DZ71">
            <v>1394</v>
          </cell>
          <cell r="EA71">
            <v>18649</v>
          </cell>
        </row>
        <row r="72">
          <cell r="AY72">
            <v>2535</v>
          </cell>
          <cell r="AZ72">
            <v>1184</v>
          </cell>
          <cell r="BA72">
            <v>16005</v>
          </cell>
          <cell r="BB72">
            <v>30</v>
          </cell>
          <cell r="BC72">
            <v>15</v>
          </cell>
          <cell r="BD72">
            <v>240</v>
          </cell>
          <cell r="BJ72">
            <v>100</v>
          </cell>
          <cell r="BK72">
            <v>50</v>
          </cell>
          <cell r="BL72">
            <v>800</v>
          </cell>
          <cell r="BM72">
            <v>2</v>
          </cell>
          <cell r="BP72">
            <v>185</v>
          </cell>
          <cell r="BQ72">
            <v>93</v>
          </cell>
          <cell r="BR72">
            <v>1480</v>
          </cell>
          <cell r="BS72">
            <v>3070</v>
          </cell>
          <cell r="BT72">
            <v>1452</v>
          </cell>
          <cell r="BU72">
            <v>20285</v>
          </cell>
          <cell r="BX72">
            <v>535</v>
          </cell>
          <cell r="BY72">
            <v>268</v>
          </cell>
          <cell r="BZ72">
            <v>4280</v>
          </cell>
          <cell r="CH72">
            <v>85</v>
          </cell>
          <cell r="CI72">
            <v>43</v>
          </cell>
          <cell r="CJ72">
            <v>680</v>
          </cell>
          <cell r="DM72">
            <v>2908</v>
          </cell>
          <cell r="DN72">
            <v>1394</v>
          </cell>
          <cell r="DO72">
            <v>18649</v>
          </cell>
          <cell r="DP72">
            <v>494</v>
          </cell>
          <cell r="DQ72">
            <v>250</v>
          </cell>
          <cell r="DR72">
            <v>3948</v>
          </cell>
          <cell r="DS72">
            <v>58</v>
          </cell>
          <cell r="DT72">
            <v>29</v>
          </cell>
          <cell r="DU72">
            <v>461</v>
          </cell>
          <cell r="DV72">
            <v>0</v>
          </cell>
          <cell r="DW72">
            <v>0</v>
          </cell>
          <cell r="DX72">
            <v>0</v>
          </cell>
          <cell r="DY72">
            <v>3402</v>
          </cell>
          <cell r="DZ72">
            <v>1644</v>
          </cell>
          <cell r="EA72">
            <v>22597</v>
          </cell>
        </row>
        <row r="73">
          <cell r="AY73">
            <v>3070</v>
          </cell>
          <cell r="AZ73">
            <v>1452</v>
          </cell>
          <cell r="BA73">
            <v>20285</v>
          </cell>
          <cell r="BB73">
            <v>30</v>
          </cell>
          <cell r="BC73">
            <v>15</v>
          </cell>
          <cell r="BD73">
            <v>240</v>
          </cell>
          <cell r="BJ73">
            <v>120</v>
          </cell>
          <cell r="BK73">
            <v>60</v>
          </cell>
          <cell r="BL73">
            <v>960</v>
          </cell>
          <cell r="BM73">
            <v>2</v>
          </cell>
          <cell r="BP73">
            <v>190</v>
          </cell>
          <cell r="BQ73">
            <v>95</v>
          </cell>
          <cell r="BR73">
            <v>1520</v>
          </cell>
          <cell r="BS73">
            <v>3650</v>
          </cell>
          <cell r="BT73">
            <v>1742</v>
          </cell>
          <cell r="BU73">
            <v>24925</v>
          </cell>
          <cell r="BX73">
            <v>580</v>
          </cell>
          <cell r="BY73">
            <v>290</v>
          </cell>
          <cell r="BZ73">
            <v>4640</v>
          </cell>
          <cell r="CH73">
            <v>100</v>
          </cell>
          <cell r="CI73">
            <v>50</v>
          </cell>
          <cell r="CJ73">
            <v>800</v>
          </cell>
          <cell r="DM73">
            <v>3402</v>
          </cell>
          <cell r="DN73">
            <v>1644</v>
          </cell>
          <cell r="DO73">
            <v>22597</v>
          </cell>
          <cell r="DP73">
            <v>494</v>
          </cell>
          <cell r="DQ73">
            <v>250</v>
          </cell>
          <cell r="DR73">
            <v>3948</v>
          </cell>
          <cell r="DS73">
            <v>58</v>
          </cell>
          <cell r="DT73">
            <v>29</v>
          </cell>
          <cell r="DU73">
            <v>461</v>
          </cell>
          <cell r="DV73">
            <v>0</v>
          </cell>
          <cell r="DW73">
            <v>0</v>
          </cell>
          <cell r="DX73">
            <v>0</v>
          </cell>
          <cell r="DY73">
            <v>3896</v>
          </cell>
          <cell r="DZ73">
            <v>1894</v>
          </cell>
          <cell r="EA73">
            <v>26545</v>
          </cell>
        </row>
        <row r="74">
          <cell r="AY74">
            <v>3650</v>
          </cell>
          <cell r="AZ74">
            <v>1742</v>
          </cell>
          <cell r="BA74">
            <v>24925</v>
          </cell>
          <cell r="BB74">
            <v>30</v>
          </cell>
          <cell r="BC74">
            <v>15</v>
          </cell>
          <cell r="BD74">
            <v>240</v>
          </cell>
          <cell r="BJ74">
            <v>138</v>
          </cell>
          <cell r="BK74">
            <v>69</v>
          </cell>
          <cell r="BL74">
            <v>1104</v>
          </cell>
          <cell r="BM74">
            <v>3</v>
          </cell>
          <cell r="BP74">
            <v>220</v>
          </cell>
          <cell r="BQ74">
            <v>110</v>
          </cell>
          <cell r="BR74">
            <v>1760</v>
          </cell>
          <cell r="BS74">
            <v>4524</v>
          </cell>
          <cell r="BT74">
            <v>2179</v>
          </cell>
          <cell r="BU74">
            <v>31917</v>
          </cell>
          <cell r="BX74">
            <v>874</v>
          </cell>
          <cell r="BY74">
            <v>437</v>
          </cell>
          <cell r="BZ74">
            <v>6992</v>
          </cell>
          <cell r="CH74">
            <v>100</v>
          </cell>
          <cell r="CI74">
            <v>50</v>
          </cell>
          <cell r="CJ74">
            <v>800</v>
          </cell>
          <cell r="DM74">
            <v>3896</v>
          </cell>
          <cell r="DN74">
            <v>1894</v>
          </cell>
          <cell r="DO74">
            <v>26545</v>
          </cell>
          <cell r="DP74">
            <v>494</v>
          </cell>
          <cell r="DQ74">
            <v>250</v>
          </cell>
          <cell r="DR74">
            <v>3948</v>
          </cell>
          <cell r="DS74">
            <v>58</v>
          </cell>
          <cell r="DT74">
            <v>29</v>
          </cell>
          <cell r="DU74">
            <v>461</v>
          </cell>
          <cell r="DV74">
            <v>870</v>
          </cell>
          <cell r="DW74">
            <v>435</v>
          </cell>
          <cell r="DX74">
            <v>6915</v>
          </cell>
          <cell r="DY74">
            <v>5260</v>
          </cell>
          <cell r="DZ74">
            <v>2579</v>
          </cell>
          <cell r="EA74">
            <v>37408</v>
          </cell>
        </row>
        <row r="75">
          <cell r="AY75">
            <v>4524</v>
          </cell>
          <cell r="AZ75">
            <v>2179</v>
          </cell>
          <cell r="BA75">
            <v>31917</v>
          </cell>
          <cell r="BB75">
            <v>40</v>
          </cell>
          <cell r="BC75">
            <v>20</v>
          </cell>
          <cell r="BD75">
            <v>360</v>
          </cell>
          <cell r="BJ75">
            <v>150</v>
          </cell>
          <cell r="BK75">
            <v>75</v>
          </cell>
          <cell r="BL75">
            <v>1350</v>
          </cell>
          <cell r="BM75">
            <v>3</v>
          </cell>
          <cell r="BP75">
            <v>215</v>
          </cell>
          <cell r="BQ75">
            <v>108</v>
          </cell>
          <cell r="BR75">
            <v>1935</v>
          </cell>
          <cell r="BS75">
            <v>5469</v>
          </cell>
          <cell r="BT75">
            <v>2652</v>
          </cell>
          <cell r="BU75">
            <v>40422</v>
          </cell>
          <cell r="BX75">
            <v>945</v>
          </cell>
          <cell r="BY75">
            <v>473</v>
          </cell>
          <cell r="BZ75">
            <v>8505</v>
          </cell>
          <cell r="CH75">
            <v>100</v>
          </cell>
          <cell r="CI75">
            <v>50</v>
          </cell>
          <cell r="CJ75">
            <v>800</v>
          </cell>
          <cell r="DM75">
            <v>5260</v>
          </cell>
          <cell r="DN75">
            <v>2579</v>
          </cell>
          <cell r="DO75">
            <v>37408</v>
          </cell>
          <cell r="DP75">
            <v>941</v>
          </cell>
          <cell r="DQ75">
            <v>471</v>
          </cell>
          <cell r="DR75">
            <v>8465</v>
          </cell>
          <cell r="DS75">
            <v>110</v>
          </cell>
          <cell r="DT75">
            <v>55</v>
          </cell>
          <cell r="DU75">
            <v>988</v>
          </cell>
          <cell r="DV75">
            <v>0</v>
          </cell>
          <cell r="DW75">
            <v>0</v>
          </cell>
          <cell r="DX75">
            <v>0</v>
          </cell>
          <cell r="DY75">
            <v>6201</v>
          </cell>
          <cell r="DZ75">
            <v>3050</v>
          </cell>
          <cell r="EA75">
            <v>45873</v>
          </cell>
        </row>
        <row r="76">
          <cell r="AY76">
            <v>5469</v>
          </cell>
          <cell r="AZ76">
            <v>2652</v>
          </cell>
          <cell r="BA76">
            <v>40422</v>
          </cell>
          <cell r="BB76">
            <v>40</v>
          </cell>
          <cell r="BC76">
            <v>20</v>
          </cell>
          <cell r="BD76">
            <v>360</v>
          </cell>
          <cell r="BJ76">
            <v>200</v>
          </cell>
          <cell r="BK76">
            <v>100</v>
          </cell>
          <cell r="BL76">
            <v>1800</v>
          </cell>
          <cell r="BM76">
            <v>3</v>
          </cell>
          <cell r="BP76">
            <v>320</v>
          </cell>
          <cell r="BQ76">
            <v>160</v>
          </cell>
          <cell r="BR76">
            <v>2880</v>
          </cell>
          <cell r="BS76">
            <v>6709</v>
          </cell>
          <cell r="BT76">
            <v>3272</v>
          </cell>
          <cell r="BU76">
            <v>51582</v>
          </cell>
          <cell r="BX76">
            <v>1240</v>
          </cell>
          <cell r="BY76">
            <v>620</v>
          </cell>
          <cell r="BZ76">
            <v>11160</v>
          </cell>
          <cell r="CH76">
            <v>120</v>
          </cell>
          <cell r="CI76">
            <v>60</v>
          </cell>
          <cell r="CJ76">
            <v>1080</v>
          </cell>
          <cell r="DM76">
            <v>6201</v>
          </cell>
          <cell r="DN76">
            <v>3050</v>
          </cell>
          <cell r="DO76">
            <v>45873</v>
          </cell>
          <cell r="DP76">
            <v>941</v>
          </cell>
          <cell r="DQ76">
            <v>471</v>
          </cell>
          <cell r="DR76">
            <v>8465</v>
          </cell>
          <cell r="DS76">
            <v>110</v>
          </cell>
          <cell r="DT76">
            <v>55</v>
          </cell>
          <cell r="DU76">
            <v>988</v>
          </cell>
          <cell r="DV76">
            <v>0</v>
          </cell>
          <cell r="DW76">
            <v>0</v>
          </cell>
          <cell r="DX76">
            <v>0</v>
          </cell>
          <cell r="DY76">
            <v>7142</v>
          </cell>
          <cell r="DZ76">
            <v>3521</v>
          </cell>
          <cell r="EA76">
            <v>54338</v>
          </cell>
        </row>
        <row r="77">
          <cell r="AY77">
            <v>6709</v>
          </cell>
          <cell r="AZ77">
            <v>3272</v>
          </cell>
          <cell r="BA77">
            <v>51582</v>
          </cell>
          <cell r="BB77">
            <v>40</v>
          </cell>
          <cell r="BC77">
            <v>20</v>
          </cell>
          <cell r="BD77">
            <v>360</v>
          </cell>
          <cell r="BJ77">
            <v>260</v>
          </cell>
          <cell r="BK77">
            <v>130</v>
          </cell>
          <cell r="BL77">
            <v>2340</v>
          </cell>
          <cell r="BM77">
            <v>3</v>
          </cell>
          <cell r="BP77">
            <v>425</v>
          </cell>
          <cell r="BQ77">
            <v>213</v>
          </cell>
          <cell r="BR77">
            <v>3825</v>
          </cell>
          <cell r="BS77">
            <v>8194</v>
          </cell>
          <cell r="BT77">
            <v>4015</v>
          </cell>
          <cell r="BU77">
            <v>64947</v>
          </cell>
          <cell r="BX77">
            <v>1485</v>
          </cell>
          <cell r="BY77">
            <v>743</v>
          </cell>
          <cell r="BZ77">
            <v>13365</v>
          </cell>
          <cell r="CH77">
            <v>120</v>
          </cell>
          <cell r="CI77">
            <v>60</v>
          </cell>
          <cell r="CJ77">
            <v>1080</v>
          </cell>
          <cell r="DM77">
            <v>7142</v>
          </cell>
          <cell r="DN77">
            <v>3521</v>
          </cell>
          <cell r="DO77">
            <v>54338</v>
          </cell>
          <cell r="DP77">
            <v>941</v>
          </cell>
          <cell r="DQ77">
            <v>471</v>
          </cell>
          <cell r="DR77">
            <v>8465</v>
          </cell>
          <cell r="DS77">
            <v>110</v>
          </cell>
          <cell r="DT77">
            <v>55</v>
          </cell>
          <cell r="DU77">
            <v>988</v>
          </cell>
          <cell r="DV77">
            <v>2750</v>
          </cell>
          <cell r="DW77">
            <v>1375</v>
          </cell>
          <cell r="DX77">
            <v>24700</v>
          </cell>
          <cell r="DY77">
            <v>10833</v>
          </cell>
          <cell r="DZ77">
            <v>5367</v>
          </cell>
          <cell r="EA77">
            <v>87503</v>
          </cell>
        </row>
        <row r="78">
          <cell r="AY78">
            <v>8194</v>
          </cell>
          <cell r="AZ78">
            <v>4015</v>
          </cell>
          <cell r="BA78">
            <v>64947</v>
          </cell>
          <cell r="BB78">
            <v>50</v>
          </cell>
          <cell r="BC78">
            <v>25</v>
          </cell>
          <cell r="BD78">
            <v>500</v>
          </cell>
          <cell r="BJ78">
            <v>315</v>
          </cell>
          <cell r="BK78">
            <v>158</v>
          </cell>
          <cell r="BL78">
            <v>3150</v>
          </cell>
          <cell r="BM78">
            <v>3</v>
          </cell>
          <cell r="BP78">
            <v>475</v>
          </cell>
          <cell r="BQ78">
            <v>238</v>
          </cell>
          <cell r="BR78">
            <v>4750</v>
          </cell>
          <cell r="BS78">
            <v>10014</v>
          </cell>
          <cell r="BT78">
            <v>4927</v>
          </cell>
          <cell r="BU78">
            <v>83147</v>
          </cell>
          <cell r="BX78">
            <v>1820</v>
          </cell>
          <cell r="BY78">
            <v>912</v>
          </cell>
          <cell r="BZ78">
            <v>18200</v>
          </cell>
          <cell r="CH78">
            <v>120</v>
          </cell>
          <cell r="CI78">
            <v>60</v>
          </cell>
          <cell r="CJ78">
            <v>1080</v>
          </cell>
          <cell r="DM78">
            <v>10833</v>
          </cell>
          <cell r="DN78">
            <v>5367</v>
          </cell>
          <cell r="DO78">
            <v>87503</v>
          </cell>
          <cell r="DP78">
            <v>1737</v>
          </cell>
          <cell r="DQ78">
            <v>869</v>
          </cell>
          <cell r="DR78">
            <v>17370</v>
          </cell>
          <cell r="DS78">
            <v>203</v>
          </cell>
          <cell r="DT78">
            <v>101</v>
          </cell>
          <cell r="DU78">
            <v>2027</v>
          </cell>
          <cell r="DV78">
            <v>0</v>
          </cell>
          <cell r="DW78">
            <v>0</v>
          </cell>
          <cell r="DX78">
            <v>0</v>
          </cell>
          <cell r="DY78">
            <v>12570</v>
          </cell>
          <cell r="DZ78">
            <v>6236</v>
          </cell>
          <cell r="EA78">
            <v>104873</v>
          </cell>
        </row>
        <row r="79">
          <cell r="AY79">
            <v>10014</v>
          </cell>
          <cell r="AZ79">
            <v>4927</v>
          </cell>
          <cell r="BA79">
            <v>83147</v>
          </cell>
          <cell r="BB79">
            <v>50</v>
          </cell>
          <cell r="BC79">
            <v>25</v>
          </cell>
          <cell r="BD79">
            <v>500</v>
          </cell>
          <cell r="BJ79">
            <v>365</v>
          </cell>
          <cell r="BK79">
            <v>183</v>
          </cell>
          <cell r="BL79">
            <v>3650</v>
          </cell>
          <cell r="BM79">
            <v>3</v>
          </cell>
          <cell r="BP79">
            <v>520</v>
          </cell>
          <cell r="BQ79">
            <v>260</v>
          </cell>
          <cell r="BR79">
            <v>5200</v>
          </cell>
          <cell r="BS79">
            <v>11979</v>
          </cell>
          <cell r="BT79">
            <v>5911</v>
          </cell>
          <cell r="BU79">
            <v>102797</v>
          </cell>
          <cell r="BX79">
            <v>1965</v>
          </cell>
          <cell r="BY79">
            <v>984</v>
          </cell>
          <cell r="BZ79">
            <v>19650</v>
          </cell>
          <cell r="CH79">
            <v>150</v>
          </cell>
          <cell r="CI79">
            <v>75</v>
          </cell>
          <cell r="CJ79">
            <v>1350</v>
          </cell>
          <cell r="DM79">
            <v>12570</v>
          </cell>
          <cell r="DN79">
            <v>6236</v>
          </cell>
          <cell r="DO79">
            <v>104873</v>
          </cell>
          <cell r="DP79">
            <v>1737</v>
          </cell>
          <cell r="DQ79">
            <v>869</v>
          </cell>
          <cell r="DR79">
            <v>17370</v>
          </cell>
          <cell r="DS79">
            <v>203</v>
          </cell>
          <cell r="DT79">
            <v>101</v>
          </cell>
          <cell r="DU79">
            <v>2027</v>
          </cell>
          <cell r="DV79">
            <v>0</v>
          </cell>
          <cell r="DW79">
            <v>0</v>
          </cell>
          <cell r="DX79">
            <v>0</v>
          </cell>
          <cell r="DY79">
            <v>14307</v>
          </cell>
          <cell r="DZ79">
            <v>7105</v>
          </cell>
          <cell r="EA79">
            <v>122243</v>
          </cell>
        </row>
        <row r="80">
          <cell r="AY80">
            <v>11979</v>
          </cell>
          <cell r="AZ80">
            <v>5911</v>
          </cell>
          <cell r="BA80">
            <v>102797</v>
          </cell>
          <cell r="BB80">
            <v>50</v>
          </cell>
          <cell r="BC80">
            <v>25</v>
          </cell>
          <cell r="BD80">
            <v>500</v>
          </cell>
          <cell r="BJ80">
            <v>500</v>
          </cell>
          <cell r="BK80">
            <v>250</v>
          </cell>
          <cell r="BL80">
            <v>5000</v>
          </cell>
          <cell r="BM80">
            <v>3</v>
          </cell>
          <cell r="BP80">
            <v>825</v>
          </cell>
          <cell r="BQ80">
            <v>413</v>
          </cell>
          <cell r="BR80">
            <v>8250</v>
          </cell>
          <cell r="BS80">
            <v>14704</v>
          </cell>
          <cell r="BT80">
            <v>7274</v>
          </cell>
          <cell r="BU80">
            <v>130047</v>
          </cell>
          <cell r="BX80">
            <v>2725</v>
          </cell>
          <cell r="BY80">
            <v>1363</v>
          </cell>
          <cell r="BZ80">
            <v>27250</v>
          </cell>
          <cell r="CH80">
            <v>150</v>
          </cell>
          <cell r="CI80">
            <v>75</v>
          </cell>
          <cell r="CJ80">
            <v>1350</v>
          </cell>
          <cell r="DM80">
            <v>14307</v>
          </cell>
          <cell r="DN80">
            <v>7105</v>
          </cell>
          <cell r="DO80">
            <v>122243</v>
          </cell>
          <cell r="DP80">
            <v>1737</v>
          </cell>
          <cell r="DQ80">
            <v>869</v>
          </cell>
          <cell r="DR80">
            <v>17370</v>
          </cell>
          <cell r="DS80">
            <v>203</v>
          </cell>
          <cell r="DT80">
            <v>101</v>
          </cell>
          <cell r="DU80">
            <v>2027</v>
          </cell>
          <cell r="DV80">
            <v>5075</v>
          </cell>
          <cell r="DW80">
            <v>2525</v>
          </cell>
          <cell r="DX80">
            <v>50675</v>
          </cell>
          <cell r="DY80">
            <v>21119</v>
          </cell>
          <cell r="DZ80">
            <v>10499</v>
          </cell>
          <cell r="EA80">
            <v>190288</v>
          </cell>
        </row>
        <row r="81">
          <cell r="AY81">
            <v>14704</v>
          </cell>
          <cell r="AZ81">
            <v>7274</v>
          </cell>
          <cell r="BA81">
            <v>130047</v>
          </cell>
          <cell r="BB81">
            <v>75</v>
          </cell>
          <cell r="BC81">
            <v>38</v>
          </cell>
          <cell r="BD81">
            <v>750</v>
          </cell>
          <cell r="BJ81">
            <v>580</v>
          </cell>
          <cell r="BK81">
            <v>290</v>
          </cell>
          <cell r="BL81">
            <v>5800</v>
          </cell>
          <cell r="BM81">
            <v>3</v>
          </cell>
          <cell r="BP81">
            <v>870</v>
          </cell>
          <cell r="BQ81">
            <v>435</v>
          </cell>
          <cell r="BR81">
            <v>8700</v>
          </cell>
          <cell r="BS81">
            <v>17839</v>
          </cell>
          <cell r="BT81">
            <v>8845</v>
          </cell>
          <cell r="BU81">
            <v>161397</v>
          </cell>
          <cell r="BX81">
            <v>3135</v>
          </cell>
          <cell r="BY81">
            <v>1571</v>
          </cell>
          <cell r="BZ81">
            <v>31350</v>
          </cell>
          <cell r="CH81">
            <v>150</v>
          </cell>
          <cell r="CI81">
            <v>75</v>
          </cell>
          <cell r="CJ81">
            <v>1350</v>
          </cell>
          <cell r="DM81">
            <v>21119</v>
          </cell>
          <cell r="DN81">
            <v>10499</v>
          </cell>
          <cell r="DO81">
            <v>190288</v>
          </cell>
          <cell r="DP81">
            <v>3048</v>
          </cell>
          <cell r="DQ81">
            <v>1524</v>
          </cell>
          <cell r="DR81">
            <v>30480</v>
          </cell>
          <cell r="DS81">
            <v>284</v>
          </cell>
          <cell r="DT81">
            <v>142</v>
          </cell>
          <cell r="DU81">
            <v>2845</v>
          </cell>
          <cell r="DV81">
            <v>0</v>
          </cell>
          <cell r="DW81">
            <v>0</v>
          </cell>
          <cell r="DX81">
            <v>0</v>
          </cell>
          <cell r="DY81">
            <v>24167</v>
          </cell>
          <cell r="DZ81">
            <v>12023</v>
          </cell>
          <cell r="EA81">
            <v>220768</v>
          </cell>
        </row>
        <row r="82">
          <cell r="AY82">
            <v>17839</v>
          </cell>
          <cell r="AZ82">
            <v>8845</v>
          </cell>
          <cell r="BA82">
            <v>161397</v>
          </cell>
          <cell r="BB82">
            <v>75</v>
          </cell>
          <cell r="BC82">
            <v>38</v>
          </cell>
          <cell r="BD82">
            <v>750</v>
          </cell>
          <cell r="BJ82">
            <v>720</v>
          </cell>
          <cell r="BK82">
            <v>360</v>
          </cell>
          <cell r="BL82">
            <v>7200</v>
          </cell>
          <cell r="BM82">
            <v>3</v>
          </cell>
          <cell r="BP82">
            <v>950</v>
          </cell>
          <cell r="BQ82">
            <v>475</v>
          </cell>
          <cell r="BR82">
            <v>9500</v>
          </cell>
          <cell r="BS82">
            <v>21549</v>
          </cell>
          <cell r="BT82">
            <v>10704</v>
          </cell>
          <cell r="BU82">
            <v>198497</v>
          </cell>
          <cell r="BX82">
            <v>3710</v>
          </cell>
          <cell r="BY82">
            <v>1859</v>
          </cell>
          <cell r="BZ82">
            <v>37100</v>
          </cell>
          <cell r="CH82">
            <v>200</v>
          </cell>
          <cell r="CI82">
            <v>100</v>
          </cell>
          <cell r="CJ82">
            <v>1800</v>
          </cell>
          <cell r="DM82">
            <v>24167</v>
          </cell>
          <cell r="DN82">
            <v>12023</v>
          </cell>
          <cell r="DO82">
            <v>220768</v>
          </cell>
          <cell r="DP82">
            <v>3048</v>
          </cell>
          <cell r="DQ82">
            <v>1524</v>
          </cell>
          <cell r="DR82">
            <v>30480</v>
          </cell>
          <cell r="DS82">
            <v>284</v>
          </cell>
          <cell r="DT82">
            <v>142</v>
          </cell>
          <cell r="DU82">
            <v>2845</v>
          </cell>
          <cell r="DV82">
            <v>0</v>
          </cell>
          <cell r="DW82">
            <v>0</v>
          </cell>
          <cell r="DX82">
            <v>0</v>
          </cell>
          <cell r="DY82">
            <v>27215</v>
          </cell>
          <cell r="DZ82">
            <v>13547</v>
          </cell>
          <cell r="EA82">
            <v>251248</v>
          </cell>
        </row>
        <row r="83">
          <cell r="AY83">
            <v>21549</v>
          </cell>
          <cell r="AZ83">
            <v>10704</v>
          </cell>
          <cell r="BA83">
            <v>198497</v>
          </cell>
          <cell r="BB83">
            <v>75</v>
          </cell>
          <cell r="BC83">
            <v>38</v>
          </cell>
          <cell r="BD83">
            <v>750</v>
          </cell>
          <cell r="BJ83">
            <v>830</v>
          </cell>
          <cell r="BK83">
            <v>415</v>
          </cell>
          <cell r="BL83">
            <v>8300</v>
          </cell>
          <cell r="BM83">
            <v>3</v>
          </cell>
          <cell r="BP83">
            <v>1500</v>
          </cell>
          <cell r="BQ83">
            <v>750</v>
          </cell>
          <cell r="BR83">
            <v>15000</v>
          </cell>
          <cell r="BS83">
            <v>26064</v>
          </cell>
          <cell r="BT83">
            <v>12965</v>
          </cell>
          <cell r="BU83">
            <v>243647</v>
          </cell>
          <cell r="BX83">
            <v>4515</v>
          </cell>
          <cell r="BY83">
            <v>2261</v>
          </cell>
          <cell r="BZ83">
            <v>45150</v>
          </cell>
          <cell r="CH83">
            <v>200</v>
          </cell>
          <cell r="CI83">
            <v>100</v>
          </cell>
          <cell r="CJ83">
            <v>1800</v>
          </cell>
          <cell r="DM83">
            <v>27215</v>
          </cell>
          <cell r="DN83">
            <v>13547</v>
          </cell>
          <cell r="DO83">
            <v>251248</v>
          </cell>
          <cell r="DP83">
            <v>3048</v>
          </cell>
          <cell r="DQ83">
            <v>1524</v>
          </cell>
          <cell r="DR83">
            <v>30480</v>
          </cell>
          <cell r="DS83">
            <v>284</v>
          </cell>
          <cell r="DT83">
            <v>142</v>
          </cell>
          <cell r="DU83">
            <v>2845</v>
          </cell>
          <cell r="DV83">
            <v>7100</v>
          </cell>
          <cell r="DW83">
            <v>3550</v>
          </cell>
          <cell r="DX83">
            <v>71125</v>
          </cell>
          <cell r="DY83">
            <v>37363</v>
          </cell>
          <cell r="DZ83">
            <v>18621</v>
          </cell>
          <cell r="EA83">
            <v>352853</v>
          </cell>
        </row>
        <row r="84">
          <cell r="AY84">
            <v>26064</v>
          </cell>
          <cell r="AZ84">
            <v>12965</v>
          </cell>
          <cell r="BA84">
            <v>243647</v>
          </cell>
          <cell r="BB84">
            <v>100</v>
          </cell>
          <cell r="BC84">
            <v>50</v>
          </cell>
          <cell r="BD84">
            <v>1000</v>
          </cell>
          <cell r="BJ84">
            <v>980</v>
          </cell>
          <cell r="BK84">
            <v>490</v>
          </cell>
          <cell r="BL84">
            <v>9800</v>
          </cell>
          <cell r="BM84">
            <v>3</v>
          </cell>
          <cell r="BP84">
            <v>1550</v>
          </cell>
          <cell r="BQ84">
            <v>775</v>
          </cell>
          <cell r="BR84">
            <v>15500</v>
          </cell>
          <cell r="BS84">
            <v>31354</v>
          </cell>
          <cell r="BT84">
            <v>15610</v>
          </cell>
          <cell r="BU84">
            <v>296547</v>
          </cell>
          <cell r="BX84">
            <v>5290</v>
          </cell>
          <cell r="BY84">
            <v>2645</v>
          </cell>
          <cell r="BZ84">
            <v>52900</v>
          </cell>
          <cell r="CH84">
            <v>200</v>
          </cell>
          <cell r="CI84">
            <v>100</v>
          </cell>
          <cell r="CJ84">
            <v>1800</v>
          </cell>
          <cell r="DM84">
            <v>37363</v>
          </cell>
          <cell r="DN84">
            <v>18621</v>
          </cell>
          <cell r="DO84">
            <v>352853</v>
          </cell>
          <cell r="DP84">
            <v>3315</v>
          </cell>
          <cell r="DQ84">
            <v>1660</v>
          </cell>
          <cell r="DR84">
            <v>33150</v>
          </cell>
          <cell r="DS84">
            <v>516</v>
          </cell>
          <cell r="DT84">
            <v>258</v>
          </cell>
          <cell r="DU84">
            <v>5157</v>
          </cell>
          <cell r="DV84">
            <v>0</v>
          </cell>
          <cell r="DW84">
            <v>0</v>
          </cell>
          <cell r="DX84">
            <v>0</v>
          </cell>
          <cell r="DY84">
            <v>40678</v>
          </cell>
          <cell r="DZ84">
            <v>20281</v>
          </cell>
          <cell r="EA84">
            <v>386003</v>
          </cell>
        </row>
        <row r="85">
          <cell r="AY85">
            <v>31354</v>
          </cell>
          <cell r="AZ85">
            <v>15610</v>
          </cell>
          <cell r="BA85">
            <v>296547</v>
          </cell>
          <cell r="BB85">
            <v>100</v>
          </cell>
          <cell r="BC85">
            <v>50</v>
          </cell>
          <cell r="BD85">
            <v>1000</v>
          </cell>
          <cell r="BJ85">
            <v>1050</v>
          </cell>
          <cell r="BK85">
            <v>525</v>
          </cell>
          <cell r="BL85">
            <v>10500</v>
          </cell>
          <cell r="BM85">
            <v>4</v>
          </cell>
          <cell r="BP85">
            <v>1600</v>
          </cell>
          <cell r="BQ85">
            <v>800</v>
          </cell>
          <cell r="BR85">
            <v>16000</v>
          </cell>
          <cell r="BS85">
            <v>38154</v>
          </cell>
          <cell r="BT85">
            <v>19010</v>
          </cell>
          <cell r="BU85">
            <v>364547</v>
          </cell>
          <cell r="BX85">
            <v>6800</v>
          </cell>
          <cell r="BY85">
            <v>3400</v>
          </cell>
          <cell r="BZ85">
            <v>68000</v>
          </cell>
          <cell r="CH85">
            <v>250</v>
          </cell>
          <cell r="CI85">
            <v>125</v>
          </cell>
          <cell r="CJ85">
            <v>2500</v>
          </cell>
          <cell r="DM85">
            <v>40678</v>
          </cell>
          <cell r="DN85">
            <v>20281</v>
          </cell>
          <cell r="DO85">
            <v>386003</v>
          </cell>
          <cell r="DP85">
            <v>3315</v>
          </cell>
          <cell r="DQ85">
            <v>1660</v>
          </cell>
          <cell r="DR85">
            <v>33150</v>
          </cell>
          <cell r="DS85">
            <v>516</v>
          </cell>
          <cell r="DT85">
            <v>258</v>
          </cell>
          <cell r="DU85">
            <v>5157</v>
          </cell>
          <cell r="DV85">
            <v>7740</v>
          </cell>
          <cell r="DW85">
            <v>3870</v>
          </cell>
          <cell r="DX85">
            <v>77355</v>
          </cell>
          <cell r="DY85">
            <v>51733</v>
          </cell>
          <cell r="DZ85">
            <v>25811</v>
          </cell>
          <cell r="EA85">
            <v>496508</v>
          </cell>
        </row>
        <row r="86">
          <cell r="CH86">
            <v>250</v>
          </cell>
          <cell r="CI86">
            <v>125</v>
          </cell>
          <cell r="CJ86">
            <v>2500</v>
          </cell>
        </row>
        <row r="87">
          <cell r="CH87">
            <v>250</v>
          </cell>
          <cell r="CI87">
            <v>125</v>
          </cell>
          <cell r="CJ87">
            <v>2500</v>
          </cell>
        </row>
        <row r="88">
          <cell r="CH88">
            <v>300</v>
          </cell>
          <cell r="CI88">
            <v>150</v>
          </cell>
          <cell r="CJ88">
            <v>3000</v>
          </cell>
        </row>
        <row r="89">
          <cell r="CH89">
            <v>300</v>
          </cell>
          <cell r="CI89">
            <v>150</v>
          </cell>
          <cell r="CJ89">
            <v>3000</v>
          </cell>
        </row>
        <row r="90">
          <cell r="CH90">
            <v>300</v>
          </cell>
          <cell r="CI90">
            <v>150</v>
          </cell>
          <cell r="CJ90">
            <v>3000</v>
          </cell>
        </row>
        <row r="91">
          <cell r="CH91">
            <v>400</v>
          </cell>
          <cell r="CI91">
            <v>200</v>
          </cell>
          <cell r="CJ91">
            <v>4000</v>
          </cell>
        </row>
        <row r="92">
          <cell r="CH92">
            <v>400</v>
          </cell>
          <cell r="CI92">
            <v>200</v>
          </cell>
          <cell r="CJ92">
            <v>4000</v>
          </cell>
        </row>
        <row r="93">
          <cell r="CH93">
            <v>400</v>
          </cell>
          <cell r="CI93">
            <v>200</v>
          </cell>
          <cell r="CJ93">
            <v>4000</v>
          </cell>
        </row>
        <row r="94">
          <cell r="CH94">
            <v>500</v>
          </cell>
          <cell r="CI94">
            <v>250</v>
          </cell>
          <cell r="CJ94">
            <v>5000</v>
          </cell>
        </row>
        <row r="95">
          <cell r="CH95">
            <v>500</v>
          </cell>
          <cell r="CI95">
            <v>250</v>
          </cell>
          <cell r="CJ95">
            <v>5000</v>
          </cell>
        </row>
        <row r="96">
          <cell r="CH96">
            <v>500</v>
          </cell>
          <cell r="CI96">
            <v>250</v>
          </cell>
          <cell r="CJ96">
            <v>5000</v>
          </cell>
        </row>
        <row r="97">
          <cell r="CH97">
            <v>600</v>
          </cell>
          <cell r="CI97">
            <v>300</v>
          </cell>
          <cell r="CJ97">
            <v>6000</v>
          </cell>
        </row>
        <row r="98">
          <cell r="CH98">
            <v>600</v>
          </cell>
          <cell r="CI98">
            <v>300</v>
          </cell>
          <cell r="CJ98">
            <v>6000</v>
          </cell>
        </row>
        <row r="99">
          <cell r="CH99">
            <v>600</v>
          </cell>
          <cell r="CI99">
            <v>300</v>
          </cell>
          <cell r="CJ99">
            <v>6000</v>
          </cell>
        </row>
        <row r="100">
          <cell r="CH100">
            <v>700</v>
          </cell>
          <cell r="CI100">
            <v>350</v>
          </cell>
          <cell r="CJ100">
            <v>7000</v>
          </cell>
        </row>
        <row r="101">
          <cell r="CH101">
            <v>700</v>
          </cell>
          <cell r="CI101">
            <v>350</v>
          </cell>
          <cell r="CJ101">
            <v>7000</v>
          </cell>
        </row>
        <row r="102">
          <cell r="CH102">
            <v>700</v>
          </cell>
          <cell r="CI102">
            <v>350</v>
          </cell>
          <cell r="CJ102">
            <v>7000</v>
          </cell>
        </row>
        <row r="103">
          <cell r="CH103">
            <v>900</v>
          </cell>
          <cell r="CI103">
            <v>450</v>
          </cell>
          <cell r="CJ103">
            <v>9000</v>
          </cell>
        </row>
        <row r="104">
          <cell r="CH104">
            <v>900</v>
          </cell>
          <cell r="CI104">
            <v>450</v>
          </cell>
          <cell r="CJ104">
            <v>9000</v>
          </cell>
        </row>
        <row r="105">
          <cell r="CH105">
            <v>900</v>
          </cell>
          <cell r="CI105">
            <v>450</v>
          </cell>
          <cell r="CJ105">
            <v>9000</v>
          </cell>
        </row>
        <row r="106">
          <cell r="CH106">
            <v>1000</v>
          </cell>
          <cell r="CI106">
            <v>500</v>
          </cell>
          <cell r="CJ106">
            <v>10000</v>
          </cell>
        </row>
        <row r="107">
          <cell r="CH107">
            <v>1000</v>
          </cell>
          <cell r="CI107">
            <v>500</v>
          </cell>
          <cell r="CJ107">
            <v>10000</v>
          </cell>
        </row>
        <row r="108">
          <cell r="CH108">
            <v>1000</v>
          </cell>
          <cell r="CI108">
            <v>500</v>
          </cell>
          <cell r="CJ108">
            <v>10000</v>
          </cell>
        </row>
        <row r="109">
          <cell r="CH109">
            <v>1000</v>
          </cell>
          <cell r="CI109">
            <v>500</v>
          </cell>
          <cell r="CJ109">
            <v>10000</v>
          </cell>
        </row>
        <row r="110">
          <cell r="CH110">
            <v>25</v>
          </cell>
          <cell r="CI110">
            <v>13</v>
          </cell>
          <cell r="CJ110">
            <v>150</v>
          </cell>
        </row>
        <row r="111">
          <cell r="CH111">
            <v>30</v>
          </cell>
          <cell r="CI111">
            <v>15</v>
          </cell>
          <cell r="CJ111">
            <v>180</v>
          </cell>
        </row>
        <row r="112">
          <cell r="CH112">
            <v>30</v>
          </cell>
          <cell r="CI112">
            <v>15</v>
          </cell>
          <cell r="CJ112">
            <v>180</v>
          </cell>
        </row>
        <row r="113">
          <cell r="CH113">
            <v>35</v>
          </cell>
          <cell r="CI113">
            <v>18</v>
          </cell>
          <cell r="CJ113">
            <v>210</v>
          </cell>
        </row>
        <row r="114">
          <cell r="CH114">
            <v>35</v>
          </cell>
          <cell r="CI114">
            <v>18</v>
          </cell>
          <cell r="CJ114">
            <v>210</v>
          </cell>
        </row>
        <row r="115">
          <cell r="CH115">
            <v>45</v>
          </cell>
          <cell r="CI115">
            <v>23</v>
          </cell>
          <cell r="CJ115">
            <v>315</v>
          </cell>
        </row>
        <row r="116">
          <cell r="CH116">
            <v>45</v>
          </cell>
          <cell r="CI116">
            <v>23</v>
          </cell>
          <cell r="CJ116">
            <v>315</v>
          </cell>
        </row>
        <row r="117">
          <cell r="CH117">
            <v>55</v>
          </cell>
          <cell r="CI117">
            <v>28</v>
          </cell>
          <cell r="CJ117">
            <v>385</v>
          </cell>
        </row>
        <row r="118">
          <cell r="CH118">
            <v>55</v>
          </cell>
          <cell r="CI118">
            <v>28</v>
          </cell>
          <cell r="CJ118">
            <v>385</v>
          </cell>
        </row>
        <row r="119">
          <cell r="CH119">
            <v>60</v>
          </cell>
          <cell r="CI119">
            <v>30</v>
          </cell>
          <cell r="CJ119">
            <v>420</v>
          </cell>
        </row>
        <row r="120">
          <cell r="CH120">
            <v>60</v>
          </cell>
          <cell r="CI120">
            <v>30</v>
          </cell>
          <cell r="CJ120">
            <v>420</v>
          </cell>
        </row>
        <row r="121">
          <cell r="CH121">
            <v>80</v>
          </cell>
          <cell r="CI121">
            <v>40</v>
          </cell>
          <cell r="CJ121">
            <v>640</v>
          </cell>
        </row>
        <row r="122">
          <cell r="CH122">
            <v>80</v>
          </cell>
          <cell r="CI122">
            <v>40</v>
          </cell>
          <cell r="CJ122">
            <v>640</v>
          </cell>
        </row>
        <row r="123">
          <cell r="CH123">
            <v>100</v>
          </cell>
          <cell r="CI123">
            <v>50</v>
          </cell>
          <cell r="CJ123">
            <v>800</v>
          </cell>
        </row>
        <row r="124">
          <cell r="CH124">
            <v>100</v>
          </cell>
          <cell r="CI124">
            <v>50</v>
          </cell>
          <cell r="CJ124">
            <v>800</v>
          </cell>
        </row>
        <row r="125">
          <cell r="CH125">
            <v>115</v>
          </cell>
          <cell r="CI125">
            <v>58</v>
          </cell>
          <cell r="CJ125">
            <v>920</v>
          </cell>
        </row>
        <row r="126">
          <cell r="CH126">
            <v>115</v>
          </cell>
          <cell r="CI126">
            <v>58</v>
          </cell>
          <cell r="CJ126">
            <v>920</v>
          </cell>
        </row>
        <row r="127">
          <cell r="CH127">
            <v>115</v>
          </cell>
          <cell r="CI127">
            <v>58</v>
          </cell>
          <cell r="CJ127">
            <v>920</v>
          </cell>
        </row>
        <row r="128">
          <cell r="CH128">
            <v>130</v>
          </cell>
          <cell r="CI128">
            <v>65</v>
          </cell>
          <cell r="CJ128">
            <v>1170</v>
          </cell>
        </row>
        <row r="129">
          <cell r="CH129">
            <v>130</v>
          </cell>
          <cell r="CI129">
            <v>65</v>
          </cell>
          <cell r="CJ129">
            <v>1170</v>
          </cell>
        </row>
        <row r="130">
          <cell r="CH130">
            <v>130</v>
          </cell>
          <cell r="CI130">
            <v>65</v>
          </cell>
          <cell r="CJ130">
            <v>1170</v>
          </cell>
        </row>
        <row r="131">
          <cell r="CH131">
            <v>170</v>
          </cell>
          <cell r="CI131">
            <v>85</v>
          </cell>
          <cell r="CJ131">
            <v>1530</v>
          </cell>
        </row>
        <row r="132">
          <cell r="CH132">
            <v>170</v>
          </cell>
          <cell r="CI132">
            <v>85</v>
          </cell>
          <cell r="CJ132">
            <v>1530</v>
          </cell>
        </row>
        <row r="133">
          <cell r="CH133">
            <v>170</v>
          </cell>
          <cell r="CI133">
            <v>85</v>
          </cell>
          <cell r="CJ133">
            <v>1530</v>
          </cell>
        </row>
        <row r="134">
          <cell r="CH134">
            <v>225</v>
          </cell>
          <cell r="CI134">
            <v>113</v>
          </cell>
          <cell r="CJ134">
            <v>2025</v>
          </cell>
        </row>
        <row r="135">
          <cell r="CH135">
            <v>225</v>
          </cell>
          <cell r="CI135">
            <v>113</v>
          </cell>
          <cell r="CJ135">
            <v>2025</v>
          </cell>
        </row>
        <row r="136">
          <cell r="CH136">
            <v>225</v>
          </cell>
          <cell r="CI136">
            <v>113</v>
          </cell>
          <cell r="CJ136">
            <v>2025</v>
          </cell>
        </row>
        <row r="137">
          <cell r="CH137">
            <v>275</v>
          </cell>
          <cell r="CI137">
            <v>138</v>
          </cell>
          <cell r="CJ137">
            <v>2750</v>
          </cell>
        </row>
        <row r="138">
          <cell r="CH138">
            <v>275</v>
          </cell>
          <cell r="CI138">
            <v>138</v>
          </cell>
          <cell r="CJ138">
            <v>2750</v>
          </cell>
        </row>
        <row r="139">
          <cell r="CH139">
            <v>275</v>
          </cell>
          <cell r="CI139">
            <v>138</v>
          </cell>
          <cell r="CJ139">
            <v>2750</v>
          </cell>
        </row>
        <row r="140">
          <cell r="CH140">
            <v>320</v>
          </cell>
          <cell r="CI140">
            <v>160</v>
          </cell>
          <cell r="CJ140">
            <v>3200</v>
          </cell>
        </row>
        <row r="141">
          <cell r="CH141">
            <v>320</v>
          </cell>
          <cell r="CI141">
            <v>160</v>
          </cell>
          <cell r="CJ141">
            <v>3200</v>
          </cell>
        </row>
        <row r="142">
          <cell r="CH142">
            <v>320</v>
          </cell>
          <cell r="CI142">
            <v>160</v>
          </cell>
          <cell r="CJ142">
            <v>3200</v>
          </cell>
        </row>
        <row r="143">
          <cell r="CH143">
            <v>445</v>
          </cell>
          <cell r="CI143">
            <v>223</v>
          </cell>
          <cell r="CJ143">
            <v>4450</v>
          </cell>
        </row>
        <row r="144">
          <cell r="CH144">
            <v>445</v>
          </cell>
          <cell r="CI144">
            <v>223</v>
          </cell>
          <cell r="CJ144">
            <v>4450</v>
          </cell>
        </row>
        <row r="145">
          <cell r="CH145">
            <v>445</v>
          </cell>
          <cell r="CI145">
            <v>223</v>
          </cell>
          <cell r="CJ145">
            <v>4450</v>
          </cell>
        </row>
        <row r="146">
          <cell r="CH146">
            <v>520</v>
          </cell>
          <cell r="CI146">
            <v>260</v>
          </cell>
          <cell r="CJ146">
            <v>5200</v>
          </cell>
        </row>
        <row r="147">
          <cell r="CH147">
            <v>520</v>
          </cell>
          <cell r="CI147">
            <v>260</v>
          </cell>
          <cell r="CJ147">
            <v>5200</v>
          </cell>
        </row>
        <row r="148">
          <cell r="CH148">
            <v>520</v>
          </cell>
          <cell r="CI148">
            <v>260</v>
          </cell>
          <cell r="CJ148">
            <v>5200</v>
          </cell>
        </row>
        <row r="149">
          <cell r="CH149">
            <v>650</v>
          </cell>
          <cell r="CI149">
            <v>325</v>
          </cell>
          <cell r="CJ149">
            <v>6500</v>
          </cell>
        </row>
        <row r="150">
          <cell r="CH150">
            <v>650</v>
          </cell>
          <cell r="CI150">
            <v>325</v>
          </cell>
          <cell r="CJ150">
            <v>6500</v>
          </cell>
        </row>
        <row r="151">
          <cell r="CH151">
            <v>650</v>
          </cell>
          <cell r="CI151">
            <v>325</v>
          </cell>
          <cell r="CJ151">
            <v>6500</v>
          </cell>
        </row>
        <row r="152">
          <cell r="CH152">
            <v>750</v>
          </cell>
          <cell r="CI152">
            <v>375</v>
          </cell>
          <cell r="CJ152">
            <v>7500</v>
          </cell>
        </row>
        <row r="153">
          <cell r="CH153">
            <v>750</v>
          </cell>
          <cell r="CI153">
            <v>375</v>
          </cell>
          <cell r="CJ153">
            <v>7500</v>
          </cell>
        </row>
        <row r="154">
          <cell r="CH154">
            <v>750</v>
          </cell>
          <cell r="CI154">
            <v>375</v>
          </cell>
          <cell r="CJ154">
            <v>7500</v>
          </cell>
        </row>
        <row r="155">
          <cell r="CH155">
            <v>900</v>
          </cell>
          <cell r="CI155">
            <v>450</v>
          </cell>
          <cell r="CJ155">
            <v>9000</v>
          </cell>
        </row>
        <row r="156">
          <cell r="CH156">
            <v>900</v>
          </cell>
          <cell r="CI156">
            <v>450</v>
          </cell>
          <cell r="CJ156">
            <v>9000</v>
          </cell>
        </row>
        <row r="157">
          <cell r="CH157">
            <v>900</v>
          </cell>
          <cell r="CI157">
            <v>450</v>
          </cell>
          <cell r="CJ157">
            <v>9000</v>
          </cell>
        </row>
        <row r="158">
          <cell r="CH158">
            <v>1000</v>
          </cell>
          <cell r="CI158">
            <v>500</v>
          </cell>
          <cell r="CJ158">
            <v>10000</v>
          </cell>
        </row>
        <row r="159">
          <cell r="CH159">
            <v>1000</v>
          </cell>
          <cell r="CI159">
            <v>500</v>
          </cell>
          <cell r="CJ159">
            <v>10000</v>
          </cell>
        </row>
        <row r="160">
          <cell r="CH160">
            <v>1000</v>
          </cell>
          <cell r="CI160">
            <v>500</v>
          </cell>
          <cell r="CJ160">
            <v>10000</v>
          </cell>
        </row>
        <row r="161">
          <cell r="CH161">
            <v>1000</v>
          </cell>
          <cell r="CI161">
            <v>500</v>
          </cell>
          <cell r="CJ161">
            <v>10000</v>
          </cell>
        </row>
        <row r="162">
          <cell r="CH162">
            <v>35</v>
          </cell>
          <cell r="CI162">
            <v>18</v>
          </cell>
          <cell r="CJ162">
            <v>210</v>
          </cell>
        </row>
        <row r="163">
          <cell r="CH163">
            <v>40</v>
          </cell>
          <cell r="CI163">
            <v>20</v>
          </cell>
          <cell r="CJ163">
            <v>240</v>
          </cell>
        </row>
        <row r="164">
          <cell r="CH164">
            <v>40</v>
          </cell>
          <cell r="CI164">
            <v>20</v>
          </cell>
          <cell r="CJ164">
            <v>240</v>
          </cell>
        </row>
        <row r="165">
          <cell r="CH165">
            <v>45</v>
          </cell>
          <cell r="CI165">
            <v>23</v>
          </cell>
          <cell r="CJ165">
            <v>270</v>
          </cell>
        </row>
        <row r="166">
          <cell r="CH166">
            <v>45</v>
          </cell>
          <cell r="CI166">
            <v>23</v>
          </cell>
          <cell r="CJ166">
            <v>270</v>
          </cell>
        </row>
        <row r="167">
          <cell r="CH167">
            <v>60</v>
          </cell>
          <cell r="CI167">
            <v>30</v>
          </cell>
          <cell r="CJ167">
            <v>420</v>
          </cell>
        </row>
        <row r="168">
          <cell r="CH168">
            <v>60</v>
          </cell>
          <cell r="CI168">
            <v>30</v>
          </cell>
          <cell r="CJ168">
            <v>420</v>
          </cell>
        </row>
        <row r="169">
          <cell r="CH169">
            <v>70</v>
          </cell>
          <cell r="CI169">
            <v>35</v>
          </cell>
          <cell r="CJ169">
            <v>490</v>
          </cell>
        </row>
        <row r="170">
          <cell r="CH170">
            <v>70</v>
          </cell>
          <cell r="CI170">
            <v>35</v>
          </cell>
          <cell r="CJ170">
            <v>490</v>
          </cell>
        </row>
        <row r="171">
          <cell r="CH171">
            <v>75</v>
          </cell>
          <cell r="CI171">
            <v>38</v>
          </cell>
          <cell r="CJ171">
            <v>525</v>
          </cell>
        </row>
        <row r="172">
          <cell r="CH172">
            <v>75</v>
          </cell>
          <cell r="CI172">
            <v>38</v>
          </cell>
          <cell r="CJ172">
            <v>525</v>
          </cell>
        </row>
        <row r="173">
          <cell r="CH173">
            <v>100</v>
          </cell>
          <cell r="CI173">
            <v>50</v>
          </cell>
          <cell r="CJ173">
            <v>800</v>
          </cell>
        </row>
        <row r="174">
          <cell r="CH174">
            <v>100</v>
          </cell>
          <cell r="CI174">
            <v>50</v>
          </cell>
          <cell r="CJ174">
            <v>800</v>
          </cell>
        </row>
        <row r="175">
          <cell r="CH175">
            <v>120</v>
          </cell>
          <cell r="CI175">
            <v>60</v>
          </cell>
          <cell r="CJ175">
            <v>960</v>
          </cell>
        </row>
        <row r="176">
          <cell r="CH176">
            <v>120</v>
          </cell>
          <cell r="CI176">
            <v>60</v>
          </cell>
          <cell r="CJ176">
            <v>960</v>
          </cell>
        </row>
        <row r="177">
          <cell r="CH177">
            <v>138</v>
          </cell>
          <cell r="CI177">
            <v>69</v>
          </cell>
          <cell r="CJ177">
            <v>1104</v>
          </cell>
        </row>
        <row r="178">
          <cell r="CH178">
            <v>138</v>
          </cell>
          <cell r="CI178">
            <v>69</v>
          </cell>
          <cell r="CJ178">
            <v>1104</v>
          </cell>
        </row>
        <row r="179">
          <cell r="CH179">
            <v>138</v>
          </cell>
          <cell r="CI179">
            <v>69</v>
          </cell>
          <cell r="CJ179">
            <v>1104</v>
          </cell>
        </row>
        <row r="180">
          <cell r="CH180">
            <v>150</v>
          </cell>
          <cell r="CI180">
            <v>75</v>
          </cell>
          <cell r="CJ180">
            <v>1350</v>
          </cell>
        </row>
        <row r="181">
          <cell r="CH181">
            <v>150</v>
          </cell>
          <cell r="CI181">
            <v>75</v>
          </cell>
          <cell r="CJ181">
            <v>1350</v>
          </cell>
        </row>
        <row r="182">
          <cell r="CH182">
            <v>150</v>
          </cell>
          <cell r="CI182">
            <v>75</v>
          </cell>
          <cell r="CJ182">
            <v>1350</v>
          </cell>
        </row>
        <row r="183">
          <cell r="CH183">
            <v>200</v>
          </cell>
          <cell r="CI183">
            <v>100</v>
          </cell>
          <cell r="CJ183">
            <v>1800</v>
          </cell>
        </row>
        <row r="184">
          <cell r="CH184">
            <v>200</v>
          </cell>
          <cell r="CI184">
            <v>100</v>
          </cell>
          <cell r="CJ184">
            <v>1800</v>
          </cell>
        </row>
        <row r="185">
          <cell r="CH185">
            <v>200</v>
          </cell>
          <cell r="CI185">
            <v>100</v>
          </cell>
          <cell r="CJ185">
            <v>1800</v>
          </cell>
        </row>
        <row r="186">
          <cell r="CH186">
            <v>260</v>
          </cell>
          <cell r="CI186">
            <v>130</v>
          </cell>
          <cell r="CJ186">
            <v>2340</v>
          </cell>
        </row>
        <row r="187">
          <cell r="CH187">
            <v>260</v>
          </cell>
          <cell r="CI187">
            <v>130</v>
          </cell>
          <cell r="CJ187">
            <v>2340</v>
          </cell>
        </row>
        <row r="188">
          <cell r="CH188">
            <v>260</v>
          </cell>
          <cell r="CI188">
            <v>130</v>
          </cell>
          <cell r="CJ188">
            <v>2340</v>
          </cell>
        </row>
        <row r="189">
          <cell r="CH189">
            <v>315</v>
          </cell>
          <cell r="CI189">
            <v>158</v>
          </cell>
          <cell r="CJ189">
            <v>3150</v>
          </cell>
        </row>
        <row r="190">
          <cell r="CH190">
            <v>315</v>
          </cell>
          <cell r="CI190">
            <v>158</v>
          </cell>
          <cell r="CJ190">
            <v>3150</v>
          </cell>
        </row>
        <row r="191">
          <cell r="CH191">
            <v>315</v>
          </cell>
          <cell r="CI191">
            <v>158</v>
          </cell>
          <cell r="CJ191">
            <v>3150</v>
          </cell>
        </row>
        <row r="192">
          <cell r="CH192">
            <v>365</v>
          </cell>
          <cell r="CI192">
            <v>183</v>
          </cell>
          <cell r="CJ192">
            <v>3650</v>
          </cell>
        </row>
        <row r="193">
          <cell r="CH193">
            <v>365</v>
          </cell>
          <cell r="CI193">
            <v>183</v>
          </cell>
          <cell r="CJ193">
            <v>3650</v>
          </cell>
        </row>
        <row r="194">
          <cell r="CH194">
            <v>365</v>
          </cell>
          <cell r="CI194">
            <v>183</v>
          </cell>
          <cell r="CJ194">
            <v>3650</v>
          </cell>
        </row>
        <row r="195">
          <cell r="CH195">
            <v>500</v>
          </cell>
          <cell r="CI195">
            <v>250</v>
          </cell>
          <cell r="CJ195">
            <v>5000</v>
          </cell>
        </row>
        <row r="196">
          <cell r="CH196">
            <v>500</v>
          </cell>
          <cell r="CI196">
            <v>250</v>
          </cell>
          <cell r="CJ196">
            <v>5000</v>
          </cell>
        </row>
        <row r="197">
          <cell r="CH197">
            <v>500</v>
          </cell>
          <cell r="CI197">
            <v>250</v>
          </cell>
          <cell r="CJ197">
            <v>5000</v>
          </cell>
        </row>
        <row r="198">
          <cell r="CH198">
            <v>580</v>
          </cell>
          <cell r="CI198">
            <v>290</v>
          </cell>
          <cell r="CJ198">
            <v>5800</v>
          </cell>
        </row>
        <row r="199">
          <cell r="CH199">
            <v>580</v>
          </cell>
          <cell r="CI199">
            <v>290</v>
          </cell>
          <cell r="CJ199">
            <v>5800</v>
          </cell>
        </row>
        <row r="200">
          <cell r="CH200">
            <v>580</v>
          </cell>
          <cell r="CI200">
            <v>290</v>
          </cell>
          <cell r="CJ200">
            <v>5800</v>
          </cell>
        </row>
        <row r="201">
          <cell r="CH201">
            <v>720</v>
          </cell>
          <cell r="CI201">
            <v>360</v>
          </cell>
          <cell r="CJ201">
            <v>7200</v>
          </cell>
        </row>
        <row r="202">
          <cell r="CH202">
            <v>720</v>
          </cell>
          <cell r="CI202">
            <v>360</v>
          </cell>
          <cell r="CJ202">
            <v>7200</v>
          </cell>
        </row>
        <row r="203">
          <cell r="CH203">
            <v>720</v>
          </cell>
          <cell r="CI203">
            <v>360</v>
          </cell>
          <cell r="CJ203">
            <v>7200</v>
          </cell>
        </row>
        <row r="204">
          <cell r="CH204">
            <v>830</v>
          </cell>
          <cell r="CI204">
            <v>415</v>
          </cell>
          <cell r="CJ204">
            <v>8300</v>
          </cell>
        </row>
        <row r="205">
          <cell r="CH205">
            <v>830</v>
          </cell>
          <cell r="CI205">
            <v>415</v>
          </cell>
          <cell r="CJ205">
            <v>8300</v>
          </cell>
        </row>
        <row r="206">
          <cell r="CH206">
            <v>830</v>
          </cell>
          <cell r="CI206">
            <v>415</v>
          </cell>
          <cell r="CJ206">
            <v>8300</v>
          </cell>
        </row>
        <row r="207">
          <cell r="CH207">
            <v>980</v>
          </cell>
          <cell r="CI207">
            <v>490</v>
          </cell>
          <cell r="CJ207">
            <v>9800</v>
          </cell>
        </row>
        <row r="208">
          <cell r="CH208">
            <v>980</v>
          </cell>
          <cell r="CI208">
            <v>490</v>
          </cell>
          <cell r="CJ208">
            <v>9800</v>
          </cell>
        </row>
        <row r="209">
          <cell r="CH209">
            <v>980</v>
          </cell>
          <cell r="CI209">
            <v>490</v>
          </cell>
          <cell r="CJ209">
            <v>9800</v>
          </cell>
        </row>
        <row r="210">
          <cell r="CH210">
            <v>1050</v>
          </cell>
          <cell r="CI210">
            <v>525</v>
          </cell>
          <cell r="CJ210">
            <v>10500</v>
          </cell>
        </row>
        <row r="211">
          <cell r="CH211">
            <v>1050</v>
          </cell>
          <cell r="CI211">
            <v>525</v>
          </cell>
          <cell r="CJ211">
            <v>10500</v>
          </cell>
        </row>
        <row r="212">
          <cell r="CH212">
            <v>1050</v>
          </cell>
          <cell r="CI212">
            <v>525</v>
          </cell>
          <cell r="CJ212">
            <v>10500</v>
          </cell>
        </row>
        <row r="213">
          <cell r="CH213">
            <v>1050</v>
          </cell>
          <cell r="CI213">
            <v>525</v>
          </cell>
          <cell r="CJ213">
            <v>10500</v>
          </cell>
        </row>
      </sheetData>
      <sheetData sheetId="4"/>
      <sheetData sheetId="5"/>
      <sheetData sheetId="6">
        <row r="4">
          <cell r="O4">
            <v>1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</row>
        <row r="5">
          <cell r="O5">
            <v>1</v>
          </cell>
          <cell r="P5">
            <v>1</v>
          </cell>
          <cell r="Q5">
            <v>40</v>
          </cell>
          <cell r="R5">
            <v>20</v>
          </cell>
          <cell r="S5">
            <v>800</v>
          </cell>
        </row>
        <row r="6">
          <cell r="O6">
            <v>1</v>
          </cell>
          <cell r="P6">
            <v>2</v>
          </cell>
          <cell r="Q6">
            <v>60</v>
          </cell>
          <cell r="R6">
            <v>30</v>
          </cell>
          <cell r="S6">
            <v>1200</v>
          </cell>
        </row>
        <row r="7">
          <cell r="O7">
            <v>1</v>
          </cell>
          <cell r="P7">
            <v>3</v>
          </cell>
          <cell r="Q7">
            <v>80</v>
          </cell>
          <cell r="R7">
            <v>40</v>
          </cell>
          <cell r="S7">
            <v>1600</v>
          </cell>
        </row>
        <row r="8">
          <cell r="O8">
            <v>1</v>
          </cell>
          <cell r="P8">
            <v>4</v>
          </cell>
          <cell r="Q8">
            <v>120</v>
          </cell>
          <cell r="R8">
            <v>60</v>
          </cell>
          <cell r="S8">
            <v>2400</v>
          </cell>
        </row>
        <row r="9">
          <cell r="O9">
            <v>1</v>
          </cell>
          <cell r="P9">
            <v>5</v>
          </cell>
          <cell r="Q9">
            <v>160</v>
          </cell>
          <cell r="R9">
            <v>80</v>
          </cell>
          <cell r="S9">
            <v>3200</v>
          </cell>
        </row>
        <row r="10">
          <cell r="O10">
            <v>1</v>
          </cell>
          <cell r="P10">
            <v>6</v>
          </cell>
          <cell r="Q10">
            <v>200</v>
          </cell>
          <cell r="R10">
            <v>100</v>
          </cell>
          <cell r="S10">
            <v>4000</v>
          </cell>
        </row>
        <row r="11">
          <cell r="O11">
            <v>1</v>
          </cell>
          <cell r="P11">
            <v>7</v>
          </cell>
          <cell r="Q11">
            <v>240</v>
          </cell>
          <cell r="R11">
            <v>120</v>
          </cell>
          <cell r="S11">
            <v>4800</v>
          </cell>
        </row>
        <row r="12">
          <cell r="O12">
            <v>1</v>
          </cell>
          <cell r="P12">
            <v>8</v>
          </cell>
          <cell r="Q12">
            <v>280</v>
          </cell>
          <cell r="R12">
            <v>140</v>
          </cell>
          <cell r="S12">
            <v>5600</v>
          </cell>
        </row>
        <row r="13">
          <cell r="O13">
            <v>1</v>
          </cell>
          <cell r="P13">
            <v>9</v>
          </cell>
          <cell r="Q13">
            <v>320</v>
          </cell>
          <cell r="R13">
            <v>160</v>
          </cell>
          <cell r="S13">
            <v>6400</v>
          </cell>
        </row>
        <row r="14"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O15">
            <v>2</v>
          </cell>
          <cell r="P15">
            <v>1</v>
          </cell>
          <cell r="Q15">
            <v>50</v>
          </cell>
          <cell r="R15">
            <v>25</v>
          </cell>
          <cell r="S15">
            <v>1000</v>
          </cell>
        </row>
        <row r="16">
          <cell r="O16">
            <v>2</v>
          </cell>
          <cell r="P16">
            <v>2</v>
          </cell>
          <cell r="Q16">
            <v>80</v>
          </cell>
          <cell r="R16">
            <v>40</v>
          </cell>
          <cell r="S16">
            <v>1600</v>
          </cell>
        </row>
        <row r="17">
          <cell r="O17">
            <v>2</v>
          </cell>
          <cell r="P17">
            <v>3</v>
          </cell>
          <cell r="Q17">
            <v>100</v>
          </cell>
          <cell r="R17">
            <v>50</v>
          </cell>
          <cell r="S17">
            <v>2000</v>
          </cell>
        </row>
        <row r="18">
          <cell r="O18">
            <v>2</v>
          </cell>
          <cell r="P18">
            <v>4</v>
          </cell>
          <cell r="Q18">
            <v>160</v>
          </cell>
          <cell r="R18">
            <v>80</v>
          </cell>
          <cell r="S18">
            <v>3200</v>
          </cell>
        </row>
        <row r="19">
          <cell r="O19">
            <v>2</v>
          </cell>
          <cell r="P19">
            <v>5</v>
          </cell>
          <cell r="Q19">
            <v>220</v>
          </cell>
          <cell r="R19">
            <v>110</v>
          </cell>
          <cell r="S19">
            <v>4400</v>
          </cell>
        </row>
        <row r="20">
          <cell r="O20">
            <v>2</v>
          </cell>
          <cell r="P20">
            <v>6</v>
          </cell>
          <cell r="Q20">
            <v>280</v>
          </cell>
          <cell r="R20">
            <v>140</v>
          </cell>
          <cell r="S20">
            <v>5600</v>
          </cell>
        </row>
        <row r="21">
          <cell r="O21">
            <v>2</v>
          </cell>
          <cell r="P21">
            <v>7</v>
          </cell>
          <cell r="Q21">
            <v>320</v>
          </cell>
          <cell r="R21">
            <v>160</v>
          </cell>
          <cell r="S21">
            <v>6400</v>
          </cell>
        </row>
        <row r="22">
          <cell r="O22">
            <v>2</v>
          </cell>
          <cell r="P22">
            <v>8</v>
          </cell>
          <cell r="Q22">
            <v>380</v>
          </cell>
          <cell r="R22">
            <v>190</v>
          </cell>
          <cell r="S22">
            <v>7600</v>
          </cell>
        </row>
        <row r="23">
          <cell r="O23">
            <v>2</v>
          </cell>
          <cell r="P23">
            <v>9</v>
          </cell>
          <cell r="Q23">
            <v>450</v>
          </cell>
          <cell r="R23">
            <v>225</v>
          </cell>
          <cell r="S23">
            <v>9000</v>
          </cell>
        </row>
        <row r="24">
          <cell r="O24">
            <v>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O25">
            <v>3</v>
          </cell>
          <cell r="P25">
            <v>1</v>
          </cell>
          <cell r="Q25">
            <v>80</v>
          </cell>
          <cell r="R25">
            <v>40</v>
          </cell>
          <cell r="S25">
            <v>1600</v>
          </cell>
        </row>
        <row r="26">
          <cell r="O26">
            <v>3</v>
          </cell>
          <cell r="P26">
            <v>2</v>
          </cell>
          <cell r="Q26">
            <v>120</v>
          </cell>
          <cell r="R26">
            <v>60</v>
          </cell>
          <cell r="S26">
            <v>2400</v>
          </cell>
        </row>
        <row r="27">
          <cell r="O27">
            <v>3</v>
          </cell>
          <cell r="P27">
            <v>3</v>
          </cell>
          <cell r="Q27">
            <v>160</v>
          </cell>
          <cell r="R27">
            <v>80</v>
          </cell>
          <cell r="S27">
            <v>3200</v>
          </cell>
        </row>
        <row r="28">
          <cell r="O28">
            <v>3</v>
          </cell>
          <cell r="P28">
            <v>4</v>
          </cell>
          <cell r="Q28">
            <v>240</v>
          </cell>
          <cell r="R28">
            <v>120</v>
          </cell>
          <cell r="S28">
            <v>4800</v>
          </cell>
        </row>
        <row r="29">
          <cell r="O29">
            <v>3</v>
          </cell>
          <cell r="P29">
            <v>5</v>
          </cell>
          <cell r="Q29">
            <v>320</v>
          </cell>
          <cell r="R29">
            <v>160</v>
          </cell>
          <cell r="S29">
            <v>6400</v>
          </cell>
        </row>
        <row r="30">
          <cell r="O30">
            <v>3</v>
          </cell>
          <cell r="P30">
            <v>6</v>
          </cell>
          <cell r="Q30">
            <v>400</v>
          </cell>
          <cell r="R30">
            <v>200</v>
          </cell>
          <cell r="S30">
            <v>8000</v>
          </cell>
        </row>
        <row r="31">
          <cell r="O31">
            <v>3</v>
          </cell>
          <cell r="P31">
            <v>7</v>
          </cell>
          <cell r="Q31">
            <v>480</v>
          </cell>
          <cell r="R31">
            <v>240</v>
          </cell>
          <cell r="S31">
            <v>9600</v>
          </cell>
        </row>
        <row r="32">
          <cell r="O32">
            <v>3</v>
          </cell>
          <cell r="P32">
            <v>8</v>
          </cell>
          <cell r="Q32">
            <v>560</v>
          </cell>
          <cell r="R32">
            <v>280</v>
          </cell>
          <cell r="S32">
            <v>11200</v>
          </cell>
        </row>
        <row r="33">
          <cell r="O33">
            <v>3</v>
          </cell>
          <cell r="P33">
            <v>9</v>
          </cell>
          <cell r="Q33">
            <v>640</v>
          </cell>
          <cell r="R33">
            <v>320</v>
          </cell>
          <cell r="S33">
            <v>12800</v>
          </cell>
        </row>
        <row r="34">
          <cell r="O34">
            <v>4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O35">
            <v>4</v>
          </cell>
          <cell r="P35">
            <v>1</v>
          </cell>
          <cell r="Q35">
            <v>100</v>
          </cell>
          <cell r="R35">
            <v>50</v>
          </cell>
          <cell r="S35">
            <v>2000</v>
          </cell>
        </row>
        <row r="36">
          <cell r="O36">
            <v>4</v>
          </cell>
          <cell r="P36">
            <v>2</v>
          </cell>
          <cell r="Q36">
            <v>160</v>
          </cell>
          <cell r="R36">
            <v>80</v>
          </cell>
          <cell r="S36">
            <v>3200</v>
          </cell>
        </row>
        <row r="37">
          <cell r="O37">
            <v>4</v>
          </cell>
          <cell r="P37">
            <v>3</v>
          </cell>
          <cell r="Q37">
            <v>220</v>
          </cell>
          <cell r="R37">
            <v>110</v>
          </cell>
          <cell r="S37">
            <v>4400</v>
          </cell>
        </row>
        <row r="38">
          <cell r="O38">
            <v>4</v>
          </cell>
          <cell r="P38">
            <v>4</v>
          </cell>
          <cell r="Q38">
            <v>320</v>
          </cell>
          <cell r="R38">
            <v>160</v>
          </cell>
          <cell r="S38">
            <v>6400</v>
          </cell>
        </row>
        <row r="39">
          <cell r="O39">
            <v>4</v>
          </cell>
          <cell r="P39">
            <v>5</v>
          </cell>
          <cell r="Q39">
            <v>420</v>
          </cell>
          <cell r="R39">
            <v>210</v>
          </cell>
          <cell r="S39">
            <v>8400</v>
          </cell>
        </row>
        <row r="40">
          <cell r="O40">
            <v>4</v>
          </cell>
          <cell r="P40">
            <v>6</v>
          </cell>
          <cell r="Q40">
            <v>550</v>
          </cell>
          <cell r="R40">
            <v>275</v>
          </cell>
          <cell r="S40">
            <v>11000</v>
          </cell>
        </row>
        <row r="41">
          <cell r="O41">
            <v>4</v>
          </cell>
          <cell r="P41">
            <v>7</v>
          </cell>
          <cell r="Q41">
            <v>650</v>
          </cell>
          <cell r="R41">
            <v>325</v>
          </cell>
          <cell r="S41">
            <v>13000</v>
          </cell>
        </row>
        <row r="42">
          <cell r="O42">
            <v>4</v>
          </cell>
          <cell r="P42">
            <v>8</v>
          </cell>
          <cell r="Q42">
            <v>750</v>
          </cell>
          <cell r="R42">
            <v>375</v>
          </cell>
          <cell r="S42">
            <v>15000</v>
          </cell>
        </row>
        <row r="43">
          <cell r="O43">
            <v>4</v>
          </cell>
          <cell r="P43">
            <v>9</v>
          </cell>
          <cell r="Q43">
            <v>850</v>
          </cell>
          <cell r="R43">
            <v>425</v>
          </cell>
          <cell r="S43">
            <v>17000</v>
          </cell>
        </row>
        <row r="44">
          <cell r="O44">
            <v>5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O45">
            <v>5</v>
          </cell>
          <cell r="P45">
            <v>1</v>
          </cell>
          <cell r="Q45">
            <v>140</v>
          </cell>
          <cell r="R45">
            <v>70</v>
          </cell>
          <cell r="S45">
            <v>2800</v>
          </cell>
        </row>
        <row r="46">
          <cell r="O46">
            <v>5</v>
          </cell>
          <cell r="P46">
            <v>2</v>
          </cell>
          <cell r="Q46">
            <v>200</v>
          </cell>
          <cell r="R46">
            <v>100</v>
          </cell>
          <cell r="S46">
            <v>4000</v>
          </cell>
        </row>
        <row r="47">
          <cell r="O47">
            <v>5</v>
          </cell>
          <cell r="P47">
            <v>3</v>
          </cell>
          <cell r="Q47">
            <v>260</v>
          </cell>
          <cell r="R47">
            <v>130</v>
          </cell>
          <cell r="S47">
            <v>5200</v>
          </cell>
        </row>
        <row r="48">
          <cell r="O48">
            <v>5</v>
          </cell>
          <cell r="P48">
            <v>4</v>
          </cell>
          <cell r="Q48">
            <v>400</v>
          </cell>
          <cell r="R48">
            <v>200</v>
          </cell>
          <cell r="S48">
            <v>8000</v>
          </cell>
        </row>
        <row r="49">
          <cell r="O49">
            <v>5</v>
          </cell>
          <cell r="P49">
            <v>5</v>
          </cell>
          <cell r="Q49">
            <v>520</v>
          </cell>
          <cell r="R49">
            <v>260</v>
          </cell>
          <cell r="S49">
            <v>10400</v>
          </cell>
        </row>
        <row r="50">
          <cell r="O50">
            <v>5</v>
          </cell>
          <cell r="P50">
            <v>6</v>
          </cell>
          <cell r="Q50">
            <v>650</v>
          </cell>
          <cell r="R50">
            <v>325</v>
          </cell>
          <cell r="S50">
            <v>13000</v>
          </cell>
        </row>
        <row r="51">
          <cell r="O51">
            <v>5</v>
          </cell>
          <cell r="P51">
            <v>7</v>
          </cell>
          <cell r="Q51">
            <v>800</v>
          </cell>
          <cell r="R51">
            <v>400</v>
          </cell>
          <cell r="S51">
            <v>16000</v>
          </cell>
        </row>
        <row r="52">
          <cell r="O52">
            <v>5</v>
          </cell>
          <cell r="P52">
            <v>8</v>
          </cell>
          <cell r="Q52">
            <v>950</v>
          </cell>
          <cell r="R52">
            <v>475</v>
          </cell>
          <cell r="S52">
            <v>19000</v>
          </cell>
        </row>
        <row r="53">
          <cell r="O53">
            <v>5</v>
          </cell>
          <cell r="P53">
            <v>9</v>
          </cell>
          <cell r="Q53">
            <v>1100</v>
          </cell>
          <cell r="R53">
            <v>550</v>
          </cell>
          <cell r="S53">
            <v>22000</v>
          </cell>
        </row>
        <row r="54">
          <cell r="O54">
            <v>6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O55">
            <v>6</v>
          </cell>
          <cell r="P55">
            <v>1</v>
          </cell>
          <cell r="Q55">
            <v>180</v>
          </cell>
          <cell r="R55">
            <v>90</v>
          </cell>
          <cell r="S55">
            <v>3600</v>
          </cell>
        </row>
        <row r="56">
          <cell r="O56">
            <v>6</v>
          </cell>
          <cell r="P56">
            <v>2</v>
          </cell>
          <cell r="Q56">
            <v>280</v>
          </cell>
          <cell r="R56">
            <v>140</v>
          </cell>
          <cell r="S56">
            <v>5600</v>
          </cell>
        </row>
        <row r="57">
          <cell r="O57">
            <v>6</v>
          </cell>
          <cell r="P57">
            <v>3</v>
          </cell>
          <cell r="Q57">
            <v>375</v>
          </cell>
          <cell r="R57">
            <v>187.5</v>
          </cell>
          <cell r="S57">
            <v>7500</v>
          </cell>
        </row>
        <row r="58">
          <cell r="O58">
            <v>6</v>
          </cell>
          <cell r="P58">
            <v>4</v>
          </cell>
          <cell r="Q58">
            <v>560</v>
          </cell>
          <cell r="R58">
            <v>280</v>
          </cell>
          <cell r="S58">
            <v>11200</v>
          </cell>
        </row>
        <row r="59">
          <cell r="O59">
            <v>6</v>
          </cell>
          <cell r="P59">
            <v>5</v>
          </cell>
          <cell r="Q59">
            <v>750</v>
          </cell>
          <cell r="R59">
            <v>375</v>
          </cell>
          <cell r="S59">
            <v>15000</v>
          </cell>
        </row>
        <row r="60">
          <cell r="O60">
            <v>6</v>
          </cell>
          <cell r="P60">
            <v>6</v>
          </cell>
          <cell r="Q60">
            <v>950</v>
          </cell>
          <cell r="R60">
            <v>475</v>
          </cell>
          <cell r="S60">
            <v>19000</v>
          </cell>
        </row>
        <row r="61">
          <cell r="O61">
            <v>6</v>
          </cell>
          <cell r="P61">
            <v>7</v>
          </cell>
          <cell r="Q61">
            <v>1150</v>
          </cell>
          <cell r="R61">
            <v>575</v>
          </cell>
          <cell r="S61">
            <v>23000</v>
          </cell>
        </row>
        <row r="62">
          <cell r="O62">
            <v>6</v>
          </cell>
          <cell r="P62">
            <v>8</v>
          </cell>
          <cell r="Q62">
            <v>1300</v>
          </cell>
          <cell r="R62">
            <v>650</v>
          </cell>
          <cell r="S62">
            <v>26000</v>
          </cell>
        </row>
        <row r="63">
          <cell r="O63">
            <v>6</v>
          </cell>
          <cell r="P63">
            <v>9</v>
          </cell>
          <cell r="Q63">
            <v>1500</v>
          </cell>
          <cell r="R63">
            <v>750</v>
          </cell>
          <cell r="S63">
            <v>30000</v>
          </cell>
        </row>
        <row r="64">
          <cell r="O64">
            <v>7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O65">
            <v>7</v>
          </cell>
          <cell r="P65">
            <v>1</v>
          </cell>
          <cell r="Q65">
            <v>240</v>
          </cell>
          <cell r="R65">
            <v>120</v>
          </cell>
          <cell r="S65">
            <v>4800</v>
          </cell>
        </row>
        <row r="66">
          <cell r="O66">
            <v>7</v>
          </cell>
          <cell r="P66">
            <v>2</v>
          </cell>
          <cell r="Q66">
            <v>360</v>
          </cell>
          <cell r="R66">
            <v>180</v>
          </cell>
          <cell r="S66">
            <v>7200</v>
          </cell>
        </row>
        <row r="67">
          <cell r="O67">
            <v>7</v>
          </cell>
          <cell r="P67">
            <v>3</v>
          </cell>
          <cell r="Q67">
            <v>480</v>
          </cell>
          <cell r="R67">
            <v>240</v>
          </cell>
          <cell r="S67">
            <v>9600</v>
          </cell>
        </row>
        <row r="68">
          <cell r="O68">
            <v>7</v>
          </cell>
          <cell r="P68">
            <v>4</v>
          </cell>
          <cell r="Q68">
            <v>720</v>
          </cell>
          <cell r="R68">
            <v>360</v>
          </cell>
          <cell r="S68">
            <v>14400</v>
          </cell>
        </row>
        <row r="69">
          <cell r="O69">
            <v>7</v>
          </cell>
          <cell r="P69">
            <v>5</v>
          </cell>
          <cell r="Q69">
            <v>960</v>
          </cell>
          <cell r="R69">
            <v>480</v>
          </cell>
          <cell r="S69">
            <v>19200</v>
          </cell>
        </row>
        <row r="70">
          <cell r="O70">
            <v>7</v>
          </cell>
          <cell r="P70">
            <v>6</v>
          </cell>
          <cell r="Q70">
            <v>1200</v>
          </cell>
          <cell r="R70">
            <v>600</v>
          </cell>
          <cell r="S70">
            <v>24000</v>
          </cell>
        </row>
        <row r="71">
          <cell r="O71">
            <v>7</v>
          </cell>
          <cell r="P71">
            <v>7</v>
          </cell>
          <cell r="Q71">
            <v>1440</v>
          </cell>
          <cell r="R71">
            <v>720</v>
          </cell>
          <cell r="S71">
            <v>28800</v>
          </cell>
        </row>
        <row r="72">
          <cell r="O72">
            <v>7</v>
          </cell>
          <cell r="P72">
            <v>8</v>
          </cell>
          <cell r="Q72">
            <v>1680</v>
          </cell>
          <cell r="R72">
            <v>840</v>
          </cell>
          <cell r="S72">
            <v>33600</v>
          </cell>
        </row>
        <row r="73">
          <cell r="O73">
            <v>7</v>
          </cell>
          <cell r="P73">
            <v>9</v>
          </cell>
          <cell r="Q73">
            <v>1920</v>
          </cell>
          <cell r="R73">
            <v>960</v>
          </cell>
          <cell r="S73">
            <v>38400</v>
          </cell>
        </row>
        <row r="74">
          <cell r="O74">
            <v>8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O75">
            <v>8</v>
          </cell>
          <cell r="P75">
            <v>1</v>
          </cell>
          <cell r="Q75">
            <v>320</v>
          </cell>
          <cell r="R75">
            <v>160</v>
          </cell>
          <cell r="S75">
            <v>6400</v>
          </cell>
        </row>
        <row r="76">
          <cell r="O76">
            <v>8</v>
          </cell>
          <cell r="P76">
            <v>2</v>
          </cell>
          <cell r="Q76">
            <v>480</v>
          </cell>
          <cell r="R76">
            <v>240</v>
          </cell>
          <cell r="S76">
            <v>9600</v>
          </cell>
        </row>
        <row r="77">
          <cell r="O77">
            <v>8</v>
          </cell>
          <cell r="P77">
            <v>3</v>
          </cell>
          <cell r="Q77">
            <v>640</v>
          </cell>
          <cell r="R77">
            <v>320</v>
          </cell>
          <cell r="S77">
            <v>12800</v>
          </cell>
        </row>
        <row r="78">
          <cell r="O78">
            <v>8</v>
          </cell>
          <cell r="P78">
            <v>4</v>
          </cell>
          <cell r="Q78">
            <v>960</v>
          </cell>
          <cell r="R78">
            <v>480</v>
          </cell>
          <cell r="S78">
            <v>19200</v>
          </cell>
        </row>
        <row r="79">
          <cell r="O79">
            <v>8</v>
          </cell>
          <cell r="P79">
            <v>5</v>
          </cell>
          <cell r="Q79">
            <v>1280</v>
          </cell>
          <cell r="R79">
            <v>640</v>
          </cell>
          <cell r="S79">
            <v>25600</v>
          </cell>
        </row>
        <row r="80">
          <cell r="O80">
            <v>8</v>
          </cell>
          <cell r="P80">
            <v>6</v>
          </cell>
          <cell r="Q80">
            <v>1600</v>
          </cell>
          <cell r="R80">
            <v>800</v>
          </cell>
          <cell r="S80">
            <v>32000</v>
          </cell>
        </row>
        <row r="81">
          <cell r="O81">
            <v>8</v>
          </cell>
          <cell r="P81">
            <v>7</v>
          </cell>
          <cell r="Q81">
            <v>1920</v>
          </cell>
          <cell r="R81">
            <v>960</v>
          </cell>
          <cell r="S81">
            <v>38400</v>
          </cell>
        </row>
        <row r="82">
          <cell r="O82">
            <v>8</v>
          </cell>
          <cell r="P82">
            <v>8</v>
          </cell>
          <cell r="Q82">
            <v>2240</v>
          </cell>
          <cell r="R82">
            <v>1120</v>
          </cell>
          <cell r="S82">
            <v>44800</v>
          </cell>
        </row>
        <row r="83">
          <cell r="O83">
            <v>8</v>
          </cell>
          <cell r="P83">
            <v>9</v>
          </cell>
          <cell r="Q83">
            <v>2560</v>
          </cell>
          <cell r="R83">
            <v>1280</v>
          </cell>
          <cell r="S83">
            <v>51200</v>
          </cell>
        </row>
      </sheetData>
      <sheetData sheetId="7">
        <row r="6">
          <cell r="AW6">
            <v>36</v>
          </cell>
        </row>
        <row r="7">
          <cell r="AW7">
            <v>58</v>
          </cell>
        </row>
        <row r="8">
          <cell r="AW8">
            <v>84</v>
          </cell>
        </row>
        <row r="9">
          <cell r="AW9">
            <v>106</v>
          </cell>
        </row>
        <row r="10">
          <cell r="AW10">
            <v>134</v>
          </cell>
        </row>
        <row r="11">
          <cell r="AW11">
            <v>162</v>
          </cell>
        </row>
        <row r="12">
          <cell r="AW12">
            <v>191</v>
          </cell>
        </row>
        <row r="13">
          <cell r="AW13">
            <v>220</v>
          </cell>
        </row>
        <row r="14">
          <cell r="AW14">
            <v>254</v>
          </cell>
        </row>
        <row r="15">
          <cell r="AW15">
            <v>284</v>
          </cell>
        </row>
        <row r="16">
          <cell r="AW16">
            <v>319</v>
          </cell>
        </row>
        <row r="17">
          <cell r="AW17">
            <v>355</v>
          </cell>
        </row>
        <row r="18">
          <cell r="AW18">
            <v>396</v>
          </cell>
        </row>
        <row r="19">
          <cell r="AW19">
            <v>433</v>
          </cell>
        </row>
        <row r="20">
          <cell r="AW20">
            <v>475</v>
          </cell>
        </row>
        <row r="21">
          <cell r="AW21">
            <v>135</v>
          </cell>
        </row>
        <row r="22">
          <cell r="AW22">
            <v>210</v>
          </cell>
        </row>
        <row r="23">
          <cell r="AW23">
            <v>300</v>
          </cell>
        </row>
        <row r="24">
          <cell r="AW24">
            <v>385</v>
          </cell>
        </row>
        <row r="25">
          <cell r="AW25">
            <v>485</v>
          </cell>
        </row>
        <row r="26">
          <cell r="AW26">
            <v>585</v>
          </cell>
        </row>
        <row r="27">
          <cell r="AW27">
            <v>685</v>
          </cell>
        </row>
        <row r="28">
          <cell r="AW28">
            <v>795</v>
          </cell>
        </row>
        <row r="29">
          <cell r="AW29">
            <v>910</v>
          </cell>
        </row>
        <row r="30">
          <cell r="AW30">
            <v>1030</v>
          </cell>
        </row>
        <row r="31">
          <cell r="AW31">
            <v>1155</v>
          </cell>
        </row>
        <row r="32">
          <cell r="AW32">
            <v>1290</v>
          </cell>
        </row>
        <row r="33">
          <cell r="AW33">
            <v>1430</v>
          </cell>
        </row>
        <row r="34">
          <cell r="AW34">
            <v>1565</v>
          </cell>
        </row>
        <row r="35">
          <cell r="AW35">
            <v>1715</v>
          </cell>
        </row>
        <row r="36">
          <cell r="AW36">
            <v>57</v>
          </cell>
        </row>
        <row r="37">
          <cell r="AW37">
            <v>91</v>
          </cell>
        </row>
        <row r="38">
          <cell r="AW38">
            <v>121</v>
          </cell>
        </row>
        <row r="39">
          <cell r="AW39">
            <v>162</v>
          </cell>
        </row>
        <row r="40">
          <cell r="AW40">
            <v>199</v>
          </cell>
        </row>
        <row r="41">
          <cell r="AW41">
            <v>241</v>
          </cell>
        </row>
        <row r="42">
          <cell r="AW42">
            <v>284</v>
          </cell>
        </row>
        <row r="43">
          <cell r="AW43">
            <v>332</v>
          </cell>
        </row>
        <row r="44">
          <cell r="AW44">
            <v>376</v>
          </cell>
        </row>
        <row r="45">
          <cell r="AW45">
            <v>426</v>
          </cell>
        </row>
        <row r="46">
          <cell r="AW46">
            <v>481</v>
          </cell>
        </row>
        <row r="47">
          <cell r="AW47">
            <v>538</v>
          </cell>
        </row>
        <row r="48">
          <cell r="AW48">
            <v>594</v>
          </cell>
        </row>
        <row r="49">
          <cell r="AW49">
            <v>652</v>
          </cell>
        </row>
        <row r="50">
          <cell r="AW50">
            <v>715</v>
          </cell>
        </row>
        <row r="51">
          <cell r="AW51">
            <v>220</v>
          </cell>
        </row>
        <row r="52">
          <cell r="AW52">
            <v>340</v>
          </cell>
        </row>
        <row r="53">
          <cell r="AW53">
            <v>475</v>
          </cell>
        </row>
        <row r="54">
          <cell r="AW54">
            <v>610</v>
          </cell>
        </row>
        <row r="55">
          <cell r="AW55">
            <v>765</v>
          </cell>
        </row>
        <row r="56">
          <cell r="AW56">
            <v>925</v>
          </cell>
        </row>
        <row r="57">
          <cell r="AW57">
            <v>1085</v>
          </cell>
        </row>
        <row r="58">
          <cell r="AW58">
            <v>1260</v>
          </cell>
        </row>
        <row r="59">
          <cell r="AW59">
            <v>1440</v>
          </cell>
        </row>
        <row r="60">
          <cell r="AW60">
            <v>1635</v>
          </cell>
        </row>
        <row r="61">
          <cell r="AW61">
            <v>1835</v>
          </cell>
        </row>
        <row r="62">
          <cell r="AW62">
            <v>2050</v>
          </cell>
        </row>
        <row r="63">
          <cell r="AW63">
            <v>2265</v>
          </cell>
        </row>
        <row r="64">
          <cell r="AW64">
            <v>2490</v>
          </cell>
        </row>
        <row r="65">
          <cell r="AW65">
            <v>2725</v>
          </cell>
        </row>
        <row r="66">
          <cell r="AW66">
            <v>176</v>
          </cell>
        </row>
        <row r="67">
          <cell r="AW67">
            <v>273</v>
          </cell>
        </row>
        <row r="68">
          <cell r="AW68">
            <v>379</v>
          </cell>
        </row>
        <row r="69">
          <cell r="AW69">
            <v>491</v>
          </cell>
        </row>
        <row r="70">
          <cell r="AW70">
            <v>619</v>
          </cell>
        </row>
        <row r="71">
          <cell r="AW71">
            <v>742</v>
          </cell>
        </row>
        <row r="72">
          <cell r="AW72">
            <v>871</v>
          </cell>
        </row>
        <row r="73">
          <cell r="AW73">
            <v>1015</v>
          </cell>
        </row>
        <row r="74">
          <cell r="AW74">
            <v>1159</v>
          </cell>
        </row>
        <row r="75">
          <cell r="AW75">
            <v>1319</v>
          </cell>
        </row>
        <row r="76">
          <cell r="AW76">
            <v>1479</v>
          </cell>
        </row>
        <row r="77">
          <cell r="AW77">
            <v>1650</v>
          </cell>
        </row>
        <row r="78">
          <cell r="AW78">
            <v>1826</v>
          </cell>
        </row>
        <row r="79">
          <cell r="AW79">
            <v>2003</v>
          </cell>
        </row>
        <row r="80">
          <cell r="AW80">
            <v>2195</v>
          </cell>
        </row>
        <row r="81">
          <cell r="AW81">
            <v>347</v>
          </cell>
        </row>
        <row r="82">
          <cell r="AW82">
            <v>546</v>
          </cell>
        </row>
        <row r="83">
          <cell r="AW83">
            <v>756</v>
          </cell>
        </row>
        <row r="84">
          <cell r="AW84">
            <v>977</v>
          </cell>
        </row>
        <row r="85">
          <cell r="AW85">
            <v>1219</v>
          </cell>
        </row>
        <row r="86">
          <cell r="AW86">
            <v>1471</v>
          </cell>
        </row>
        <row r="87">
          <cell r="AW87">
            <v>1734</v>
          </cell>
        </row>
        <row r="88">
          <cell r="AW88">
            <v>2017</v>
          </cell>
        </row>
        <row r="89">
          <cell r="AW89">
            <v>2311</v>
          </cell>
        </row>
        <row r="90">
          <cell r="AW90">
            <v>2616</v>
          </cell>
        </row>
        <row r="91">
          <cell r="AW91">
            <v>2931</v>
          </cell>
        </row>
        <row r="92">
          <cell r="AW92">
            <v>3268</v>
          </cell>
        </row>
        <row r="93">
          <cell r="AW93">
            <v>3624</v>
          </cell>
        </row>
        <row r="94">
          <cell r="AW94">
            <v>3982</v>
          </cell>
        </row>
        <row r="95">
          <cell r="AW95">
            <v>4360</v>
          </cell>
        </row>
        <row r="96">
          <cell r="AW96">
            <v>267</v>
          </cell>
        </row>
        <row r="97">
          <cell r="AW97">
            <v>411</v>
          </cell>
        </row>
        <row r="98">
          <cell r="AW98">
            <v>571</v>
          </cell>
        </row>
        <row r="99">
          <cell r="AW99">
            <v>742</v>
          </cell>
        </row>
        <row r="100">
          <cell r="AW100">
            <v>919</v>
          </cell>
        </row>
        <row r="101">
          <cell r="AW101">
            <v>1111</v>
          </cell>
        </row>
        <row r="102">
          <cell r="AW102">
            <v>1304</v>
          </cell>
        </row>
        <row r="103">
          <cell r="AW103">
            <v>1522</v>
          </cell>
        </row>
        <row r="104">
          <cell r="AW104">
            <v>1746</v>
          </cell>
        </row>
        <row r="105">
          <cell r="AW105">
            <v>1971</v>
          </cell>
        </row>
        <row r="106">
          <cell r="AW106">
            <v>2221</v>
          </cell>
        </row>
        <row r="107">
          <cell r="AW107">
            <v>2473</v>
          </cell>
        </row>
        <row r="108">
          <cell r="AW108">
            <v>2734</v>
          </cell>
        </row>
        <row r="109">
          <cell r="AW109">
            <v>3012</v>
          </cell>
        </row>
        <row r="110">
          <cell r="AW110">
            <v>3300</v>
          </cell>
        </row>
        <row r="111">
          <cell r="AW111">
            <v>435</v>
          </cell>
        </row>
        <row r="112">
          <cell r="AW112">
            <v>685</v>
          </cell>
        </row>
        <row r="113">
          <cell r="AW113">
            <v>945</v>
          </cell>
        </row>
        <row r="114">
          <cell r="AW114">
            <v>1225</v>
          </cell>
        </row>
        <row r="115">
          <cell r="AW115">
            <v>1520</v>
          </cell>
        </row>
        <row r="116">
          <cell r="AW116">
            <v>1835</v>
          </cell>
        </row>
        <row r="117">
          <cell r="AW117">
            <v>2170</v>
          </cell>
        </row>
        <row r="118">
          <cell r="AW118">
            <v>2520</v>
          </cell>
        </row>
        <row r="119">
          <cell r="AW119">
            <v>2885</v>
          </cell>
        </row>
        <row r="120">
          <cell r="AW120">
            <v>3275</v>
          </cell>
        </row>
        <row r="121">
          <cell r="AW121">
            <v>3670</v>
          </cell>
        </row>
        <row r="122">
          <cell r="AW122">
            <v>4100</v>
          </cell>
        </row>
        <row r="123">
          <cell r="AW123">
            <v>4535</v>
          </cell>
        </row>
        <row r="124">
          <cell r="AW124">
            <v>4990</v>
          </cell>
        </row>
        <row r="125">
          <cell r="AW125">
            <v>5460</v>
          </cell>
        </row>
        <row r="126">
          <cell r="AW126">
            <v>265</v>
          </cell>
        </row>
        <row r="127">
          <cell r="AW127">
            <v>420</v>
          </cell>
        </row>
        <row r="128">
          <cell r="AW128">
            <v>577</v>
          </cell>
        </row>
        <row r="129">
          <cell r="AW129">
            <v>746</v>
          </cell>
        </row>
        <row r="130">
          <cell r="AW130">
            <v>926</v>
          </cell>
        </row>
        <row r="131">
          <cell r="AW131">
            <v>1119</v>
          </cell>
        </row>
        <row r="132">
          <cell r="AW132">
            <v>1323</v>
          </cell>
        </row>
        <row r="133">
          <cell r="AW133">
            <v>1539</v>
          </cell>
        </row>
        <row r="134">
          <cell r="AW134">
            <v>1756</v>
          </cell>
        </row>
        <row r="135">
          <cell r="AW135">
            <v>1996</v>
          </cell>
        </row>
        <row r="136">
          <cell r="AW136">
            <v>2237</v>
          </cell>
        </row>
        <row r="137">
          <cell r="AW137">
            <v>2500</v>
          </cell>
        </row>
        <row r="138">
          <cell r="AW138">
            <v>2765</v>
          </cell>
        </row>
        <row r="139">
          <cell r="AW139">
            <v>3042</v>
          </cell>
        </row>
        <row r="140">
          <cell r="AW140">
            <v>3330</v>
          </cell>
        </row>
        <row r="141">
          <cell r="AW141">
            <v>3631</v>
          </cell>
        </row>
        <row r="142">
          <cell r="AW142">
            <v>3933</v>
          </cell>
        </row>
        <row r="143">
          <cell r="AW143">
            <v>4257</v>
          </cell>
        </row>
        <row r="144">
          <cell r="AW144">
            <v>155</v>
          </cell>
        </row>
        <row r="145">
          <cell r="AW145">
            <v>240</v>
          </cell>
        </row>
        <row r="146">
          <cell r="AW146">
            <v>332</v>
          </cell>
        </row>
        <row r="147">
          <cell r="AW147">
            <v>426</v>
          </cell>
        </row>
        <row r="148">
          <cell r="AW148">
            <v>531</v>
          </cell>
        </row>
        <row r="149">
          <cell r="AW149">
            <v>644</v>
          </cell>
        </row>
        <row r="150">
          <cell r="AW150">
            <v>758</v>
          </cell>
        </row>
        <row r="151">
          <cell r="AW151">
            <v>879</v>
          </cell>
        </row>
        <row r="152">
          <cell r="AW152">
            <v>1006</v>
          </cell>
        </row>
        <row r="153">
          <cell r="AW153">
            <v>1141</v>
          </cell>
        </row>
        <row r="154">
          <cell r="AW154">
            <v>1282</v>
          </cell>
        </row>
        <row r="155">
          <cell r="AW155">
            <v>1430</v>
          </cell>
        </row>
        <row r="156">
          <cell r="AW156">
            <v>1580</v>
          </cell>
        </row>
        <row r="157">
          <cell r="AW157">
            <v>1742</v>
          </cell>
        </row>
        <row r="158">
          <cell r="AW158">
            <v>1905</v>
          </cell>
        </row>
        <row r="159">
          <cell r="AW159">
            <v>2076</v>
          </cell>
        </row>
        <row r="160">
          <cell r="AW160">
            <v>2253</v>
          </cell>
        </row>
        <row r="161">
          <cell r="AW161">
            <v>2437</v>
          </cell>
        </row>
        <row r="162">
          <cell r="AW162">
            <v>397</v>
          </cell>
        </row>
        <row r="163">
          <cell r="AW163">
            <v>625</v>
          </cell>
        </row>
        <row r="164">
          <cell r="AW164">
            <v>866</v>
          </cell>
        </row>
        <row r="165">
          <cell r="AW165">
            <v>1119</v>
          </cell>
        </row>
        <row r="166">
          <cell r="AW166">
            <v>1394</v>
          </cell>
        </row>
        <row r="167">
          <cell r="AW167">
            <v>1683</v>
          </cell>
        </row>
        <row r="168">
          <cell r="AW168">
            <v>1984</v>
          </cell>
        </row>
        <row r="169">
          <cell r="AW169">
            <v>2308</v>
          </cell>
        </row>
        <row r="170">
          <cell r="AW170">
            <v>2645</v>
          </cell>
        </row>
        <row r="171">
          <cell r="AW171">
            <v>2994</v>
          </cell>
        </row>
        <row r="172">
          <cell r="AW172">
            <v>3356</v>
          </cell>
        </row>
        <row r="173">
          <cell r="AW173">
            <v>3741</v>
          </cell>
        </row>
        <row r="174">
          <cell r="AW174">
            <v>4148</v>
          </cell>
        </row>
        <row r="175">
          <cell r="AW175">
            <v>4558</v>
          </cell>
        </row>
        <row r="176">
          <cell r="AW176">
            <v>4991</v>
          </cell>
        </row>
        <row r="177">
          <cell r="AW177">
            <v>5436</v>
          </cell>
        </row>
        <row r="178">
          <cell r="AW178">
            <v>5904</v>
          </cell>
        </row>
        <row r="179">
          <cell r="AW179">
            <v>6385</v>
          </cell>
        </row>
        <row r="180">
          <cell r="AW180">
            <v>397</v>
          </cell>
        </row>
        <row r="181">
          <cell r="AW181">
            <v>625</v>
          </cell>
        </row>
        <row r="182">
          <cell r="AW182">
            <v>866</v>
          </cell>
        </row>
        <row r="183">
          <cell r="AW183">
            <v>1119</v>
          </cell>
        </row>
        <row r="184">
          <cell r="AW184">
            <v>1394</v>
          </cell>
        </row>
        <row r="185">
          <cell r="AW185">
            <v>1683</v>
          </cell>
        </row>
        <row r="186">
          <cell r="AW186">
            <v>1984</v>
          </cell>
        </row>
        <row r="187">
          <cell r="AW187">
            <v>2308</v>
          </cell>
        </row>
        <row r="188">
          <cell r="AW188">
            <v>2645</v>
          </cell>
        </row>
        <row r="189">
          <cell r="AW189">
            <v>2994</v>
          </cell>
        </row>
        <row r="190">
          <cell r="AW190">
            <v>3356</v>
          </cell>
        </row>
        <row r="191">
          <cell r="AW191">
            <v>3741</v>
          </cell>
        </row>
        <row r="192">
          <cell r="AW192">
            <v>4148</v>
          </cell>
        </row>
        <row r="193">
          <cell r="AW193">
            <v>4558</v>
          </cell>
        </row>
        <row r="194">
          <cell r="AW194">
            <v>4991</v>
          </cell>
        </row>
        <row r="195">
          <cell r="AW195">
            <v>5436</v>
          </cell>
        </row>
        <row r="196">
          <cell r="AW196">
            <v>5904</v>
          </cell>
        </row>
        <row r="197">
          <cell r="AW197">
            <v>6385</v>
          </cell>
        </row>
        <row r="198">
          <cell r="AW198">
            <v>305</v>
          </cell>
        </row>
        <row r="199">
          <cell r="AW199">
            <v>475</v>
          </cell>
        </row>
        <row r="200">
          <cell r="AW200">
            <v>659</v>
          </cell>
        </row>
        <row r="201">
          <cell r="AW201">
            <v>857</v>
          </cell>
        </row>
        <row r="202">
          <cell r="AW202">
            <v>1063</v>
          </cell>
        </row>
        <row r="203">
          <cell r="AW203">
            <v>1282</v>
          </cell>
        </row>
        <row r="204">
          <cell r="AW204">
            <v>1516</v>
          </cell>
        </row>
        <row r="205">
          <cell r="AW205">
            <v>1757</v>
          </cell>
        </row>
        <row r="206">
          <cell r="AW206">
            <v>2018</v>
          </cell>
        </row>
        <row r="207">
          <cell r="AW207">
            <v>2287</v>
          </cell>
        </row>
        <row r="208">
          <cell r="AW208">
            <v>2565</v>
          </cell>
        </row>
        <row r="209">
          <cell r="AW209">
            <v>2861</v>
          </cell>
        </row>
        <row r="210">
          <cell r="AW210">
            <v>3166</v>
          </cell>
        </row>
        <row r="211">
          <cell r="AW211">
            <v>3484</v>
          </cell>
        </row>
        <row r="212">
          <cell r="AW212">
            <v>3811</v>
          </cell>
        </row>
        <row r="213">
          <cell r="AW213">
            <v>4157</v>
          </cell>
        </row>
        <row r="214">
          <cell r="AW214">
            <v>4511</v>
          </cell>
        </row>
        <row r="215">
          <cell r="AW215">
            <v>4874</v>
          </cell>
        </row>
        <row r="216">
          <cell r="AW216">
            <v>1170</v>
          </cell>
        </row>
        <row r="217">
          <cell r="AW217">
            <v>1915</v>
          </cell>
        </row>
        <row r="218">
          <cell r="AW218">
            <v>2695</v>
          </cell>
        </row>
        <row r="219">
          <cell r="AW219">
            <v>3515</v>
          </cell>
        </row>
        <row r="220">
          <cell r="AW220">
            <v>4375</v>
          </cell>
        </row>
        <row r="221">
          <cell r="AW221">
            <v>5275</v>
          </cell>
        </row>
        <row r="222">
          <cell r="AW222">
            <v>6215</v>
          </cell>
        </row>
        <row r="223">
          <cell r="AW223">
            <v>7190</v>
          </cell>
        </row>
        <row r="224">
          <cell r="AW224">
            <v>8205</v>
          </cell>
        </row>
        <row r="225">
          <cell r="AW225">
            <v>9260</v>
          </cell>
        </row>
        <row r="226">
          <cell r="AW226">
            <v>10350</v>
          </cell>
        </row>
        <row r="227">
          <cell r="AW227">
            <v>11485</v>
          </cell>
        </row>
        <row r="228">
          <cell r="AW228">
            <v>12655</v>
          </cell>
        </row>
        <row r="229">
          <cell r="AW229">
            <v>13865</v>
          </cell>
        </row>
        <row r="230">
          <cell r="AW230">
            <v>15110</v>
          </cell>
        </row>
        <row r="231">
          <cell r="AW231">
            <v>16400</v>
          </cell>
        </row>
        <row r="232">
          <cell r="AW232">
            <v>17725</v>
          </cell>
        </row>
        <row r="233">
          <cell r="AW233">
            <v>19090</v>
          </cell>
        </row>
        <row r="234">
          <cell r="AW234">
            <v>298</v>
          </cell>
        </row>
        <row r="235">
          <cell r="AW235">
            <v>464</v>
          </cell>
        </row>
        <row r="236">
          <cell r="AW236">
            <v>641</v>
          </cell>
        </row>
        <row r="237">
          <cell r="AW237">
            <v>834</v>
          </cell>
        </row>
        <row r="238">
          <cell r="AW238">
            <v>1038</v>
          </cell>
        </row>
        <row r="239">
          <cell r="AW239">
            <v>1248</v>
          </cell>
        </row>
        <row r="240">
          <cell r="AW240">
            <v>1474</v>
          </cell>
        </row>
        <row r="241">
          <cell r="AW241">
            <v>1717</v>
          </cell>
        </row>
        <row r="242">
          <cell r="AW242">
            <v>1965</v>
          </cell>
        </row>
        <row r="243">
          <cell r="AW243">
            <v>2225</v>
          </cell>
        </row>
        <row r="244">
          <cell r="AW244">
            <v>2501</v>
          </cell>
        </row>
        <row r="245">
          <cell r="AW245">
            <v>2788</v>
          </cell>
        </row>
        <row r="246">
          <cell r="AW246">
            <v>3086</v>
          </cell>
        </row>
        <row r="247">
          <cell r="AW247">
            <v>3395</v>
          </cell>
        </row>
        <row r="248">
          <cell r="AW248">
            <v>3715</v>
          </cell>
        </row>
        <row r="249">
          <cell r="AW249">
            <v>4047</v>
          </cell>
        </row>
        <row r="250">
          <cell r="AW250">
            <v>4394</v>
          </cell>
        </row>
        <row r="251">
          <cell r="AW251">
            <v>4748</v>
          </cell>
        </row>
        <row r="252">
          <cell r="AW252">
            <v>550</v>
          </cell>
        </row>
        <row r="253">
          <cell r="AW253">
            <v>850</v>
          </cell>
        </row>
        <row r="254">
          <cell r="AW254">
            <v>1180</v>
          </cell>
        </row>
        <row r="255">
          <cell r="AW255">
            <v>1535</v>
          </cell>
        </row>
        <row r="256">
          <cell r="AW256">
            <v>1900</v>
          </cell>
        </row>
        <row r="257">
          <cell r="AW257">
            <v>2290</v>
          </cell>
        </row>
        <row r="258">
          <cell r="AW258">
            <v>2705</v>
          </cell>
        </row>
        <row r="259">
          <cell r="AW259">
            <v>3155</v>
          </cell>
        </row>
        <row r="260">
          <cell r="AW260">
            <v>3610</v>
          </cell>
        </row>
        <row r="261">
          <cell r="AW261">
            <v>4085</v>
          </cell>
        </row>
        <row r="262">
          <cell r="AW262">
            <v>4595</v>
          </cell>
        </row>
        <row r="263">
          <cell r="AW263">
            <v>5115</v>
          </cell>
        </row>
        <row r="264">
          <cell r="AW264">
            <v>5665</v>
          </cell>
        </row>
        <row r="265">
          <cell r="AW265">
            <v>6235</v>
          </cell>
        </row>
        <row r="266">
          <cell r="AW266">
            <v>6825</v>
          </cell>
        </row>
        <row r="267">
          <cell r="AW267">
            <v>7435</v>
          </cell>
        </row>
        <row r="268">
          <cell r="AW268">
            <v>8070</v>
          </cell>
        </row>
        <row r="269">
          <cell r="AW269">
            <v>8720</v>
          </cell>
        </row>
        <row r="270">
          <cell r="AW270">
            <v>447</v>
          </cell>
        </row>
        <row r="271">
          <cell r="AW271">
            <v>696</v>
          </cell>
        </row>
        <row r="272">
          <cell r="AW272">
            <v>966</v>
          </cell>
        </row>
        <row r="273">
          <cell r="AW273">
            <v>1248</v>
          </cell>
        </row>
        <row r="274">
          <cell r="AW274">
            <v>1552</v>
          </cell>
        </row>
        <row r="275">
          <cell r="AW275">
            <v>1877</v>
          </cell>
        </row>
        <row r="276">
          <cell r="AW276">
            <v>2214</v>
          </cell>
        </row>
        <row r="277">
          <cell r="AW277">
            <v>2573</v>
          </cell>
        </row>
        <row r="278">
          <cell r="AW278">
            <v>2948</v>
          </cell>
        </row>
        <row r="279">
          <cell r="AW279">
            <v>3340</v>
          </cell>
        </row>
        <row r="280">
          <cell r="AW280">
            <v>3749</v>
          </cell>
        </row>
        <row r="281">
          <cell r="AW281">
            <v>4179</v>
          </cell>
        </row>
        <row r="282">
          <cell r="AW282">
            <v>4626</v>
          </cell>
        </row>
        <row r="283">
          <cell r="AW283">
            <v>5090</v>
          </cell>
        </row>
        <row r="284">
          <cell r="AW284">
            <v>5570</v>
          </cell>
        </row>
        <row r="285">
          <cell r="AW285">
            <v>6073</v>
          </cell>
        </row>
        <row r="286">
          <cell r="AW286">
            <v>6591</v>
          </cell>
        </row>
        <row r="287">
          <cell r="AW287">
            <v>7127</v>
          </cell>
        </row>
        <row r="288">
          <cell r="AW288">
            <v>447</v>
          </cell>
        </row>
        <row r="289">
          <cell r="AW289">
            <v>696</v>
          </cell>
        </row>
        <row r="290">
          <cell r="AW290">
            <v>966</v>
          </cell>
        </row>
        <row r="291">
          <cell r="AW291">
            <v>1248</v>
          </cell>
        </row>
        <row r="292">
          <cell r="AW292">
            <v>1552</v>
          </cell>
        </row>
        <row r="293">
          <cell r="AW293">
            <v>1877</v>
          </cell>
        </row>
        <row r="294">
          <cell r="AW294">
            <v>2214</v>
          </cell>
        </row>
        <row r="295">
          <cell r="AW295">
            <v>2573</v>
          </cell>
        </row>
        <row r="296">
          <cell r="AW296">
            <v>2948</v>
          </cell>
        </row>
        <row r="297">
          <cell r="AW297">
            <v>3340</v>
          </cell>
        </row>
        <row r="298">
          <cell r="AW298">
            <v>3749</v>
          </cell>
        </row>
        <row r="299">
          <cell r="AW299">
            <v>4179</v>
          </cell>
        </row>
        <row r="300">
          <cell r="AW300">
            <v>4626</v>
          </cell>
        </row>
        <row r="301">
          <cell r="AW301">
            <v>5090</v>
          </cell>
        </row>
        <row r="302">
          <cell r="AW302">
            <v>5570</v>
          </cell>
        </row>
        <row r="303">
          <cell r="AW303">
            <v>6073</v>
          </cell>
        </row>
        <row r="304">
          <cell r="AW304">
            <v>6591</v>
          </cell>
        </row>
        <row r="305">
          <cell r="AW305">
            <v>7127</v>
          </cell>
        </row>
        <row r="306">
          <cell r="AW306">
            <v>876</v>
          </cell>
        </row>
        <row r="307">
          <cell r="AW307">
            <v>1368</v>
          </cell>
        </row>
        <row r="308">
          <cell r="AW308">
            <v>1901</v>
          </cell>
        </row>
        <row r="309">
          <cell r="AW309">
            <v>2462</v>
          </cell>
        </row>
        <row r="310">
          <cell r="AW310">
            <v>3065</v>
          </cell>
        </row>
        <row r="311">
          <cell r="AW311">
            <v>3696</v>
          </cell>
        </row>
        <row r="312">
          <cell r="AW312">
            <v>4363</v>
          </cell>
        </row>
        <row r="313">
          <cell r="AW313">
            <v>5068</v>
          </cell>
        </row>
        <row r="314">
          <cell r="AW314">
            <v>5811</v>
          </cell>
        </row>
        <row r="315">
          <cell r="AW315">
            <v>6585</v>
          </cell>
        </row>
        <row r="316">
          <cell r="AW316">
            <v>7397</v>
          </cell>
        </row>
        <row r="317">
          <cell r="AW317">
            <v>8240</v>
          </cell>
        </row>
        <row r="318">
          <cell r="AW318">
            <v>9117</v>
          </cell>
        </row>
        <row r="319">
          <cell r="AW319">
            <v>10035</v>
          </cell>
        </row>
        <row r="320">
          <cell r="AW320">
            <v>10986</v>
          </cell>
        </row>
        <row r="321">
          <cell r="AW321">
            <v>11968</v>
          </cell>
        </row>
        <row r="322">
          <cell r="AW322">
            <v>12989</v>
          </cell>
        </row>
        <row r="323">
          <cell r="AW323">
            <v>14046</v>
          </cell>
        </row>
        <row r="324">
          <cell r="AW324">
            <v>453</v>
          </cell>
        </row>
        <row r="325">
          <cell r="AW325">
            <v>794</v>
          </cell>
        </row>
        <row r="326">
          <cell r="AW326">
            <v>1146</v>
          </cell>
        </row>
        <row r="327">
          <cell r="AW327">
            <v>1507</v>
          </cell>
        </row>
        <row r="328">
          <cell r="AW328">
            <v>1879</v>
          </cell>
        </row>
        <row r="329">
          <cell r="AW329">
            <v>2261</v>
          </cell>
        </row>
        <row r="330">
          <cell r="AW330">
            <v>2653</v>
          </cell>
        </row>
        <row r="331">
          <cell r="AW331">
            <v>3055</v>
          </cell>
        </row>
        <row r="332">
          <cell r="AW332">
            <v>3467</v>
          </cell>
        </row>
        <row r="333">
          <cell r="AW333">
            <v>3890</v>
          </cell>
        </row>
        <row r="334">
          <cell r="AW334">
            <v>4322</v>
          </cell>
        </row>
        <row r="335">
          <cell r="AW335">
            <v>4765</v>
          </cell>
        </row>
        <row r="336">
          <cell r="AW336">
            <v>5217</v>
          </cell>
        </row>
        <row r="337">
          <cell r="AW337">
            <v>5680</v>
          </cell>
        </row>
        <row r="338">
          <cell r="AW338">
            <v>6153</v>
          </cell>
        </row>
        <row r="339">
          <cell r="AW339">
            <v>6636</v>
          </cell>
        </row>
        <row r="340">
          <cell r="AW340">
            <v>7129</v>
          </cell>
        </row>
        <row r="341">
          <cell r="AW341">
            <v>7632</v>
          </cell>
        </row>
        <row r="342">
          <cell r="AW342">
            <v>704</v>
          </cell>
        </row>
        <row r="343">
          <cell r="AW343">
            <v>1093</v>
          </cell>
        </row>
        <row r="344">
          <cell r="AW344">
            <v>1513</v>
          </cell>
        </row>
        <row r="345">
          <cell r="AW345">
            <v>1954</v>
          </cell>
        </row>
        <row r="346">
          <cell r="AW346">
            <v>2427</v>
          </cell>
        </row>
        <row r="347">
          <cell r="AW347">
            <v>2931</v>
          </cell>
        </row>
        <row r="348">
          <cell r="AW348">
            <v>3467</v>
          </cell>
        </row>
        <row r="349">
          <cell r="AW349">
            <v>4024</v>
          </cell>
        </row>
        <row r="350">
          <cell r="AW350">
            <v>4612</v>
          </cell>
        </row>
        <row r="351">
          <cell r="AW351">
            <v>5232</v>
          </cell>
        </row>
        <row r="352">
          <cell r="AW352">
            <v>5873</v>
          </cell>
        </row>
        <row r="353">
          <cell r="AW353">
            <v>6545</v>
          </cell>
        </row>
        <row r="354">
          <cell r="AW354">
            <v>7239</v>
          </cell>
        </row>
        <row r="355">
          <cell r="AW355">
            <v>7964</v>
          </cell>
        </row>
        <row r="356">
          <cell r="AW356">
            <v>8720</v>
          </cell>
        </row>
        <row r="357">
          <cell r="AW357">
            <v>9508</v>
          </cell>
        </row>
        <row r="358">
          <cell r="AW358">
            <v>10317</v>
          </cell>
        </row>
        <row r="359">
          <cell r="AW359">
            <v>11158</v>
          </cell>
        </row>
        <row r="360">
          <cell r="AW360">
            <v>704</v>
          </cell>
        </row>
        <row r="361">
          <cell r="AW361">
            <v>1093</v>
          </cell>
        </row>
        <row r="362">
          <cell r="AW362">
            <v>1513</v>
          </cell>
        </row>
        <row r="363">
          <cell r="AW363">
            <v>1954</v>
          </cell>
        </row>
        <row r="364">
          <cell r="AW364">
            <v>2427</v>
          </cell>
        </row>
        <row r="365">
          <cell r="AW365">
            <v>2931</v>
          </cell>
        </row>
        <row r="366">
          <cell r="AW366">
            <v>3467</v>
          </cell>
        </row>
        <row r="367">
          <cell r="AW367">
            <v>4024</v>
          </cell>
        </row>
        <row r="368">
          <cell r="AW368">
            <v>4612</v>
          </cell>
        </row>
        <row r="369">
          <cell r="AW369">
            <v>5232</v>
          </cell>
        </row>
        <row r="370">
          <cell r="AW370">
            <v>5873</v>
          </cell>
        </row>
        <row r="371">
          <cell r="AW371">
            <v>6545</v>
          </cell>
        </row>
        <row r="372">
          <cell r="AW372">
            <v>7239</v>
          </cell>
        </row>
        <row r="373">
          <cell r="AW373">
            <v>7964</v>
          </cell>
        </row>
        <row r="374">
          <cell r="AW374">
            <v>8720</v>
          </cell>
        </row>
        <row r="375">
          <cell r="AW375">
            <v>9508</v>
          </cell>
        </row>
        <row r="376">
          <cell r="AW376">
            <v>10317</v>
          </cell>
        </row>
        <row r="377">
          <cell r="AW377">
            <v>11158</v>
          </cell>
        </row>
        <row r="378">
          <cell r="AW378">
            <v>1245</v>
          </cell>
        </row>
        <row r="379">
          <cell r="AW379">
            <v>1940</v>
          </cell>
        </row>
        <row r="380">
          <cell r="AW380">
            <v>2685</v>
          </cell>
        </row>
        <row r="381">
          <cell r="AW381">
            <v>3470</v>
          </cell>
        </row>
        <row r="382">
          <cell r="AW382">
            <v>4315</v>
          </cell>
        </row>
        <row r="383">
          <cell r="AW383">
            <v>5210</v>
          </cell>
        </row>
        <row r="384">
          <cell r="AW384">
            <v>6155</v>
          </cell>
        </row>
        <row r="385">
          <cell r="AW385">
            <v>7145</v>
          </cell>
        </row>
        <row r="386">
          <cell r="AW386">
            <v>8190</v>
          </cell>
        </row>
        <row r="387">
          <cell r="AW387">
            <v>9275</v>
          </cell>
        </row>
        <row r="388">
          <cell r="AW388">
            <v>10420</v>
          </cell>
        </row>
        <row r="389">
          <cell r="AW389">
            <v>11610</v>
          </cell>
        </row>
        <row r="390">
          <cell r="AW390">
            <v>12855</v>
          </cell>
        </row>
        <row r="391">
          <cell r="AW391">
            <v>14145</v>
          </cell>
        </row>
        <row r="392">
          <cell r="AW392">
            <v>15480</v>
          </cell>
        </row>
        <row r="393">
          <cell r="AW393">
            <v>16870</v>
          </cell>
        </row>
        <row r="394">
          <cell r="AW394">
            <v>18310</v>
          </cell>
        </row>
        <row r="395">
          <cell r="AW395">
            <v>19800</v>
          </cell>
        </row>
        <row r="396">
          <cell r="AW396">
            <v>1051</v>
          </cell>
        </row>
        <row r="397">
          <cell r="AW397">
            <v>1639</v>
          </cell>
        </row>
        <row r="398">
          <cell r="AW398">
            <v>2269</v>
          </cell>
        </row>
        <row r="399">
          <cell r="AW399">
            <v>2931</v>
          </cell>
        </row>
        <row r="400">
          <cell r="AW400">
            <v>3646</v>
          </cell>
        </row>
        <row r="401">
          <cell r="AW401">
            <v>4402</v>
          </cell>
        </row>
        <row r="402">
          <cell r="AW402">
            <v>5201</v>
          </cell>
        </row>
        <row r="403">
          <cell r="AW403">
            <v>6041</v>
          </cell>
        </row>
        <row r="404">
          <cell r="AW404">
            <v>6923</v>
          </cell>
        </row>
        <row r="405">
          <cell r="AW405">
            <v>7838</v>
          </cell>
        </row>
        <row r="406">
          <cell r="AW406">
            <v>8804</v>
          </cell>
        </row>
        <row r="407">
          <cell r="AW407">
            <v>9813</v>
          </cell>
        </row>
        <row r="408">
          <cell r="AW408">
            <v>10863</v>
          </cell>
        </row>
        <row r="409">
          <cell r="AW409">
            <v>11956</v>
          </cell>
        </row>
        <row r="410">
          <cell r="AW410">
            <v>13081</v>
          </cell>
        </row>
        <row r="411">
          <cell r="AW411">
            <v>14257</v>
          </cell>
        </row>
        <row r="412">
          <cell r="AW412">
            <v>15476</v>
          </cell>
        </row>
        <row r="413">
          <cell r="AW413">
            <v>16736</v>
          </cell>
        </row>
        <row r="414">
          <cell r="AW414">
            <v>1062</v>
          </cell>
        </row>
        <row r="415">
          <cell r="AW415">
            <v>1650</v>
          </cell>
        </row>
        <row r="416">
          <cell r="AW416">
            <v>2286</v>
          </cell>
        </row>
        <row r="417">
          <cell r="AW417">
            <v>2954</v>
          </cell>
        </row>
        <row r="418">
          <cell r="AW418">
            <v>3669</v>
          </cell>
        </row>
        <row r="419">
          <cell r="AW419">
            <v>4433</v>
          </cell>
        </row>
        <row r="420">
          <cell r="AW420">
            <v>5239</v>
          </cell>
        </row>
        <row r="421">
          <cell r="AW421">
            <v>6083</v>
          </cell>
        </row>
        <row r="422">
          <cell r="AW422">
            <v>6970</v>
          </cell>
        </row>
        <row r="423">
          <cell r="AW423">
            <v>7904</v>
          </cell>
        </row>
        <row r="424">
          <cell r="AW424">
            <v>8871</v>
          </cell>
        </row>
        <row r="425">
          <cell r="AW425">
            <v>9891</v>
          </cell>
        </row>
        <row r="426">
          <cell r="AW426">
            <v>10938</v>
          </cell>
        </row>
        <row r="427">
          <cell r="AW427">
            <v>12038</v>
          </cell>
        </row>
        <row r="428">
          <cell r="AW428">
            <v>13176</v>
          </cell>
        </row>
        <row r="429">
          <cell r="AW429">
            <v>14366</v>
          </cell>
        </row>
        <row r="430">
          <cell r="AW430">
            <v>15589</v>
          </cell>
        </row>
        <row r="431">
          <cell r="AW431">
            <v>16860</v>
          </cell>
        </row>
        <row r="432">
          <cell r="AW432">
            <v>2990</v>
          </cell>
        </row>
        <row r="433">
          <cell r="AW433">
            <v>4670</v>
          </cell>
        </row>
        <row r="434">
          <cell r="AW434">
            <v>6470</v>
          </cell>
        </row>
        <row r="435">
          <cell r="AW435">
            <v>8380</v>
          </cell>
        </row>
        <row r="436">
          <cell r="AW436">
            <v>10420</v>
          </cell>
        </row>
        <row r="437">
          <cell r="AW437">
            <v>12570</v>
          </cell>
        </row>
        <row r="438">
          <cell r="AW438">
            <v>14850</v>
          </cell>
        </row>
        <row r="439">
          <cell r="AW439">
            <v>17240</v>
          </cell>
        </row>
        <row r="440">
          <cell r="AW440">
            <v>19760</v>
          </cell>
        </row>
        <row r="441">
          <cell r="AW441">
            <v>22390</v>
          </cell>
        </row>
        <row r="442">
          <cell r="AW442">
            <v>25150</v>
          </cell>
        </row>
        <row r="443">
          <cell r="AW443">
            <v>28020</v>
          </cell>
        </row>
        <row r="444">
          <cell r="AW444">
            <v>31010</v>
          </cell>
        </row>
        <row r="445">
          <cell r="AW445">
            <v>34130</v>
          </cell>
        </row>
        <row r="446">
          <cell r="AW446">
            <v>37360</v>
          </cell>
        </row>
        <row r="447">
          <cell r="AW447">
            <v>40710</v>
          </cell>
        </row>
        <row r="448">
          <cell r="AW448">
            <v>44180</v>
          </cell>
        </row>
        <row r="449">
          <cell r="AW449">
            <v>47780</v>
          </cell>
        </row>
        <row r="450">
          <cell r="AW450">
            <v>1315</v>
          </cell>
        </row>
        <row r="451">
          <cell r="AW451">
            <v>2050</v>
          </cell>
        </row>
        <row r="452">
          <cell r="AW452">
            <v>2835</v>
          </cell>
        </row>
        <row r="453">
          <cell r="AW453">
            <v>3670</v>
          </cell>
        </row>
        <row r="454">
          <cell r="AW454">
            <v>4560</v>
          </cell>
        </row>
        <row r="455">
          <cell r="AW455">
            <v>5505</v>
          </cell>
        </row>
        <row r="456">
          <cell r="AW456">
            <v>6510</v>
          </cell>
        </row>
        <row r="457">
          <cell r="AW457">
            <v>7555</v>
          </cell>
        </row>
        <row r="458">
          <cell r="AW458">
            <v>8660</v>
          </cell>
        </row>
        <row r="459">
          <cell r="AW459">
            <v>9820</v>
          </cell>
        </row>
        <row r="460">
          <cell r="AW460">
            <v>11025</v>
          </cell>
        </row>
        <row r="461">
          <cell r="AW461">
            <v>12285</v>
          </cell>
        </row>
        <row r="462">
          <cell r="AW462">
            <v>13590</v>
          </cell>
        </row>
        <row r="463">
          <cell r="AW463">
            <v>14955</v>
          </cell>
        </row>
        <row r="464">
          <cell r="AW464">
            <v>16375</v>
          </cell>
        </row>
        <row r="465">
          <cell r="AW465">
            <v>17850</v>
          </cell>
        </row>
        <row r="466">
          <cell r="AW466">
            <v>19370</v>
          </cell>
        </row>
        <row r="467">
          <cell r="AW467">
            <v>20945</v>
          </cell>
        </row>
        <row r="468">
          <cell r="AW468">
            <v>22565</v>
          </cell>
        </row>
        <row r="469">
          <cell r="AW469">
            <v>24245</v>
          </cell>
        </row>
        <row r="470">
          <cell r="AW470">
            <v>25980</v>
          </cell>
        </row>
        <row r="471">
          <cell r="AW471">
            <v>1397</v>
          </cell>
        </row>
        <row r="472">
          <cell r="AW472">
            <v>2185</v>
          </cell>
        </row>
        <row r="473">
          <cell r="AW473">
            <v>3016</v>
          </cell>
        </row>
        <row r="474">
          <cell r="AW474">
            <v>3919</v>
          </cell>
        </row>
        <row r="475">
          <cell r="AW475">
            <v>4864</v>
          </cell>
        </row>
        <row r="476">
          <cell r="AW476">
            <v>5873</v>
          </cell>
        </row>
        <row r="477">
          <cell r="AW477">
            <v>6934</v>
          </cell>
        </row>
        <row r="478">
          <cell r="AW478">
            <v>8048</v>
          </cell>
        </row>
        <row r="479">
          <cell r="AW479">
            <v>9225</v>
          </cell>
        </row>
        <row r="480">
          <cell r="AW480">
            <v>10454</v>
          </cell>
        </row>
        <row r="481">
          <cell r="AW481">
            <v>11746</v>
          </cell>
        </row>
        <row r="482">
          <cell r="AW482">
            <v>13081</v>
          </cell>
        </row>
        <row r="483">
          <cell r="AW483">
            <v>14478</v>
          </cell>
        </row>
        <row r="484">
          <cell r="AW484">
            <v>15938</v>
          </cell>
        </row>
        <row r="485">
          <cell r="AW485">
            <v>17441</v>
          </cell>
        </row>
        <row r="486">
          <cell r="AW486">
            <v>19006</v>
          </cell>
        </row>
        <row r="487">
          <cell r="AW487">
            <v>20634</v>
          </cell>
        </row>
        <row r="488">
          <cell r="AW488">
            <v>22305</v>
          </cell>
        </row>
        <row r="489">
          <cell r="AW489">
            <v>24039</v>
          </cell>
        </row>
        <row r="490">
          <cell r="AW490">
            <v>25835</v>
          </cell>
        </row>
        <row r="491">
          <cell r="AW491">
            <v>27674</v>
          </cell>
        </row>
        <row r="492">
          <cell r="AW492">
            <v>1062</v>
          </cell>
        </row>
        <row r="493">
          <cell r="AW493">
            <v>1650</v>
          </cell>
        </row>
        <row r="494">
          <cell r="AW494">
            <v>2286</v>
          </cell>
        </row>
        <row r="495">
          <cell r="AW495">
            <v>2954</v>
          </cell>
        </row>
        <row r="496">
          <cell r="AW496">
            <v>3669</v>
          </cell>
        </row>
        <row r="497">
          <cell r="AW497">
            <v>4433</v>
          </cell>
        </row>
        <row r="498">
          <cell r="AW498">
            <v>5239</v>
          </cell>
        </row>
        <row r="499">
          <cell r="AW499">
            <v>6083</v>
          </cell>
        </row>
        <row r="500">
          <cell r="AW500">
            <v>6970</v>
          </cell>
        </row>
        <row r="501">
          <cell r="AW501">
            <v>7904</v>
          </cell>
        </row>
        <row r="502">
          <cell r="AW502">
            <v>8871</v>
          </cell>
        </row>
        <row r="503">
          <cell r="AW503">
            <v>9891</v>
          </cell>
        </row>
        <row r="504">
          <cell r="AW504">
            <v>10938</v>
          </cell>
        </row>
        <row r="505">
          <cell r="AW505">
            <v>12038</v>
          </cell>
        </row>
        <row r="506">
          <cell r="AW506">
            <v>13176</v>
          </cell>
        </row>
        <row r="507">
          <cell r="AW507">
            <v>14366</v>
          </cell>
        </row>
        <row r="508">
          <cell r="AW508">
            <v>15589</v>
          </cell>
        </row>
        <row r="509">
          <cell r="AW509">
            <v>16860</v>
          </cell>
        </row>
        <row r="510">
          <cell r="AW510">
            <v>18164</v>
          </cell>
        </row>
        <row r="511">
          <cell r="AW511">
            <v>19515</v>
          </cell>
        </row>
        <row r="512">
          <cell r="AW512">
            <v>20909</v>
          </cell>
        </row>
        <row r="513">
          <cell r="AW513">
            <v>2200</v>
          </cell>
        </row>
        <row r="514">
          <cell r="AW514">
            <v>3445</v>
          </cell>
        </row>
        <row r="515">
          <cell r="AW515">
            <v>4760</v>
          </cell>
        </row>
        <row r="516">
          <cell r="AW516">
            <v>6180</v>
          </cell>
        </row>
        <row r="517">
          <cell r="AW517">
            <v>7670</v>
          </cell>
        </row>
        <row r="518">
          <cell r="AW518">
            <v>9260</v>
          </cell>
        </row>
        <row r="519">
          <cell r="AW519">
            <v>10940</v>
          </cell>
        </row>
        <row r="520">
          <cell r="AW520">
            <v>12705</v>
          </cell>
        </row>
        <row r="521">
          <cell r="AW521">
            <v>14555</v>
          </cell>
        </row>
        <row r="522">
          <cell r="AW522">
            <v>16495</v>
          </cell>
        </row>
        <row r="523">
          <cell r="AW523">
            <v>18525</v>
          </cell>
        </row>
        <row r="524">
          <cell r="AW524">
            <v>20635</v>
          </cell>
        </row>
        <row r="525">
          <cell r="AW525">
            <v>22850</v>
          </cell>
        </row>
        <row r="526">
          <cell r="AW526">
            <v>25135</v>
          </cell>
        </row>
        <row r="527">
          <cell r="AW527">
            <v>27525</v>
          </cell>
        </row>
        <row r="528">
          <cell r="AW528">
            <v>29995</v>
          </cell>
        </row>
        <row r="529">
          <cell r="AW529">
            <v>32545</v>
          </cell>
        </row>
        <row r="530">
          <cell r="AW530">
            <v>35195</v>
          </cell>
        </row>
        <row r="531">
          <cell r="AW531">
            <v>37930</v>
          </cell>
        </row>
        <row r="532">
          <cell r="AW532">
            <v>40750</v>
          </cell>
        </row>
        <row r="533">
          <cell r="AW533">
            <v>43660</v>
          </cell>
        </row>
        <row r="534">
          <cell r="AW534">
            <v>610</v>
          </cell>
        </row>
        <row r="535">
          <cell r="AW535">
            <v>955</v>
          </cell>
        </row>
        <row r="536">
          <cell r="AW536">
            <v>1318</v>
          </cell>
        </row>
        <row r="537">
          <cell r="AW537">
            <v>1713</v>
          </cell>
        </row>
        <row r="538">
          <cell r="AW538">
            <v>2125</v>
          </cell>
        </row>
        <row r="539">
          <cell r="AW539">
            <v>2565</v>
          </cell>
        </row>
        <row r="540">
          <cell r="AW540">
            <v>3031</v>
          </cell>
        </row>
        <row r="541">
          <cell r="AW541">
            <v>3520</v>
          </cell>
        </row>
        <row r="542">
          <cell r="AW542">
            <v>4031</v>
          </cell>
        </row>
        <row r="543">
          <cell r="AW543">
            <v>4569</v>
          </cell>
        </row>
        <row r="544">
          <cell r="AW544">
            <v>5134</v>
          </cell>
        </row>
        <row r="545">
          <cell r="AW545">
            <v>5716</v>
          </cell>
        </row>
        <row r="546">
          <cell r="AW546">
            <v>6331</v>
          </cell>
        </row>
        <row r="547">
          <cell r="AW547">
            <v>6963</v>
          </cell>
        </row>
        <row r="548">
          <cell r="AW548">
            <v>7627</v>
          </cell>
        </row>
        <row r="549">
          <cell r="AW549">
            <v>8308</v>
          </cell>
        </row>
        <row r="550">
          <cell r="AW550">
            <v>9017</v>
          </cell>
        </row>
        <row r="551">
          <cell r="AW551">
            <v>9752</v>
          </cell>
        </row>
        <row r="552">
          <cell r="AW552">
            <v>10510</v>
          </cell>
        </row>
        <row r="553">
          <cell r="AW553">
            <v>11290</v>
          </cell>
        </row>
        <row r="554">
          <cell r="AW554">
            <v>12097</v>
          </cell>
        </row>
        <row r="555">
          <cell r="AW555">
            <v>1410</v>
          </cell>
        </row>
        <row r="556">
          <cell r="AW556">
            <v>2195</v>
          </cell>
        </row>
        <row r="557">
          <cell r="AW557">
            <v>3044</v>
          </cell>
        </row>
        <row r="558">
          <cell r="AW558">
            <v>3942</v>
          </cell>
        </row>
        <row r="559">
          <cell r="AW559">
            <v>4903</v>
          </cell>
        </row>
        <row r="560">
          <cell r="AW560">
            <v>5917</v>
          </cell>
        </row>
        <row r="561">
          <cell r="AW561">
            <v>6986</v>
          </cell>
        </row>
        <row r="562">
          <cell r="AW562">
            <v>8112</v>
          </cell>
        </row>
        <row r="563">
          <cell r="AW563">
            <v>9288</v>
          </cell>
        </row>
        <row r="564">
          <cell r="AW564">
            <v>10527</v>
          </cell>
        </row>
        <row r="565">
          <cell r="AW565">
            <v>11830</v>
          </cell>
        </row>
        <row r="566">
          <cell r="AW566">
            <v>13176</v>
          </cell>
        </row>
        <row r="567">
          <cell r="AW567">
            <v>14591</v>
          </cell>
        </row>
        <row r="568">
          <cell r="AW568">
            <v>16049</v>
          </cell>
        </row>
        <row r="569">
          <cell r="AW569">
            <v>17576</v>
          </cell>
        </row>
        <row r="570">
          <cell r="AW570">
            <v>19147</v>
          </cell>
        </row>
        <row r="571">
          <cell r="AW571">
            <v>20781</v>
          </cell>
        </row>
        <row r="572">
          <cell r="AW572">
            <v>22479</v>
          </cell>
        </row>
        <row r="573">
          <cell r="AW573">
            <v>24225</v>
          </cell>
        </row>
        <row r="574">
          <cell r="AW574">
            <v>26020</v>
          </cell>
        </row>
        <row r="575">
          <cell r="AW575">
            <v>27878</v>
          </cell>
        </row>
        <row r="576">
          <cell r="AW576">
            <v>4055</v>
          </cell>
        </row>
        <row r="577">
          <cell r="AW577">
            <v>6370</v>
          </cell>
        </row>
        <row r="578">
          <cell r="AW578">
            <v>8845</v>
          </cell>
        </row>
        <row r="579">
          <cell r="AW579">
            <v>11475</v>
          </cell>
        </row>
        <row r="580">
          <cell r="AW580">
            <v>14265</v>
          </cell>
        </row>
        <row r="581">
          <cell r="AW581">
            <v>17215</v>
          </cell>
        </row>
        <row r="582">
          <cell r="AW582">
            <v>20320</v>
          </cell>
        </row>
        <row r="583">
          <cell r="AW583">
            <v>23585</v>
          </cell>
        </row>
        <row r="584">
          <cell r="AW584">
            <v>27000</v>
          </cell>
        </row>
        <row r="585">
          <cell r="AW585">
            <v>30580</v>
          </cell>
        </row>
        <row r="586">
          <cell r="AW586">
            <v>34320</v>
          </cell>
        </row>
        <row r="587">
          <cell r="AW587">
            <v>38220</v>
          </cell>
        </row>
        <row r="588">
          <cell r="AW588">
            <v>42275</v>
          </cell>
        </row>
        <row r="589">
          <cell r="AW589">
            <v>46480</v>
          </cell>
        </row>
        <row r="590">
          <cell r="AW590">
            <v>50860</v>
          </cell>
        </row>
        <row r="591">
          <cell r="AW591">
            <v>55385</v>
          </cell>
        </row>
        <row r="592">
          <cell r="AW592">
            <v>60070</v>
          </cell>
        </row>
        <row r="593">
          <cell r="AW593">
            <v>64920</v>
          </cell>
        </row>
        <row r="594">
          <cell r="AW594">
            <v>69925</v>
          </cell>
        </row>
        <row r="595">
          <cell r="AW595">
            <v>75080</v>
          </cell>
        </row>
        <row r="596">
          <cell r="AW596">
            <v>80410</v>
          </cell>
        </row>
        <row r="597">
          <cell r="AW597">
            <v>3029</v>
          </cell>
        </row>
        <row r="598">
          <cell r="AW598">
            <v>4770</v>
          </cell>
        </row>
        <row r="599">
          <cell r="AW599">
            <v>6632</v>
          </cell>
        </row>
        <row r="600">
          <cell r="AW600">
            <v>8605</v>
          </cell>
        </row>
        <row r="601">
          <cell r="AW601">
            <v>10698</v>
          </cell>
        </row>
        <row r="602">
          <cell r="AW602">
            <v>12912</v>
          </cell>
        </row>
        <row r="603">
          <cell r="AW603">
            <v>15237</v>
          </cell>
        </row>
        <row r="604">
          <cell r="AW604">
            <v>17682</v>
          </cell>
        </row>
        <row r="605">
          <cell r="AW605">
            <v>20238</v>
          </cell>
        </row>
        <row r="606">
          <cell r="AW606">
            <v>22916</v>
          </cell>
        </row>
        <row r="607">
          <cell r="AW607">
            <v>25714</v>
          </cell>
        </row>
        <row r="608">
          <cell r="AW608">
            <v>28632</v>
          </cell>
        </row>
        <row r="609">
          <cell r="AW609">
            <v>31662</v>
          </cell>
        </row>
        <row r="610">
          <cell r="AW610">
            <v>34802</v>
          </cell>
        </row>
        <row r="611">
          <cell r="AW611">
            <v>38073</v>
          </cell>
        </row>
        <row r="612">
          <cell r="AW612">
            <v>41455</v>
          </cell>
        </row>
        <row r="613">
          <cell r="AW613">
            <v>44947</v>
          </cell>
        </row>
        <row r="614">
          <cell r="AW614">
            <v>48571</v>
          </cell>
        </row>
        <row r="615">
          <cell r="AW615">
            <v>52305</v>
          </cell>
        </row>
        <row r="616">
          <cell r="AW616">
            <v>56150</v>
          </cell>
        </row>
        <row r="617">
          <cell r="AW617">
            <v>60125</v>
          </cell>
        </row>
        <row r="618">
          <cell r="AW618">
            <v>573</v>
          </cell>
        </row>
        <row r="619">
          <cell r="AW619">
            <v>893</v>
          </cell>
        </row>
        <row r="620">
          <cell r="AW620">
            <v>1239</v>
          </cell>
        </row>
        <row r="621">
          <cell r="AW621">
            <v>1602</v>
          </cell>
        </row>
        <row r="622">
          <cell r="AW622">
            <v>1991</v>
          </cell>
        </row>
        <row r="623">
          <cell r="AW623">
            <v>2407</v>
          </cell>
        </row>
        <row r="624">
          <cell r="AW624">
            <v>2840</v>
          </cell>
        </row>
        <row r="625">
          <cell r="AW625">
            <v>3300</v>
          </cell>
        </row>
        <row r="626">
          <cell r="AW626">
            <v>3782</v>
          </cell>
        </row>
        <row r="627">
          <cell r="AW627">
            <v>4285</v>
          </cell>
        </row>
        <row r="628">
          <cell r="AW628">
            <v>4810</v>
          </cell>
        </row>
        <row r="629">
          <cell r="AW629">
            <v>5361</v>
          </cell>
        </row>
        <row r="630">
          <cell r="AW630">
            <v>5935</v>
          </cell>
        </row>
        <row r="631">
          <cell r="AW631">
            <v>6530</v>
          </cell>
        </row>
        <row r="632">
          <cell r="AW632">
            <v>7147</v>
          </cell>
        </row>
        <row r="633">
          <cell r="AW633">
            <v>7790</v>
          </cell>
        </row>
        <row r="634">
          <cell r="AW634">
            <v>8456</v>
          </cell>
        </row>
        <row r="635">
          <cell r="AW635">
            <v>9143</v>
          </cell>
        </row>
        <row r="636">
          <cell r="AW636">
            <v>9852</v>
          </cell>
        </row>
        <row r="637">
          <cell r="AW637">
            <v>10582</v>
          </cell>
        </row>
        <row r="638">
          <cell r="AW638">
            <v>11340</v>
          </cell>
        </row>
        <row r="639">
          <cell r="AW639">
            <v>1640</v>
          </cell>
        </row>
        <row r="640">
          <cell r="AW640">
            <v>2560</v>
          </cell>
        </row>
        <row r="641">
          <cell r="AW641">
            <v>3545</v>
          </cell>
        </row>
        <row r="642">
          <cell r="AW642">
            <v>4595</v>
          </cell>
        </row>
        <row r="643">
          <cell r="AW643">
            <v>5705</v>
          </cell>
        </row>
        <row r="644">
          <cell r="AW644">
            <v>6885</v>
          </cell>
        </row>
        <row r="645">
          <cell r="AW645">
            <v>8130</v>
          </cell>
        </row>
        <row r="646">
          <cell r="AW646">
            <v>9450</v>
          </cell>
        </row>
        <row r="647">
          <cell r="AW647">
            <v>10825</v>
          </cell>
        </row>
        <row r="648">
          <cell r="AW648">
            <v>12270</v>
          </cell>
        </row>
        <row r="649">
          <cell r="AW649">
            <v>13775</v>
          </cell>
        </row>
        <row r="650">
          <cell r="AW650">
            <v>15350</v>
          </cell>
        </row>
        <row r="651">
          <cell r="AW651">
            <v>16990</v>
          </cell>
        </row>
        <row r="652">
          <cell r="AW652">
            <v>18700</v>
          </cell>
        </row>
        <row r="653">
          <cell r="AW653">
            <v>20470</v>
          </cell>
        </row>
        <row r="654">
          <cell r="AW654">
            <v>22310</v>
          </cell>
        </row>
        <row r="655">
          <cell r="AW655">
            <v>24205</v>
          </cell>
        </row>
        <row r="656">
          <cell r="AW656">
            <v>26175</v>
          </cell>
        </row>
        <row r="657">
          <cell r="AW657">
            <v>28210</v>
          </cell>
        </row>
        <row r="658">
          <cell r="AW658">
            <v>30315</v>
          </cell>
        </row>
        <row r="659">
          <cell r="AW659">
            <v>32470</v>
          </cell>
        </row>
        <row r="660">
          <cell r="AW660">
            <v>1319</v>
          </cell>
        </row>
        <row r="661">
          <cell r="AW661">
            <v>2061</v>
          </cell>
        </row>
        <row r="662">
          <cell r="AW662">
            <v>2857</v>
          </cell>
        </row>
        <row r="663">
          <cell r="AW663">
            <v>3696</v>
          </cell>
        </row>
        <row r="664">
          <cell r="AW664">
            <v>4588</v>
          </cell>
        </row>
        <row r="665">
          <cell r="AW665">
            <v>5544</v>
          </cell>
        </row>
        <row r="666">
          <cell r="AW666">
            <v>6543</v>
          </cell>
        </row>
        <row r="667">
          <cell r="AW667">
            <v>7605</v>
          </cell>
        </row>
        <row r="668">
          <cell r="AW668">
            <v>8716</v>
          </cell>
        </row>
        <row r="669">
          <cell r="AW669">
            <v>9875</v>
          </cell>
        </row>
        <row r="670">
          <cell r="AW670">
            <v>11082</v>
          </cell>
        </row>
        <row r="671">
          <cell r="AW671">
            <v>12353</v>
          </cell>
        </row>
        <row r="672">
          <cell r="AW672">
            <v>13672</v>
          </cell>
        </row>
        <row r="673">
          <cell r="AW673">
            <v>15050</v>
          </cell>
        </row>
        <row r="674">
          <cell r="AW674">
            <v>16476</v>
          </cell>
        </row>
        <row r="675">
          <cell r="AW675">
            <v>17955</v>
          </cell>
        </row>
        <row r="676">
          <cell r="AW676">
            <v>19483</v>
          </cell>
        </row>
        <row r="677">
          <cell r="AW677">
            <v>21069</v>
          </cell>
        </row>
        <row r="678">
          <cell r="AW678">
            <v>22703</v>
          </cell>
        </row>
        <row r="679">
          <cell r="AW679">
            <v>24396</v>
          </cell>
        </row>
        <row r="680">
          <cell r="AW680">
            <v>26132</v>
          </cell>
        </row>
        <row r="681">
          <cell r="AW681">
            <v>2190</v>
          </cell>
        </row>
        <row r="682">
          <cell r="AW682">
            <v>3410</v>
          </cell>
        </row>
        <row r="683">
          <cell r="AW683">
            <v>4720</v>
          </cell>
        </row>
        <row r="684">
          <cell r="AW684">
            <v>6120</v>
          </cell>
        </row>
        <row r="685">
          <cell r="AW685">
            <v>7610</v>
          </cell>
        </row>
        <row r="686">
          <cell r="AW686">
            <v>9190</v>
          </cell>
        </row>
        <row r="687">
          <cell r="AW687">
            <v>10850</v>
          </cell>
        </row>
        <row r="688">
          <cell r="AW688">
            <v>12600</v>
          </cell>
        </row>
        <row r="689">
          <cell r="AW689">
            <v>14435</v>
          </cell>
        </row>
        <row r="690">
          <cell r="AW690">
            <v>16355</v>
          </cell>
        </row>
        <row r="691">
          <cell r="AW691">
            <v>18365</v>
          </cell>
        </row>
        <row r="692">
          <cell r="AW692">
            <v>20470</v>
          </cell>
        </row>
        <row r="693">
          <cell r="AW693">
            <v>22660</v>
          </cell>
        </row>
        <row r="694">
          <cell r="AW694">
            <v>24930</v>
          </cell>
        </row>
        <row r="695">
          <cell r="AW695">
            <v>27295</v>
          </cell>
        </row>
        <row r="696">
          <cell r="AW696">
            <v>29745</v>
          </cell>
        </row>
        <row r="697">
          <cell r="AW697">
            <v>32275</v>
          </cell>
        </row>
        <row r="698">
          <cell r="AW698">
            <v>34900</v>
          </cell>
        </row>
        <row r="699">
          <cell r="AW699">
            <v>37615</v>
          </cell>
        </row>
        <row r="700">
          <cell r="AW700">
            <v>40415</v>
          </cell>
        </row>
        <row r="701">
          <cell r="AW701">
            <v>43300</v>
          </cell>
        </row>
        <row r="702">
          <cell r="AW702">
            <v>2332</v>
          </cell>
        </row>
        <row r="703">
          <cell r="AW703">
            <v>3635</v>
          </cell>
        </row>
        <row r="704">
          <cell r="AW704">
            <v>5033</v>
          </cell>
        </row>
        <row r="705">
          <cell r="AW705">
            <v>6524</v>
          </cell>
        </row>
        <row r="706">
          <cell r="AW706">
            <v>8111</v>
          </cell>
        </row>
        <row r="707">
          <cell r="AW707">
            <v>9782</v>
          </cell>
        </row>
        <row r="708">
          <cell r="AW708">
            <v>11557</v>
          </cell>
        </row>
        <row r="709">
          <cell r="AW709">
            <v>13417</v>
          </cell>
        </row>
        <row r="710">
          <cell r="AW710">
            <v>15371</v>
          </cell>
        </row>
        <row r="711">
          <cell r="AW711">
            <v>17430</v>
          </cell>
        </row>
        <row r="712">
          <cell r="AW712">
            <v>19573</v>
          </cell>
        </row>
        <row r="713">
          <cell r="AW713">
            <v>21801</v>
          </cell>
        </row>
        <row r="714">
          <cell r="AW714">
            <v>24133</v>
          </cell>
        </row>
        <row r="715">
          <cell r="AW715">
            <v>26560</v>
          </cell>
        </row>
        <row r="716">
          <cell r="AW716">
            <v>29071</v>
          </cell>
        </row>
        <row r="717">
          <cell r="AW717">
            <v>31687</v>
          </cell>
        </row>
        <row r="718">
          <cell r="AW718">
            <v>34387</v>
          </cell>
        </row>
        <row r="719">
          <cell r="AW719">
            <v>37182</v>
          </cell>
        </row>
        <row r="720">
          <cell r="AW720">
            <v>40071</v>
          </cell>
        </row>
        <row r="721">
          <cell r="AW721">
            <v>43055</v>
          </cell>
        </row>
        <row r="722">
          <cell r="AW722">
            <v>46123</v>
          </cell>
        </row>
        <row r="723">
          <cell r="AW723">
            <v>1762</v>
          </cell>
        </row>
        <row r="724">
          <cell r="AW724">
            <v>2745</v>
          </cell>
        </row>
        <row r="725">
          <cell r="AW725">
            <v>3798</v>
          </cell>
        </row>
        <row r="726">
          <cell r="AW726">
            <v>4924</v>
          </cell>
        </row>
        <row r="727">
          <cell r="AW727">
            <v>6126</v>
          </cell>
        </row>
        <row r="728">
          <cell r="AW728">
            <v>7397</v>
          </cell>
        </row>
        <row r="729">
          <cell r="AW729">
            <v>8732</v>
          </cell>
        </row>
        <row r="730">
          <cell r="AW730">
            <v>10142</v>
          </cell>
        </row>
        <row r="731">
          <cell r="AW731">
            <v>11621</v>
          </cell>
        </row>
        <row r="732">
          <cell r="AW732">
            <v>13165</v>
          </cell>
        </row>
        <row r="733">
          <cell r="AW733">
            <v>14783</v>
          </cell>
        </row>
        <row r="734">
          <cell r="AW734">
            <v>16476</v>
          </cell>
        </row>
        <row r="735">
          <cell r="AW735">
            <v>18238</v>
          </cell>
        </row>
        <row r="736">
          <cell r="AW736">
            <v>20065</v>
          </cell>
        </row>
        <row r="737">
          <cell r="AW737">
            <v>21971</v>
          </cell>
        </row>
        <row r="738">
          <cell r="AW738">
            <v>23937</v>
          </cell>
        </row>
        <row r="739">
          <cell r="AW739">
            <v>25972</v>
          </cell>
        </row>
        <row r="740">
          <cell r="AW740">
            <v>28087</v>
          </cell>
        </row>
        <row r="741">
          <cell r="AW741">
            <v>30276</v>
          </cell>
        </row>
        <row r="742">
          <cell r="AW742">
            <v>32530</v>
          </cell>
        </row>
        <row r="743">
          <cell r="AW743">
            <v>34848</v>
          </cell>
        </row>
        <row r="744">
          <cell r="AW744">
            <v>2052</v>
          </cell>
        </row>
        <row r="745">
          <cell r="AW745">
            <v>3250</v>
          </cell>
        </row>
        <row r="746">
          <cell r="AW746">
            <v>4523</v>
          </cell>
        </row>
        <row r="747">
          <cell r="AW747">
            <v>5873</v>
          </cell>
        </row>
        <row r="748">
          <cell r="AW748">
            <v>7302</v>
          </cell>
        </row>
        <row r="749">
          <cell r="AW749">
            <v>8810</v>
          </cell>
        </row>
        <row r="750">
          <cell r="AW750">
            <v>10391</v>
          </cell>
        </row>
        <row r="751">
          <cell r="AW751">
            <v>12055</v>
          </cell>
        </row>
        <row r="752">
          <cell r="AW752">
            <v>13798</v>
          </cell>
        </row>
        <row r="753">
          <cell r="AW753">
            <v>15620</v>
          </cell>
        </row>
        <row r="754">
          <cell r="AW754">
            <v>17514</v>
          </cell>
        </row>
        <row r="755">
          <cell r="AW755">
            <v>19493</v>
          </cell>
        </row>
        <row r="756">
          <cell r="AW756">
            <v>21545</v>
          </cell>
        </row>
        <row r="757">
          <cell r="AW757">
            <v>23680</v>
          </cell>
        </row>
        <row r="758">
          <cell r="AW758">
            <v>25889</v>
          </cell>
        </row>
        <row r="759">
          <cell r="AW759">
            <v>28176</v>
          </cell>
        </row>
        <row r="760">
          <cell r="AW760">
            <v>30542</v>
          </cell>
        </row>
        <row r="761">
          <cell r="AW761">
            <v>32991</v>
          </cell>
        </row>
        <row r="762">
          <cell r="AW762">
            <v>35514</v>
          </cell>
        </row>
        <row r="763">
          <cell r="AW763">
            <v>38115</v>
          </cell>
        </row>
        <row r="764">
          <cell r="AW764">
            <v>40794</v>
          </cell>
        </row>
        <row r="765">
          <cell r="AW765">
            <v>1278</v>
          </cell>
        </row>
        <row r="766">
          <cell r="AW766">
            <v>2123</v>
          </cell>
        </row>
        <row r="767">
          <cell r="AW767">
            <v>3009</v>
          </cell>
        </row>
        <row r="768">
          <cell r="AW768">
            <v>3937</v>
          </cell>
        </row>
        <row r="769">
          <cell r="AW769">
            <v>4901</v>
          </cell>
        </row>
        <row r="770">
          <cell r="AW770">
            <v>5902</v>
          </cell>
        </row>
        <row r="771">
          <cell r="AW771">
            <v>6945</v>
          </cell>
        </row>
        <row r="772">
          <cell r="AW772">
            <v>8030</v>
          </cell>
        </row>
        <row r="773">
          <cell r="AW773">
            <v>9147</v>
          </cell>
        </row>
        <row r="774">
          <cell r="AW774">
            <v>10310</v>
          </cell>
        </row>
        <row r="775">
          <cell r="AW775">
            <v>11510</v>
          </cell>
        </row>
        <row r="776">
          <cell r="AW776">
            <v>12746</v>
          </cell>
        </row>
        <row r="777">
          <cell r="AW777">
            <v>14025</v>
          </cell>
        </row>
        <row r="778">
          <cell r="AW778">
            <v>15340</v>
          </cell>
        </row>
        <row r="779">
          <cell r="AW779">
            <v>16692</v>
          </cell>
        </row>
        <row r="780">
          <cell r="AW780">
            <v>18090</v>
          </cell>
        </row>
        <row r="781">
          <cell r="AW781">
            <v>19521</v>
          </cell>
        </row>
        <row r="782">
          <cell r="AW782">
            <v>20993</v>
          </cell>
        </row>
        <row r="783">
          <cell r="AW783">
            <v>22507</v>
          </cell>
        </row>
        <row r="784">
          <cell r="AW784">
            <v>24057</v>
          </cell>
        </row>
        <row r="785">
          <cell r="AW785">
            <v>25645</v>
          </cell>
        </row>
      </sheetData>
      <sheetData sheetId="8"/>
      <sheetData sheetId="9"/>
      <sheetData sheetId="10">
        <row r="6">
          <cell r="M6">
            <v>55</v>
          </cell>
          <cell r="N6">
            <v>30</v>
          </cell>
          <cell r="O6">
            <v>320</v>
          </cell>
          <cell r="S6">
            <v>8.5</v>
          </cell>
          <cell r="T6">
            <v>4</v>
          </cell>
          <cell r="U6">
            <v>50.5</v>
          </cell>
        </row>
        <row r="7">
          <cell r="M7">
            <v>130</v>
          </cell>
          <cell r="N7">
            <v>65</v>
          </cell>
          <cell r="O7">
            <v>835</v>
          </cell>
          <cell r="S7">
            <v>11.5</v>
          </cell>
          <cell r="T7">
            <v>6</v>
          </cell>
          <cell r="U7">
            <v>71.5</v>
          </cell>
        </row>
        <row r="8">
          <cell r="M8">
            <v>225</v>
          </cell>
          <cell r="N8">
            <v>115</v>
          </cell>
          <cell r="O8">
            <v>1555</v>
          </cell>
          <cell r="S8">
            <v>17.5</v>
          </cell>
          <cell r="T8">
            <v>9</v>
          </cell>
          <cell r="U8">
            <v>119.5</v>
          </cell>
        </row>
        <row r="9">
          <cell r="M9">
            <v>425</v>
          </cell>
          <cell r="N9">
            <v>215</v>
          </cell>
          <cell r="O9">
            <v>3230</v>
          </cell>
          <cell r="S9">
            <v>23.5</v>
          </cell>
          <cell r="T9">
            <v>12</v>
          </cell>
          <cell r="U9">
            <v>179.5</v>
          </cell>
        </row>
        <row r="10">
          <cell r="M10">
            <v>590</v>
          </cell>
          <cell r="N10">
            <v>300</v>
          </cell>
          <cell r="O10">
            <v>4795</v>
          </cell>
          <cell r="S10">
            <v>31</v>
          </cell>
          <cell r="T10">
            <v>15.5</v>
          </cell>
          <cell r="U10">
            <v>251</v>
          </cell>
        </row>
        <row r="11">
          <cell r="M11">
            <v>745</v>
          </cell>
          <cell r="N11">
            <v>375</v>
          </cell>
          <cell r="O11">
            <v>6500</v>
          </cell>
          <cell r="S11">
            <v>41.5</v>
          </cell>
          <cell r="T11">
            <v>21</v>
          </cell>
          <cell r="U11">
            <v>361</v>
          </cell>
        </row>
        <row r="12">
          <cell r="M12">
            <v>930</v>
          </cell>
          <cell r="N12">
            <v>465</v>
          </cell>
          <cell r="O12">
            <v>8340</v>
          </cell>
          <cell r="S12">
            <v>48</v>
          </cell>
          <cell r="T12">
            <v>24</v>
          </cell>
          <cell r="U12">
            <v>429.5</v>
          </cell>
        </row>
        <row r="13">
          <cell r="M13">
            <v>1290</v>
          </cell>
          <cell r="N13">
            <v>645</v>
          </cell>
          <cell r="O13">
            <v>12025</v>
          </cell>
          <cell r="S13">
            <v>63.5</v>
          </cell>
          <cell r="T13">
            <v>32</v>
          </cell>
          <cell r="U13">
            <v>591</v>
          </cell>
        </row>
        <row r="14">
          <cell r="M14">
            <v>1465</v>
          </cell>
          <cell r="N14">
            <v>735</v>
          </cell>
          <cell r="O14">
            <v>13830</v>
          </cell>
          <cell r="S14">
            <v>74</v>
          </cell>
          <cell r="T14">
            <v>37</v>
          </cell>
          <cell r="U14">
            <v>701.5</v>
          </cell>
        </row>
        <row r="15">
          <cell r="M15">
            <v>1640</v>
          </cell>
          <cell r="N15">
            <v>820</v>
          </cell>
          <cell r="O15">
            <v>15650</v>
          </cell>
          <cell r="S15">
            <v>86</v>
          </cell>
          <cell r="T15">
            <v>43</v>
          </cell>
          <cell r="U15">
            <v>819.5</v>
          </cell>
        </row>
        <row r="16">
          <cell r="M16">
            <v>1680</v>
          </cell>
          <cell r="N16">
            <v>840</v>
          </cell>
          <cell r="O16">
            <v>16165</v>
          </cell>
          <cell r="S16">
            <v>100.5</v>
          </cell>
          <cell r="T16">
            <v>50.5</v>
          </cell>
          <cell r="U16">
            <v>970</v>
          </cell>
        </row>
        <row r="17">
          <cell r="M17">
            <v>55</v>
          </cell>
          <cell r="N17">
            <v>30</v>
          </cell>
          <cell r="O17">
            <v>320</v>
          </cell>
          <cell r="S17">
            <v>8.5</v>
          </cell>
          <cell r="T17">
            <v>4</v>
          </cell>
          <cell r="U17">
            <v>50.5</v>
          </cell>
        </row>
        <row r="21">
          <cell r="CB21">
            <v>151.34</v>
          </cell>
          <cell r="CC21">
            <v>78.430000000000007</v>
          </cell>
          <cell r="CD21">
            <v>908.04</v>
          </cell>
        </row>
        <row r="22">
          <cell r="CB22">
            <v>244.60499999999996</v>
          </cell>
          <cell r="CC22">
            <v>124.71749999999999</v>
          </cell>
          <cell r="CD22">
            <v>1598.7299999999998</v>
          </cell>
        </row>
        <row r="23">
          <cell r="CB23">
            <v>310.27</v>
          </cell>
          <cell r="CC23">
            <v>157.435</v>
          </cell>
          <cell r="CD23">
            <v>2199.7199999999998</v>
          </cell>
        </row>
        <row r="24">
          <cell r="CB24">
            <v>608.69500000000005</v>
          </cell>
          <cell r="CC24">
            <v>307.27999999999997</v>
          </cell>
          <cell r="CD24">
            <v>4799.87</v>
          </cell>
        </row>
        <row r="25">
          <cell r="CB25">
            <v>756.47</v>
          </cell>
          <cell r="CC25">
            <v>381.34</v>
          </cell>
          <cell r="CD25">
            <v>6129.8450000000003</v>
          </cell>
        </row>
        <row r="26">
          <cell r="CB26">
            <v>1174.8687499999999</v>
          </cell>
          <cell r="CC26">
            <v>591.53125</v>
          </cell>
          <cell r="CD26">
            <v>9955.1187499999996</v>
          </cell>
        </row>
        <row r="27">
          <cell r="CB27">
            <v>1139.9949999999999</v>
          </cell>
          <cell r="CC27">
            <v>573.27499999999998</v>
          </cell>
          <cell r="CD27">
            <v>9965.0950000000012</v>
          </cell>
        </row>
        <row r="28">
          <cell r="CB28">
            <v>1422.32</v>
          </cell>
          <cell r="CC28">
            <v>714.61</v>
          </cell>
          <cell r="CD28">
            <v>12788.345000000001</v>
          </cell>
        </row>
        <row r="29">
          <cell r="CB29">
            <v>1739.7199999999998</v>
          </cell>
          <cell r="CC29">
            <v>873.31</v>
          </cell>
          <cell r="CD29">
            <v>15962.344999999999</v>
          </cell>
        </row>
        <row r="30">
          <cell r="CB30">
            <v>2649.0249999999996</v>
          </cell>
          <cell r="CC30">
            <v>1328.8249999999998</v>
          </cell>
          <cell r="CD30">
            <v>24696.681249999998</v>
          </cell>
        </row>
        <row r="31">
          <cell r="CB31">
            <v>2590.7199999999998</v>
          </cell>
          <cell r="CC31">
            <v>1298.81</v>
          </cell>
          <cell r="CD31">
            <v>24472.345000000001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时间节点"/>
      <sheetName val="玩法开放结点"/>
      <sheetName val="养成结点"/>
      <sheetName val="养成结点验证"/>
      <sheetName val="Sheet1"/>
      <sheetName val="属性汇总"/>
    </sheetNames>
    <sheetDataSet>
      <sheetData sheetId="0"/>
      <sheetData sheetId="1">
        <row r="5">
          <cell r="BG5">
            <v>1</v>
          </cell>
          <cell r="BJ5" t="str">
            <v>等活</v>
          </cell>
        </row>
        <row r="6">
          <cell r="BG6">
            <v>10</v>
          </cell>
          <cell r="BJ6" t="str">
            <v>黑绳</v>
          </cell>
        </row>
        <row r="7">
          <cell r="BG7">
            <v>20</v>
          </cell>
          <cell r="BJ7" t="str">
            <v>黑绳+1</v>
          </cell>
        </row>
        <row r="8">
          <cell r="BG8">
            <v>30</v>
          </cell>
          <cell r="BJ8" t="str">
            <v>众合</v>
          </cell>
        </row>
        <row r="9">
          <cell r="BG9">
            <v>40</v>
          </cell>
          <cell r="BJ9" t="str">
            <v>众合+1</v>
          </cell>
        </row>
        <row r="10">
          <cell r="BG10">
            <v>45</v>
          </cell>
          <cell r="BJ10" t="str">
            <v>众合+2</v>
          </cell>
        </row>
        <row r="11">
          <cell r="BG11">
            <v>50</v>
          </cell>
          <cell r="BJ11" t="str">
            <v>叫唤</v>
          </cell>
        </row>
        <row r="12">
          <cell r="BG12">
            <v>60</v>
          </cell>
          <cell r="BJ12" t="str">
            <v>叫唤+1</v>
          </cell>
        </row>
        <row r="13">
          <cell r="BG13">
            <v>65</v>
          </cell>
          <cell r="BJ13" t="str">
            <v>叫唤+2</v>
          </cell>
        </row>
        <row r="14">
          <cell r="BG14">
            <v>70</v>
          </cell>
          <cell r="BJ14" t="str">
            <v>大叫唤</v>
          </cell>
        </row>
        <row r="15">
          <cell r="BG15">
            <v>80</v>
          </cell>
          <cell r="BJ15" t="str">
            <v>大叫唤+1</v>
          </cell>
        </row>
        <row r="16">
          <cell r="BG16">
            <v>85</v>
          </cell>
          <cell r="BJ16" t="str">
            <v>大叫唤+2</v>
          </cell>
        </row>
        <row r="17">
          <cell r="BG17">
            <v>90</v>
          </cell>
          <cell r="BJ17" t="str">
            <v>焦热</v>
          </cell>
        </row>
        <row r="18">
          <cell r="BG18">
            <v>100</v>
          </cell>
          <cell r="BJ18" t="str">
            <v>焦热+1</v>
          </cell>
        </row>
        <row r="19">
          <cell r="BG19">
            <v>110</v>
          </cell>
          <cell r="BJ19" t="str">
            <v>焦热+2</v>
          </cell>
        </row>
        <row r="20">
          <cell r="BG20">
            <v>120</v>
          </cell>
          <cell r="BJ20" t="str">
            <v>大焦热</v>
          </cell>
        </row>
        <row r="21">
          <cell r="BG21">
            <v>130</v>
          </cell>
          <cell r="BJ21" t="str">
            <v>大焦热+1</v>
          </cell>
        </row>
        <row r="22">
          <cell r="BG22">
            <v>135</v>
          </cell>
          <cell r="BJ22" t="str">
            <v>大焦热+2</v>
          </cell>
        </row>
        <row r="23">
          <cell r="BG23">
            <v>140</v>
          </cell>
          <cell r="BJ23" t="str">
            <v>无间</v>
          </cell>
        </row>
        <row r="24">
          <cell r="BG24">
            <v>150</v>
          </cell>
          <cell r="BJ24" t="str">
            <v>无间+1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8" t="s">
        <v>13</v>
      </c>
      <c r="C2" s="79"/>
      <c r="D2" s="79"/>
      <c r="E2" s="80"/>
    </row>
    <row r="3" spans="2:5" ht="35.1" customHeight="1" x14ac:dyDescent="0.2">
      <c r="B3" s="2" t="s">
        <v>0</v>
      </c>
      <c r="C3" s="3" t="s">
        <v>11</v>
      </c>
      <c r="D3" s="81" t="s">
        <v>1</v>
      </c>
      <c r="E3" s="83" t="s">
        <v>14</v>
      </c>
    </row>
    <row r="4" spans="2:5" ht="35.1" customHeight="1" x14ac:dyDescent="0.2">
      <c r="B4" s="2" t="s">
        <v>2</v>
      </c>
      <c r="C4" s="3" t="s">
        <v>12</v>
      </c>
      <c r="D4" s="82"/>
      <c r="E4" s="84"/>
    </row>
    <row r="5" spans="2:5" ht="35.1" customHeight="1" x14ac:dyDescent="0.2">
      <c r="B5" s="4" t="s">
        <v>3</v>
      </c>
      <c r="C5" s="85" t="s">
        <v>15</v>
      </c>
      <c r="D5" s="86"/>
      <c r="E5" s="87"/>
    </row>
    <row r="6" spans="2:5" ht="18" x14ac:dyDescent="0.2">
      <c r="B6" s="88" t="s">
        <v>4</v>
      </c>
      <c r="C6" s="89"/>
      <c r="D6" s="89"/>
      <c r="E6" s="90"/>
    </row>
    <row r="7" spans="2:5" ht="18" x14ac:dyDescent="0.2">
      <c r="B7" s="5" t="s">
        <v>5</v>
      </c>
      <c r="C7" s="6" t="s">
        <v>6</v>
      </c>
      <c r="D7" s="76" t="s">
        <v>7</v>
      </c>
      <c r="E7" s="77"/>
    </row>
    <row r="8" spans="2:5" x14ac:dyDescent="0.2">
      <c r="B8" s="7">
        <v>43490</v>
      </c>
      <c r="C8" s="8" t="s">
        <v>10</v>
      </c>
      <c r="D8" s="91" t="s">
        <v>8</v>
      </c>
      <c r="E8" s="92"/>
    </row>
    <row r="9" spans="2:5" x14ac:dyDescent="0.2">
      <c r="B9" s="7"/>
      <c r="C9" s="8"/>
      <c r="D9" s="91"/>
      <c r="E9" s="92"/>
    </row>
    <row r="10" spans="2:5" x14ac:dyDescent="0.2">
      <c r="B10" s="9"/>
      <c r="C10" s="8"/>
      <c r="D10" s="91"/>
      <c r="E10" s="92"/>
    </row>
    <row r="11" spans="2:5" x14ac:dyDescent="0.2">
      <c r="B11" s="9"/>
      <c r="C11" s="8"/>
      <c r="D11" s="91"/>
      <c r="E11" s="92"/>
    </row>
    <row r="12" spans="2:5" x14ac:dyDescent="0.2">
      <c r="B12" s="9"/>
      <c r="C12" s="8"/>
      <c r="D12" s="91"/>
      <c r="E12" s="92"/>
    </row>
    <row r="13" spans="2:5" x14ac:dyDescent="0.2">
      <c r="B13" s="9"/>
      <c r="C13" s="8"/>
      <c r="D13" s="91"/>
      <c r="E13" s="92"/>
    </row>
    <row r="14" spans="2:5" x14ac:dyDescent="0.2">
      <c r="B14" s="9"/>
      <c r="C14" s="8"/>
      <c r="D14" s="91"/>
      <c r="E14" s="92"/>
    </row>
    <row r="15" spans="2:5" x14ac:dyDescent="0.2">
      <c r="B15" s="9"/>
      <c r="C15" s="8"/>
      <c r="D15" s="91"/>
      <c r="E15" s="92"/>
    </row>
    <row r="16" spans="2:5" x14ac:dyDescent="0.2">
      <c r="B16" s="9"/>
      <c r="C16" s="8"/>
      <c r="D16" s="91"/>
      <c r="E16" s="92"/>
    </row>
    <row r="17" spans="2:5" x14ac:dyDescent="0.2">
      <c r="B17" s="9"/>
      <c r="C17" s="8"/>
      <c r="D17" s="91"/>
      <c r="E17" s="92"/>
    </row>
    <row r="18" spans="2:5" x14ac:dyDescent="0.2">
      <c r="B18" s="9"/>
      <c r="C18" s="8"/>
      <c r="D18" s="91"/>
      <c r="E18" s="92"/>
    </row>
    <row r="19" spans="2:5" x14ac:dyDescent="0.2">
      <c r="B19" s="9"/>
      <c r="C19" s="8"/>
      <c r="D19" s="91"/>
      <c r="E19" s="92"/>
    </row>
    <row r="20" spans="2:5" x14ac:dyDescent="0.2">
      <c r="B20" s="9"/>
      <c r="C20" s="8"/>
      <c r="D20" s="91"/>
      <c r="E20" s="92"/>
    </row>
    <row r="21" spans="2:5" x14ac:dyDescent="0.2">
      <c r="B21" s="9"/>
      <c r="C21" s="8"/>
      <c r="D21" s="91"/>
      <c r="E21" s="92"/>
    </row>
    <row r="22" spans="2:5" x14ac:dyDescent="0.2">
      <c r="B22" s="9"/>
      <c r="C22" s="8"/>
      <c r="D22" s="91"/>
      <c r="E22" s="92"/>
    </row>
    <row r="23" spans="2:5" x14ac:dyDescent="0.2">
      <c r="B23" s="9"/>
      <c r="C23" s="8"/>
      <c r="D23" s="91"/>
      <c r="E23" s="92"/>
    </row>
    <row r="24" spans="2:5" x14ac:dyDescent="0.2">
      <c r="B24" s="9"/>
      <c r="C24" s="8"/>
      <c r="D24" s="91"/>
      <c r="E24" s="92"/>
    </row>
    <row r="25" spans="2:5" x14ac:dyDescent="0.2">
      <c r="B25" s="9"/>
      <c r="C25" s="8"/>
      <c r="D25" s="91"/>
      <c r="E25" s="92"/>
    </row>
    <row r="26" spans="2:5" x14ac:dyDescent="0.2">
      <c r="B26" s="9"/>
      <c r="C26" s="8"/>
      <c r="D26" s="91"/>
      <c r="E26" s="92"/>
    </row>
    <row r="27" spans="2:5" x14ac:dyDescent="0.2">
      <c r="B27" s="9"/>
      <c r="C27" s="8"/>
      <c r="D27" s="91"/>
      <c r="E27" s="92"/>
    </row>
    <row r="28" spans="2:5" ht="18" thickBot="1" x14ac:dyDescent="0.25">
      <c r="B28" s="10"/>
      <c r="C28" s="11"/>
      <c r="D28" s="93"/>
      <c r="E28" s="94"/>
    </row>
    <row r="30" spans="2:5" x14ac:dyDescent="0.2">
      <c r="B30" s="95" t="s">
        <v>9</v>
      </c>
      <c r="C30" s="95"/>
      <c r="D30" s="95"/>
      <c r="E30" s="95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36"/>
  <sheetViews>
    <sheetView workbookViewId="0">
      <selection activeCell="CG2" sqref="CG2"/>
    </sheetView>
  </sheetViews>
  <sheetFormatPr defaultRowHeight="14.25" x14ac:dyDescent="0.2"/>
  <cols>
    <col min="4" max="13" width="9" customWidth="1"/>
    <col min="14" max="14" width="9.625" customWidth="1"/>
    <col min="15" max="16" width="9" customWidth="1"/>
    <col min="17" max="17" width="11.625" customWidth="1"/>
    <col min="18" max="18" width="8.75" customWidth="1"/>
    <col min="19" max="53" width="9" customWidth="1"/>
    <col min="54" max="54" width="8.625" customWidth="1"/>
    <col min="55" max="67" width="9" customWidth="1"/>
    <col min="68" max="68" width="9.625" customWidth="1"/>
    <col min="69" max="69" width="11.375" customWidth="1"/>
    <col min="70" max="73" width="9" customWidth="1"/>
    <col min="74" max="74" width="11.875" customWidth="1"/>
    <col min="75" max="76" width="9.125" customWidth="1"/>
    <col min="77" max="77" width="9.75" customWidth="1"/>
    <col min="78" max="78" width="11" customWidth="1"/>
    <col min="79" max="101" width="9" customWidth="1"/>
    <col min="109" max="109" width="9.125" customWidth="1"/>
    <col min="120" max="120" width="13.875" bestFit="1" customWidth="1"/>
    <col min="168" max="168" width="9.625" customWidth="1"/>
    <col min="169" max="169" width="12.625" customWidth="1"/>
    <col min="170" max="170" width="13.75" customWidth="1"/>
    <col min="173" max="173" width="11.5" customWidth="1"/>
    <col min="174" max="175" width="11.375" customWidth="1"/>
  </cols>
  <sheetData>
    <row r="2" spans="1:175" ht="16.5" x14ac:dyDescent="0.2">
      <c r="A2" s="28" t="s">
        <v>375</v>
      </c>
      <c r="B2" s="33" t="s">
        <v>44</v>
      </c>
      <c r="C2" s="13">
        <f>INDEX(数据母表!$A$5:$A$8,MATCH(属性价值透视!B2,数据母表!$B$5:$B$8,0))</f>
        <v>4</v>
      </c>
      <c r="D2" s="28" t="s">
        <v>410</v>
      </c>
      <c r="E2" s="33">
        <v>1</v>
      </c>
      <c r="F2" s="13">
        <f>INDEX(数据母表!$E$5:$E$9,属性价值透视!E2)</f>
        <v>1</v>
      </c>
      <c r="G2" s="28" t="s">
        <v>419</v>
      </c>
      <c r="H2" s="33">
        <v>5</v>
      </c>
    </row>
    <row r="3" spans="1:175" ht="20.25" x14ac:dyDescent="0.2">
      <c r="K3">
        <f>数据母表!H5</f>
        <v>10</v>
      </c>
      <c r="L3">
        <f>数据母表!H6</f>
        <v>20</v>
      </c>
      <c r="M3">
        <f>数据母表!H7</f>
        <v>1</v>
      </c>
      <c r="X3" s="47">
        <v>200</v>
      </c>
      <c r="Y3" s="47">
        <v>500</v>
      </c>
      <c r="Z3" s="47">
        <v>1000</v>
      </c>
      <c r="AA3" s="47">
        <v>2500</v>
      </c>
      <c r="AB3" s="47">
        <v>10000</v>
      </c>
      <c r="AC3" s="47">
        <v>200000</v>
      </c>
      <c r="AD3" s="47">
        <v>1</v>
      </c>
      <c r="AL3" s="47">
        <v>5000</v>
      </c>
      <c r="AM3" s="47">
        <v>12000</v>
      </c>
      <c r="AN3" s="47">
        <v>35000</v>
      </c>
      <c r="AO3" s="47">
        <v>100000</v>
      </c>
      <c r="AP3" s="47">
        <v>1</v>
      </c>
      <c r="BD3">
        <v>1</v>
      </c>
      <c r="BN3">
        <v>1000</v>
      </c>
      <c r="DM3" s="28" t="s">
        <v>468</v>
      </c>
      <c r="DN3" s="35">
        <v>1</v>
      </c>
      <c r="DO3" s="28" t="s">
        <v>466</v>
      </c>
      <c r="DP3" s="35">
        <v>1</v>
      </c>
      <c r="DQ3" s="28" t="s">
        <v>467</v>
      </c>
      <c r="DR3" s="35">
        <v>4</v>
      </c>
      <c r="DT3" s="28" t="s">
        <v>468</v>
      </c>
      <c r="DU3" s="35">
        <v>2</v>
      </c>
      <c r="DV3" s="28" t="s">
        <v>466</v>
      </c>
      <c r="DW3" s="35">
        <v>1</v>
      </c>
      <c r="DX3" s="28" t="s">
        <v>467</v>
      </c>
      <c r="DY3" s="35">
        <v>4</v>
      </c>
      <c r="EA3" s="28" t="s">
        <v>468</v>
      </c>
      <c r="EB3" s="35">
        <v>3</v>
      </c>
      <c r="EC3" s="28" t="s">
        <v>466</v>
      </c>
      <c r="ED3" s="35">
        <v>1</v>
      </c>
      <c r="EE3" s="28" t="s">
        <v>467</v>
      </c>
      <c r="EF3" s="35">
        <v>4</v>
      </c>
      <c r="EH3" s="28" t="s">
        <v>468</v>
      </c>
      <c r="EI3" s="35">
        <v>4</v>
      </c>
      <c r="EJ3" s="28" t="s">
        <v>466</v>
      </c>
      <c r="EK3" s="35">
        <v>1</v>
      </c>
      <c r="EL3" s="28" t="s">
        <v>467</v>
      </c>
      <c r="EM3" s="35">
        <v>4</v>
      </c>
      <c r="EO3" s="28" t="s">
        <v>468</v>
      </c>
      <c r="EP3" s="35">
        <v>5</v>
      </c>
      <c r="EQ3" s="28" t="s">
        <v>466</v>
      </c>
      <c r="ER3" s="35">
        <v>1</v>
      </c>
      <c r="ES3" s="28" t="s">
        <v>467</v>
      </c>
      <c r="ET3" s="35">
        <v>4</v>
      </c>
      <c r="EV3" s="28" t="s">
        <v>468</v>
      </c>
      <c r="EW3" s="35">
        <v>6</v>
      </c>
      <c r="EX3" s="28" t="s">
        <v>466</v>
      </c>
      <c r="EY3" s="35">
        <v>1</v>
      </c>
      <c r="EZ3" s="28" t="s">
        <v>467</v>
      </c>
      <c r="FA3" s="35">
        <v>4</v>
      </c>
      <c r="FC3" s="28" t="s">
        <v>468</v>
      </c>
      <c r="FD3" s="35">
        <v>7</v>
      </c>
      <c r="FE3" s="28" t="s">
        <v>466</v>
      </c>
      <c r="FF3" s="35">
        <v>1</v>
      </c>
      <c r="FG3" s="28" t="s">
        <v>467</v>
      </c>
      <c r="FH3" s="35">
        <v>4</v>
      </c>
      <c r="FK3" s="97" t="s">
        <v>925</v>
      </c>
      <c r="FL3" s="97"/>
      <c r="FM3" s="97"/>
      <c r="FN3" s="97"/>
      <c r="FP3" s="97" t="s">
        <v>928</v>
      </c>
      <c r="FQ3" s="97"/>
      <c r="FR3" s="97"/>
      <c r="FS3" s="97"/>
    </row>
    <row r="4" spans="1:175" ht="15" x14ac:dyDescent="0.2">
      <c r="K4" s="105" t="s">
        <v>366</v>
      </c>
      <c r="L4" s="105"/>
      <c r="M4" s="105"/>
      <c r="N4" s="105"/>
      <c r="O4" s="105"/>
      <c r="P4" s="105"/>
      <c r="Q4" s="105"/>
      <c r="R4" s="105"/>
      <c r="S4" s="105" t="s">
        <v>939</v>
      </c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 t="s">
        <v>403</v>
      </c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 t="s">
        <v>428</v>
      </c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 t="s">
        <v>440</v>
      </c>
      <c r="BH4" s="105"/>
      <c r="BI4" s="105"/>
      <c r="BJ4" s="105"/>
      <c r="BK4" s="105"/>
      <c r="BL4" s="105"/>
      <c r="BM4" s="105"/>
      <c r="BN4" s="105"/>
      <c r="BO4" s="105"/>
      <c r="BP4" s="105"/>
      <c r="BQ4" s="105" t="s">
        <v>444</v>
      </c>
      <c r="BR4" s="105"/>
      <c r="BS4" s="105"/>
      <c r="BT4" s="105"/>
      <c r="BU4" s="105"/>
      <c r="BV4" s="105"/>
      <c r="BW4" s="105" t="s">
        <v>510</v>
      </c>
      <c r="BX4" s="105"/>
      <c r="BY4" s="105"/>
      <c r="BZ4" s="105"/>
      <c r="CA4" s="105"/>
      <c r="CB4" s="105"/>
      <c r="CC4" s="105"/>
      <c r="CD4" s="105"/>
      <c r="CE4" s="105"/>
      <c r="CI4" s="99" t="s">
        <v>520</v>
      </c>
      <c r="CJ4" s="99"/>
      <c r="CK4" s="99"/>
      <c r="CL4" s="99"/>
      <c r="CM4" s="99"/>
      <c r="CN4" s="99"/>
      <c r="CP4" s="99" t="s">
        <v>517</v>
      </c>
      <c r="CQ4" s="99"/>
      <c r="CR4" s="99"/>
      <c r="CS4" s="99"/>
      <c r="CT4" s="99"/>
      <c r="CU4" s="99"/>
      <c r="CX4" s="99" t="s">
        <v>518</v>
      </c>
      <c r="CY4" s="99"/>
      <c r="CZ4" s="99"/>
      <c r="DA4" s="99"/>
      <c r="DB4" s="99"/>
      <c r="DC4" s="99"/>
      <c r="DD4" s="99"/>
      <c r="DE4" s="99"/>
      <c r="DF4" s="99"/>
      <c r="DG4" s="99"/>
      <c r="DH4" s="99"/>
      <c r="DI4" s="99"/>
      <c r="DJ4" s="99"/>
      <c r="DM4" s="99" t="s">
        <v>471</v>
      </c>
      <c r="DN4" s="99"/>
      <c r="DO4" s="99"/>
      <c r="DP4" s="99"/>
      <c r="DQ4" s="99"/>
      <c r="DR4" s="99"/>
      <c r="DT4" s="99" t="s">
        <v>478</v>
      </c>
      <c r="DU4" s="99"/>
      <c r="DV4" s="99"/>
      <c r="DW4" s="99"/>
      <c r="DX4" s="99"/>
      <c r="DY4" s="99"/>
      <c r="EA4" s="99" t="s">
        <v>479</v>
      </c>
      <c r="EB4" s="99"/>
      <c r="EC4" s="99"/>
      <c r="ED4" s="99"/>
      <c r="EE4" s="99"/>
      <c r="EF4" s="99"/>
      <c r="EH4" s="99" t="s">
        <v>480</v>
      </c>
      <c r="EI4" s="99"/>
      <c r="EJ4" s="99"/>
      <c r="EK4" s="99"/>
      <c r="EL4" s="99"/>
      <c r="EM4" s="99"/>
      <c r="EO4" s="99" t="s">
        <v>481</v>
      </c>
      <c r="EP4" s="99"/>
      <c r="EQ4" s="99"/>
      <c r="ER4" s="99"/>
      <c r="ES4" s="99"/>
      <c r="ET4" s="99"/>
      <c r="EV4" s="99" t="s">
        <v>498</v>
      </c>
      <c r="EW4" s="99"/>
      <c r="EX4" s="99"/>
      <c r="EY4" s="99"/>
      <c r="EZ4" s="99"/>
      <c r="FA4" s="99"/>
      <c r="FC4" s="99" t="s">
        <v>499</v>
      </c>
      <c r="FD4" s="99"/>
      <c r="FE4" s="99"/>
      <c r="FF4" s="99"/>
      <c r="FG4" s="99"/>
      <c r="FH4" s="99"/>
      <c r="FK4" s="68" t="s">
        <v>918</v>
      </c>
      <c r="FL4" s="68" t="s">
        <v>923</v>
      </c>
      <c r="FM4" s="68" t="s">
        <v>924</v>
      </c>
      <c r="FN4" s="68" t="s">
        <v>947</v>
      </c>
      <c r="FP4" s="68" t="s">
        <v>929</v>
      </c>
      <c r="FQ4" s="68" t="s">
        <v>930</v>
      </c>
      <c r="FR4" s="68" t="s">
        <v>949</v>
      </c>
      <c r="FS4" s="68" t="s">
        <v>931</v>
      </c>
    </row>
    <row r="5" spans="1:175" ht="17.25" x14ac:dyDescent="0.2">
      <c r="A5" s="12" t="s">
        <v>363</v>
      </c>
      <c r="B5" s="12" t="s">
        <v>364</v>
      </c>
      <c r="C5" s="12" t="s">
        <v>365</v>
      </c>
      <c r="D5" s="12" t="s">
        <v>637</v>
      </c>
      <c r="E5" s="12" t="s">
        <v>638</v>
      </c>
      <c r="F5" s="12" t="s">
        <v>918</v>
      </c>
      <c r="G5" s="12" t="s">
        <v>926</v>
      </c>
      <c r="H5" s="12" t="s">
        <v>927</v>
      </c>
      <c r="I5" s="12" t="s">
        <v>932</v>
      </c>
      <c r="J5" s="12" t="s">
        <v>933</v>
      </c>
      <c r="K5" s="12" t="s">
        <v>367</v>
      </c>
      <c r="L5" s="12" t="s">
        <v>368</v>
      </c>
      <c r="M5" s="12" t="s">
        <v>369</v>
      </c>
      <c r="N5" s="12" t="s">
        <v>370</v>
      </c>
      <c r="O5" s="12" t="s">
        <v>374</v>
      </c>
      <c r="P5" s="12" t="s">
        <v>389</v>
      </c>
      <c r="Q5" s="12" t="s">
        <v>400</v>
      </c>
      <c r="R5" s="12" t="s">
        <v>401</v>
      </c>
      <c r="S5" s="12" t="s">
        <v>404</v>
      </c>
      <c r="T5" s="12" t="s">
        <v>367</v>
      </c>
      <c r="U5" s="12" t="s">
        <v>368</v>
      </c>
      <c r="V5" s="12" t="s">
        <v>369</v>
      </c>
      <c r="W5" s="12" t="s">
        <v>391</v>
      </c>
      <c r="X5" s="12" t="s">
        <v>392</v>
      </c>
      <c r="Y5" s="12" t="s">
        <v>393</v>
      </c>
      <c r="Z5" s="12" t="s">
        <v>394</v>
      </c>
      <c r="AA5" s="12" t="s">
        <v>395</v>
      </c>
      <c r="AB5" s="12" t="s">
        <v>396</v>
      </c>
      <c r="AC5" s="12" t="s">
        <v>398</v>
      </c>
      <c r="AD5" s="12" t="s">
        <v>405</v>
      </c>
      <c r="AE5" s="12" t="s">
        <v>399</v>
      </c>
      <c r="AF5" s="12" t="s">
        <v>400</v>
      </c>
      <c r="AG5" s="12" t="s">
        <v>402</v>
      </c>
      <c r="AH5" s="12" t="s">
        <v>367</v>
      </c>
      <c r="AI5" s="12" t="s">
        <v>368</v>
      </c>
      <c r="AJ5" s="12" t="s">
        <v>369</v>
      </c>
      <c r="AK5" s="12" t="s">
        <v>391</v>
      </c>
      <c r="AL5" s="12" t="s">
        <v>334</v>
      </c>
      <c r="AM5" s="12" t="s">
        <v>335</v>
      </c>
      <c r="AN5" s="12" t="s">
        <v>336</v>
      </c>
      <c r="AO5" s="12" t="s">
        <v>337</v>
      </c>
      <c r="AP5" s="12" t="s">
        <v>339</v>
      </c>
      <c r="AQ5" s="12" t="s">
        <v>399</v>
      </c>
      <c r="AR5" s="12" t="s">
        <v>400</v>
      </c>
      <c r="AS5" s="12" t="s">
        <v>402</v>
      </c>
      <c r="AT5" s="12" t="s">
        <v>420</v>
      </c>
      <c r="AU5" s="12" t="s">
        <v>421</v>
      </c>
      <c r="AV5" s="12" t="s">
        <v>425</v>
      </c>
      <c r="AW5" s="12" t="s">
        <v>422</v>
      </c>
      <c r="AX5" s="12" t="s">
        <v>423</v>
      </c>
      <c r="AY5" s="12" t="s">
        <v>424</v>
      </c>
      <c r="AZ5" s="12" t="s">
        <v>413</v>
      </c>
      <c r="BA5" s="12" t="s">
        <v>415</v>
      </c>
      <c r="BB5" s="12" t="s">
        <v>417</v>
      </c>
      <c r="BC5" s="12" t="s">
        <v>427</v>
      </c>
      <c r="BD5" s="12" t="s">
        <v>426</v>
      </c>
      <c r="BE5" s="12" t="s">
        <v>439</v>
      </c>
      <c r="BF5" s="12" t="s">
        <v>402</v>
      </c>
      <c r="BG5" s="12" t="s">
        <v>429</v>
      </c>
      <c r="BH5" s="12" t="s">
        <v>430</v>
      </c>
      <c r="BI5" s="12" t="s">
        <v>431</v>
      </c>
      <c r="BJ5" s="12" t="s">
        <v>432</v>
      </c>
      <c r="BK5" s="12" t="s">
        <v>433</v>
      </c>
      <c r="BL5" s="12" t="s">
        <v>434</v>
      </c>
      <c r="BM5" s="12" t="s">
        <v>427</v>
      </c>
      <c r="BN5" s="12" t="s">
        <v>405</v>
      </c>
      <c r="BO5" s="12" t="s">
        <v>439</v>
      </c>
      <c r="BP5" s="12" t="s">
        <v>402</v>
      </c>
      <c r="BQ5" s="12" t="s">
        <v>441</v>
      </c>
      <c r="BR5" s="12" t="s">
        <v>442</v>
      </c>
      <c r="BS5" s="12" t="s">
        <v>443</v>
      </c>
      <c r="BT5" s="12" t="s">
        <v>445</v>
      </c>
      <c r="BU5" s="12" t="s">
        <v>446</v>
      </c>
      <c r="BV5" s="12" t="s">
        <v>447</v>
      </c>
      <c r="BW5" s="12" t="s">
        <v>502</v>
      </c>
      <c r="BX5" s="12" t="s">
        <v>503</v>
      </c>
      <c r="BY5" s="12" t="s">
        <v>504</v>
      </c>
      <c r="BZ5" s="12" t="s">
        <v>505</v>
      </c>
      <c r="CA5" s="12" t="s">
        <v>496</v>
      </c>
      <c r="CB5" s="12" t="s">
        <v>507</v>
      </c>
      <c r="CC5" s="12" t="s">
        <v>508</v>
      </c>
      <c r="CD5" s="12" t="s">
        <v>509</v>
      </c>
      <c r="CE5" s="12" t="s">
        <v>496</v>
      </c>
      <c r="CI5" s="12" t="s">
        <v>511</v>
      </c>
      <c r="CJ5" s="12" t="s">
        <v>512</v>
      </c>
      <c r="CK5" s="12" t="s">
        <v>513</v>
      </c>
      <c r="CL5" s="12" t="s">
        <v>515</v>
      </c>
      <c r="CM5" s="12" t="s">
        <v>516</v>
      </c>
      <c r="CN5" s="12" t="s">
        <v>514</v>
      </c>
      <c r="CP5" s="12" t="s">
        <v>511</v>
      </c>
      <c r="CQ5" s="12" t="s">
        <v>512</v>
      </c>
      <c r="CR5" s="12" t="s">
        <v>513</v>
      </c>
      <c r="CS5" s="12" t="s">
        <v>515</v>
      </c>
      <c r="CT5" s="12" t="s">
        <v>516</v>
      </c>
      <c r="CU5" s="12" t="s">
        <v>514</v>
      </c>
      <c r="CX5" s="12" t="s">
        <v>511</v>
      </c>
      <c r="CY5" s="12" t="s">
        <v>512</v>
      </c>
      <c r="CZ5" s="12" t="s">
        <v>513</v>
      </c>
      <c r="DA5" s="12" t="s">
        <v>515</v>
      </c>
      <c r="DB5" s="12" t="s">
        <v>516</v>
      </c>
      <c r="DC5" s="12" t="s">
        <v>514</v>
      </c>
      <c r="DD5" s="12" t="s">
        <v>519</v>
      </c>
      <c r="DE5" s="12" t="s">
        <v>511</v>
      </c>
      <c r="DF5" s="12" t="s">
        <v>512</v>
      </c>
      <c r="DG5" s="12" t="s">
        <v>513</v>
      </c>
      <c r="DH5" s="12" t="s">
        <v>515</v>
      </c>
      <c r="DI5" s="12" t="s">
        <v>516</v>
      </c>
      <c r="DJ5" s="12" t="s">
        <v>514</v>
      </c>
      <c r="DM5" s="12" t="s">
        <v>461</v>
      </c>
      <c r="DN5" s="12" t="s">
        <v>477</v>
      </c>
      <c r="DO5" s="12" t="s">
        <v>464</v>
      </c>
      <c r="DP5" s="12" t="s">
        <v>465</v>
      </c>
      <c r="DQ5" s="14"/>
      <c r="DR5" s="14"/>
      <c r="DT5" s="12" t="s">
        <v>461</v>
      </c>
      <c r="DU5" s="12" t="s">
        <v>477</v>
      </c>
      <c r="DV5" s="12" t="s">
        <v>464</v>
      </c>
      <c r="DW5" s="12" t="s">
        <v>465</v>
      </c>
      <c r="DX5" s="14"/>
      <c r="DY5" s="14"/>
      <c r="EA5" s="12" t="s">
        <v>461</v>
      </c>
      <c r="EB5" s="12" t="s">
        <v>477</v>
      </c>
      <c r="EC5" s="12" t="s">
        <v>464</v>
      </c>
      <c r="ED5" s="12" t="s">
        <v>465</v>
      </c>
      <c r="EE5" s="14"/>
      <c r="EF5" s="14"/>
      <c r="EH5" s="12" t="s">
        <v>461</v>
      </c>
      <c r="EI5" s="12" t="s">
        <v>477</v>
      </c>
      <c r="EJ5" s="12" t="s">
        <v>464</v>
      </c>
      <c r="EK5" s="12" t="s">
        <v>465</v>
      </c>
      <c r="EL5" s="14"/>
      <c r="EM5" s="14"/>
      <c r="EO5" s="12" t="s">
        <v>461</v>
      </c>
      <c r="EP5" s="12" t="s">
        <v>477</v>
      </c>
      <c r="EQ5" s="12" t="s">
        <v>464</v>
      </c>
      <c r="ER5" s="12" t="s">
        <v>465</v>
      </c>
      <c r="ES5" s="14"/>
      <c r="ET5" s="14"/>
      <c r="EV5" s="12" t="s">
        <v>461</v>
      </c>
      <c r="EW5" s="12" t="s">
        <v>477</v>
      </c>
      <c r="EX5" s="12" t="s">
        <v>464</v>
      </c>
      <c r="EY5" s="12" t="s">
        <v>465</v>
      </c>
      <c r="EZ5" s="14"/>
      <c r="FA5" s="14"/>
      <c r="FC5" s="12" t="s">
        <v>461</v>
      </c>
      <c r="FD5" s="12" t="s">
        <v>477</v>
      </c>
      <c r="FE5" s="12" t="s">
        <v>464</v>
      </c>
      <c r="FF5" s="12" t="s">
        <v>465</v>
      </c>
      <c r="FG5" s="14"/>
      <c r="FH5" s="14"/>
      <c r="FK5" s="67">
        <v>1</v>
      </c>
      <c r="FL5" s="67">
        <f>[2]属性投放!$FJ7</f>
        <v>1</v>
      </c>
      <c r="FM5" s="67" t="str">
        <f>[3]时间节点!$BJ5</f>
        <v>等活</v>
      </c>
      <c r="FN5" s="67">
        <f>FK5+1</f>
        <v>2</v>
      </c>
      <c r="FP5" s="67">
        <v>1</v>
      </c>
      <c r="FQ5" s="67">
        <v>1</v>
      </c>
      <c r="FR5" s="67">
        <f>[2]属性投放!$AD7</f>
        <v>5</v>
      </c>
      <c r="FS5" s="67">
        <f>[2]属性投放!$AF7</f>
        <v>1</v>
      </c>
    </row>
    <row r="6" spans="1:175" ht="16.5" x14ac:dyDescent="0.2">
      <c r="A6" s="67">
        <v>0</v>
      </c>
      <c r="B6" s="13">
        <f>数据母表!BW3</f>
        <v>0</v>
      </c>
      <c r="C6" s="13">
        <f>数据母表!BX3</f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I6" s="37">
        <f t="shared" ref="CI6:CI34" si="0">Q6</f>
        <v>0</v>
      </c>
      <c r="CJ6" s="37">
        <f t="shared" ref="CJ6" si="1">AR6</f>
        <v>0</v>
      </c>
      <c r="CK6" s="37">
        <f t="shared" ref="CK6" si="2">AF6</f>
        <v>0</v>
      </c>
      <c r="CL6" s="37">
        <f t="shared" ref="CL6" si="3">BE6</f>
        <v>0</v>
      </c>
      <c r="CM6" s="37">
        <f t="shared" ref="CM6" si="4">BO6</f>
        <v>0</v>
      </c>
      <c r="CN6" s="37">
        <f t="shared" ref="CN6" si="5">CD6</f>
        <v>0</v>
      </c>
      <c r="CP6" s="37">
        <f t="shared" ref="CP6:CP34" si="6">R6</f>
        <v>0</v>
      </c>
      <c r="CQ6" s="37">
        <f t="shared" ref="CQ6" si="7">AS6</f>
        <v>0</v>
      </c>
      <c r="CR6" s="37">
        <f t="shared" ref="CR6" si="8">AG6</f>
        <v>0</v>
      </c>
      <c r="CS6" s="37">
        <f t="shared" ref="CS6" si="9">BF6</f>
        <v>0</v>
      </c>
      <c r="CT6" s="37">
        <f t="shared" ref="CT6" si="10">BP6</f>
        <v>0</v>
      </c>
      <c r="CU6" s="37">
        <f t="shared" ref="CU6" si="11">CE6</f>
        <v>0</v>
      </c>
      <c r="CX6" s="13">
        <f t="shared" ref="CX6:CX34" si="12">N6</f>
        <v>0</v>
      </c>
      <c r="CY6" s="13">
        <f t="shared" ref="CY6" si="13">AK6</f>
        <v>0</v>
      </c>
      <c r="CZ6" s="13">
        <f t="shared" ref="CZ6" si="14">W6</f>
        <v>0</v>
      </c>
      <c r="DA6" s="13">
        <f t="shared" ref="DA6" si="15">BC6</f>
        <v>0</v>
      </c>
      <c r="DB6" s="13">
        <f t="shared" ref="DB6" si="16">BM6</f>
        <v>0</v>
      </c>
      <c r="DC6" s="13">
        <f t="shared" ref="DC6" si="17">CC6</f>
        <v>0</v>
      </c>
      <c r="DD6" s="37">
        <f>SUM(CX6:DC6)</f>
        <v>0</v>
      </c>
      <c r="DE6" s="42" t="e">
        <f>CX6/$DD6</f>
        <v>#DIV/0!</v>
      </c>
      <c r="DF6" s="42" t="e">
        <f t="shared" ref="DF6" si="18">CY6/$DD6</f>
        <v>#DIV/0!</v>
      </c>
      <c r="DG6" s="42" t="e">
        <f t="shared" ref="DG6" si="19">CZ6/$DD6</f>
        <v>#DIV/0!</v>
      </c>
      <c r="DH6" s="42" t="e">
        <f t="shared" ref="DH6" si="20">DA6/$DD6</f>
        <v>#DIV/0!</v>
      </c>
      <c r="DI6" s="42" t="e">
        <f t="shared" ref="DI6" si="21">DB6/$DD6</f>
        <v>#DIV/0!</v>
      </c>
      <c r="DJ6" s="42" t="e">
        <f t="shared" ref="DJ6" si="22">DC6/$DD6</f>
        <v>#DIV/0!</v>
      </c>
      <c r="DM6" s="67">
        <v>1</v>
      </c>
      <c r="DN6" s="13">
        <f>SUMIFS(数据母表!$EP$5:$EP$784,数据母表!$EI$5:$EI$784,"="&amp;属性价值透视!DN$3,数据母表!$EM$5:$EM$784,"="&amp;属性价值透视!$DM6,数据母表!$EJ$5:$EJ$784,"&gt;="&amp;属性价值透视!DP$3,数据母表!$EJ$5:$EJ$784,"&lt;="&amp;属性价值透视!DR$3)</f>
        <v>1368</v>
      </c>
      <c r="DO6" s="13">
        <f>SUMIFS(数据母表!$ES$5:$ES$784,数据母表!$EI$5:$EI$784,"="&amp;属性价值透视!DN$3,数据母表!$EM$5:$EM$784,"="&amp;属性价值透视!$DM6,数据母表!$EJ$5:$EJ$784,"&gt;="&amp;属性价值透视!DP$3,数据母表!$EJ$5:$EJ$784,"&lt;="&amp;属性价值透视!DR$3)</f>
        <v>60.5</v>
      </c>
      <c r="DP6" s="37">
        <f>IF(DN6&gt;0,ROUND(DN6/DO6,2),0)</f>
        <v>22.61</v>
      </c>
      <c r="DQ6" s="14"/>
      <c r="DR6" s="14"/>
      <c r="DT6" s="67">
        <v>1</v>
      </c>
      <c r="DU6" s="13">
        <f>SUMIFS(数据母表!$EP$5:$EP$784,数据母表!$EI$5:$EI$784,"="&amp;属性价值透视!DU$3,数据母表!$EM$5:$EM$784,"="&amp;属性价值透视!$DM6,数据母表!$EJ$5:$EJ$784,"&gt;="&amp;属性价值透视!DW$3,数据母表!$EJ$5:$EJ$784,"&lt;="&amp;属性价值透视!DY$3)</f>
        <v>8670</v>
      </c>
      <c r="DV6" s="13">
        <f>SUMIFS(数据母表!$ES$5:$ES$784,数据母表!$EI$5:$EI$784,"="&amp;属性价值透视!DU$3,数据母表!$EM$5:$EM$784,"="&amp;属性价值透视!$DM6,数据母表!$EJ$5:$EJ$784,"&gt;="&amp;属性价值透视!DW$3,数据母表!$EJ$5:$EJ$784,"&lt;="&amp;属性价值透视!DY$3)</f>
        <v>250.05</v>
      </c>
      <c r="DW6" s="37">
        <f>IF(DU6&gt;0,ROUND(DU6/DV6,2),0)</f>
        <v>34.67</v>
      </c>
      <c r="DX6" s="14"/>
      <c r="DY6" s="14"/>
      <c r="EA6" s="67">
        <v>1</v>
      </c>
      <c r="EB6" s="13">
        <f>SUMIFS(数据母表!$EP$5:$EP$784,数据母表!$EI$5:$EI$784,"="&amp;属性价值透视!EB$3,数据母表!$EM$5:$EM$784,"="&amp;属性价值透视!$DM6,数据母表!$EJ$5:$EJ$784,"&gt;="&amp;属性价值透视!ED$3,数据母表!$EJ$5:$EJ$784,"&lt;="&amp;属性价值透视!EF$3)</f>
        <v>16134</v>
      </c>
      <c r="EC6" s="13">
        <f>SUMIFS(数据母表!$ES$5:$ES$784,数据母表!$EI$5:$EI$784,"="&amp;属性价值透视!EB$3,数据母表!$EM$5:$EM$784,"="&amp;属性价值透视!$DM6,数据母表!$EJ$5:$EJ$784,"&gt;="&amp;属性价值透视!ED$3,数据母表!$EJ$5:$EJ$784,"&lt;="&amp;属性价值透视!EF$3)</f>
        <v>627.1</v>
      </c>
      <c r="ED6" s="37">
        <f>IF(EB6&gt;0,ROUND(EB6/EC6,2),0)</f>
        <v>25.73</v>
      </c>
      <c r="EE6" s="14"/>
      <c r="EF6" s="14"/>
      <c r="EH6" s="67">
        <v>1</v>
      </c>
      <c r="EI6" s="13">
        <f>SUMIFS(数据母表!$EP$5:$EP$784,数据母表!$EI$5:$EI$784,"="&amp;属性价值透视!EI$3,数据母表!$EM$5:$EM$784,"="&amp;属性价值透视!$DM6,数据母表!$EJ$5:$EJ$784,"&gt;="&amp;属性价值透视!EK$3,数据母表!$EJ$5:$EJ$784,"&lt;="&amp;属性价值透视!EM$3)</f>
        <v>18426</v>
      </c>
      <c r="EJ6" s="13">
        <f>SUMIFS(数据母表!$ES$5:$ES$784,数据母表!$EI$5:$EI$784,"="&amp;属性价值透视!EI$3,数据母表!$EM$5:$EM$784,"="&amp;属性价值透视!$DM6,数据母表!$EJ$5:$EJ$784,"&gt;="&amp;属性价值透视!EK$3,数据母表!$EJ$5:$EJ$784,"&lt;="&amp;属性价值透视!EM$3)</f>
        <v>784.30000000000007</v>
      </c>
      <c r="EK6" s="37">
        <f>IF(EI6&gt;0,ROUND(EI6/EJ6,2),0)</f>
        <v>23.49</v>
      </c>
      <c r="EL6" s="14"/>
      <c r="EM6" s="14"/>
      <c r="EO6" s="67">
        <v>1</v>
      </c>
      <c r="EP6" s="13">
        <f>SUMIFS(数据母表!$EP$5:$EP$784,数据母表!$EI$5:$EI$784,"="&amp;属性价值透视!EP$3,数据母表!$EM$5:$EM$784,"="&amp;属性价值透视!$DM6,数据母表!$EJ$5:$EJ$784,"&gt;="&amp;属性价值透视!ER$3,数据母表!$EJ$5:$EJ$784,"&lt;="&amp;属性价值透视!ET$3)</f>
        <v>46536</v>
      </c>
      <c r="EQ6" s="13">
        <f>SUMIFS(数据母表!$ES$5:$ES$784,数据母表!$EI$5:$EI$784,"="&amp;属性价值透视!EP$3,数据母表!$EM$5:$EM$784,"="&amp;属性价值透视!$DM6,数据母表!$EJ$5:$EJ$784,"&gt;="&amp;属性价值透视!ER$3,数据母表!$EJ$5:$EJ$784,"&lt;="&amp;属性价值透视!ET$3)</f>
        <v>950.9</v>
      </c>
      <c r="ER6" s="37">
        <f>IF(EP6&gt;0,ROUND(EP6/EQ6,2),0)</f>
        <v>48.94</v>
      </c>
      <c r="ES6" s="14"/>
      <c r="ET6" s="14"/>
      <c r="EV6" s="67">
        <v>1</v>
      </c>
      <c r="EW6" s="13">
        <f>SUMIFS(数据母表!$EP$5:$EP$784,数据母表!$EI$5:$EI$784,"="&amp;属性价值透视!EW$3,数据母表!$EM$5:$EM$784,"="&amp;属性价值透视!$DM6,数据母表!$EJ$5:$EJ$784,"&gt;="&amp;属性价值透视!EY$3,数据母表!$EJ$5:$EJ$784,"&lt;="&amp;属性价值透视!FA$3)</f>
        <v>90468</v>
      </c>
      <c r="EX6" s="13">
        <f>SUMIFS(数据母表!$ES$5:$ES$784,数据母表!$EI$5:$EI$784,"="&amp;属性价值透视!EW$3,数据母表!$EM$5:$EM$784,"="&amp;属性价值透视!$DM6,数据母表!$EJ$5:$EJ$784,"&gt;="&amp;属性价值透视!EY$3,数据母表!$EJ$5:$EJ$784,"&lt;="&amp;属性价值透视!FA$3)</f>
        <v>2530.9499999999998</v>
      </c>
      <c r="EY6" s="37">
        <f>IF(EW6&gt;0,ROUND(EW6/EX6,2),0)</f>
        <v>35.74</v>
      </c>
      <c r="EZ6" s="14"/>
      <c r="FA6" s="14"/>
      <c r="FC6" s="67">
        <v>1</v>
      </c>
      <c r="FD6" s="13">
        <f>SUMIFS(数据母表!$EP$5:$EP$784,数据母表!$EI$5:$EI$784,"="&amp;属性价值透视!FD$3,数据母表!$EM$5:$EM$784,"="&amp;属性价值透视!$DM6,数据母表!$EJ$5:$EJ$784,"&gt;="&amp;属性价值透视!FF$3,数据母表!$EJ$5:$EJ$784,"&lt;="&amp;属性价值透视!FH$3)</f>
        <v>78876</v>
      </c>
      <c r="FE6" s="13">
        <f>SUMIFS(数据母表!$ES$5:$ES$784,数据母表!$EI$5:$EI$784,"="&amp;属性价值透视!FD$3,数据母表!$EM$5:$EM$784,"="&amp;属性价值透视!$DM6,数据母表!$EJ$5:$EJ$784,"&gt;="&amp;属性价值透视!FF$3,数据母表!$EJ$5:$EJ$784,"&lt;="&amp;属性价值透视!FH$3)</f>
        <v>3201.8</v>
      </c>
      <c r="FF6" s="37">
        <f>IF(FD6&gt;0,ROUND(FD6/FE6,2),0)</f>
        <v>24.63</v>
      </c>
      <c r="FG6" s="14"/>
      <c r="FH6" s="14"/>
      <c r="FK6" s="67">
        <v>2</v>
      </c>
      <c r="FL6" s="67">
        <f>[2]属性投放!$FJ8</f>
        <v>10</v>
      </c>
      <c r="FM6" s="67" t="str">
        <f>[3]时间节点!$BJ6</f>
        <v>黑绳</v>
      </c>
      <c r="FN6" s="67">
        <f t="shared" ref="FN6" si="23">FK6+1</f>
        <v>3</v>
      </c>
      <c r="FP6" s="67">
        <v>2</v>
      </c>
      <c r="FQ6" s="67">
        <v>1</v>
      </c>
      <c r="FR6" s="67">
        <f>[2]属性投放!$AD8</f>
        <v>15</v>
      </c>
      <c r="FS6" s="67">
        <f>[2]属性投放!$AF8</f>
        <v>3</v>
      </c>
    </row>
    <row r="7" spans="1:175" ht="16.5" x14ac:dyDescent="0.2">
      <c r="A7" s="33">
        <v>1</v>
      </c>
      <c r="B7" s="13">
        <f>数据母表!BW5</f>
        <v>1</v>
      </c>
      <c r="C7" s="13">
        <f>数据母表!BX5</f>
        <v>7</v>
      </c>
      <c r="D7" s="13">
        <v>0</v>
      </c>
      <c r="E7" s="13">
        <v>0</v>
      </c>
      <c r="F7" s="13">
        <f t="shared" ref="F7:F34" si="24">INDEX($FK$5:$FK$25,MATCH(C7,$FL$5:$FL$25,1))</f>
        <v>1</v>
      </c>
      <c r="G7" s="13">
        <f t="shared" ref="G7:G33" si="25">INDEX($FN$5:$FN$25,F7)</f>
        <v>2</v>
      </c>
      <c r="H7" s="13">
        <f t="shared" ref="H7:H34" si="26">INDEX($FR$5:$FR$25,G7)</f>
        <v>15</v>
      </c>
      <c r="I7" s="13">
        <f>INT((C7+H7)/2)</f>
        <v>11</v>
      </c>
      <c r="J7" s="13">
        <f>MATCH(I7,数据母表!$AY$5:$AY$56,1)</f>
        <v>2</v>
      </c>
      <c r="K7" s="13">
        <f>INDEX(数据母表!P$5:P$84,(属性价值透视!$C$2-2)*20+属性价值透视!$G7)*($C7-$B7)</f>
        <v>90</v>
      </c>
      <c r="L7" s="13">
        <f>INDEX(数据母表!Q$5:Q$84,(属性价值透视!$C$2-2)*20+属性价值透视!$G7)*($C7-$B7)</f>
        <v>48</v>
      </c>
      <c r="M7" s="13">
        <f>INDEX(数据母表!R$5:R$84,(属性价值透视!$C$2-2)*20+属性价值透视!$G7)*($C7-$B7)</f>
        <v>540</v>
      </c>
      <c r="N7" s="13">
        <f t="shared" ref="N7:N34" si="27">SUMPRODUCT(K$3:M$3,K7:M7)</f>
        <v>2400</v>
      </c>
      <c r="O7" s="13">
        <f>SUMIFS(数据母表!$CR$5:$CR$604,数据母表!$CP$5:$CP$604,"&lt;"&amp;属性价值透视!C7,数据母表!$CP$5:$CP$604,"&gt;="&amp;属性价值透视!B7,数据母表!$CQ$5:$CQ$604,"="&amp;属性价值透视!$C$2)</f>
        <v>3400</v>
      </c>
      <c r="P7" s="13">
        <f>ROUND(O7/2.5,0)</f>
        <v>1360</v>
      </c>
      <c r="Q7" s="13">
        <f>ROUND(P7/1000,1)</f>
        <v>1.4</v>
      </c>
      <c r="R7" s="37">
        <f>ROUND(N7/Q7,0)</f>
        <v>1714</v>
      </c>
      <c r="S7" s="13">
        <v>1</v>
      </c>
      <c r="T7" s="13">
        <f>SUMIFS(数据母表!BA$5:BA$212,数据母表!$AW$5:$AW$212,"="&amp;属性价值透视!$C$2,数据母表!$AX$5:$AX$212,"&gt;"&amp;属性价值透视!$J6,数据母表!$AX$5:$AX$212,"&lt;="&amp;属性价值透视!$J7)</f>
        <v>55</v>
      </c>
      <c r="U7" s="13">
        <f>SUMIFS(数据母表!BB$5:BB$212,数据母表!$AW$5:$AW$212,"="&amp;属性价值透视!$C$2,数据母表!$AX$5:$AX$212,"&gt;"&amp;属性价值透视!$J6,数据母表!$AX$5:$AX$212,"&lt;="&amp;属性价值透视!$J7)</f>
        <v>28</v>
      </c>
      <c r="V7" s="13">
        <f>SUMIFS(数据母表!BC$5:BC$212,数据母表!$AW$5:$AW$212,"="&amp;属性价值透视!$C$2,数据母表!$AX$5:$AX$212,"&gt;"&amp;属性价值透视!$J6,数据母表!$AX$5:$AX$212,"&lt;="&amp;属性价值透视!$J7)</f>
        <v>330</v>
      </c>
      <c r="W7" s="13">
        <f t="shared" ref="W7:W34" si="28">SUMPRODUCT($K$3:$M$3,T7:V7)</f>
        <v>1440</v>
      </c>
      <c r="X7" s="13">
        <f>SUMIFS(数据母表!BD$5:BD$212,数据母表!$AW$5:$AW$212,"="&amp;属性价值透视!$C$2,数据母表!$AX$5:$AX$212,"&gt;"&amp;属性价值透视!$J6,数据母表!$AX$5:$AX$212,"&lt;="&amp;属性价值透视!$J7)</f>
        <v>135</v>
      </c>
      <c r="Y7" s="13">
        <f>SUMIFS(数据母表!BE$5:BE$212,数据母表!$AW$5:$AW$212,"="&amp;属性价值透视!$C$2,数据母表!$AX$5:$AX$212,"&gt;"&amp;属性价值透视!$J6,数据母表!$AX$5:$AX$212,"&lt;="&amp;属性价值透视!$J7)</f>
        <v>0</v>
      </c>
      <c r="Z7" s="13">
        <f>SUMIFS(数据母表!BF$5:BF$212,数据母表!$AW$5:$AW$212,"="&amp;属性价值透视!$C$2,数据母表!$AX$5:$AX$212,"&gt;"&amp;属性价值透视!$J6,数据母表!$AX$5:$AX$212,"&lt;="&amp;属性价值透视!$J7)</f>
        <v>0</v>
      </c>
      <c r="AA7" s="13">
        <f>SUMIFS(数据母表!BG$5:BG$212,数据母表!$AW$5:$AW$212,"="&amp;属性价值透视!$C$2,数据母表!$AX$5:$AX$212,"&gt;"&amp;属性价值透视!$J6,数据母表!$AX$5:$AX$212,"&lt;="&amp;属性价值透视!$J7)</f>
        <v>0</v>
      </c>
      <c r="AB7" s="13">
        <f>SUMIFS(数据母表!BH$5:BH$212,数据母表!$AW$5:$AW$212,"="&amp;属性价值透视!$C$2,数据母表!$AX$5:$AX$212,"&gt;"&amp;属性价值透视!$J6,数据母表!$AX$5:$AX$212,"&lt;="&amp;属性价值透视!$J7)</f>
        <v>0</v>
      </c>
      <c r="AC7" s="13">
        <f>SUMIFS(数据母表!BI$5:BI$212,数据母表!$AW$5:$AW$212,"="&amp;属性价值透视!$C$2,数据母表!$AX$5:$AX$212,"&gt;"&amp;属性价值透视!$J6,数据母表!$AX$5:$AX$212,"&lt;="&amp;属性价值透视!$J7)</f>
        <v>0</v>
      </c>
      <c r="AD7" s="13">
        <f>SUMIFS(数据母表!BJ$5:BJ$212,数据母表!$AW$5:$AW$212,"="&amp;属性价值透视!$C$2,数据母表!$AX$5:$AX$212,"&gt;"&amp;属性价值透视!$J6,数据母表!$AX$5:$AX$212,"&lt;="&amp;属性价值透视!$J7)</f>
        <v>2950</v>
      </c>
      <c r="AE7" s="13">
        <f t="shared" ref="AE7:AE34" si="29">SUMPRODUCT($X$3:$AD$3,X7:AD7)</f>
        <v>29950</v>
      </c>
      <c r="AF7" s="13">
        <f>AE7/1000</f>
        <v>29.95</v>
      </c>
      <c r="AG7" s="37">
        <f>IF(AF7&gt;0,ROUND(W7/AF7,0),0)</f>
        <v>48</v>
      </c>
      <c r="AH7" s="13">
        <f>SUMIFS(数据母表!W$5:W$84,数据母表!$K$5:$K$84,"="&amp;属性价值透视!$C$2,数据母表!$L$5:$L$84,"="&amp;属性价值透视!$G7)*$S7</f>
        <v>40</v>
      </c>
      <c r="AI7" s="13">
        <f>SUMIFS(数据母表!X$5:X$84,数据母表!$K$5:$K$84,"="&amp;属性价值透视!$C$2,数据母表!$L$5:$L$84,"="&amp;属性价值透视!$G7)*$S7</f>
        <v>20</v>
      </c>
      <c r="AJ7" s="13">
        <f>SUMIFS(数据母表!Y$5:Y$84,数据母表!$K$5:$K$84,"="&amp;属性价值透视!$C$2,数据母表!$L$5:$L$84,"="&amp;属性价值透视!$G7)*$S7</f>
        <v>240</v>
      </c>
      <c r="AK7" s="13">
        <f t="shared" ref="AK7:AK34" si="30">SUMPRODUCT($K$3:$M$3,AH7:AJ7)</f>
        <v>1040</v>
      </c>
      <c r="AL7" s="13">
        <f>SUMIFS(数据母表!BO$5:BO$84,数据母表!$BM$5:$BM$84,"="&amp;属性价值透视!$C$2,数据母表!$BN$5:$BN$84,"="&amp;属性价值透视!$G7)*属性价值透视!$S7</f>
        <v>2</v>
      </c>
      <c r="AM7" s="13">
        <f>SUMIFS(数据母表!BP$5:BP$84,数据母表!$BM$5:$BM$84,"="&amp;属性价值透视!$C$2,数据母表!$BN$5:$BN$84,"="&amp;属性价值透视!$G7)*属性价值透视!$S7</f>
        <v>0</v>
      </c>
      <c r="AN7" s="13">
        <f>SUMIFS(数据母表!BQ$5:BQ$84,数据母表!$BM$5:$BM$84,"="&amp;属性价值透视!$C$2,数据母表!$BN$5:$BN$84,"="&amp;属性价值透视!$G7)*属性价值透视!$S7</f>
        <v>0</v>
      </c>
      <c r="AO7" s="13">
        <f>SUMIFS(数据母表!BR$5:BR$84,数据母表!$BM$5:$BM$84,"="&amp;属性价值透视!$C$2,数据母表!$BN$5:$BN$84,"="&amp;属性价值透视!$G7)*属性价值透视!$S7</f>
        <v>0</v>
      </c>
      <c r="AP7" s="13">
        <f>SUMIFS(数据母表!BS$5:BS$84,数据母表!$BM$5:$BM$84,"="&amp;属性价值透视!$C$2,数据母表!$BN$5:$BN$84,"="&amp;属性价值透视!$G7)*属性价值透视!$S7</f>
        <v>5000</v>
      </c>
      <c r="AQ7" s="13">
        <f t="shared" ref="AQ7:AQ34" si="31">SUMPRODUCT($AL$3:$AP$3,AL7:AP7)</f>
        <v>15000</v>
      </c>
      <c r="AR7" s="13">
        <f>ROUND(AQ7/1000,1)</f>
        <v>15</v>
      </c>
      <c r="AS7" s="37">
        <f>IF(S7&gt;0,AK7/AR7,0)</f>
        <v>69.333333333333329</v>
      </c>
      <c r="AT7" s="47">
        <f>数据母表!CB5</f>
        <v>0</v>
      </c>
      <c r="AU7" s="47">
        <f>IF(AT7&gt;0,1,0)</f>
        <v>0</v>
      </c>
      <c r="AV7" s="47">
        <v>0</v>
      </c>
      <c r="AW7" s="47">
        <f>IF($AV7&gt;0,INDEX(数据母表!CZ$5:CZ$59,(属性价值透视!$H$2-1)*11+$AT7),0)</f>
        <v>0</v>
      </c>
      <c r="AX7" s="47">
        <f>IF($AV7&gt;0,INDEX(数据母表!DA$5:DA$59,(属性价值透视!$H$2-1)*11+$AT7),0)</f>
        <v>0</v>
      </c>
      <c r="AY7" s="47">
        <f>IF($AV7&gt;0,INDEX(数据母表!DB$5:DB$59,(属性价值透视!$H$2-1)*11+$AT7),0)</f>
        <v>0</v>
      </c>
      <c r="AZ7" s="47">
        <f>IF($AV7&gt;0,INDEX(数据母表!DF$5:DF$59,(属性价值透视!$H$2-1)*11+$AT7),0)</f>
        <v>0</v>
      </c>
      <c r="BA7" s="47">
        <f>IF($AV7&gt;0,INDEX(数据母表!DG$5:DG$59,(属性价值透视!$H$2-1)*11+$AT7),0)</f>
        <v>0</v>
      </c>
      <c r="BB7" s="47">
        <f>IF($AV7&gt;0,INDEX(数据母表!DH$5:DH$59,(属性价值透视!$H$2-1)*11+$AT7),0)</f>
        <v>0</v>
      </c>
      <c r="BC7" s="13">
        <f t="shared" ref="BC7:BC34" si="32">SUMPRODUCT($K$3:$M$3,AW7:AY7)+SUMPRODUCT($K$3:$M$3,AZ7:BB7)</f>
        <v>0</v>
      </c>
      <c r="BD7" s="13">
        <f>IF(属性价值透视!$AV7&gt;0,INDEX(数据母表!$CY$5:$CY$59,(属性价值透视!$H$2-1)*11+属性价值透视!AT7)*数据母表!$CW$2,0)</f>
        <v>0</v>
      </c>
      <c r="BE7" s="13">
        <f t="shared" ref="BE7:BE34" si="33">BD7/BD$3</f>
        <v>0</v>
      </c>
      <c r="BF7" s="37">
        <f>IF(AV7&gt;0,ROUND(BC7/BE7,1),0)</f>
        <v>0</v>
      </c>
      <c r="BG7" s="13">
        <f>IF(属性价值透视!$AU7&gt;0,INDEX(数据母表!$DC$5:$DC$59,(属性价值透视!$H$2-1)*11+属性价值透视!$AT7),0)</f>
        <v>0</v>
      </c>
      <c r="BH7" s="13">
        <f>IF(属性价值透视!$AU7&gt;0,INDEX(数据母表!$DC$5:$DC$59,(属性价值透视!$H$2-1)*11+属性价值透视!$AT7),0)</f>
        <v>0</v>
      </c>
      <c r="BI7" s="13">
        <f>IF(属性价值透视!$AU7&gt;0,INDEX(数据母表!$DC$5:$DC$59,(属性价值透视!$H$2-1)*11+属性价值透视!$AT7),0)</f>
        <v>0</v>
      </c>
      <c r="BJ7" s="13">
        <f t="shared" ref="BJ7:BJ34" si="34">BG7*($C7-$B7)</f>
        <v>0</v>
      </c>
      <c r="BK7" s="13">
        <f t="shared" ref="BK7:BK34" si="35">BH7*($C7-$B7)</f>
        <v>0</v>
      </c>
      <c r="BL7" s="13">
        <f t="shared" ref="BL7:BL34" si="36">BI7*($C7-$B7)</f>
        <v>0</v>
      </c>
      <c r="BM7" s="13">
        <f t="shared" ref="BM7:BM34" si="37">SUMPRODUCT($K$3:$M$3,BJ7:BL7)</f>
        <v>0</v>
      </c>
      <c r="BN7" s="13">
        <f>SUMIFS(数据母表!$DT$5:$DT$754,数据母表!$DR$5:$DR$754,"&gt;"&amp;属性价值透视!$B7,数据母表!$DR$5:$DR$754,"&lt;="&amp;属性价值透视!$C7,数据母表!$DS$5:$DS$754,"="&amp;属性价值透视!$H$2)</f>
        <v>8640</v>
      </c>
      <c r="BO7" s="13">
        <f t="shared" ref="BO7:BO34" si="38">ROUND(BN7/BN$3,1)</f>
        <v>8.6</v>
      </c>
      <c r="BP7" s="37">
        <f>ROUND(BM7/BO7,1)</f>
        <v>0</v>
      </c>
      <c r="BQ7" s="13">
        <f>SUM(N$7:N7)+SUM(W$7:W7)+SUM(AK$7:AK7)+SUM(BC$7:BC7)+SUM(BM$7:BM7)</f>
        <v>4880</v>
      </c>
      <c r="BR7" s="13">
        <f>SUM(Q$7:Q7)+SUM(AF$7:AF7)+SUM(AR$7:AR7)+SUM(BE$7:BE7)+SUM(BO$7:BO7)</f>
        <v>54.949999999999996</v>
      </c>
      <c r="BS7" s="37">
        <f>ROUND(BQ7/BR7,1)</f>
        <v>88.8</v>
      </c>
      <c r="BT7" s="13">
        <f t="shared" ref="BT7:BT34" si="39">N7+W7+AK7+BC7+BM7</f>
        <v>4880</v>
      </c>
      <c r="BU7" s="13">
        <f t="shared" ref="BU7:BU34" si="40">Q7+AF7+AR7+BE7+BO7</f>
        <v>54.949999999999996</v>
      </c>
      <c r="BV7" s="37">
        <f>ROUND(BT7/BU7,1)</f>
        <v>88.8</v>
      </c>
      <c r="BW7" s="13">
        <f>MATCH(C7,数据母表!$FB$5:$FB$13,1)-1</f>
        <v>0</v>
      </c>
      <c r="BX7" s="13">
        <v>0</v>
      </c>
      <c r="BY7" s="13">
        <f>IF(BX7&gt;0,SUMIFS(数据母表!$FK$5:$FK$84,数据母表!FF5:FF84,"="&amp;属性价值透视!BW7),0)</f>
        <v>0</v>
      </c>
      <c r="BZ7" s="13">
        <f>IF(BX7&gt;0,ROUND(SUMIFS(数据母表!$FR$5:$FR$84,数据母表!FF5:FF84,"="&amp;属性价值透视!BW7),1),0)</f>
        <v>0</v>
      </c>
      <c r="CA7" s="37">
        <f>IF(BX7&gt;0,ROUND(BY7/BZ7,1),0)</f>
        <v>0</v>
      </c>
      <c r="CB7" s="13">
        <f>IF(属性价值透视!BW7&gt;0,INDEX(数据母表!$FC$6:$FC$13,属性价值透视!BW7),0)</f>
        <v>0</v>
      </c>
      <c r="CC7" s="13">
        <f>IF(BX7&gt;0,SUMIFS(数据母表!$FK$5:$FK$84,数据母表!FF5:FF84,"="&amp;属性价值透视!BW7,数据母表!$FG$5:$FG$84,"&lt;="&amp;属性价值透视!CB7),0)</f>
        <v>0</v>
      </c>
      <c r="CD7" s="13">
        <f>IF(BX7&gt;0,SUMIFS(数据母表!$FR$5:$FR$84,数据母表!FF5:FF84,"="&amp;属性价值透视!BW7,数据母表!$FG$5:$FG$84,"&lt;="&amp;属性价值透视!CB7),0)</f>
        <v>0</v>
      </c>
      <c r="CE7" s="37">
        <f>IF(BX7&gt;0,ROUND(CC7/CD7,1),0)</f>
        <v>0</v>
      </c>
      <c r="CG7">
        <f>BQ7+CC7</f>
        <v>4880</v>
      </c>
      <c r="CI7" s="37">
        <f t="shared" si="0"/>
        <v>1.4</v>
      </c>
      <c r="CJ7" s="37">
        <f t="shared" ref="CJ7:CJ34" si="41">AR7</f>
        <v>15</v>
      </c>
      <c r="CK7" s="37">
        <f t="shared" ref="CK7:CK34" si="42">AF7</f>
        <v>29.95</v>
      </c>
      <c r="CL7" s="37">
        <f t="shared" ref="CL7:CL34" si="43">BE7</f>
        <v>0</v>
      </c>
      <c r="CM7" s="37">
        <f t="shared" ref="CM7:CM34" si="44">BO7</f>
        <v>8.6</v>
      </c>
      <c r="CN7" s="37">
        <f t="shared" ref="CN7:CN34" si="45">CD7</f>
        <v>0</v>
      </c>
      <c r="CP7" s="37">
        <f t="shared" si="6"/>
        <v>1714</v>
      </c>
      <c r="CQ7" s="37">
        <f t="shared" ref="CQ7:CQ34" si="46">AS7</f>
        <v>69.333333333333329</v>
      </c>
      <c r="CR7" s="37">
        <f t="shared" ref="CR7:CR34" si="47">AG7</f>
        <v>48</v>
      </c>
      <c r="CS7" s="37">
        <f t="shared" ref="CS7:CS34" si="48">BF7</f>
        <v>0</v>
      </c>
      <c r="CT7" s="37">
        <f t="shared" ref="CT7:CT34" si="49">BP7</f>
        <v>0</v>
      </c>
      <c r="CU7" s="37">
        <f t="shared" ref="CU7:CU34" si="50">CE7</f>
        <v>0</v>
      </c>
      <c r="CX7" s="13">
        <f t="shared" si="12"/>
        <v>2400</v>
      </c>
      <c r="CY7" s="13">
        <f t="shared" ref="CY7:CY34" si="51">AK7</f>
        <v>1040</v>
      </c>
      <c r="CZ7" s="13">
        <f t="shared" ref="CZ7:CZ34" si="52">W7</f>
        <v>1440</v>
      </c>
      <c r="DA7" s="13">
        <f t="shared" ref="DA7:DA34" si="53">BC7</f>
        <v>0</v>
      </c>
      <c r="DB7" s="13">
        <f t="shared" ref="DB7:DB34" si="54">BM7</f>
        <v>0</v>
      </c>
      <c r="DC7" s="13">
        <f t="shared" ref="DC7:DC34" si="55">CC7</f>
        <v>0</v>
      </c>
      <c r="DD7" s="37">
        <f>SUM(CX7:DC7)</f>
        <v>4880</v>
      </c>
      <c r="DE7" s="42">
        <f>CX7/$DD7</f>
        <v>0.49180327868852458</v>
      </c>
      <c r="DF7" s="42">
        <f t="shared" ref="DF7:DJ7" si="56">CY7/$DD7</f>
        <v>0.21311475409836064</v>
      </c>
      <c r="DG7" s="42">
        <f t="shared" si="56"/>
        <v>0.29508196721311475</v>
      </c>
      <c r="DH7" s="42">
        <f t="shared" si="56"/>
        <v>0</v>
      </c>
      <c r="DI7" s="42">
        <f t="shared" si="56"/>
        <v>0</v>
      </c>
      <c r="DJ7" s="42">
        <f t="shared" si="56"/>
        <v>0</v>
      </c>
      <c r="DM7" s="35">
        <v>1</v>
      </c>
      <c r="DN7" s="13">
        <f>SUMIFS(数据母表!$EP$5:$EP$784,数据母表!$EI$5:$EI$784,"="&amp;属性价值透视!DN$3,数据母表!$EM$5:$EM$784,"="&amp;属性价值透视!$DM7,数据母表!$EJ$5:$EJ$784,"&gt;="&amp;属性价值透视!DP$3,数据母表!$EJ$5:$EJ$784,"&lt;="&amp;属性价值透视!DR$3)</f>
        <v>1368</v>
      </c>
      <c r="DO7" s="13">
        <f>SUMIFS(数据母表!$ES$5:$ES$784,数据母表!$EI$5:$EI$784,"="&amp;属性价值透视!DN$3,数据母表!$EM$5:$EM$784,"="&amp;属性价值透视!$DM7,数据母表!$EJ$5:$EJ$784,"&gt;="&amp;属性价值透视!DP$3,数据母表!$EJ$5:$EJ$784,"&lt;="&amp;属性价值透视!DR$3)</f>
        <v>60.5</v>
      </c>
      <c r="DP7" s="37">
        <f>IF(DN7&gt;0,ROUND(DN7/DO7,2),0)</f>
        <v>22.61</v>
      </c>
      <c r="DQ7" s="14"/>
      <c r="DR7" s="14"/>
      <c r="DT7" s="35">
        <v>1</v>
      </c>
      <c r="DU7" s="13">
        <f>SUMIFS(数据母表!$EP$5:$EP$784,数据母表!$EI$5:$EI$784,"="&amp;属性价值透视!DU$3,数据母表!$EM$5:$EM$784,"="&amp;属性价值透视!$DM7,数据母表!$EJ$5:$EJ$784,"&gt;="&amp;属性价值透视!DW$3,数据母表!$EJ$5:$EJ$784,"&lt;="&amp;属性价值透视!DY$3)</f>
        <v>8670</v>
      </c>
      <c r="DV7" s="13">
        <f>SUMIFS(数据母表!$ES$5:$ES$784,数据母表!$EI$5:$EI$784,"="&amp;属性价值透视!DU$3,数据母表!$EM$5:$EM$784,"="&amp;属性价值透视!$DM7,数据母表!$EJ$5:$EJ$784,"&gt;="&amp;属性价值透视!DW$3,数据母表!$EJ$5:$EJ$784,"&lt;="&amp;属性价值透视!DY$3)</f>
        <v>250.05</v>
      </c>
      <c r="DW7" s="37">
        <f>IF(DU7&gt;0,ROUND(DU7/DV7,2),0)</f>
        <v>34.67</v>
      </c>
      <c r="DX7" s="14"/>
      <c r="DY7" s="14"/>
      <c r="EA7" s="35">
        <v>1</v>
      </c>
      <c r="EB7" s="13">
        <f>SUMIFS(数据母表!$EP$5:$EP$784,数据母表!$EI$5:$EI$784,"="&amp;属性价值透视!EB$3,数据母表!$EM$5:$EM$784,"="&amp;属性价值透视!$DM7,数据母表!$EJ$5:$EJ$784,"&gt;="&amp;属性价值透视!ED$3,数据母表!$EJ$5:$EJ$784,"&lt;="&amp;属性价值透视!EF$3)</f>
        <v>16134</v>
      </c>
      <c r="EC7" s="13">
        <f>SUMIFS(数据母表!$ES$5:$ES$784,数据母表!$EI$5:$EI$784,"="&amp;属性价值透视!EB$3,数据母表!$EM$5:$EM$784,"="&amp;属性价值透视!$DM7,数据母表!$EJ$5:$EJ$784,"&gt;="&amp;属性价值透视!ED$3,数据母表!$EJ$5:$EJ$784,"&lt;="&amp;属性价值透视!EF$3)</f>
        <v>627.1</v>
      </c>
      <c r="ED7" s="37">
        <f>IF(EB7&gt;0,ROUND(EB7/EC7,2),0)</f>
        <v>25.73</v>
      </c>
      <c r="EE7" s="14"/>
      <c r="EF7" s="14"/>
      <c r="EH7" s="35">
        <v>1</v>
      </c>
      <c r="EI7" s="13">
        <f>SUMIFS(数据母表!$EP$5:$EP$784,数据母表!$EI$5:$EI$784,"="&amp;属性价值透视!EI$3,数据母表!$EM$5:$EM$784,"="&amp;属性价值透视!$DM7,数据母表!$EJ$5:$EJ$784,"&gt;="&amp;属性价值透视!EK$3,数据母表!$EJ$5:$EJ$784,"&lt;="&amp;属性价值透视!EM$3)</f>
        <v>18426</v>
      </c>
      <c r="EJ7" s="13">
        <f>SUMIFS(数据母表!$ES$5:$ES$784,数据母表!$EI$5:$EI$784,"="&amp;属性价值透视!EI$3,数据母表!$EM$5:$EM$784,"="&amp;属性价值透视!$DM7,数据母表!$EJ$5:$EJ$784,"&gt;="&amp;属性价值透视!EK$3,数据母表!$EJ$5:$EJ$784,"&lt;="&amp;属性价值透视!EM$3)</f>
        <v>784.30000000000007</v>
      </c>
      <c r="EK7" s="37">
        <f>IF(EI7&gt;0,ROUND(EI7/EJ7,2),0)</f>
        <v>23.49</v>
      </c>
      <c r="EL7" s="14"/>
      <c r="EM7" s="14"/>
      <c r="EO7" s="35">
        <v>1</v>
      </c>
      <c r="EP7" s="13">
        <f>SUMIFS(数据母表!$EP$5:$EP$784,数据母表!$EI$5:$EI$784,"="&amp;属性价值透视!EP$3,数据母表!$EM$5:$EM$784,"="&amp;属性价值透视!$DM7,数据母表!$EJ$5:$EJ$784,"&gt;="&amp;属性价值透视!ER$3,数据母表!$EJ$5:$EJ$784,"&lt;="&amp;属性价值透视!ET$3)</f>
        <v>46536</v>
      </c>
      <c r="EQ7" s="13">
        <f>SUMIFS(数据母表!$ES$5:$ES$784,数据母表!$EI$5:$EI$784,"="&amp;属性价值透视!EP$3,数据母表!$EM$5:$EM$784,"="&amp;属性价值透视!$DM7,数据母表!$EJ$5:$EJ$784,"&gt;="&amp;属性价值透视!ER$3,数据母表!$EJ$5:$EJ$784,"&lt;="&amp;属性价值透视!ET$3)</f>
        <v>950.9</v>
      </c>
      <c r="ER7" s="37">
        <f>IF(EP7&gt;0,ROUND(EP7/EQ7,2),0)</f>
        <v>48.94</v>
      </c>
      <c r="ES7" s="14"/>
      <c r="ET7" s="14"/>
      <c r="EV7" s="35">
        <v>1</v>
      </c>
      <c r="EW7" s="13">
        <f>SUMIFS(数据母表!$EP$5:$EP$784,数据母表!$EI$5:$EI$784,"="&amp;属性价值透视!EW$3,数据母表!$EM$5:$EM$784,"="&amp;属性价值透视!$DM7,数据母表!$EJ$5:$EJ$784,"&gt;="&amp;属性价值透视!EY$3,数据母表!$EJ$5:$EJ$784,"&lt;="&amp;属性价值透视!FA$3)</f>
        <v>90468</v>
      </c>
      <c r="EX7" s="13">
        <f>SUMIFS(数据母表!$ES$5:$ES$784,数据母表!$EI$5:$EI$784,"="&amp;属性价值透视!EW$3,数据母表!$EM$5:$EM$784,"="&amp;属性价值透视!$DM7,数据母表!$EJ$5:$EJ$784,"&gt;="&amp;属性价值透视!EY$3,数据母表!$EJ$5:$EJ$784,"&lt;="&amp;属性价值透视!FA$3)</f>
        <v>2530.9499999999998</v>
      </c>
      <c r="EY7" s="37">
        <f>IF(EW7&gt;0,ROUND(EW7/EX7,2),0)</f>
        <v>35.74</v>
      </c>
      <c r="EZ7" s="14"/>
      <c r="FA7" s="14"/>
      <c r="FC7" s="35">
        <v>1</v>
      </c>
      <c r="FD7" s="13">
        <f>SUMIFS(数据母表!$EP$5:$EP$784,数据母表!$EI$5:$EI$784,"="&amp;属性价值透视!FD$3,数据母表!$EM$5:$EM$784,"="&amp;属性价值透视!$DM7,数据母表!$EJ$5:$EJ$784,"&gt;="&amp;属性价值透视!FF$3,数据母表!$EJ$5:$EJ$784,"&lt;="&amp;属性价值透视!FH$3)</f>
        <v>78876</v>
      </c>
      <c r="FE7" s="13">
        <f>SUMIFS(数据母表!$ES$5:$ES$784,数据母表!$EI$5:$EI$784,"="&amp;属性价值透视!FD$3,数据母表!$EM$5:$EM$784,"="&amp;属性价值透视!$DM7,数据母表!$EJ$5:$EJ$784,"&gt;="&amp;属性价值透视!FF$3,数据母表!$EJ$5:$EJ$784,"&lt;="&amp;属性价值透视!FH$3)</f>
        <v>3201.8</v>
      </c>
      <c r="FF7" s="37">
        <f>IF(FD7&gt;0,ROUND(FD7/FE7,2),0)</f>
        <v>24.63</v>
      </c>
      <c r="FG7" s="14"/>
      <c r="FH7" s="14"/>
      <c r="FK7" s="67">
        <v>3</v>
      </c>
      <c r="FL7" s="67">
        <f>[2]属性投放!$FJ9</f>
        <v>20</v>
      </c>
      <c r="FM7" s="67" t="str">
        <f>[3]时间节点!$BJ7</f>
        <v>黑绳+1</v>
      </c>
      <c r="FN7" s="67">
        <f t="shared" ref="FN7:FN24" si="57">FK7+1</f>
        <v>4</v>
      </c>
      <c r="FP7" s="67">
        <v>3</v>
      </c>
      <c r="FQ7" s="67">
        <v>2</v>
      </c>
      <c r="FR7" s="67">
        <f>[2]属性投放!$AD9</f>
        <v>25</v>
      </c>
      <c r="FS7" s="67">
        <f>[2]属性投放!$AF9</f>
        <v>5</v>
      </c>
    </row>
    <row r="8" spans="1:175" ht="16.5" x14ac:dyDescent="0.2">
      <c r="A8" s="33">
        <v>2</v>
      </c>
      <c r="B8" s="13">
        <f>数据母表!BW6</f>
        <v>7</v>
      </c>
      <c r="C8" s="13">
        <f>数据母表!BX6</f>
        <v>15</v>
      </c>
      <c r="D8" s="13">
        <v>4</v>
      </c>
      <c r="E8" s="13">
        <v>0.08</v>
      </c>
      <c r="F8" s="13">
        <f t="shared" si="24"/>
        <v>2</v>
      </c>
      <c r="G8" s="13">
        <f t="shared" si="25"/>
        <v>3</v>
      </c>
      <c r="H8" s="13">
        <f t="shared" si="26"/>
        <v>25</v>
      </c>
      <c r="I8" s="13">
        <f t="shared" ref="I8:I34" si="58">INT((C8+H8)/2)</f>
        <v>20</v>
      </c>
      <c r="J8" s="13">
        <f>MATCH(I8,数据母表!$AY$5:$AY$56,1)</f>
        <v>4</v>
      </c>
      <c r="K8" s="13">
        <f>INDEX(数据母表!P$5:P$84,(属性价值透视!$C$2-2)*20+属性价值透视!$G8)*($C8-$B8)</f>
        <v>120</v>
      </c>
      <c r="L8" s="13">
        <f>INDEX(数据母表!Q$5:Q$84,(属性价值透视!$C$2-2)*20+属性价值透视!$G8)*($C8-$B8)</f>
        <v>64</v>
      </c>
      <c r="M8" s="13">
        <f>INDEX(数据母表!R$5:R$84,(属性价值透视!$C$2-2)*20+属性价值透视!$G8)*($C8-$B8)</f>
        <v>720</v>
      </c>
      <c r="N8" s="13">
        <f t="shared" si="27"/>
        <v>3200</v>
      </c>
      <c r="O8" s="13">
        <f>SUMIFS(数据母表!$CR$5:$CR$604,数据母表!$CP$5:$CP$604,"&lt;"&amp;属性价值透视!C8,数据母表!$CP$5:$CP$604,"&gt;="&amp;属性价值透视!B8,数据母表!$CQ$5:$CQ$604,"="&amp;属性价值透视!$C$2)</f>
        <v>7900</v>
      </c>
      <c r="P8" s="13">
        <f t="shared" ref="P8:P34" si="59">ROUND(O8/2.5,0)</f>
        <v>3160</v>
      </c>
      <c r="Q8" s="13">
        <f t="shared" ref="Q8:Q34" si="60">ROUND(P8/1000,1)</f>
        <v>3.2</v>
      </c>
      <c r="R8" s="37">
        <f t="shared" ref="R8:R34" si="61">ROUND(N8/Q8,0)</f>
        <v>1000</v>
      </c>
      <c r="S8" s="13">
        <f t="shared" ref="S8:S34" si="62">IF(G8&lt;&gt;G7,1,0)</f>
        <v>1</v>
      </c>
      <c r="T8" s="13">
        <f>SUMIFS(数据母表!BA$5:BA$212,数据母表!$AW$5:$AW$212,"="&amp;属性价值透视!$C$2,数据母表!$AX$5:$AX$212,"&gt;"&amp;属性价值透视!$J7,数据母表!$AX$5:$AX$212,"&lt;="&amp;属性价值透视!$J8)</f>
        <v>65</v>
      </c>
      <c r="U8" s="13">
        <f>SUMIFS(数据母表!BB$5:BB$212,数据母表!$AW$5:$AW$212,"="&amp;属性价值透视!$C$2,数据母表!$AX$5:$AX$212,"&gt;"&amp;属性价值透视!$J7,数据母表!$AX$5:$AX$212,"&lt;="&amp;属性价值透视!$J8)</f>
        <v>33</v>
      </c>
      <c r="V8" s="13">
        <f>SUMIFS(数据母表!BC$5:BC$212,数据母表!$AW$5:$AW$212,"="&amp;属性价值透视!$C$2,数据母表!$AX$5:$AX$212,"&gt;"&amp;属性价值透视!$J7,数据母表!$AX$5:$AX$212,"&lt;="&amp;属性价值透视!$J8)</f>
        <v>390</v>
      </c>
      <c r="W8" s="13">
        <f t="shared" si="28"/>
        <v>1700</v>
      </c>
      <c r="X8" s="13">
        <f>SUMIFS(数据母表!BD$5:BD$212,数据母表!$AW$5:$AW$212,"="&amp;属性价值透视!$C$2,数据母表!$AX$5:$AX$212,"&gt;"&amp;属性价值透视!$J7,数据母表!$AX$5:$AX$212,"&lt;="&amp;属性价值透视!$J8)</f>
        <v>295</v>
      </c>
      <c r="Y8" s="13">
        <f>SUMIFS(数据母表!BE$5:BE$212,数据母表!$AW$5:$AW$212,"="&amp;属性价值透视!$C$2,数据母表!$AX$5:$AX$212,"&gt;"&amp;属性价值透视!$J7,数据母表!$AX$5:$AX$212,"&lt;="&amp;属性价值透视!$J8)</f>
        <v>0</v>
      </c>
      <c r="Z8" s="13">
        <f>SUMIFS(数据母表!BF$5:BF$212,数据母表!$AW$5:$AW$212,"="&amp;属性价值透视!$C$2,数据母表!$AX$5:$AX$212,"&gt;"&amp;属性价值透视!$J7,数据母表!$AX$5:$AX$212,"&lt;="&amp;属性价值透视!$J8)</f>
        <v>0</v>
      </c>
      <c r="AA8" s="13">
        <f>SUMIFS(数据母表!BG$5:BG$212,数据母表!$AW$5:$AW$212,"="&amp;属性价值透视!$C$2,数据母表!$AX$5:$AX$212,"&gt;"&amp;属性价值透视!$J7,数据母表!$AX$5:$AX$212,"&lt;="&amp;属性价值透视!$J8)</f>
        <v>0</v>
      </c>
      <c r="AB8" s="13">
        <f>SUMIFS(数据母表!BH$5:BH$212,数据母表!$AW$5:$AW$212,"="&amp;属性价值透视!$C$2,数据母表!$AX$5:$AX$212,"&gt;"&amp;属性价值透视!$J7,数据母表!$AX$5:$AX$212,"&lt;="&amp;属性价值透视!$J8)</f>
        <v>0</v>
      </c>
      <c r="AC8" s="13">
        <f>SUMIFS(数据母表!BI$5:BI$212,数据母表!$AW$5:$AW$212,"="&amp;属性价值透视!$C$2,数据母表!$AX$5:$AX$212,"&gt;"&amp;属性价值透视!$J7,数据母表!$AX$5:$AX$212,"&lt;="&amp;属性价值透视!$J8)</f>
        <v>0</v>
      </c>
      <c r="AD8" s="13">
        <f>SUMIFS(数据母表!BJ$5:BJ$212,数据母表!$AW$5:$AW$212,"="&amp;属性价值透视!$C$2,数据母表!$AX$5:$AX$212,"&gt;"&amp;属性价值透视!$J7,数据母表!$AX$5:$AX$212,"&lt;="&amp;属性价值透视!$J8)</f>
        <v>3300</v>
      </c>
      <c r="AE8" s="13">
        <f t="shared" si="29"/>
        <v>62300</v>
      </c>
      <c r="AF8" s="13">
        <f t="shared" ref="AF8:AF34" si="63">AE8/1000</f>
        <v>62.3</v>
      </c>
      <c r="AG8" s="37">
        <f t="shared" ref="AG8:AG34" si="64">IF(AF8&gt;0,ROUND(W8/AF8,0),0)</f>
        <v>27</v>
      </c>
      <c r="AH8" s="13">
        <f>SUMIFS(数据母表!W$5:W$84,数据母表!$K$5:$K$84,"="&amp;属性价值透视!$C$2,数据母表!$L$5:$L$84,"="&amp;属性价值透视!$G8)*$S8</f>
        <v>80</v>
      </c>
      <c r="AI8" s="13">
        <f>SUMIFS(数据母表!X$5:X$84,数据母表!$K$5:$K$84,"="&amp;属性价值透视!$C$2,数据母表!$L$5:$L$84,"="&amp;属性价值透视!$G8)*$S8</f>
        <v>40</v>
      </c>
      <c r="AJ8" s="13">
        <f>SUMIFS(数据母表!Y$5:Y$84,数据母表!$K$5:$K$84,"="&amp;属性价值透视!$C$2,数据母表!$L$5:$L$84,"="&amp;属性价值透视!$G8)*$S8</f>
        <v>480</v>
      </c>
      <c r="AK8" s="13">
        <f t="shared" si="30"/>
        <v>2080</v>
      </c>
      <c r="AL8" s="13">
        <f>SUMIFS(数据母表!BO$5:BO$84,数据母表!$BM$5:$BM$84,"="&amp;属性价值透视!$C$2,数据母表!$BN$5:$BN$84,"="&amp;属性价值透视!$G8)*属性价值透视!$S8</f>
        <v>6</v>
      </c>
      <c r="AM8" s="13">
        <f>SUMIFS(数据母表!BP$5:BP$84,数据母表!$BM$5:$BM$84,"="&amp;属性价值透视!$C$2,数据母表!$BN$5:$BN$84,"="&amp;属性价值透视!$G8)*属性价值透视!$S8</f>
        <v>0</v>
      </c>
      <c r="AN8" s="13">
        <f>SUMIFS(数据母表!BQ$5:BQ$84,数据母表!$BM$5:$BM$84,"="&amp;属性价值透视!$C$2,数据母表!$BN$5:$BN$84,"="&amp;属性价值透视!$G8)*属性价值透视!$S8</f>
        <v>0</v>
      </c>
      <c r="AO8" s="13">
        <f>SUMIFS(数据母表!BR$5:BR$84,数据母表!$BM$5:$BM$84,"="&amp;属性价值透视!$C$2,数据母表!$BN$5:$BN$84,"="&amp;属性价值透视!$G8)*属性价值透视!$S8</f>
        <v>0</v>
      </c>
      <c r="AP8" s="13">
        <f>SUMIFS(数据母表!BS$5:BS$84,数据母表!$BM$5:$BM$84,"="&amp;属性价值透视!$C$2,数据母表!$BN$5:$BN$84,"="&amp;属性价值透视!$G8)*属性价值透视!$S8</f>
        <v>5000</v>
      </c>
      <c r="AQ8" s="13">
        <f t="shared" si="31"/>
        <v>35000</v>
      </c>
      <c r="AR8" s="13">
        <f t="shared" ref="AR8:AR34" si="65">ROUND(AQ8/1000,1)</f>
        <v>35</v>
      </c>
      <c r="AS8" s="37">
        <f t="shared" ref="AS8:AS34" si="66">IF(S8&gt;0,AK8/AR8,0)</f>
        <v>59.428571428571431</v>
      </c>
      <c r="AT8" s="47">
        <f>数据母表!CB6</f>
        <v>0</v>
      </c>
      <c r="AU8" s="47">
        <f t="shared" ref="AU8:AU34" si="67">IF(AT8&gt;0,1,0)</f>
        <v>0</v>
      </c>
      <c r="AV8" s="47">
        <v>0</v>
      </c>
      <c r="AW8" s="47">
        <f>IF($AV8&gt;0,INDEX(数据母表!CZ$5:CZ$59,(属性价值透视!$H$2-1)*11+$AT8),0)</f>
        <v>0</v>
      </c>
      <c r="AX8" s="47">
        <f>IF($AV8&gt;0,INDEX(数据母表!DA$5:DA$59,(属性价值透视!$H$2-1)*11+$AT8),0)</f>
        <v>0</v>
      </c>
      <c r="AY8" s="47">
        <f>IF($AV8&gt;0,INDEX(数据母表!DB$5:DB$59,(属性价值透视!$H$2-1)*11+$AT8),0)</f>
        <v>0</v>
      </c>
      <c r="AZ8" s="47">
        <f>IF($AV8&gt;0,INDEX(数据母表!DF$5:DF$59,(属性价值透视!$H$2-1)*11+$AT8),0)</f>
        <v>0</v>
      </c>
      <c r="BA8" s="47">
        <f>IF($AV8&gt;0,INDEX(数据母表!DG$5:DG$59,(属性价值透视!$H$2-1)*11+$AT8),0)</f>
        <v>0</v>
      </c>
      <c r="BB8" s="47">
        <f>IF($AV8&gt;0,INDEX(数据母表!DH$5:DH$59,(属性价值透视!$H$2-1)*11+$AT8),0)</f>
        <v>0</v>
      </c>
      <c r="BC8" s="13">
        <f t="shared" si="32"/>
        <v>0</v>
      </c>
      <c r="BD8" s="13">
        <f>IF(属性价值透视!$AV8&gt;0,INDEX(数据母表!$CY$5:$CY$59,(属性价值透视!$H$2-1)*11+属性价值透视!AT8)*数据母表!$CW$2,0)</f>
        <v>0</v>
      </c>
      <c r="BE8" s="13">
        <f t="shared" si="33"/>
        <v>0</v>
      </c>
      <c r="BF8" s="37">
        <f t="shared" ref="BF8:BF34" si="68">IF(AV8&gt;0,ROUND(BC8/BE8,1),0)</f>
        <v>0</v>
      </c>
      <c r="BG8" s="13">
        <f>IF(属性价值透视!$AU8&gt;0,INDEX(数据母表!$DC$5:$DC$59,(属性价值透视!$H$2-1)*11+属性价值透视!$AT8),0)</f>
        <v>0</v>
      </c>
      <c r="BH8" s="13">
        <f>IF(属性价值透视!$AU8&gt;0,INDEX(数据母表!$DC$5:$DC$59,(属性价值透视!$H$2-1)*11+属性价值透视!$AT8),0)</f>
        <v>0</v>
      </c>
      <c r="BI8" s="13">
        <f>IF(属性价值透视!$AU8&gt;0,INDEX(数据母表!$DC$5:$DC$59,(属性价值透视!$H$2-1)*11+属性价值透视!$AT8),0)</f>
        <v>0</v>
      </c>
      <c r="BJ8" s="13">
        <f t="shared" si="34"/>
        <v>0</v>
      </c>
      <c r="BK8" s="13">
        <f t="shared" si="35"/>
        <v>0</v>
      </c>
      <c r="BL8" s="13">
        <f t="shared" si="36"/>
        <v>0</v>
      </c>
      <c r="BM8" s="13">
        <f t="shared" si="37"/>
        <v>0</v>
      </c>
      <c r="BN8" s="13">
        <f>SUMIFS(数据母表!$DT$5:$DT$754,数据母表!$DR$5:$DR$754,"&gt;"&amp;属性价值透视!$B8,数据母表!$DR$5:$DR$754,"&lt;="&amp;属性价值透视!$C8,数据母表!$DS$5:$DS$754,"="&amp;属性价值透视!$H$2)</f>
        <v>14720</v>
      </c>
      <c r="BO8" s="13">
        <f t="shared" si="38"/>
        <v>14.7</v>
      </c>
      <c r="BP8" s="37">
        <f t="shared" ref="BP8:BP34" si="69">ROUND(BM8/BO8,1)</f>
        <v>0</v>
      </c>
      <c r="BQ8" s="13">
        <f>SUM(N$7:N8)+SUM(W$7:W8)+SUM(AK$7:AK8)+SUM(BC$7:BC8)+SUM(BM$7:BM8)</f>
        <v>11860</v>
      </c>
      <c r="BR8" s="13">
        <f>SUM(Q$7:Q8)+SUM(AF$7:AF8)+SUM(AR$7:AR8)+SUM(BE$7:BE8)+SUM(BO$7:BO8)</f>
        <v>170.14999999999998</v>
      </c>
      <c r="BS8" s="37">
        <f t="shared" ref="BS8:BS34" si="70">ROUND(BQ8/BR8,1)</f>
        <v>69.7</v>
      </c>
      <c r="BT8" s="13">
        <f t="shared" si="39"/>
        <v>6980</v>
      </c>
      <c r="BU8" s="13">
        <f t="shared" si="40"/>
        <v>115.2</v>
      </c>
      <c r="BV8" s="37">
        <f t="shared" ref="BV8:BV34" si="71">ROUND(BT8/BU8,1)</f>
        <v>60.6</v>
      </c>
      <c r="BW8" s="13">
        <f>MATCH(C8,数据母表!$FB$5:$FB$13,1)-1</f>
        <v>0</v>
      </c>
      <c r="BX8" s="13">
        <f>IF(BW8&lt;&gt;BW7,1,0)</f>
        <v>0</v>
      </c>
      <c r="BY8" s="13">
        <f>IF(BX8&gt;0,SUMIFS(数据母表!$FK$5:$FK$84,数据母表!FF6:FF85,"="&amp;属性价值透视!BW8),0)</f>
        <v>0</v>
      </c>
      <c r="BZ8" s="13">
        <f>IF(BX8&gt;0,ROUND(SUMIFS(数据母表!$FR$5:$FR$84,数据母表!FF6:FF85,"="&amp;属性价值透视!BW8),1),0)</f>
        <v>0</v>
      </c>
      <c r="CA8" s="37">
        <f t="shared" ref="CA8:CA34" si="72">IF(BX8&gt;0,ROUND(BY8/BZ8,1),0)</f>
        <v>0</v>
      </c>
      <c r="CB8" s="13">
        <f>IF(属性价值透视!BW8&gt;0,INDEX(数据母表!$FC$6:$FC$13,属性价值透视!BW8),0)</f>
        <v>0</v>
      </c>
      <c r="CC8" s="13">
        <f>IF(BX8&gt;0,SUMIFS(数据母表!$FK$5:$FK$84,数据母表!FF6:FF85,"="&amp;属性价值透视!BW8,数据母表!$FG$5:$FG$84,"&lt;="&amp;属性价值透视!CB8),0)</f>
        <v>0</v>
      </c>
      <c r="CD8" s="13">
        <f>IF(BX8&gt;0,SUMIFS(数据母表!$FR$5:$FR$84,数据母表!FF6:FF85,"="&amp;属性价值透视!BW8,数据母表!$FG$5:$FG$84,"&lt;="&amp;属性价值透视!CB8),0)</f>
        <v>0</v>
      </c>
      <c r="CE8" s="37">
        <f t="shared" ref="CE8:CE34" si="73">IF(BX8&gt;0,ROUND(CC8/CD8,1),0)</f>
        <v>0</v>
      </c>
      <c r="CG8">
        <f t="shared" ref="CG8:CG34" si="74">BQ8+CC8</f>
        <v>11860</v>
      </c>
      <c r="CI8" s="37">
        <f t="shared" si="0"/>
        <v>3.2</v>
      </c>
      <c r="CJ8" s="37">
        <f t="shared" si="41"/>
        <v>35</v>
      </c>
      <c r="CK8" s="37">
        <f t="shared" si="42"/>
        <v>62.3</v>
      </c>
      <c r="CL8" s="37">
        <f t="shared" si="43"/>
        <v>0</v>
      </c>
      <c r="CM8" s="37">
        <f t="shared" si="44"/>
        <v>14.7</v>
      </c>
      <c r="CN8" s="37">
        <f t="shared" si="45"/>
        <v>0</v>
      </c>
      <c r="CP8" s="37">
        <f t="shared" si="6"/>
        <v>1000</v>
      </c>
      <c r="CQ8" s="37">
        <f t="shared" si="46"/>
        <v>59.428571428571431</v>
      </c>
      <c r="CR8" s="37">
        <f t="shared" si="47"/>
        <v>27</v>
      </c>
      <c r="CS8" s="37">
        <f t="shared" si="48"/>
        <v>0</v>
      </c>
      <c r="CT8" s="37">
        <f t="shared" si="49"/>
        <v>0</v>
      </c>
      <c r="CU8" s="37">
        <f t="shared" si="50"/>
        <v>0</v>
      </c>
      <c r="CX8" s="13">
        <f t="shared" si="12"/>
        <v>3200</v>
      </c>
      <c r="CY8" s="13">
        <f t="shared" si="51"/>
        <v>2080</v>
      </c>
      <c r="CZ8" s="13">
        <f t="shared" si="52"/>
        <v>1700</v>
      </c>
      <c r="DA8" s="13">
        <f t="shared" si="53"/>
        <v>0</v>
      </c>
      <c r="DB8" s="13">
        <f t="shared" si="54"/>
        <v>0</v>
      </c>
      <c r="DC8" s="13">
        <f t="shared" si="55"/>
        <v>0</v>
      </c>
      <c r="DD8" s="37">
        <f t="shared" ref="DD8:DD34" si="75">SUM(CX8:DC8)</f>
        <v>6980</v>
      </c>
      <c r="DE8" s="42">
        <f t="shared" ref="DE8:DE34" si="76">CX8/$DD8</f>
        <v>0.45845272206303728</v>
      </c>
      <c r="DF8" s="42">
        <f t="shared" ref="DF8:DF34" si="77">CY8/$DD8</f>
        <v>0.29799426934097423</v>
      </c>
      <c r="DG8" s="42">
        <f t="shared" ref="DG8:DG34" si="78">CZ8/$DD8</f>
        <v>0.24355300859598855</v>
      </c>
      <c r="DH8" s="42">
        <f t="shared" ref="DH8:DH34" si="79">DA8/$DD8</f>
        <v>0</v>
      </c>
      <c r="DI8" s="42">
        <f t="shared" ref="DI8:DI34" si="80">DB8/$DD8</f>
        <v>0</v>
      </c>
      <c r="DJ8" s="42">
        <f t="shared" ref="DJ8:DJ34" si="81">DC8/$DD8</f>
        <v>0</v>
      </c>
      <c r="DM8" s="35">
        <v>2</v>
      </c>
      <c r="DN8" s="13">
        <f>SUMIFS(数据母表!$EP$5:$EP$784,数据母表!$EI$5:$EI$784,"="&amp;属性价值透视!DN$3,数据母表!$EM$5:$EM$784,"="&amp;属性价值透视!$DM8,数据母表!$EJ$5:$EJ$784,"&gt;="&amp;属性价值透视!DP$3,数据母表!$EJ$5:$EJ$784,"&lt;="&amp;属性价值透视!DR$3)</f>
        <v>786</v>
      </c>
      <c r="DO8" s="13">
        <f>SUMIFS(数据母表!$ES$5:$ES$784,数据母表!$EI$5:$EI$784,"="&amp;属性价值透视!DN$3,数据母表!$EM$5:$EM$784,"="&amp;属性价值透视!$DM8,数据母表!$EJ$5:$EJ$784,"&gt;="&amp;属性价值透视!DP$3,数据母表!$EJ$5:$EJ$784,"&lt;="&amp;属性价值透视!DR$3)</f>
        <v>60.849999999999994</v>
      </c>
      <c r="DP8" s="37">
        <f t="shared" ref="DP8:DP27" si="82">IF(DN8&gt;0,ROUND(DN8/DO8,2),0)</f>
        <v>12.92</v>
      </c>
      <c r="DQ8" s="14"/>
      <c r="DR8" s="14"/>
      <c r="DT8" s="35">
        <v>2</v>
      </c>
      <c r="DU8" s="13">
        <f>SUMIFS(数据母表!$EP$5:$EP$784,数据母表!$EI$5:$EI$784,"="&amp;属性价值透视!DU$3,数据母表!$EM$5:$EM$784,"="&amp;属性价值透视!$DM8,数据母表!$EJ$5:$EJ$784,"&gt;="&amp;属性价值透视!DW$3,数据母表!$EJ$5:$EJ$784,"&lt;="&amp;属性价值透视!DY$3)</f>
        <v>4860</v>
      </c>
      <c r="DV8" s="13">
        <f>SUMIFS(数据母表!$ES$5:$ES$784,数据母表!$EI$5:$EI$784,"="&amp;属性价值透视!DU$3,数据母表!$EM$5:$EM$784,"="&amp;属性价值透视!$DM8,数据母表!$EJ$5:$EJ$784,"&gt;="&amp;属性价值透视!DW$3,数据母表!$EJ$5:$EJ$784,"&lt;="&amp;属性价值透视!DY$3)</f>
        <v>250.95</v>
      </c>
      <c r="DW8" s="37">
        <f t="shared" ref="DW8:DW27" si="83">IF(DU8&gt;0,ROUND(DU8/DV8,2),0)</f>
        <v>19.37</v>
      </c>
      <c r="DX8" s="14"/>
      <c r="DY8" s="14"/>
      <c r="EA8" s="35">
        <v>2</v>
      </c>
      <c r="EB8" s="13">
        <f>SUMIFS(数据母表!$EP$5:$EP$784,数据母表!$EI$5:$EI$784,"="&amp;属性价值透视!EB$3,数据母表!$EM$5:$EM$784,"="&amp;属性价值透视!$DM8,数据母表!$EJ$5:$EJ$784,"&gt;="&amp;属性价值透视!ED$3,数据母表!$EJ$5:$EJ$784,"&lt;="&amp;属性价值透视!EF$3)</f>
        <v>9666</v>
      </c>
      <c r="EC8" s="13">
        <f>SUMIFS(数据母表!$ES$5:$ES$784,数据母表!$EI$5:$EI$784,"="&amp;属性价值透视!EB$3,数据母表!$EM$5:$EM$784,"="&amp;属性价值透视!$DM8,数据母表!$EJ$5:$EJ$784,"&gt;="&amp;属性价值透视!ED$3,数据母表!$EJ$5:$EJ$784,"&lt;="&amp;属性价值透视!EF$3)</f>
        <v>628.1</v>
      </c>
      <c r="ED8" s="37">
        <f t="shared" ref="ED8:ED27" si="84">IF(EB8&gt;0,ROUND(EB8/EC8,2),0)</f>
        <v>15.39</v>
      </c>
      <c r="EE8" s="14"/>
      <c r="EF8" s="14"/>
      <c r="EH8" s="35">
        <v>2</v>
      </c>
      <c r="EI8" s="13">
        <f>SUMIFS(数据母表!$EP$5:$EP$784,数据母表!$EI$5:$EI$784,"="&amp;属性价值透视!EI$3,数据母表!$EM$5:$EM$784,"="&amp;属性价值透视!$DM8,数据母表!$EJ$5:$EJ$784,"&gt;="&amp;属性价值透视!EK$3,数据母表!$EJ$5:$EJ$784,"&lt;="&amp;属性价值透视!EM$3)</f>
        <v>10782</v>
      </c>
      <c r="EJ8" s="13">
        <f>SUMIFS(数据母表!$ES$5:$ES$784,数据母表!$EI$5:$EI$784,"="&amp;属性价值透视!EI$3,数据母表!$EM$5:$EM$784,"="&amp;属性价值透视!$DM8,数据母表!$EJ$5:$EJ$784,"&gt;="&amp;属性价值透视!EK$3,数据母表!$EJ$5:$EJ$784,"&lt;="&amp;属性价值透视!EM$3)</f>
        <v>785.55</v>
      </c>
      <c r="EK8" s="37">
        <f t="shared" ref="EK8:EK27" si="85">IF(EI8&gt;0,ROUND(EI8/EJ8,2),0)</f>
        <v>13.73</v>
      </c>
      <c r="EL8" s="14"/>
      <c r="EM8" s="14"/>
      <c r="EO8" s="35">
        <v>2</v>
      </c>
      <c r="EP8" s="13">
        <f>SUMIFS(数据母表!$EP$5:$EP$784,数据母表!$EI$5:$EI$784,"="&amp;属性价值透视!EP$3,数据母表!$EM$5:$EM$784,"="&amp;属性价值透视!$DM8,数据母表!$EJ$5:$EJ$784,"&gt;="&amp;属性价值透视!ER$3,数据母表!$EJ$5:$EJ$784,"&lt;="&amp;属性价值透视!ET$3)</f>
        <v>25974</v>
      </c>
      <c r="EQ8" s="13">
        <f>SUMIFS(数据母表!$ES$5:$ES$784,数据母表!$EI$5:$EI$784,"="&amp;属性价值透视!EP$3,数据母表!$EM$5:$EM$784,"="&amp;属性价值透视!$DM8,数据母表!$EJ$5:$EJ$784,"&gt;="&amp;属性价值透视!ER$3,数据母表!$EJ$5:$EJ$784,"&lt;="&amp;属性价值透视!ET$3)</f>
        <v>952.7</v>
      </c>
      <c r="ER8" s="37">
        <f t="shared" ref="ER8:ER27" si="86">IF(EP8&gt;0,ROUND(EP8/EQ8,2),0)</f>
        <v>27.26</v>
      </c>
      <c r="ES8" s="14"/>
      <c r="ET8" s="14"/>
      <c r="EV8" s="35">
        <v>2</v>
      </c>
      <c r="EW8" s="13">
        <f>SUMIFS(数据母表!$EP$5:$EP$784,数据母表!$EI$5:$EI$784,"="&amp;属性价值透视!EW$3,数据母表!$EM$5:$EM$784,"="&amp;属性价值透视!$DM8,数据母表!$EJ$5:$EJ$784,"&gt;="&amp;属性价值透视!EY$3,数据母表!$EJ$5:$EJ$784,"&lt;="&amp;属性价值透视!FA$3)</f>
        <v>51252</v>
      </c>
      <c r="EX8" s="13">
        <f>SUMIFS(数据母表!$ES$5:$ES$784,数据母表!$EI$5:$EI$784,"="&amp;属性价值透视!EW$3,数据母表!$EM$5:$EM$784,"="&amp;属性价值透视!$DM8,数据母表!$EJ$5:$EJ$784,"&gt;="&amp;属性价值透视!EY$3,数据母表!$EJ$5:$EJ$784,"&lt;="&amp;属性价值透视!FA$3)</f>
        <v>2535.75</v>
      </c>
      <c r="EY8" s="37">
        <f t="shared" ref="EY8:EY27" si="87">IF(EW8&gt;0,ROUND(EW8/EX8,2),0)</f>
        <v>20.21</v>
      </c>
      <c r="EZ8" s="14"/>
      <c r="FA8" s="14"/>
      <c r="FC8" s="35">
        <v>2</v>
      </c>
      <c r="FD8" s="13">
        <f>SUMIFS(数据母表!$EP$5:$EP$784,数据母表!$EI$5:$EI$784,"="&amp;属性价值透视!FD$3,数据母表!$EM$5:$EM$784,"="&amp;属性价值透视!$DM8,数据母表!$EJ$5:$EJ$784,"&gt;="&amp;属性价值透视!FF$3,数据母表!$EJ$5:$EJ$784,"&lt;="&amp;属性价值透视!FH$3)</f>
        <v>45186</v>
      </c>
      <c r="FE8" s="13">
        <f>SUMIFS(数据母表!$ES$5:$ES$784,数据母表!$EI$5:$EI$784,"="&amp;属性价值透视!FD$3,数据母表!$EM$5:$EM$784,"="&amp;属性价值透视!$DM8,数据母表!$EJ$5:$EJ$784,"&gt;="&amp;属性价值透视!FF$3,数据母表!$EJ$5:$EJ$784,"&lt;="&amp;属性价值透视!FH$3)</f>
        <v>3209.1499999999996</v>
      </c>
      <c r="FF8" s="37">
        <f t="shared" ref="FF8:FF27" si="88">IF(FD8&gt;0,ROUND(FD8/FE8,2),0)</f>
        <v>14.08</v>
      </c>
      <c r="FG8" s="14"/>
      <c r="FH8" s="14"/>
      <c r="FK8" s="67">
        <v>4</v>
      </c>
      <c r="FL8" s="67">
        <f>[2]属性投放!$FJ10</f>
        <v>30</v>
      </c>
      <c r="FM8" s="67" t="str">
        <f>[3]时间节点!$BJ8</f>
        <v>众合</v>
      </c>
      <c r="FN8" s="67">
        <f t="shared" si="57"/>
        <v>5</v>
      </c>
      <c r="FP8" s="67">
        <v>4</v>
      </c>
      <c r="FQ8" s="67">
        <v>3</v>
      </c>
      <c r="FR8" s="67">
        <f>[2]属性投放!$AD10</f>
        <v>35</v>
      </c>
      <c r="FS8" s="67">
        <f>[2]属性投放!$AF10</f>
        <v>7</v>
      </c>
    </row>
    <row r="9" spans="1:175" ht="16.5" x14ac:dyDescent="0.2">
      <c r="A9" s="33">
        <v>3</v>
      </c>
      <c r="B9" s="13">
        <f>数据母表!BW7</f>
        <v>15</v>
      </c>
      <c r="C9" s="13">
        <f>数据母表!BX7</f>
        <v>25</v>
      </c>
      <c r="D9" s="13">
        <v>20</v>
      </c>
      <c r="E9" s="13">
        <v>0.5</v>
      </c>
      <c r="F9" s="13">
        <f t="shared" si="24"/>
        <v>3</v>
      </c>
      <c r="G9" s="13">
        <f t="shared" si="25"/>
        <v>4</v>
      </c>
      <c r="H9" s="13">
        <f t="shared" si="26"/>
        <v>35</v>
      </c>
      <c r="I9" s="13">
        <f t="shared" si="58"/>
        <v>30</v>
      </c>
      <c r="J9" s="13">
        <f>MATCH(I9,数据母表!$AY$5:$AY$56,1)</f>
        <v>6</v>
      </c>
      <c r="K9" s="13">
        <f>INDEX(数据母表!P$5:P$84,(属性价值透视!$C$2-2)*20+属性价值透视!$G9)*($C9-$B9)</f>
        <v>200</v>
      </c>
      <c r="L9" s="13">
        <f>INDEX(数据母表!Q$5:Q$84,(属性价值透视!$C$2-2)*20+属性价值透视!$G9)*($C9-$B9)</f>
        <v>100</v>
      </c>
      <c r="M9" s="13">
        <f>INDEX(数据母表!R$5:R$84,(属性价值透视!$C$2-2)*20+属性价值透视!$G9)*($C9-$B9)</f>
        <v>1400</v>
      </c>
      <c r="N9" s="13">
        <f t="shared" si="27"/>
        <v>5400</v>
      </c>
      <c r="O9" s="13">
        <f>SUMIFS(数据母表!$CR$5:$CR$604,数据母表!$CP$5:$CP$604,"&lt;"&amp;属性价值透视!C9,数据母表!$CP$5:$CP$604,"&gt;="&amp;属性价值透视!B9,数据母表!$CQ$5:$CQ$604,"="&amp;属性价值透视!$C$2)</f>
        <v>30350</v>
      </c>
      <c r="P9" s="13">
        <f t="shared" si="59"/>
        <v>12140</v>
      </c>
      <c r="Q9" s="13">
        <f t="shared" si="60"/>
        <v>12.1</v>
      </c>
      <c r="R9" s="37">
        <f t="shared" si="61"/>
        <v>446</v>
      </c>
      <c r="S9" s="13">
        <f t="shared" si="62"/>
        <v>1</v>
      </c>
      <c r="T9" s="13">
        <f>SUMIFS(数据母表!BA$5:BA$212,数据母表!$AW$5:$AW$212,"="&amp;属性价值透视!$C$2,数据母表!$AX$5:$AX$212,"&gt;"&amp;属性价值透视!$J8,数据母表!$AX$5:$AX$212,"&lt;="&amp;属性价值透视!$J9)</f>
        <v>80</v>
      </c>
      <c r="U9" s="13">
        <f>SUMIFS(数据母表!BB$5:BB$212,数据母表!$AW$5:$AW$212,"="&amp;属性价值透视!$C$2,数据母表!$AX$5:$AX$212,"&gt;"&amp;属性价值透视!$J8,数据母表!$AX$5:$AX$212,"&lt;="&amp;属性价值透视!$J9)</f>
        <v>41</v>
      </c>
      <c r="V9" s="13">
        <f>SUMIFS(数据母表!BC$5:BC$212,数据母表!$AW$5:$AW$212,"="&amp;属性价值透视!$C$2,数据母表!$AX$5:$AX$212,"&gt;"&amp;属性价值透视!$J8,数据母表!$AX$5:$AX$212,"&lt;="&amp;属性价值透视!$J9)</f>
        <v>525</v>
      </c>
      <c r="W9" s="13">
        <f t="shared" si="28"/>
        <v>2145</v>
      </c>
      <c r="X9" s="13">
        <f>SUMIFS(数据母表!BD$5:BD$212,数据母表!$AW$5:$AW$212,"="&amp;属性价值透视!$C$2,数据母表!$AX$5:$AX$212,"&gt;"&amp;属性价值透视!$J8,数据母表!$AX$5:$AX$212,"&lt;="&amp;属性价值透视!$J9)</f>
        <v>185</v>
      </c>
      <c r="Y9" s="13">
        <f>SUMIFS(数据母表!BE$5:BE$212,数据母表!$AW$5:$AW$212,"="&amp;属性价值透视!$C$2,数据母表!$AX$5:$AX$212,"&gt;"&amp;属性价值透视!$J8,数据母表!$AX$5:$AX$212,"&lt;="&amp;属性价值透视!$J9)</f>
        <v>35</v>
      </c>
      <c r="Z9" s="13">
        <f>SUMIFS(数据母表!BF$5:BF$212,数据母表!$AW$5:$AW$212,"="&amp;属性价值透视!$C$2,数据母表!$AX$5:$AX$212,"&gt;"&amp;属性价值透视!$J8,数据母表!$AX$5:$AX$212,"&lt;="&amp;属性价值透视!$J9)</f>
        <v>0</v>
      </c>
      <c r="AA9" s="13">
        <f>SUMIFS(数据母表!BG$5:BG$212,数据母表!$AW$5:$AW$212,"="&amp;属性价值透视!$C$2,数据母表!$AX$5:$AX$212,"&gt;"&amp;属性价值透视!$J8,数据母表!$AX$5:$AX$212,"&lt;="&amp;属性价值透视!$J9)</f>
        <v>0</v>
      </c>
      <c r="AB9" s="13">
        <f>SUMIFS(数据母表!BH$5:BH$212,数据母表!$AW$5:$AW$212,"="&amp;属性价值透视!$C$2,数据母表!$AX$5:$AX$212,"&gt;"&amp;属性价值透视!$J8,数据母表!$AX$5:$AX$212,"&lt;="&amp;属性价值透视!$J9)</f>
        <v>0</v>
      </c>
      <c r="AC9" s="13">
        <f>SUMIFS(数据母表!BI$5:BI$212,数据母表!$AW$5:$AW$212,"="&amp;属性价值透视!$C$2,数据母表!$AX$5:$AX$212,"&gt;"&amp;属性价值透视!$J8,数据母表!$AX$5:$AX$212,"&lt;="&amp;属性价值透视!$J9)</f>
        <v>0</v>
      </c>
      <c r="AD9" s="13">
        <f>SUMIFS(数据母表!BJ$5:BJ$212,数据母表!$AW$5:$AW$212,"="&amp;属性价值透视!$C$2,数据母表!$AX$5:$AX$212,"&gt;"&amp;属性价值透视!$J8,数据母表!$AX$5:$AX$212,"&lt;="&amp;属性价值透视!$J9)</f>
        <v>3600</v>
      </c>
      <c r="AE9" s="13">
        <f t="shared" si="29"/>
        <v>58100</v>
      </c>
      <c r="AF9" s="13">
        <f t="shared" si="63"/>
        <v>58.1</v>
      </c>
      <c r="AG9" s="37">
        <f t="shared" si="64"/>
        <v>37</v>
      </c>
      <c r="AH9" s="13">
        <f>SUMIFS(数据母表!W$5:W$84,数据母表!$K$5:$K$84,"="&amp;属性价值透视!$C$2,数据母表!$L$5:$L$84,"="&amp;属性价值透视!$G9)*$S9</f>
        <v>100</v>
      </c>
      <c r="AI9" s="13">
        <f>SUMIFS(数据母表!X$5:X$84,数据母表!$K$5:$K$84,"="&amp;属性价值透视!$C$2,数据母表!$L$5:$L$84,"="&amp;属性价值透视!$G9)*$S9</f>
        <v>50</v>
      </c>
      <c r="AJ9" s="13">
        <f>SUMIFS(数据母表!Y$5:Y$84,数据母表!$K$5:$K$84,"="&amp;属性价值透视!$C$2,数据母表!$L$5:$L$84,"="&amp;属性价值透视!$G9)*$S9</f>
        <v>700</v>
      </c>
      <c r="AK9" s="13">
        <f t="shared" si="30"/>
        <v>2700</v>
      </c>
      <c r="AL9" s="13">
        <f>SUMIFS(数据母表!BO$5:BO$84,数据母表!$BM$5:$BM$84,"="&amp;属性价值透视!$C$2,数据母表!$BN$5:$BN$84,"="&amp;属性价值透视!$G9)*属性价值透视!$S9</f>
        <v>20</v>
      </c>
      <c r="AM9" s="13">
        <f>SUMIFS(数据母表!BP$5:BP$84,数据母表!$BM$5:$BM$84,"="&amp;属性价值透视!$C$2,数据母表!$BN$5:$BN$84,"="&amp;属性价值透视!$G9)*属性价值透视!$S9</f>
        <v>0</v>
      </c>
      <c r="AN9" s="13">
        <f>SUMIFS(数据母表!BQ$5:BQ$84,数据母表!$BM$5:$BM$84,"="&amp;属性价值透视!$C$2,数据母表!$BN$5:$BN$84,"="&amp;属性价值透视!$G9)*属性价值透视!$S9</f>
        <v>0</v>
      </c>
      <c r="AO9" s="13">
        <f>SUMIFS(数据母表!BR$5:BR$84,数据母表!$BM$5:$BM$84,"="&amp;属性价值透视!$C$2,数据母表!$BN$5:$BN$84,"="&amp;属性价值透视!$G9)*属性价值透视!$S9</f>
        <v>0</v>
      </c>
      <c r="AP9" s="13">
        <f>SUMIFS(数据母表!BS$5:BS$84,数据母表!$BM$5:$BM$84,"="&amp;属性价值透视!$C$2,数据母表!$BN$5:$BN$84,"="&amp;属性价值透视!$G9)*属性价值透视!$S9</f>
        <v>6000</v>
      </c>
      <c r="AQ9" s="13">
        <f t="shared" si="31"/>
        <v>106000</v>
      </c>
      <c r="AR9" s="13">
        <f t="shared" si="65"/>
        <v>106</v>
      </c>
      <c r="AS9" s="37">
        <f t="shared" si="66"/>
        <v>25.471698113207548</v>
      </c>
      <c r="AT9" s="47">
        <f>数据母表!CB7</f>
        <v>1</v>
      </c>
      <c r="AU9" s="47">
        <f t="shared" si="67"/>
        <v>1</v>
      </c>
      <c r="AV9" s="47">
        <f>IF(AT9&lt;&gt;AT8,1,0)</f>
        <v>1</v>
      </c>
      <c r="AW9" s="47">
        <f>IF($AV9&gt;0,INDEX(数据母表!CZ$5:CZ$59,(属性价值透视!$H$2-1)*11+$AT9),0)</f>
        <v>0</v>
      </c>
      <c r="AX9" s="47">
        <f>IF($AV9&gt;0,INDEX(数据母表!DA$5:DA$59,(属性价值透视!$H$2-1)*11+$AT9),0)</f>
        <v>0</v>
      </c>
      <c r="AY9" s="47">
        <f>IF($AV9&gt;0,INDEX(数据母表!DB$5:DB$59,(属性价值透视!$H$2-1)*11+$AT9),0)</f>
        <v>0</v>
      </c>
      <c r="AZ9" s="47">
        <f>IF($AV9&gt;0,INDEX(数据母表!DF$5:DF$59,(属性价值透视!$H$2-1)*11+$AT9),0)</f>
        <v>302.68</v>
      </c>
      <c r="BA9" s="47">
        <f>IF($AV9&gt;0,INDEX(数据母表!DG$5:DG$59,(属性价值透视!$H$2-1)*11+$AT9),0)</f>
        <v>156.86000000000001</v>
      </c>
      <c r="BB9" s="47">
        <f>IF($AV9&gt;0,INDEX(数据母表!DH$5:DH$59,(属性价值透视!$H$2-1)*11+$AT9),0)</f>
        <v>1816.08</v>
      </c>
      <c r="BC9" s="13">
        <f t="shared" si="32"/>
        <v>7980.08</v>
      </c>
      <c r="BD9" s="13">
        <f>IF(属性价值透视!$AV9&gt;0,INDEX(数据母表!$CY$5:$CY$59,(属性价值透视!$H$2-1)*11+属性价值透视!AT9)*数据母表!$CW$2,0)</f>
        <v>2000</v>
      </c>
      <c r="BE9" s="13">
        <f t="shared" si="33"/>
        <v>2000</v>
      </c>
      <c r="BF9" s="37">
        <f t="shared" si="68"/>
        <v>4</v>
      </c>
      <c r="BG9" s="13">
        <f>IF(属性价值透视!$AU9&gt;0,INDEX(数据母表!$DC$5:$DC$59,(属性价值透视!$H$2-1)*11+属性价值透视!$AT9),0)</f>
        <v>0</v>
      </c>
      <c r="BH9" s="13">
        <f>IF(属性价值透视!$AU9&gt;0,INDEX(数据母表!$DC$5:$DC$59,(属性价值透视!$H$2-1)*11+属性价值透视!$AT9),0)</f>
        <v>0</v>
      </c>
      <c r="BI9" s="13">
        <f>IF(属性价值透视!$AU9&gt;0,INDEX(数据母表!$DC$5:$DC$59,(属性价值透视!$H$2-1)*11+属性价值透视!$AT9),0)</f>
        <v>0</v>
      </c>
      <c r="BJ9" s="13">
        <f t="shared" si="34"/>
        <v>0</v>
      </c>
      <c r="BK9" s="13">
        <f t="shared" si="35"/>
        <v>0</v>
      </c>
      <c r="BL9" s="13">
        <f t="shared" si="36"/>
        <v>0</v>
      </c>
      <c r="BM9" s="13">
        <f t="shared" si="37"/>
        <v>0</v>
      </c>
      <c r="BN9" s="13">
        <f>SUMIFS(数据母表!$DT$5:$DT$754,数据母表!$DR$5:$DR$754,"&gt;"&amp;属性价值透视!$B9,数据母表!$DR$5:$DR$754,"&lt;="&amp;属性价值透视!$C9,数据母表!$DS$5:$DS$754,"="&amp;属性价值透视!$H$2)</f>
        <v>23560</v>
      </c>
      <c r="BO9" s="13">
        <f t="shared" si="38"/>
        <v>23.6</v>
      </c>
      <c r="BP9" s="37">
        <f t="shared" si="69"/>
        <v>0</v>
      </c>
      <c r="BQ9" s="13">
        <f>SUM(N$7:N9)+SUM(W$7:W9)+SUM(AK$7:AK9)+SUM(BC$7:BC9)+SUM(BM$7:BM9)</f>
        <v>30085.08</v>
      </c>
      <c r="BR9" s="13">
        <f>SUM(Q$7:Q9)+SUM(AF$7:AF9)+SUM(AR$7:AR9)+SUM(BE$7:BE9)+SUM(BO$7:BO9)</f>
        <v>2369.9500000000003</v>
      </c>
      <c r="BS9" s="37">
        <f t="shared" si="70"/>
        <v>12.7</v>
      </c>
      <c r="BT9" s="13">
        <f t="shared" si="39"/>
        <v>18225.080000000002</v>
      </c>
      <c r="BU9" s="13">
        <f t="shared" si="40"/>
        <v>2199.7999999999997</v>
      </c>
      <c r="BV9" s="37">
        <f t="shared" si="71"/>
        <v>8.3000000000000007</v>
      </c>
      <c r="BW9" s="13">
        <f>MATCH(C9,数据母表!$FB$5:$FB$13,1)-1</f>
        <v>0</v>
      </c>
      <c r="BX9" s="13">
        <f t="shared" ref="BX9:BX34" si="89">IF(BW9&lt;&gt;BW8,1,0)</f>
        <v>0</v>
      </c>
      <c r="BY9" s="13">
        <f>IF(BX9&gt;0,SUMIFS(数据母表!$FK$5:$FK$84,数据母表!FF7:FF86,"="&amp;属性价值透视!BW9),0)</f>
        <v>0</v>
      </c>
      <c r="BZ9" s="13">
        <f>IF(BX9&gt;0,ROUND(SUMIFS(数据母表!$FR$5:$FR$84,数据母表!FF7:FF86,"="&amp;属性价值透视!BW9),1),0)</f>
        <v>0</v>
      </c>
      <c r="CA9" s="37">
        <f t="shared" si="72"/>
        <v>0</v>
      </c>
      <c r="CB9" s="13">
        <f>IF(属性价值透视!BW9&gt;0,INDEX(数据母表!$FC$6:$FC$13,属性价值透视!BW9),0)</f>
        <v>0</v>
      </c>
      <c r="CC9" s="13">
        <f>IF(BX9&gt;0,SUMIFS(数据母表!$FK$5:$FK$84,数据母表!FF7:FF86,"="&amp;属性价值透视!BW9,数据母表!$FG$5:$FG$84,"&lt;="&amp;属性价值透视!CB9),0)</f>
        <v>0</v>
      </c>
      <c r="CD9" s="13">
        <f>IF(BX9&gt;0,SUMIFS(数据母表!$FR$5:$FR$84,数据母表!FF7:FF86,"="&amp;属性价值透视!BW9,数据母表!$FG$5:$FG$84,"&lt;="&amp;属性价值透视!CB9),0)</f>
        <v>0</v>
      </c>
      <c r="CE9" s="37">
        <f t="shared" si="73"/>
        <v>0</v>
      </c>
      <c r="CG9">
        <f t="shared" si="74"/>
        <v>30085.08</v>
      </c>
      <c r="CI9" s="37">
        <f t="shared" si="0"/>
        <v>12.1</v>
      </c>
      <c r="CJ9" s="37">
        <f t="shared" si="41"/>
        <v>106</v>
      </c>
      <c r="CK9" s="37">
        <f t="shared" si="42"/>
        <v>58.1</v>
      </c>
      <c r="CL9" s="37">
        <f t="shared" si="43"/>
        <v>2000</v>
      </c>
      <c r="CM9" s="37">
        <f t="shared" si="44"/>
        <v>23.6</v>
      </c>
      <c r="CN9" s="37">
        <f t="shared" si="45"/>
        <v>0</v>
      </c>
      <c r="CP9" s="37">
        <f t="shared" si="6"/>
        <v>446</v>
      </c>
      <c r="CQ9" s="37">
        <f t="shared" si="46"/>
        <v>25.471698113207548</v>
      </c>
      <c r="CR9" s="37">
        <f t="shared" si="47"/>
        <v>37</v>
      </c>
      <c r="CS9" s="37">
        <f t="shared" si="48"/>
        <v>4</v>
      </c>
      <c r="CT9" s="37">
        <f t="shared" si="49"/>
        <v>0</v>
      </c>
      <c r="CU9" s="37">
        <f t="shared" si="50"/>
        <v>0</v>
      </c>
      <c r="CX9" s="13">
        <f t="shared" si="12"/>
        <v>5400</v>
      </c>
      <c r="CY9" s="13">
        <f t="shared" si="51"/>
        <v>2700</v>
      </c>
      <c r="CZ9" s="13">
        <f t="shared" si="52"/>
        <v>2145</v>
      </c>
      <c r="DA9" s="13">
        <f t="shared" si="53"/>
        <v>7980.08</v>
      </c>
      <c r="DB9" s="13">
        <f t="shared" si="54"/>
        <v>0</v>
      </c>
      <c r="DC9" s="13">
        <f t="shared" si="55"/>
        <v>0</v>
      </c>
      <c r="DD9" s="37">
        <f t="shared" si="75"/>
        <v>18225.080000000002</v>
      </c>
      <c r="DE9" s="42">
        <f t="shared" si="76"/>
        <v>0.2962949956872617</v>
      </c>
      <c r="DF9" s="42">
        <f t="shared" si="77"/>
        <v>0.14814749784363085</v>
      </c>
      <c r="DG9" s="42">
        <f t="shared" si="78"/>
        <v>0.11769495662021784</v>
      </c>
      <c r="DH9" s="42">
        <f t="shared" si="79"/>
        <v>0.4378625498488895</v>
      </c>
      <c r="DI9" s="42">
        <f t="shared" si="80"/>
        <v>0</v>
      </c>
      <c r="DJ9" s="42">
        <f t="shared" si="81"/>
        <v>0</v>
      </c>
      <c r="DM9" s="35">
        <v>3</v>
      </c>
      <c r="DN9" s="13">
        <f>SUMIFS(数据母表!$EP$5:$EP$784,数据母表!$EI$5:$EI$784,"="&amp;属性价值透视!DN$3,数据母表!$EM$5:$EM$784,"="&amp;属性价值透视!$DM9,数据母表!$EJ$5:$EJ$784,"&gt;="&amp;属性价值透视!DP$3,数据母表!$EJ$5:$EJ$784,"&lt;="&amp;属性价值透视!DR$3)</f>
        <v>876</v>
      </c>
      <c r="DO9" s="13">
        <f>SUMIFS(数据母表!$ES$5:$ES$784,数据母表!$EI$5:$EI$784,"="&amp;属性价值透视!DN$3,数据母表!$EM$5:$EM$784,"="&amp;属性价值透视!$DM9,数据母表!$EJ$5:$EJ$784,"&gt;="&amp;属性价值透视!DP$3,数据母表!$EJ$5:$EJ$784,"&lt;="&amp;属性价值透视!DR$3)</f>
        <v>61.25</v>
      </c>
      <c r="DP9" s="37">
        <f t="shared" si="82"/>
        <v>14.3</v>
      </c>
      <c r="DQ9" s="14"/>
      <c r="DR9" s="14"/>
      <c r="DT9" s="35">
        <v>3</v>
      </c>
      <c r="DU9" s="13">
        <f>SUMIFS(数据母表!$EP$5:$EP$784,数据母表!$EI$5:$EI$784,"="&amp;属性价值透视!DU$3,数据母表!$EM$5:$EM$784,"="&amp;属性价值透视!$DM9,数据母表!$EJ$5:$EJ$784,"&gt;="&amp;属性价值透视!DW$3,数据母表!$EJ$5:$EJ$784,"&lt;="&amp;属性价值透视!DY$3)</f>
        <v>5226</v>
      </c>
      <c r="DV9" s="13">
        <f>SUMIFS(数据母表!$ES$5:$ES$784,数据母表!$EI$5:$EI$784,"="&amp;属性价值透视!DU$3,数据母表!$EM$5:$EM$784,"="&amp;属性价值透视!$DM9,数据母表!$EJ$5:$EJ$784,"&gt;="&amp;属性价值透视!DW$3,数据母表!$EJ$5:$EJ$784,"&lt;="&amp;属性价值透视!DY$3)</f>
        <v>251.75</v>
      </c>
      <c r="DW9" s="37">
        <f t="shared" si="83"/>
        <v>20.76</v>
      </c>
      <c r="DX9" s="14"/>
      <c r="DY9" s="14"/>
      <c r="EA9" s="35">
        <v>3</v>
      </c>
      <c r="EB9" s="13">
        <f>SUMIFS(数据母表!$EP$5:$EP$784,数据母表!$EI$5:$EI$784,"="&amp;属性价值透视!EB$3,数据母表!$EM$5:$EM$784,"="&amp;属性价值透视!$DM9,数据母表!$EJ$5:$EJ$784,"&gt;="&amp;属性价值透视!ED$3,数据母表!$EJ$5:$EJ$784,"&lt;="&amp;属性价值透视!EF$3)</f>
        <v>10170</v>
      </c>
      <c r="EC9" s="13">
        <f>SUMIFS(数据母表!$ES$5:$ES$784,数据母表!$EI$5:$EI$784,"="&amp;属性价值透视!EB$3,数据母表!$EM$5:$EM$784,"="&amp;属性价值透视!$DM9,数据母表!$EJ$5:$EJ$784,"&gt;="&amp;属性价值透视!ED$3,数据母表!$EJ$5:$EJ$784,"&lt;="&amp;属性价值透视!EF$3)</f>
        <v>629.15</v>
      </c>
      <c r="ED9" s="37">
        <f t="shared" si="84"/>
        <v>16.16</v>
      </c>
      <c r="EE9" s="14"/>
      <c r="EF9" s="14"/>
      <c r="EH9" s="35">
        <v>3</v>
      </c>
      <c r="EI9" s="13">
        <f>SUMIFS(数据母表!$EP$5:$EP$784,数据母表!$EI$5:$EI$784,"="&amp;属性价值透视!EI$3,数据母表!$EM$5:$EM$784,"="&amp;属性价值透视!$DM9,数据母表!$EJ$5:$EJ$784,"&gt;="&amp;属性价值透视!EK$3,数据母表!$EJ$5:$EJ$784,"&lt;="&amp;属性价值透视!EM$3)</f>
        <v>11592</v>
      </c>
      <c r="EJ9" s="13">
        <f>SUMIFS(数据母表!$ES$5:$ES$784,数据母表!$EI$5:$EI$784,"="&amp;属性价值透视!EI$3,数据母表!$EM$5:$EM$784,"="&amp;属性价值透视!$DM9,数据母表!$EJ$5:$EJ$784,"&gt;="&amp;属性价值透视!EK$3,数据母表!$EJ$5:$EJ$784,"&lt;="&amp;属性价值透视!EM$3)</f>
        <v>786.69999999999993</v>
      </c>
      <c r="EK9" s="37">
        <f t="shared" si="85"/>
        <v>14.73</v>
      </c>
      <c r="EL9" s="14"/>
      <c r="EM9" s="14"/>
      <c r="EO9" s="35">
        <v>3</v>
      </c>
      <c r="EP9" s="13">
        <f>SUMIFS(数据母表!$EP$5:$EP$784,数据母表!$EI$5:$EI$784,"="&amp;属性价值透视!EP$3,数据母表!$EM$5:$EM$784,"="&amp;属性价值透视!$DM9,数据母表!$EJ$5:$EJ$784,"&gt;="&amp;属性价值透视!ER$3,数据母表!$EJ$5:$EJ$784,"&lt;="&amp;属性价值透视!ET$3)</f>
        <v>27906</v>
      </c>
      <c r="EQ9" s="13">
        <f>SUMIFS(数据母表!$ES$5:$ES$784,数据母表!$EI$5:$EI$784,"="&amp;属性价值透视!EP$3,数据母表!$EM$5:$EM$784,"="&amp;属性价值透视!$DM9,数据母表!$EJ$5:$EJ$784,"&gt;="&amp;属性价值透视!ER$3,数据母表!$EJ$5:$EJ$784,"&lt;="&amp;属性价值透视!ET$3)</f>
        <v>954.45</v>
      </c>
      <c r="ER9" s="37">
        <f t="shared" si="86"/>
        <v>29.24</v>
      </c>
      <c r="ES9" s="14"/>
      <c r="ET9" s="14"/>
      <c r="EV9" s="35">
        <v>3</v>
      </c>
      <c r="EW9" s="13">
        <f>SUMIFS(数据母表!$EP$5:$EP$784,数据母表!$EI$5:$EI$784,"="&amp;属性价值透视!EW$3,数据母表!$EM$5:$EM$784,"="&amp;属性价值透视!$DM9,数据母表!$EJ$5:$EJ$784,"&gt;="&amp;属性价值透视!EY$3,数据母表!$EJ$5:$EJ$784,"&lt;="&amp;属性价值透视!FA$3)</f>
        <v>54696</v>
      </c>
      <c r="EX9" s="13">
        <f>SUMIFS(数据母表!$ES$5:$ES$784,数据母表!$EI$5:$EI$784,"="&amp;属性价值透视!EW$3,数据母表!$EM$5:$EM$784,"="&amp;属性价值透视!$DM9,数据母表!$EJ$5:$EJ$784,"&gt;="&amp;属性价值透视!EY$3,数据母表!$EJ$5:$EJ$784,"&lt;="&amp;属性价值透视!FA$3)</f>
        <v>2540.4499999999998</v>
      </c>
      <c r="EY9" s="37">
        <f t="shared" si="87"/>
        <v>21.53</v>
      </c>
      <c r="EZ9" s="14"/>
      <c r="FA9" s="14"/>
      <c r="FC9" s="35">
        <v>3</v>
      </c>
      <c r="FD9" s="13">
        <f>SUMIFS(数据母表!$EP$5:$EP$784,数据母表!$EI$5:$EI$784,"="&amp;属性价值透视!FD$3,数据母表!$EM$5:$EM$784,"="&amp;属性价值透视!$DM9,数据母表!$EJ$5:$EJ$784,"&gt;="&amp;属性价值透视!FF$3,数据母表!$EJ$5:$EJ$784,"&lt;="&amp;属性价值透视!FH$3)</f>
        <v>48282</v>
      </c>
      <c r="FE9" s="13">
        <f>SUMIFS(数据母表!$ES$5:$ES$784,数据母表!$EI$5:$EI$784,"="&amp;属性价值透视!FD$3,数据母表!$EM$5:$EM$784,"="&amp;属性价值透视!$DM9,数据母表!$EJ$5:$EJ$784,"&gt;="&amp;属性价值透视!FF$3,数据母表!$EJ$5:$EJ$784,"&lt;="&amp;属性价值透视!FH$3)</f>
        <v>3216.25</v>
      </c>
      <c r="FF9" s="37">
        <f t="shared" si="88"/>
        <v>15.01</v>
      </c>
      <c r="FG9" s="14"/>
      <c r="FH9" s="14"/>
      <c r="FK9" s="67">
        <v>5</v>
      </c>
      <c r="FL9" s="67">
        <f>[2]属性投放!$FJ11</f>
        <v>40</v>
      </c>
      <c r="FM9" s="67" t="str">
        <f>[3]时间节点!$BJ9</f>
        <v>众合+1</v>
      </c>
      <c r="FN9" s="67">
        <f t="shared" si="57"/>
        <v>6</v>
      </c>
      <c r="FP9" s="67">
        <v>5</v>
      </c>
      <c r="FQ9" s="67">
        <v>4</v>
      </c>
      <c r="FR9" s="67">
        <f>[2]属性投放!$AD11</f>
        <v>42</v>
      </c>
      <c r="FS9" s="67">
        <f>[2]属性投放!$AF11</f>
        <v>9</v>
      </c>
    </row>
    <row r="10" spans="1:175" ht="16.5" x14ac:dyDescent="0.2">
      <c r="A10" s="33">
        <v>4</v>
      </c>
      <c r="B10" s="13">
        <f>数据母表!BW8</f>
        <v>25</v>
      </c>
      <c r="C10" s="13">
        <f>数据母表!BX8</f>
        <v>30</v>
      </c>
      <c r="D10" s="13">
        <v>22</v>
      </c>
      <c r="E10" s="13">
        <v>1.21</v>
      </c>
      <c r="F10" s="13">
        <f t="shared" si="24"/>
        <v>4</v>
      </c>
      <c r="G10" s="13">
        <f t="shared" si="25"/>
        <v>5</v>
      </c>
      <c r="H10" s="13">
        <f t="shared" si="26"/>
        <v>42</v>
      </c>
      <c r="I10" s="13">
        <f t="shared" si="58"/>
        <v>36</v>
      </c>
      <c r="J10" s="13">
        <f>MATCH(I10,数据母表!$AY$5:$AY$56,1)</f>
        <v>7</v>
      </c>
      <c r="K10" s="13">
        <f>INDEX(数据母表!P$5:P$84,(属性价值透视!$C$2-2)*20+属性价值透视!$G10)*($C10-$B10)</f>
        <v>100</v>
      </c>
      <c r="L10" s="13">
        <f>INDEX(数据母表!Q$5:Q$84,(属性价值透视!$C$2-2)*20+属性价值透视!$G10)*($C10-$B10)</f>
        <v>50</v>
      </c>
      <c r="M10" s="13">
        <f>INDEX(数据母表!R$5:R$84,(属性价值透视!$C$2-2)*20+属性价值透视!$G10)*($C10-$B10)</f>
        <v>700</v>
      </c>
      <c r="N10" s="13">
        <f t="shared" si="27"/>
        <v>2700</v>
      </c>
      <c r="O10" s="13">
        <f>SUMIFS(数据母表!$CR$5:$CR$604,数据母表!$CP$5:$CP$604,"&lt;"&amp;属性价值透视!C10,数据母表!$CP$5:$CP$604,"&gt;="&amp;属性价值透视!B10,数据母表!$CQ$5:$CQ$604,"="&amp;属性价值透视!$C$2)</f>
        <v>38500</v>
      </c>
      <c r="P10" s="13">
        <f t="shared" si="59"/>
        <v>15400</v>
      </c>
      <c r="Q10" s="13">
        <f t="shared" si="60"/>
        <v>15.4</v>
      </c>
      <c r="R10" s="37">
        <f t="shared" si="61"/>
        <v>175</v>
      </c>
      <c r="S10" s="13">
        <f t="shared" si="62"/>
        <v>1</v>
      </c>
      <c r="T10" s="13">
        <f>SUMIFS(数据母表!BA$5:BA$212,数据母表!$AW$5:$AW$212,"="&amp;属性价值透视!$C$2,数据母表!$AX$5:$AX$212,"&gt;"&amp;属性价值透视!$J9,数据母表!$AX$5:$AX$212,"&lt;="&amp;属性价值透视!$J10)</f>
        <v>45</v>
      </c>
      <c r="U10" s="13">
        <f>SUMIFS(数据母表!BB$5:BB$212,数据母表!$AW$5:$AW$212,"="&amp;属性价值透视!$C$2,数据母表!$AX$5:$AX$212,"&gt;"&amp;属性价值透视!$J9,数据母表!$AX$5:$AX$212,"&lt;="&amp;属性价值透视!$J10)</f>
        <v>23</v>
      </c>
      <c r="V10" s="13">
        <f>SUMIFS(数据母表!BC$5:BC$212,数据母表!$AW$5:$AW$212,"="&amp;属性价值透视!$C$2,数据母表!$AX$5:$AX$212,"&gt;"&amp;属性价值透视!$J9,数据母表!$AX$5:$AX$212,"&lt;="&amp;属性价值透视!$J10)</f>
        <v>315</v>
      </c>
      <c r="W10" s="13">
        <f t="shared" si="28"/>
        <v>1225</v>
      </c>
      <c r="X10" s="13">
        <f>SUMIFS(数据母表!BD$5:BD$212,数据母表!$AW$5:$AW$212,"="&amp;属性价值透视!$C$2,数据母表!$AX$5:$AX$212,"&gt;"&amp;属性价值透视!$J9,数据母表!$AX$5:$AX$212,"&lt;="&amp;属性价值透视!$J10)</f>
        <v>0</v>
      </c>
      <c r="Y10" s="13">
        <f>SUMIFS(数据母表!BE$5:BE$212,数据母表!$AW$5:$AW$212,"="&amp;属性价值透视!$C$2,数据母表!$AX$5:$AX$212,"&gt;"&amp;属性价值透视!$J9,数据母表!$AX$5:$AX$212,"&lt;="&amp;属性价值透视!$J10)</f>
        <v>35</v>
      </c>
      <c r="Z10" s="13">
        <f>SUMIFS(数据母表!BF$5:BF$212,数据母表!$AW$5:$AW$212,"="&amp;属性价值透视!$C$2,数据母表!$AX$5:$AX$212,"&gt;"&amp;属性价值透视!$J9,数据母表!$AX$5:$AX$212,"&lt;="&amp;属性价值透视!$J10)</f>
        <v>0</v>
      </c>
      <c r="AA10" s="13">
        <f>SUMIFS(数据母表!BG$5:BG$212,数据母表!$AW$5:$AW$212,"="&amp;属性价值透视!$C$2,数据母表!$AX$5:$AX$212,"&gt;"&amp;属性价值透视!$J9,数据母表!$AX$5:$AX$212,"&lt;="&amp;属性价值透视!$J10)</f>
        <v>0</v>
      </c>
      <c r="AB10" s="13">
        <f>SUMIFS(数据母表!BH$5:BH$212,数据母表!$AW$5:$AW$212,"="&amp;属性价值透视!$C$2,数据母表!$AX$5:$AX$212,"&gt;"&amp;属性价值透视!$J9,数据母表!$AX$5:$AX$212,"&lt;="&amp;属性价值透视!$J10)</f>
        <v>0</v>
      </c>
      <c r="AC10" s="13">
        <f>SUMIFS(数据母表!BI$5:BI$212,数据母表!$AW$5:$AW$212,"="&amp;属性价值透视!$C$2,数据母表!$AX$5:$AX$212,"&gt;"&amp;属性价值透视!$J9,数据母表!$AX$5:$AX$212,"&lt;="&amp;属性价值透视!$J10)</f>
        <v>0</v>
      </c>
      <c r="AD10" s="13">
        <f>SUMIFS(数据母表!BJ$5:BJ$212,数据母表!$AW$5:$AW$212,"="&amp;属性价值透视!$C$2,数据母表!$AX$5:$AX$212,"&gt;"&amp;属性价值透视!$J9,数据母表!$AX$5:$AX$212,"&lt;="&amp;属性价值透视!$J10)</f>
        <v>1950</v>
      </c>
      <c r="AE10" s="13">
        <f t="shared" si="29"/>
        <v>19450</v>
      </c>
      <c r="AF10" s="13">
        <f t="shared" si="63"/>
        <v>19.45</v>
      </c>
      <c r="AG10" s="37">
        <f t="shared" si="64"/>
        <v>63</v>
      </c>
      <c r="AH10" s="13">
        <f>SUMIFS(数据母表!W$5:W$84,数据母表!$K$5:$K$84,"="&amp;属性价值透视!$C$2,数据母表!$L$5:$L$84,"="&amp;属性价值透视!$G10)*$S10</f>
        <v>120</v>
      </c>
      <c r="AI10" s="13">
        <f>SUMIFS(数据母表!X$5:X$84,数据母表!$K$5:$K$84,"="&amp;属性价值透视!$C$2,数据母表!$L$5:$L$84,"="&amp;属性价值透视!$G10)*$S10</f>
        <v>60</v>
      </c>
      <c r="AJ10" s="13">
        <f>SUMIFS(数据母表!Y$5:Y$84,数据母表!$K$5:$K$84,"="&amp;属性价值透视!$C$2,数据母表!$L$5:$L$84,"="&amp;属性价值透视!$G10)*$S10</f>
        <v>840</v>
      </c>
      <c r="AK10" s="13">
        <f t="shared" si="30"/>
        <v>3240</v>
      </c>
      <c r="AL10" s="13">
        <f>SUMIFS(数据母表!BO$5:BO$84,数据母表!$BM$5:$BM$84,"="&amp;属性价值透视!$C$2,数据母表!$BN$5:$BN$84,"="&amp;属性价值透视!$G10)*属性价值透视!$S10</f>
        <v>40</v>
      </c>
      <c r="AM10" s="13">
        <f>SUMIFS(数据母表!BP$5:BP$84,数据母表!$BM$5:$BM$84,"="&amp;属性价值透视!$C$2,数据母表!$BN$5:$BN$84,"="&amp;属性价值透视!$G10)*属性价值透视!$S10</f>
        <v>0</v>
      </c>
      <c r="AN10" s="13">
        <f>SUMIFS(数据母表!BQ$5:BQ$84,数据母表!$BM$5:$BM$84,"="&amp;属性价值透视!$C$2,数据母表!$BN$5:$BN$84,"="&amp;属性价值透视!$G10)*属性价值透视!$S10</f>
        <v>0</v>
      </c>
      <c r="AO10" s="13">
        <f>SUMIFS(数据母表!BR$5:BR$84,数据母表!$BM$5:$BM$84,"="&amp;属性价值透视!$C$2,数据母表!$BN$5:$BN$84,"="&amp;属性价值透视!$G10)*属性价值透视!$S10</f>
        <v>0</v>
      </c>
      <c r="AP10" s="13">
        <f>SUMIFS(数据母表!BS$5:BS$84,数据母表!$BM$5:$BM$84,"="&amp;属性价值透视!$C$2,数据母表!$BN$5:$BN$84,"="&amp;属性价值透视!$G10)*属性价值透视!$S10</f>
        <v>6000</v>
      </c>
      <c r="AQ10" s="13">
        <f t="shared" si="31"/>
        <v>206000</v>
      </c>
      <c r="AR10" s="13">
        <f t="shared" si="65"/>
        <v>206</v>
      </c>
      <c r="AS10" s="37">
        <f t="shared" si="66"/>
        <v>15.728155339805825</v>
      </c>
      <c r="AT10" s="47">
        <f>数据母表!CB8</f>
        <v>1</v>
      </c>
      <c r="AU10" s="47">
        <f t="shared" si="67"/>
        <v>1</v>
      </c>
      <c r="AV10" s="47">
        <f t="shared" ref="AV10:AV34" si="90">IF(AT10&lt;&gt;AT9,1,0)</f>
        <v>0</v>
      </c>
      <c r="AW10" s="47">
        <f>IF($AV10&gt;0,INDEX(数据母表!CZ$5:CZ$59,(属性价值透视!$H$2-1)*11+$AT10),0)</f>
        <v>0</v>
      </c>
      <c r="AX10" s="47">
        <f>IF($AV10&gt;0,INDEX(数据母表!DA$5:DA$59,(属性价值透视!$H$2-1)*11+$AT10),0)</f>
        <v>0</v>
      </c>
      <c r="AY10" s="47">
        <f>IF($AV10&gt;0,INDEX(数据母表!DB$5:DB$59,(属性价值透视!$H$2-1)*11+$AT10),0)</f>
        <v>0</v>
      </c>
      <c r="AZ10" s="47">
        <f>IF($AV10&gt;0,INDEX(数据母表!DF$5:DF$59,(属性价值透视!$H$2-1)*11+$AT10),0)</f>
        <v>0</v>
      </c>
      <c r="BA10" s="47">
        <f>IF($AV10&gt;0,INDEX(数据母表!DG$5:DG$59,(属性价值透视!$H$2-1)*11+$AT10),0)</f>
        <v>0</v>
      </c>
      <c r="BB10" s="47">
        <f>IF($AV10&gt;0,INDEX(数据母表!DH$5:DH$59,(属性价值透视!$H$2-1)*11+$AT10),0)</f>
        <v>0</v>
      </c>
      <c r="BC10" s="13">
        <f t="shared" si="32"/>
        <v>0</v>
      </c>
      <c r="BD10" s="13">
        <f>IF(属性价值透视!$AV10&gt;0,INDEX(数据母表!$CY$5:$CY$59,(属性价值透视!$H$2-1)*11+属性价值透视!AT10)*数据母表!$CW$2,0)</f>
        <v>0</v>
      </c>
      <c r="BE10" s="13">
        <f t="shared" si="33"/>
        <v>0</v>
      </c>
      <c r="BF10" s="37">
        <f t="shared" si="68"/>
        <v>0</v>
      </c>
      <c r="BG10" s="13">
        <f>IF(属性价值透视!$AU10&gt;0,INDEX(数据母表!$DC$5:$DC$59,(属性价值透视!$H$2-1)*11+属性价值透视!$AT10),0)</f>
        <v>0</v>
      </c>
      <c r="BH10" s="13">
        <f>IF(属性价值透视!$AU10&gt;0,INDEX(数据母表!$DC$5:$DC$59,(属性价值透视!$H$2-1)*11+属性价值透视!$AT10),0)</f>
        <v>0</v>
      </c>
      <c r="BI10" s="13">
        <f>IF(属性价值透视!$AU10&gt;0,INDEX(数据母表!$DC$5:$DC$59,(属性价值透视!$H$2-1)*11+属性价值透视!$AT10),0)</f>
        <v>0</v>
      </c>
      <c r="BJ10" s="13">
        <f t="shared" si="34"/>
        <v>0</v>
      </c>
      <c r="BK10" s="13">
        <f t="shared" si="35"/>
        <v>0</v>
      </c>
      <c r="BL10" s="13">
        <f t="shared" si="36"/>
        <v>0</v>
      </c>
      <c r="BM10" s="13">
        <f t="shared" si="37"/>
        <v>0</v>
      </c>
      <c r="BN10" s="13">
        <f>SUMIFS(数据母表!$DT$5:$DT$754,数据母表!$DR$5:$DR$754,"&gt;"&amp;属性价值透视!$B10,数据母表!$DR$5:$DR$754,"&lt;="&amp;属性价值透视!$C10,数据母表!$DS$5:$DS$754,"="&amp;属性价值透视!$H$2)</f>
        <v>13920</v>
      </c>
      <c r="BO10" s="13">
        <f t="shared" si="38"/>
        <v>13.9</v>
      </c>
      <c r="BP10" s="37">
        <f t="shared" si="69"/>
        <v>0</v>
      </c>
      <c r="BQ10" s="13">
        <f>SUM(N$7:N10)+SUM(W$7:W10)+SUM(AK$7:AK10)+SUM(BC$7:BC10)+SUM(BM$7:BM10)</f>
        <v>37250.080000000002</v>
      </c>
      <c r="BR10" s="13">
        <f>SUM(Q$7:Q10)+SUM(AF$7:AF10)+SUM(AR$7:AR10)+SUM(BE$7:BE10)+SUM(BO$7:BO10)</f>
        <v>2624.7000000000003</v>
      </c>
      <c r="BS10" s="37">
        <f t="shared" si="70"/>
        <v>14.2</v>
      </c>
      <c r="BT10" s="13">
        <f t="shared" si="39"/>
        <v>7165</v>
      </c>
      <c r="BU10" s="13">
        <f t="shared" si="40"/>
        <v>254.75</v>
      </c>
      <c r="BV10" s="37">
        <f t="shared" si="71"/>
        <v>28.1</v>
      </c>
      <c r="BW10" s="13">
        <f>MATCH(C10,数据母表!$FB$5:$FB$13,1)-1</f>
        <v>0</v>
      </c>
      <c r="BX10" s="13">
        <f t="shared" si="89"/>
        <v>0</v>
      </c>
      <c r="BY10" s="13">
        <f>IF(BX10&gt;0,SUMIFS(数据母表!$FK$5:$FK$84,数据母表!FF8:FF87,"="&amp;属性价值透视!BW10),0)</f>
        <v>0</v>
      </c>
      <c r="BZ10" s="13">
        <f>IF(BX10&gt;0,ROUND(SUMIFS(数据母表!$FR$5:$FR$84,数据母表!FF8:FF87,"="&amp;属性价值透视!BW10),1),0)</f>
        <v>0</v>
      </c>
      <c r="CA10" s="37">
        <f t="shared" si="72"/>
        <v>0</v>
      </c>
      <c r="CB10" s="13">
        <f>IF(属性价值透视!BW10&gt;0,INDEX(数据母表!$FC$6:$FC$13,属性价值透视!BW10),0)</f>
        <v>0</v>
      </c>
      <c r="CC10" s="13">
        <f>IF(BX10&gt;0,SUMIFS(数据母表!$FK$5:$FK$84,数据母表!FF8:FF87,"="&amp;属性价值透视!BW10,数据母表!$FG$5:$FG$84,"&lt;="&amp;属性价值透视!CB10),0)</f>
        <v>0</v>
      </c>
      <c r="CD10" s="13">
        <f>IF(BX10&gt;0,SUMIFS(数据母表!$FR$5:$FR$84,数据母表!FF8:FF87,"="&amp;属性价值透视!BW10,数据母表!$FG$5:$FG$84,"&lt;="&amp;属性价值透视!CB10),0)</f>
        <v>0</v>
      </c>
      <c r="CE10" s="37">
        <f t="shared" si="73"/>
        <v>0</v>
      </c>
      <c r="CG10">
        <f t="shared" si="74"/>
        <v>37250.080000000002</v>
      </c>
      <c r="CI10" s="37">
        <f t="shared" si="0"/>
        <v>15.4</v>
      </c>
      <c r="CJ10" s="37">
        <f t="shared" si="41"/>
        <v>206</v>
      </c>
      <c r="CK10" s="37">
        <f t="shared" si="42"/>
        <v>19.45</v>
      </c>
      <c r="CL10" s="37">
        <f t="shared" si="43"/>
        <v>0</v>
      </c>
      <c r="CM10" s="37">
        <f t="shared" si="44"/>
        <v>13.9</v>
      </c>
      <c r="CN10" s="37">
        <f t="shared" si="45"/>
        <v>0</v>
      </c>
      <c r="CP10" s="37">
        <f t="shared" si="6"/>
        <v>175</v>
      </c>
      <c r="CQ10" s="37">
        <f t="shared" si="46"/>
        <v>15.728155339805825</v>
      </c>
      <c r="CR10" s="37">
        <f t="shared" si="47"/>
        <v>63</v>
      </c>
      <c r="CS10" s="37">
        <f t="shared" si="48"/>
        <v>0</v>
      </c>
      <c r="CT10" s="37">
        <f t="shared" si="49"/>
        <v>0</v>
      </c>
      <c r="CU10" s="37">
        <f t="shared" si="50"/>
        <v>0</v>
      </c>
      <c r="CX10" s="13">
        <f t="shared" si="12"/>
        <v>2700</v>
      </c>
      <c r="CY10" s="13">
        <f t="shared" si="51"/>
        <v>3240</v>
      </c>
      <c r="CZ10" s="13">
        <f t="shared" si="52"/>
        <v>1225</v>
      </c>
      <c r="DA10" s="13">
        <f t="shared" si="53"/>
        <v>0</v>
      </c>
      <c r="DB10" s="13">
        <f t="shared" si="54"/>
        <v>0</v>
      </c>
      <c r="DC10" s="13">
        <f t="shared" si="55"/>
        <v>0</v>
      </c>
      <c r="DD10" s="37">
        <f t="shared" si="75"/>
        <v>7165</v>
      </c>
      <c r="DE10" s="42">
        <f t="shared" si="76"/>
        <v>0.37683182135380322</v>
      </c>
      <c r="DF10" s="42">
        <f t="shared" si="77"/>
        <v>0.45219818562456388</v>
      </c>
      <c r="DG10" s="42">
        <f t="shared" si="78"/>
        <v>0.17096999302163293</v>
      </c>
      <c r="DH10" s="42">
        <f t="shared" si="79"/>
        <v>0</v>
      </c>
      <c r="DI10" s="42">
        <f t="shared" si="80"/>
        <v>0</v>
      </c>
      <c r="DJ10" s="42">
        <f t="shared" si="81"/>
        <v>0</v>
      </c>
      <c r="DM10" s="35">
        <v>4</v>
      </c>
      <c r="DN10" s="13">
        <f>SUMIFS(数据母表!$EP$5:$EP$784,数据母表!$EI$5:$EI$784,"="&amp;属性价值透视!DN$3,数据母表!$EM$5:$EM$784,"="&amp;属性价值透视!$DM10,数据母表!$EJ$5:$EJ$784,"&gt;="&amp;属性价值透视!DP$3,数据母表!$EJ$5:$EJ$784,"&lt;="&amp;属性价值透视!DR$3)</f>
        <v>888</v>
      </c>
      <c r="DO10" s="13">
        <f>SUMIFS(数据母表!$ES$5:$ES$784,数据母表!$EI$5:$EI$784,"="&amp;属性价值透视!DN$3,数据母表!$EM$5:$EM$784,"="&amp;属性价值透视!$DM10,数据母表!$EJ$5:$EJ$784,"&gt;="&amp;属性价值透视!DP$3,数据母表!$EJ$5:$EJ$784,"&lt;="&amp;属性价值透视!DR$3)</f>
        <v>111.60000000000001</v>
      </c>
      <c r="DP10" s="37">
        <f t="shared" si="82"/>
        <v>7.96</v>
      </c>
      <c r="DQ10" s="14"/>
      <c r="DR10" s="14"/>
      <c r="DT10" s="35">
        <v>4</v>
      </c>
      <c r="DU10" s="13">
        <f>SUMIFS(数据母表!$EP$5:$EP$784,数据母表!$EI$5:$EI$784,"="&amp;属性价值透视!DU$3,数据母表!$EM$5:$EM$784,"="&amp;属性价值透视!$DM10,数据母表!$EJ$5:$EJ$784,"&gt;="&amp;属性价值透视!DW$3,数据母表!$EJ$5:$EJ$784,"&lt;="&amp;属性价值透视!DY$3)</f>
        <v>5514</v>
      </c>
      <c r="DV10" s="13">
        <f>SUMIFS(数据母表!$ES$5:$ES$784,数据母表!$EI$5:$EI$784,"="&amp;属性价值透视!DU$3,数据母表!$EM$5:$EM$784,"="&amp;属性价值透视!$DM10,数据母表!$EJ$5:$EJ$784,"&gt;="&amp;属性价值透视!DW$3,数据母表!$EJ$5:$EJ$784,"&lt;="&amp;属性价值透视!DY$3)</f>
        <v>477.6</v>
      </c>
      <c r="DW10" s="37">
        <f t="shared" si="83"/>
        <v>11.55</v>
      </c>
      <c r="DX10" s="14"/>
      <c r="DY10" s="14"/>
      <c r="EA10" s="35">
        <v>4</v>
      </c>
      <c r="EB10" s="13">
        <f>SUMIFS(数据母表!$EP$5:$EP$784,数据母表!$EI$5:$EI$784,"="&amp;属性价值透视!EB$3,数据母表!$EM$5:$EM$784,"="&amp;属性价值透视!$DM10,数据母表!$EJ$5:$EJ$784,"&gt;="&amp;属性价值透视!ED$3,数据母表!$EJ$5:$EJ$784,"&lt;="&amp;属性价值透视!EF$3)</f>
        <v>10722</v>
      </c>
      <c r="EC10" s="13">
        <f>SUMIFS(数据母表!$ES$5:$ES$784,数据母表!$EI$5:$EI$784,"="&amp;属性价值透视!EB$3,数据母表!$EM$5:$EM$784,"="&amp;属性价值透视!$DM10,数据母表!$EJ$5:$EJ$784,"&gt;="&amp;属性价值透视!ED$3,数据母表!$EJ$5:$EJ$784,"&lt;="&amp;属性价值透视!EF$3)</f>
        <v>1230.05</v>
      </c>
      <c r="ED10" s="37">
        <f t="shared" si="84"/>
        <v>8.7200000000000006</v>
      </c>
      <c r="EE10" s="14"/>
      <c r="EF10" s="14"/>
      <c r="EH10" s="35">
        <v>4</v>
      </c>
      <c r="EI10" s="13">
        <f>SUMIFS(数据母表!$EP$5:$EP$784,数据母表!$EI$5:$EI$784,"="&amp;属性价值透视!EI$3,数据母表!$EM$5:$EM$784,"="&amp;属性价值透视!$DM10,数据母表!$EJ$5:$EJ$784,"&gt;="&amp;属性价值透视!EK$3,数据母表!$EJ$5:$EJ$784,"&lt;="&amp;属性价值透视!EM$3)</f>
        <v>12204</v>
      </c>
      <c r="EJ10" s="13">
        <f>SUMIFS(数据母表!$ES$5:$ES$784,数据母表!$EI$5:$EI$784,"="&amp;属性价值透视!EI$3,数据母表!$EM$5:$EM$784,"="&amp;属性价值透视!$DM10,数据母表!$EJ$5:$EJ$784,"&gt;="&amp;属性价值透视!EK$3,数据母表!$EJ$5:$EJ$784,"&lt;="&amp;属性价值透视!EM$3)</f>
        <v>1537.95</v>
      </c>
      <c r="EK10" s="37">
        <f t="shared" si="85"/>
        <v>7.94</v>
      </c>
      <c r="EL10" s="14"/>
      <c r="EM10" s="14"/>
      <c r="EO10" s="35">
        <v>4</v>
      </c>
      <c r="EP10" s="13">
        <f>SUMIFS(数据母表!$EP$5:$EP$784,数据母表!$EI$5:$EI$784,"="&amp;属性价值透视!EP$3,数据母表!$EM$5:$EM$784,"="&amp;属性价值透视!$DM10,数据母表!$EJ$5:$EJ$784,"&gt;="&amp;属性价值透视!ER$3,数据母表!$EJ$5:$EJ$784,"&lt;="&amp;属性价值透视!ET$3)</f>
        <v>29442</v>
      </c>
      <c r="EQ10" s="13">
        <f>SUMIFS(数据母表!$ES$5:$ES$784,数据母表!$EI$5:$EI$784,"="&amp;属性价值透视!EP$3,数据母表!$EM$5:$EM$784,"="&amp;属性价值透视!$DM10,数据母表!$EJ$5:$EJ$784,"&gt;="&amp;属性价值透视!ER$3,数据母表!$EJ$5:$EJ$784,"&lt;="&amp;属性价值透视!ET$3)</f>
        <v>1856.15</v>
      </c>
      <c r="ER10" s="37">
        <f t="shared" si="86"/>
        <v>15.86</v>
      </c>
      <c r="ES10" s="14"/>
      <c r="ET10" s="14"/>
      <c r="EV10" s="35">
        <v>4</v>
      </c>
      <c r="EW10" s="13">
        <f>SUMIFS(数据母表!$EP$5:$EP$784,数据母表!$EI$5:$EI$784,"="&amp;属性价值透视!EW$3,数据母表!$EM$5:$EM$784,"="&amp;属性价值透视!$DM10,数据母表!$EJ$5:$EJ$784,"&gt;="&amp;属性价值透视!EY$3,数据母表!$EJ$5:$EJ$784,"&lt;="&amp;属性价值透视!FA$3)</f>
        <v>58332</v>
      </c>
      <c r="EX10" s="13">
        <f>SUMIFS(数据母表!$ES$5:$ES$784,数据母表!$EI$5:$EI$784,"="&amp;属性价值透视!EW$3,数据母表!$EM$5:$EM$784,"="&amp;属性价值透视!$DM10,数据母表!$EJ$5:$EJ$784,"&gt;="&amp;属性价值透视!EY$3,数据母表!$EJ$5:$EJ$784,"&lt;="&amp;属性价值透视!FA$3)</f>
        <v>4944.75</v>
      </c>
      <c r="EY10" s="37">
        <f t="shared" si="87"/>
        <v>11.8</v>
      </c>
      <c r="EZ10" s="14"/>
      <c r="FA10" s="14"/>
      <c r="FC10" s="35">
        <v>4</v>
      </c>
      <c r="FD10" s="13">
        <f>SUMIFS(数据母表!$EP$5:$EP$784,数据母表!$EI$5:$EI$784,"="&amp;属性价值透视!FD$3,数据母表!$EM$5:$EM$784,"="&amp;属性价值透视!$DM10,数据母表!$EJ$5:$EJ$784,"&gt;="&amp;属性价值透视!FF$3,数据母表!$EJ$5:$EJ$784,"&lt;="&amp;属性价值透视!FH$3)</f>
        <v>51282</v>
      </c>
      <c r="FE10" s="13">
        <f>SUMIFS(数据母表!$ES$5:$ES$784,数据母表!$EI$5:$EI$784,"="&amp;属性价值透视!FD$3,数据母表!$EM$5:$EM$784,"="&amp;属性价值透视!$DM10,数据母表!$EJ$5:$EJ$784,"&gt;="&amp;属性价值透视!FF$3,数据母表!$EJ$5:$EJ$784,"&lt;="&amp;属性价值透视!FH$3)</f>
        <v>6223.1999999999989</v>
      </c>
      <c r="FF10" s="37">
        <f t="shared" si="88"/>
        <v>8.24</v>
      </c>
      <c r="FG10" s="14"/>
      <c r="FH10" s="14"/>
      <c r="FK10" s="67">
        <v>6</v>
      </c>
      <c r="FL10" s="67">
        <f>[2]属性投放!$FJ12</f>
        <v>45</v>
      </c>
      <c r="FM10" s="67" t="str">
        <f>[3]时间节点!$BJ10</f>
        <v>众合+2</v>
      </c>
      <c r="FN10" s="67">
        <f t="shared" si="57"/>
        <v>7</v>
      </c>
      <c r="FP10" s="67">
        <v>6</v>
      </c>
      <c r="FQ10" s="67">
        <v>5</v>
      </c>
      <c r="FR10" s="67">
        <f>[2]属性投放!$AD12</f>
        <v>47</v>
      </c>
      <c r="FS10" s="67">
        <f>[2]属性投放!$AF12</f>
        <v>11</v>
      </c>
    </row>
    <row r="11" spans="1:175" ht="16.5" x14ac:dyDescent="0.2">
      <c r="A11" s="33">
        <v>5</v>
      </c>
      <c r="B11" s="13">
        <f>数据母表!BW9</f>
        <v>30</v>
      </c>
      <c r="C11" s="13">
        <f>数据母表!BX9</f>
        <v>35</v>
      </c>
      <c r="D11" s="13">
        <v>24</v>
      </c>
      <c r="E11" s="13">
        <v>1.71</v>
      </c>
      <c r="F11" s="13">
        <f t="shared" si="24"/>
        <v>4</v>
      </c>
      <c r="G11" s="13">
        <f t="shared" si="25"/>
        <v>5</v>
      </c>
      <c r="H11" s="13">
        <f t="shared" si="26"/>
        <v>42</v>
      </c>
      <c r="I11" s="13">
        <f t="shared" si="58"/>
        <v>38</v>
      </c>
      <c r="J11" s="13">
        <f>MATCH(I11,数据母表!$AY$5:$AY$56,1)</f>
        <v>8</v>
      </c>
      <c r="K11" s="13">
        <f>INDEX(数据母表!P$5:P$84,(属性价值透视!$C$2-2)*20+属性价值透视!$G11)*($C11-$B11)</f>
        <v>100</v>
      </c>
      <c r="L11" s="13">
        <f>INDEX(数据母表!Q$5:Q$84,(属性价值透视!$C$2-2)*20+属性价值透视!$G11)*($C11-$B11)</f>
        <v>50</v>
      </c>
      <c r="M11" s="13">
        <f>INDEX(数据母表!R$5:R$84,(属性价值透视!$C$2-2)*20+属性价值透视!$G11)*($C11-$B11)</f>
        <v>700</v>
      </c>
      <c r="N11" s="13">
        <f t="shared" si="27"/>
        <v>2700</v>
      </c>
      <c r="O11" s="13">
        <f>SUMIFS(数据母表!$CR$5:$CR$604,数据母表!$CP$5:$CP$604,"&lt;"&amp;属性价值透视!C11,数据母表!$CP$5:$CP$604,"&gt;="&amp;属性价值透视!B11,数据母表!$CQ$5:$CQ$604,"="&amp;属性价值透视!$C$2)</f>
        <v>48750</v>
      </c>
      <c r="P11" s="13">
        <f t="shared" si="59"/>
        <v>19500</v>
      </c>
      <c r="Q11" s="13">
        <f t="shared" si="60"/>
        <v>19.5</v>
      </c>
      <c r="R11" s="37">
        <f t="shared" si="61"/>
        <v>138</v>
      </c>
      <c r="S11" s="13">
        <f t="shared" si="62"/>
        <v>0</v>
      </c>
      <c r="T11" s="13">
        <f>SUMIFS(数据母表!BA$5:BA$212,数据母表!$AW$5:$AW$212,"="&amp;属性价值透视!$C$2,数据母表!$AX$5:$AX$212,"&gt;"&amp;属性价值透视!$J10,数据母表!$AX$5:$AX$212,"&lt;="&amp;属性价值透视!$J11)</f>
        <v>55</v>
      </c>
      <c r="U11" s="13">
        <f>SUMIFS(数据母表!BB$5:BB$212,数据母表!$AW$5:$AW$212,"="&amp;属性价值透视!$C$2,数据母表!$AX$5:$AX$212,"&gt;"&amp;属性价值透视!$J10,数据母表!$AX$5:$AX$212,"&lt;="&amp;属性价值透视!$J11)</f>
        <v>28</v>
      </c>
      <c r="V11" s="13">
        <f>SUMIFS(数据母表!BC$5:BC$212,数据母表!$AW$5:$AW$212,"="&amp;属性价值透视!$C$2,数据母表!$AX$5:$AX$212,"&gt;"&amp;属性价值透视!$J10,数据母表!$AX$5:$AX$212,"&lt;="&amp;属性价值透视!$J11)</f>
        <v>385</v>
      </c>
      <c r="W11" s="13">
        <f t="shared" si="28"/>
        <v>1495</v>
      </c>
      <c r="X11" s="13">
        <f>SUMIFS(数据母表!BD$5:BD$212,数据母表!$AW$5:$AW$212,"="&amp;属性价值透视!$C$2,数据母表!$AX$5:$AX$212,"&gt;"&amp;属性价值透视!$J10,数据母表!$AX$5:$AX$212,"&lt;="&amp;属性价值透视!$J11)</f>
        <v>0</v>
      </c>
      <c r="Y11" s="13">
        <f>SUMIFS(数据母表!BE$5:BE$212,数据母表!$AW$5:$AW$212,"="&amp;属性价值透视!$C$2,数据母表!$AX$5:$AX$212,"&gt;"&amp;属性价值透视!$J10,数据母表!$AX$5:$AX$212,"&lt;="&amp;属性价值透视!$J11)</f>
        <v>70</v>
      </c>
      <c r="Z11" s="13">
        <f>SUMIFS(数据母表!BF$5:BF$212,数据母表!$AW$5:$AW$212,"="&amp;属性价值透视!$C$2,数据母表!$AX$5:$AX$212,"&gt;"&amp;属性价值透视!$J10,数据母表!$AX$5:$AX$212,"&lt;="&amp;属性价值透视!$J11)</f>
        <v>0</v>
      </c>
      <c r="AA11" s="13">
        <f>SUMIFS(数据母表!BG$5:BG$212,数据母表!$AW$5:$AW$212,"="&amp;属性价值透视!$C$2,数据母表!$AX$5:$AX$212,"&gt;"&amp;属性价值透视!$J10,数据母表!$AX$5:$AX$212,"&lt;="&amp;属性价值透视!$J11)</f>
        <v>0</v>
      </c>
      <c r="AB11" s="13">
        <f>SUMIFS(数据母表!BH$5:BH$212,数据母表!$AW$5:$AW$212,"="&amp;属性价值透视!$C$2,数据母表!$AX$5:$AX$212,"&gt;"&amp;属性价值透视!$J10,数据母表!$AX$5:$AX$212,"&lt;="&amp;属性价值透视!$J11)</f>
        <v>0</v>
      </c>
      <c r="AC11" s="13">
        <f>SUMIFS(数据母表!BI$5:BI$212,数据母表!$AW$5:$AW$212,"="&amp;属性价值透视!$C$2,数据母表!$AX$5:$AX$212,"&gt;"&amp;属性价值透视!$J10,数据母表!$AX$5:$AX$212,"&lt;="&amp;属性价值透视!$J11)</f>
        <v>0</v>
      </c>
      <c r="AD11" s="13">
        <f>SUMIFS(数据母表!BJ$5:BJ$212,数据母表!$AW$5:$AW$212,"="&amp;属性价值透视!$C$2,数据母表!$AX$5:$AX$212,"&gt;"&amp;属性价值透视!$J10,数据母表!$AX$5:$AX$212,"&lt;="&amp;属性价值透视!$J11)</f>
        <v>2950</v>
      </c>
      <c r="AE11" s="13">
        <f t="shared" si="29"/>
        <v>37950</v>
      </c>
      <c r="AF11" s="13">
        <f t="shared" si="63"/>
        <v>37.950000000000003</v>
      </c>
      <c r="AG11" s="37">
        <f t="shared" si="64"/>
        <v>39</v>
      </c>
      <c r="AH11" s="13">
        <f>SUMIFS(数据母表!W$5:W$84,数据母表!$K$5:$K$84,"="&amp;属性价值透视!$C$2,数据母表!$L$5:$L$84,"="&amp;属性价值透视!$G11)*$S11</f>
        <v>0</v>
      </c>
      <c r="AI11" s="13">
        <f>SUMIFS(数据母表!X$5:X$84,数据母表!$K$5:$K$84,"="&amp;属性价值透视!$C$2,数据母表!$L$5:$L$84,"="&amp;属性价值透视!$G11)*$S11</f>
        <v>0</v>
      </c>
      <c r="AJ11" s="13">
        <f>SUMIFS(数据母表!Y$5:Y$84,数据母表!$K$5:$K$84,"="&amp;属性价值透视!$C$2,数据母表!$L$5:$L$84,"="&amp;属性价值透视!$G11)*$S11</f>
        <v>0</v>
      </c>
      <c r="AK11" s="13">
        <f t="shared" si="30"/>
        <v>0</v>
      </c>
      <c r="AL11" s="13">
        <f>SUMIFS(数据母表!BO$5:BO$84,数据母表!$BM$5:$BM$84,"="&amp;属性价值透视!$C$2,数据母表!$BN$5:$BN$84,"="&amp;属性价值透视!$G11)*属性价值透视!$S11</f>
        <v>0</v>
      </c>
      <c r="AM11" s="13">
        <f>SUMIFS(数据母表!BP$5:BP$84,数据母表!$BM$5:$BM$84,"="&amp;属性价值透视!$C$2,数据母表!$BN$5:$BN$84,"="&amp;属性价值透视!$G11)*属性价值透视!$S11</f>
        <v>0</v>
      </c>
      <c r="AN11" s="13">
        <f>SUMIFS(数据母表!BQ$5:BQ$84,数据母表!$BM$5:$BM$84,"="&amp;属性价值透视!$C$2,数据母表!$BN$5:$BN$84,"="&amp;属性价值透视!$G11)*属性价值透视!$S11</f>
        <v>0</v>
      </c>
      <c r="AO11" s="13">
        <f>SUMIFS(数据母表!BR$5:BR$84,数据母表!$BM$5:$BM$84,"="&amp;属性价值透视!$C$2,数据母表!$BN$5:$BN$84,"="&amp;属性价值透视!$G11)*属性价值透视!$S11</f>
        <v>0</v>
      </c>
      <c r="AP11" s="13">
        <f>SUMIFS(数据母表!BS$5:BS$84,数据母表!$BM$5:$BM$84,"="&amp;属性价值透视!$C$2,数据母表!$BN$5:$BN$84,"="&amp;属性价值透视!$G11)*属性价值透视!$S11</f>
        <v>0</v>
      </c>
      <c r="AQ11" s="13">
        <f t="shared" si="31"/>
        <v>0</v>
      </c>
      <c r="AR11" s="13">
        <f t="shared" si="65"/>
        <v>0</v>
      </c>
      <c r="AS11" s="37">
        <f t="shared" si="66"/>
        <v>0</v>
      </c>
      <c r="AT11" s="47">
        <f>数据母表!CB9</f>
        <v>1</v>
      </c>
      <c r="AU11" s="47">
        <f t="shared" si="67"/>
        <v>1</v>
      </c>
      <c r="AV11" s="47">
        <f t="shared" si="90"/>
        <v>0</v>
      </c>
      <c r="AW11" s="47">
        <f>IF($AV11&gt;0,INDEX(数据母表!CZ$5:CZ$59,(属性价值透视!$H$2-1)*11+$AT11),0)</f>
        <v>0</v>
      </c>
      <c r="AX11" s="47">
        <f>IF($AV11&gt;0,INDEX(数据母表!DA$5:DA$59,(属性价值透视!$H$2-1)*11+$AT11),0)</f>
        <v>0</v>
      </c>
      <c r="AY11" s="47">
        <f>IF($AV11&gt;0,INDEX(数据母表!DB$5:DB$59,(属性价值透视!$H$2-1)*11+$AT11),0)</f>
        <v>0</v>
      </c>
      <c r="AZ11" s="47">
        <f>IF($AV11&gt;0,INDEX(数据母表!DF$5:DF$59,(属性价值透视!$H$2-1)*11+$AT11),0)</f>
        <v>0</v>
      </c>
      <c r="BA11" s="47">
        <f>IF($AV11&gt;0,INDEX(数据母表!DG$5:DG$59,(属性价值透视!$H$2-1)*11+$AT11),0)</f>
        <v>0</v>
      </c>
      <c r="BB11" s="47">
        <f>IF($AV11&gt;0,INDEX(数据母表!DH$5:DH$59,(属性价值透视!$H$2-1)*11+$AT11),0)</f>
        <v>0</v>
      </c>
      <c r="BC11" s="13">
        <f t="shared" si="32"/>
        <v>0</v>
      </c>
      <c r="BD11" s="13">
        <f>IF(属性价值透视!$AV11&gt;0,INDEX(数据母表!$CY$5:$CY$59,(属性价值透视!$H$2-1)*11+属性价值透视!AT11)*数据母表!$CW$2,0)</f>
        <v>0</v>
      </c>
      <c r="BE11" s="13">
        <f t="shared" si="33"/>
        <v>0</v>
      </c>
      <c r="BF11" s="37">
        <f t="shared" si="68"/>
        <v>0</v>
      </c>
      <c r="BG11" s="13">
        <f>IF(属性价值透视!$AU11&gt;0,INDEX(数据母表!$DC$5:$DC$59,(属性价值透视!$H$2-1)*11+属性价值透视!$AT11),0)</f>
        <v>0</v>
      </c>
      <c r="BH11" s="13">
        <f>IF(属性价值透视!$AU11&gt;0,INDEX(数据母表!$DC$5:$DC$59,(属性价值透视!$H$2-1)*11+属性价值透视!$AT11),0)</f>
        <v>0</v>
      </c>
      <c r="BI11" s="13">
        <f>IF(属性价值透视!$AU11&gt;0,INDEX(数据母表!$DC$5:$DC$59,(属性价值透视!$H$2-1)*11+属性价值透视!$AT11),0)</f>
        <v>0</v>
      </c>
      <c r="BJ11" s="13">
        <f t="shared" si="34"/>
        <v>0</v>
      </c>
      <c r="BK11" s="13">
        <f t="shared" si="35"/>
        <v>0</v>
      </c>
      <c r="BL11" s="13">
        <f t="shared" si="36"/>
        <v>0</v>
      </c>
      <c r="BM11" s="13">
        <f t="shared" si="37"/>
        <v>0</v>
      </c>
      <c r="BN11" s="13">
        <f>SUMIFS(数据母表!$DT$5:$DT$754,数据母表!$DR$5:$DR$754,"&gt;"&amp;属性价值透视!$B11,数据母表!$DR$5:$DR$754,"&lt;="&amp;属性价值透视!$C11,数据母表!$DS$5:$DS$754,"="&amp;属性价值透视!$H$2)</f>
        <v>31280</v>
      </c>
      <c r="BO11" s="13">
        <f t="shared" si="38"/>
        <v>31.3</v>
      </c>
      <c r="BP11" s="37">
        <f t="shared" si="69"/>
        <v>0</v>
      </c>
      <c r="BQ11" s="13">
        <f>SUM(N$7:N11)+SUM(W$7:W11)+SUM(AK$7:AK11)+SUM(BC$7:BC11)+SUM(BM$7:BM11)</f>
        <v>41445.08</v>
      </c>
      <c r="BR11" s="13">
        <f>SUM(Q$7:Q11)+SUM(AF$7:AF11)+SUM(AR$7:AR11)+SUM(BE$7:BE11)+SUM(BO$7:BO11)</f>
        <v>2713.45</v>
      </c>
      <c r="BS11" s="37">
        <f t="shared" si="70"/>
        <v>15.3</v>
      </c>
      <c r="BT11" s="13">
        <f t="shared" si="39"/>
        <v>4195</v>
      </c>
      <c r="BU11" s="13">
        <f t="shared" si="40"/>
        <v>88.75</v>
      </c>
      <c r="BV11" s="37">
        <f t="shared" si="71"/>
        <v>47.3</v>
      </c>
      <c r="BW11" s="13">
        <f>MATCH(C11,数据母表!$FB$5:$FB$13,1)-1</f>
        <v>0</v>
      </c>
      <c r="BX11" s="13">
        <f t="shared" si="89"/>
        <v>0</v>
      </c>
      <c r="BY11" s="13">
        <f>IF(BX11&gt;0,SUMIFS(数据母表!$FK$5:$FK$84,数据母表!FF9:FF88,"="&amp;属性价值透视!BW11),0)</f>
        <v>0</v>
      </c>
      <c r="BZ11" s="13">
        <f>IF(BX11&gt;0,ROUND(SUMIFS(数据母表!$FR$5:$FR$84,数据母表!FF9:FF88,"="&amp;属性价值透视!BW11),1),0)</f>
        <v>0</v>
      </c>
      <c r="CA11" s="37">
        <f t="shared" si="72"/>
        <v>0</v>
      </c>
      <c r="CB11" s="13">
        <f>IF(属性价值透视!BW11&gt;0,INDEX(数据母表!$FC$6:$FC$13,属性价值透视!BW11),0)</f>
        <v>0</v>
      </c>
      <c r="CC11" s="13">
        <f>IF(BX11&gt;0,SUMIFS(数据母表!$FK$5:$FK$84,数据母表!FF9:FF88,"="&amp;属性价值透视!BW11,数据母表!$FG$5:$FG$84,"&lt;="&amp;属性价值透视!CB11),0)</f>
        <v>0</v>
      </c>
      <c r="CD11" s="13">
        <f>IF(BX11&gt;0,SUMIFS(数据母表!$FR$5:$FR$84,数据母表!FF9:FF88,"="&amp;属性价值透视!BW11,数据母表!$FG$5:$FG$84,"&lt;="&amp;属性价值透视!CB11),0)</f>
        <v>0</v>
      </c>
      <c r="CE11" s="37">
        <f t="shared" si="73"/>
        <v>0</v>
      </c>
      <c r="CG11">
        <f t="shared" si="74"/>
        <v>41445.08</v>
      </c>
      <c r="CI11" s="37">
        <f t="shared" si="0"/>
        <v>19.5</v>
      </c>
      <c r="CJ11" s="37">
        <f t="shared" si="41"/>
        <v>0</v>
      </c>
      <c r="CK11" s="37">
        <f t="shared" si="42"/>
        <v>37.950000000000003</v>
      </c>
      <c r="CL11" s="37">
        <f t="shared" si="43"/>
        <v>0</v>
      </c>
      <c r="CM11" s="37">
        <f t="shared" si="44"/>
        <v>31.3</v>
      </c>
      <c r="CN11" s="37">
        <f t="shared" si="45"/>
        <v>0</v>
      </c>
      <c r="CP11" s="37">
        <f t="shared" si="6"/>
        <v>138</v>
      </c>
      <c r="CQ11" s="37">
        <f t="shared" si="46"/>
        <v>0</v>
      </c>
      <c r="CR11" s="37">
        <f t="shared" si="47"/>
        <v>39</v>
      </c>
      <c r="CS11" s="37">
        <f t="shared" si="48"/>
        <v>0</v>
      </c>
      <c r="CT11" s="37">
        <f t="shared" si="49"/>
        <v>0</v>
      </c>
      <c r="CU11" s="37">
        <f t="shared" si="50"/>
        <v>0</v>
      </c>
      <c r="CX11" s="13">
        <f t="shared" si="12"/>
        <v>2700</v>
      </c>
      <c r="CY11" s="13">
        <f t="shared" si="51"/>
        <v>0</v>
      </c>
      <c r="CZ11" s="13">
        <f t="shared" si="52"/>
        <v>1495</v>
      </c>
      <c r="DA11" s="13">
        <f t="shared" si="53"/>
        <v>0</v>
      </c>
      <c r="DB11" s="13">
        <f t="shared" si="54"/>
        <v>0</v>
      </c>
      <c r="DC11" s="13">
        <f t="shared" si="55"/>
        <v>0</v>
      </c>
      <c r="DD11" s="37">
        <f t="shared" si="75"/>
        <v>4195</v>
      </c>
      <c r="DE11" s="42">
        <f t="shared" si="76"/>
        <v>0.64362336114421936</v>
      </c>
      <c r="DF11" s="42">
        <f t="shared" si="77"/>
        <v>0</v>
      </c>
      <c r="DG11" s="42">
        <f t="shared" si="78"/>
        <v>0.35637663885578069</v>
      </c>
      <c r="DH11" s="42">
        <f t="shared" si="79"/>
        <v>0</v>
      </c>
      <c r="DI11" s="42">
        <f t="shared" si="80"/>
        <v>0</v>
      </c>
      <c r="DJ11" s="42">
        <f t="shared" si="81"/>
        <v>0</v>
      </c>
      <c r="DM11" s="35">
        <v>5</v>
      </c>
      <c r="DN11" s="13">
        <f>SUMIFS(数据母表!$EP$5:$EP$784,数据母表!$EI$5:$EI$784,"="&amp;属性价值透视!DN$3,数据母表!$EM$5:$EM$784,"="&amp;属性价值透视!$DM11,数据母表!$EJ$5:$EJ$784,"&gt;="&amp;属性价值透视!DP$3,数据母表!$EJ$5:$EJ$784,"&lt;="&amp;属性价值透视!DR$3)</f>
        <v>990</v>
      </c>
      <c r="DO11" s="13">
        <f>SUMIFS(数据母表!$ES$5:$ES$784,数据母表!$EI$5:$EI$784,"="&amp;属性价值透视!DN$3,数据母表!$EM$5:$EM$784,"="&amp;属性价值透视!$DM11,数据母表!$EJ$5:$EJ$784,"&gt;="&amp;属性价值透视!DP$3,数据母表!$EJ$5:$EJ$784,"&lt;="&amp;属性价值透视!DR$3)</f>
        <v>111.94999999999999</v>
      </c>
      <c r="DP11" s="37">
        <f t="shared" si="82"/>
        <v>8.84</v>
      </c>
      <c r="DQ11" s="14"/>
      <c r="DR11" s="14"/>
      <c r="DT11" s="35">
        <v>5</v>
      </c>
      <c r="DU11" s="13">
        <f>SUMIFS(数据母表!$EP$5:$EP$784,数据母表!$EI$5:$EI$784,"="&amp;属性价值透视!DU$3,数据母表!$EM$5:$EM$784,"="&amp;属性价值透视!$DM11,数据母表!$EJ$5:$EJ$784,"&gt;="&amp;属性价值透视!DW$3,数据母表!$EJ$5:$EJ$784,"&lt;="&amp;属性价值透视!DY$3)</f>
        <v>5982</v>
      </c>
      <c r="DV11" s="13">
        <f>SUMIFS(数据母表!$ES$5:$ES$784,数据母表!$EI$5:$EI$784,"="&amp;属性价值透视!DU$3,数据母表!$EM$5:$EM$784,"="&amp;属性价值透视!$DM11,数据母表!$EJ$5:$EJ$784,"&gt;="&amp;属性价值透视!DW$3,数据母表!$EJ$5:$EJ$784,"&lt;="&amp;属性价值透视!DY$3)</f>
        <v>478.40000000000003</v>
      </c>
      <c r="DW11" s="37">
        <f t="shared" si="83"/>
        <v>12.5</v>
      </c>
      <c r="DX11" s="14"/>
      <c r="DY11" s="14"/>
      <c r="EA11" s="35">
        <v>5</v>
      </c>
      <c r="EB11" s="13">
        <f>SUMIFS(数据母表!$EP$5:$EP$784,数据母表!$EI$5:$EI$784,"="&amp;属性价值透视!EB$3,数据母表!$EM$5:$EM$784,"="&amp;属性价值透视!$DM11,数据母表!$EJ$5:$EJ$784,"&gt;="&amp;属性价值透视!ED$3,数据母表!$EJ$5:$EJ$784,"&lt;="&amp;属性价值透视!EF$3)</f>
        <v>11406</v>
      </c>
      <c r="EC11" s="13">
        <f>SUMIFS(数据母表!$ES$5:$ES$784,数据母表!$EI$5:$EI$784,"="&amp;属性价值透视!EB$3,数据母表!$EM$5:$EM$784,"="&amp;属性价值透视!$DM11,数据母表!$EJ$5:$EJ$784,"&gt;="&amp;属性价值透视!ED$3,数据母表!$EJ$5:$EJ$784,"&lt;="&amp;属性价值透视!EF$3)</f>
        <v>1230.95</v>
      </c>
      <c r="ED11" s="37">
        <f t="shared" si="84"/>
        <v>9.27</v>
      </c>
      <c r="EE11" s="14"/>
      <c r="EF11" s="14"/>
      <c r="EH11" s="35">
        <v>5</v>
      </c>
      <c r="EI11" s="13">
        <f>SUMIFS(数据母表!$EP$5:$EP$784,数据母表!$EI$5:$EI$784,"="&amp;属性价值透视!EI$3,数据母表!$EM$5:$EM$784,"="&amp;属性价值透视!$DM11,数据母表!$EJ$5:$EJ$784,"&gt;="&amp;属性价值透视!EK$3,数据母表!$EJ$5:$EJ$784,"&lt;="&amp;属性价值透视!EM$3)</f>
        <v>12912</v>
      </c>
      <c r="EJ11" s="13">
        <f>SUMIFS(数据母表!$ES$5:$ES$784,数据母表!$EI$5:$EI$784,"="&amp;属性价值透视!EI$3,数据母表!$EM$5:$EM$784,"="&amp;属性价值透视!$DM11,数据母表!$EJ$5:$EJ$784,"&gt;="&amp;属性价值透视!EK$3,数据母表!$EJ$5:$EJ$784,"&lt;="&amp;属性价值透视!EM$3)</f>
        <v>1539.05</v>
      </c>
      <c r="EK11" s="37">
        <f t="shared" si="85"/>
        <v>8.39</v>
      </c>
      <c r="EL11" s="14"/>
      <c r="EM11" s="14"/>
      <c r="EO11" s="35">
        <v>5</v>
      </c>
      <c r="EP11" s="13">
        <f>SUMIFS(数据母表!$EP$5:$EP$784,数据母表!$EI$5:$EI$784,"="&amp;属性价值透视!EP$3,数据母表!$EM$5:$EM$784,"="&amp;属性价值透视!$DM11,数据母表!$EJ$5:$EJ$784,"&gt;="&amp;属性价值透视!ER$3,数据母表!$EJ$5:$EJ$784,"&lt;="&amp;属性价值透视!ET$3)</f>
        <v>31566</v>
      </c>
      <c r="EQ11" s="13">
        <f>SUMIFS(数据母表!$ES$5:$ES$784,数据母表!$EI$5:$EI$784,"="&amp;属性价值透视!EP$3,数据母表!$EM$5:$EM$784,"="&amp;属性价值透视!$DM11,数据母表!$EJ$5:$EJ$784,"&gt;="&amp;属性价值透视!ER$3,数据母表!$EJ$5:$EJ$784,"&lt;="&amp;属性价值透视!ET$3)</f>
        <v>1857.9</v>
      </c>
      <c r="ER11" s="37">
        <f t="shared" si="86"/>
        <v>16.989999999999998</v>
      </c>
      <c r="ES11" s="14"/>
      <c r="ET11" s="14"/>
      <c r="EV11" s="35">
        <v>5</v>
      </c>
      <c r="EW11" s="13">
        <f>SUMIFS(数据母表!$EP$5:$EP$784,数据母表!$EI$5:$EI$784,"="&amp;属性价值透视!EW$3,数据母表!$EM$5:$EM$784,"="&amp;属性价值透视!$DM11,数据母表!$EJ$5:$EJ$784,"&gt;="&amp;属性价值透视!EY$3,数据母表!$EJ$5:$EJ$784,"&lt;="&amp;属性价值透视!FA$3)</f>
        <v>61776</v>
      </c>
      <c r="EX11" s="13">
        <f>SUMIFS(数据母表!$ES$5:$ES$784,数据母表!$EI$5:$EI$784,"="&amp;属性价值透视!EW$3,数据母表!$EM$5:$EM$784,"="&amp;属性价值透视!$DM11,数据母表!$EJ$5:$EJ$784,"&gt;="&amp;属性价值透视!EY$3,数据母表!$EJ$5:$EJ$784,"&lt;="&amp;属性价值透视!FA$3)</f>
        <v>4949.1499999999996</v>
      </c>
      <c r="EY11" s="37">
        <f t="shared" si="87"/>
        <v>12.48</v>
      </c>
      <c r="EZ11" s="14"/>
      <c r="FA11" s="14"/>
      <c r="FC11" s="35">
        <v>5</v>
      </c>
      <c r="FD11" s="13">
        <f>SUMIFS(数据母表!$EP$5:$EP$784,数据母表!$EI$5:$EI$784,"="&amp;属性价值透视!FD$3,数据母表!$EM$5:$EM$784,"="&amp;属性价值透视!$DM11,数据母表!$EJ$5:$EJ$784,"&gt;="&amp;属性价值透视!FF$3,数据母表!$EJ$5:$EJ$784,"&lt;="&amp;属性价值透视!FH$3)</f>
        <v>54378</v>
      </c>
      <c r="FE11" s="13">
        <f>SUMIFS(数据母表!$ES$5:$ES$784,数据母表!$EI$5:$EI$784,"="&amp;属性价值透视!FD$3,数据母表!$EM$5:$EM$784,"="&amp;属性价值透视!$DM11,数据母表!$EJ$5:$EJ$784,"&gt;="&amp;属性价值透视!FF$3,数据母表!$EJ$5:$EJ$784,"&lt;="&amp;属性价值透视!FH$3)</f>
        <v>6229.75</v>
      </c>
      <c r="FF11" s="37">
        <f t="shared" si="88"/>
        <v>8.73</v>
      </c>
      <c r="FG11" s="14"/>
      <c r="FH11" s="14"/>
      <c r="FK11" s="67">
        <v>7</v>
      </c>
      <c r="FL11" s="67">
        <f>[2]属性投放!$FJ13</f>
        <v>50</v>
      </c>
      <c r="FM11" s="67" t="str">
        <f>[3]时间节点!$BJ11</f>
        <v>叫唤</v>
      </c>
      <c r="FN11" s="67">
        <f t="shared" si="57"/>
        <v>8</v>
      </c>
      <c r="FP11" s="67">
        <v>7</v>
      </c>
      <c r="FQ11" s="67">
        <v>6</v>
      </c>
      <c r="FR11" s="67">
        <f>[2]属性投放!$AD13</f>
        <v>52</v>
      </c>
      <c r="FS11" s="67">
        <f>[2]属性投放!$AF13</f>
        <v>13</v>
      </c>
    </row>
    <row r="12" spans="1:175" ht="16.5" x14ac:dyDescent="0.2">
      <c r="A12" s="33">
        <v>6</v>
      </c>
      <c r="B12" s="13">
        <f>数据母表!BW10</f>
        <v>35</v>
      </c>
      <c r="C12" s="13">
        <f>数据母表!BX10</f>
        <v>40</v>
      </c>
      <c r="D12" s="13">
        <v>26</v>
      </c>
      <c r="E12" s="13">
        <v>2.25</v>
      </c>
      <c r="F12" s="13">
        <f t="shared" si="24"/>
        <v>5</v>
      </c>
      <c r="G12" s="13">
        <f t="shared" si="25"/>
        <v>6</v>
      </c>
      <c r="H12" s="13">
        <f t="shared" si="26"/>
        <v>47</v>
      </c>
      <c r="I12" s="13">
        <f t="shared" si="58"/>
        <v>43</v>
      </c>
      <c r="J12" s="13">
        <f>MATCH(I12,数据母表!$AY$5:$AY$56,1)</f>
        <v>10</v>
      </c>
      <c r="K12" s="13">
        <f>INDEX(数据母表!P$5:P$84,(属性价值透视!$C$2-2)*20+属性价值透视!$G12)*($C12-$B12)</f>
        <v>100</v>
      </c>
      <c r="L12" s="13">
        <f>INDEX(数据母表!Q$5:Q$84,(属性价值透视!$C$2-2)*20+属性价值透视!$G12)*($C12-$B12)</f>
        <v>50</v>
      </c>
      <c r="M12" s="13">
        <f>INDEX(数据母表!R$5:R$84,(属性价值透视!$C$2-2)*20+属性价值透视!$G12)*($C12-$B12)</f>
        <v>700</v>
      </c>
      <c r="N12" s="13">
        <f t="shared" si="27"/>
        <v>2700</v>
      </c>
      <c r="O12" s="13">
        <f>SUMIFS(数据母表!$CR$5:$CR$604,数据母表!$CP$5:$CP$604,"&lt;"&amp;属性价值透视!C12,数据母表!$CP$5:$CP$604,"&gt;="&amp;属性价值透视!B12,数据母表!$CQ$5:$CQ$604,"="&amp;属性价值透视!$C$2)</f>
        <v>50050</v>
      </c>
      <c r="P12" s="13">
        <f t="shared" si="59"/>
        <v>20020</v>
      </c>
      <c r="Q12" s="13">
        <f t="shared" si="60"/>
        <v>20</v>
      </c>
      <c r="R12" s="37">
        <f t="shared" si="61"/>
        <v>135</v>
      </c>
      <c r="S12" s="13">
        <f t="shared" si="62"/>
        <v>1</v>
      </c>
      <c r="T12" s="13">
        <f>SUMIFS(数据母表!BA$5:BA$212,数据母表!$AW$5:$AW$212,"="&amp;属性价值透视!$C$2,数据母表!$AX$5:$AX$212,"&gt;"&amp;属性价值透视!$J11,数据母表!$AX$5:$AX$212,"&lt;="&amp;属性价值透视!$J12)</f>
        <v>115</v>
      </c>
      <c r="U12" s="13">
        <f>SUMIFS(数据母表!BB$5:BB$212,数据母表!$AW$5:$AW$212,"="&amp;属性价值透视!$C$2,数据母表!$AX$5:$AX$212,"&gt;"&amp;属性价值透视!$J11,数据母表!$AX$5:$AX$212,"&lt;="&amp;属性价值透视!$J12)</f>
        <v>58</v>
      </c>
      <c r="V12" s="13">
        <f>SUMIFS(数据母表!BC$5:BC$212,数据母表!$AW$5:$AW$212,"="&amp;属性价值透视!$C$2,数据母表!$AX$5:$AX$212,"&gt;"&amp;属性价值透视!$J11,数据母表!$AX$5:$AX$212,"&lt;="&amp;属性价值透视!$J12)</f>
        <v>805</v>
      </c>
      <c r="W12" s="13">
        <f t="shared" si="28"/>
        <v>3115</v>
      </c>
      <c r="X12" s="13">
        <f>SUMIFS(数据母表!BD$5:BD$212,数据母表!$AW$5:$AW$212,"="&amp;属性价值透视!$C$2,数据母表!$AX$5:$AX$212,"&gt;"&amp;属性价值透视!$J11,数据母表!$AX$5:$AX$212,"&lt;="&amp;属性价值透视!$J12)</f>
        <v>0</v>
      </c>
      <c r="Y12" s="13">
        <f>SUMIFS(数据母表!BE$5:BE$212,数据母表!$AW$5:$AW$212,"="&amp;属性价值透视!$C$2,数据母表!$AX$5:$AX$212,"&gt;"&amp;属性价值透视!$J11,数据母表!$AX$5:$AX$212,"&lt;="&amp;属性价值透视!$J12)</f>
        <v>175</v>
      </c>
      <c r="Z12" s="13">
        <f>SUMIFS(数据母表!BF$5:BF$212,数据母表!$AW$5:$AW$212,"="&amp;属性价值透视!$C$2,数据母表!$AX$5:$AX$212,"&gt;"&amp;属性价值透视!$J11,数据母表!$AX$5:$AX$212,"&lt;="&amp;属性价值透视!$J12)</f>
        <v>0</v>
      </c>
      <c r="AA12" s="13">
        <f>SUMIFS(数据母表!BG$5:BG$212,数据母表!$AW$5:$AW$212,"="&amp;属性价值透视!$C$2,数据母表!$AX$5:$AX$212,"&gt;"&amp;属性价值透视!$J11,数据母表!$AX$5:$AX$212,"&lt;="&amp;属性价值透视!$J12)</f>
        <v>0</v>
      </c>
      <c r="AB12" s="13">
        <f>SUMIFS(数据母表!BH$5:BH$212,数据母表!$AW$5:$AW$212,"="&amp;属性价值透视!$C$2,数据母表!$AX$5:$AX$212,"&gt;"&amp;属性价值透视!$J11,数据母表!$AX$5:$AX$212,"&lt;="&amp;属性价值透视!$J12)</f>
        <v>0</v>
      </c>
      <c r="AC12" s="13">
        <f>SUMIFS(数据母表!BI$5:BI$212,数据母表!$AW$5:$AW$212,"="&amp;属性价值透视!$C$2,数据母表!$AX$5:$AX$212,"&gt;"&amp;属性价值透视!$J11,数据母表!$AX$5:$AX$212,"&lt;="&amp;属性价值透视!$J12)</f>
        <v>0</v>
      </c>
      <c r="AD12" s="13">
        <f>SUMIFS(数据母表!BJ$5:BJ$212,数据母表!$AW$5:$AW$212,"="&amp;属性价值透视!$C$2,数据母表!$AX$5:$AX$212,"&gt;"&amp;属性价值透视!$J11,数据母表!$AX$5:$AX$212,"&lt;="&amp;属性价值透视!$J12)</f>
        <v>7850</v>
      </c>
      <c r="AE12" s="13">
        <f t="shared" si="29"/>
        <v>95350</v>
      </c>
      <c r="AF12" s="13">
        <f t="shared" si="63"/>
        <v>95.35</v>
      </c>
      <c r="AG12" s="37">
        <f t="shared" si="64"/>
        <v>33</v>
      </c>
      <c r="AH12" s="13">
        <f>SUMIFS(数据母表!W$5:W$84,数据母表!$K$5:$K$84,"="&amp;属性价值透视!$C$2,数据母表!$L$5:$L$84,"="&amp;属性价值透视!$G12)*$S12</f>
        <v>160</v>
      </c>
      <c r="AI12" s="13">
        <f>SUMIFS(数据母表!X$5:X$84,数据母表!$K$5:$K$84,"="&amp;属性价值透视!$C$2,数据母表!$L$5:$L$84,"="&amp;属性价值透视!$G12)*$S12</f>
        <v>80</v>
      </c>
      <c r="AJ12" s="13">
        <f>SUMIFS(数据母表!Y$5:Y$84,数据母表!$K$5:$K$84,"="&amp;属性价值透视!$C$2,数据母表!$L$5:$L$84,"="&amp;属性价值透视!$G12)*$S12</f>
        <v>1120</v>
      </c>
      <c r="AK12" s="13">
        <f t="shared" si="30"/>
        <v>4320</v>
      </c>
      <c r="AL12" s="13">
        <f>SUMIFS(数据母表!BO$5:BO$84,数据母表!$BM$5:$BM$84,"="&amp;属性价值透视!$C$2,数据母表!$BN$5:$BN$84,"="&amp;属性价值透视!$G12)*属性价值透视!$S12</f>
        <v>60</v>
      </c>
      <c r="AM12" s="13">
        <f>SUMIFS(数据母表!BP$5:BP$84,数据母表!$BM$5:$BM$84,"="&amp;属性价值透视!$C$2,数据母表!$BN$5:$BN$84,"="&amp;属性价值透视!$G12)*属性价值透视!$S12</f>
        <v>0</v>
      </c>
      <c r="AN12" s="13">
        <f>SUMIFS(数据母表!BQ$5:BQ$84,数据母表!$BM$5:$BM$84,"="&amp;属性价值透视!$C$2,数据母表!$BN$5:$BN$84,"="&amp;属性价值透视!$G12)*属性价值透视!$S12</f>
        <v>0</v>
      </c>
      <c r="AO12" s="13">
        <f>SUMIFS(数据母表!BR$5:BR$84,数据母表!$BM$5:$BM$84,"="&amp;属性价值透视!$C$2,数据母表!$BN$5:$BN$84,"="&amp;属性价值透视!$G12)*属性价值透视!$S12</f>
        <v>0</v>
      </c>
      <c r="AP12" s="13">
        <f>SUMIFS(数据母表!BS$5:BS$84,数据母表!$BM$5:$BM$84,"="&amp;属性价值透视!$C$2,数据母表!$BN$5:$BN$84,"="&amp;属性价值透视!$G12)*属性价值透视!$S12</f>
        <v>8000</v>
      </c>
      <c r="AQ12" s="13">
        <f t="shared" si="31"/>
        <v>308000</v>
      </c>
      <c r="AR12" s="13">
        <f t="shared" si="65"/>
        <v>308</v>
      </c>
      <c r="AS12" s="37">
        <f t="shared" si="66"/>
        <v>14.025974025974026</v>
      </c>
      <c r="AT12" s="47">
        <f>数据母表!CB10</f>
        <v>2</v>
      </c>
      <c r="AU12" s="47">
        <f t="shared" si="67"/>
        <v>1</v>
      </c>
      <c r="AV12" s="47">
        <f t="shared" si="90"/>
        <v>1</v>
      </c>
      <c r="AW12" s="47">
        <f>IF($AV12&gt;0,INDEX(数据母表!CZ$5:CZ$59,(属性价值透视!$H$2-1)*11+$AT12),0)</f>
        <v>0</v>
      </c>
      <c r="AX12" s="47">
        <f>IF($AV12&gt;0,INDEX(数据母表!DA$5:DA$59,(属性价值透视!$H$2-1)*11+$AT12),0)</f>
        <v>0</v>
      </c>
      <c r="AY12" s="47">
        <f>IF($AV12&gt;0,INDEX(数据母表!DB$5:DB$59,(属性价值透视!$H$2-1)*11+$AT12),0)</f>
        <v>0</v>
      </c>
      <c r="AZ12" s="47">
        <f>IF($AV12&gt;0,INDEX(数据母表!DF$5:DF$59,(属性价值透视!$H$2-1)*11+$AT12),0)</f>
        <v>489.20999999999992</v>
      </c>
      <c r="BA12" s="47">
        <f>IF($AV12&gt;0,INDEX(数据母表!DG$5:DG$59,(属性价值透视!$H$2-1)*11+$AT12),0)</f>
        <v>249.43499999999997</v>
      </c>
      <c r="BB12" s="47">
        <f>IF($AV12&gt;0,INDEX(数据母表!DH$5:DH$59,(属性价值透视!$H$2-1)*11+$AT12),0)</f>
        <v>3197.4599999999996</v>
      </c>
      <c r="BC12" s="13">
        <f t="shared" si="32"/>
        <v>13078.259999999998</v>
      </c>
      <c r="BD12" s="13">
        <f>IF(属性价值透视!$AV12&gt;0,INDEX(数据母表!$CY$5:$CY$59,(属性价值透视!$H$2-1)*11+属性价值透视!AT12)*数据母表!$CW$2,0)</f>
        <v>3200</v>
      </c>
      <c r="BE12" s="13">
        <f t="shared" si="33"/>
        <v>3200</v>
      </c>
      <c r="BF12" s="37">
        <f t="shared" si="68"/>
        <v>4.0999999999999996</v>
      </c>
      <c r="BG12" s="13">
        <f>IF(属性价值透视!$AU12&gt;0,INDEX(数据母表!$DC$5:$DC$59,(属性价值透视!$H$2-1)*11+属性价值透视!$AT12),0)</f>
        <v>0</v>
      </c>
      <c r="BH12" s="13">
        <f>IF(属性价值透视!$AU12&gt;0,INDEX(数据母表!$DC$5:$DC$59,(属性价值透视!$H$2-1)*11+属性价值透视!$AT12),0)</f>
        <v>0</v>
      </c>
      <c r="BI12" s="13">
        <f>IF(属性价值透视!$AU12&gt;0,INDEX(数据母表!$DC$5:$DC$59,(属性价值透视!$H$2-1)*11+属性价值透视!$AT12),0)</f>
        <v>0</v>
      </c>
      <c r="BJ12" s="13">
        <f t="shared" si="34"/>
        <v>0</v>
      </c>
      <c r="BK12" s="13">
        <f t="shared" si="35"/>
        <v>0</v>
      </c>
      <c r="BL12" s="13">
        <f t="shared" si="36"/>
        <v>0</v>
      </c>
      <c r="BM12" s="13">
        <f t="shared" si="37"/>
        <v>0</v>
      </c>
      <c r="BN12" s="13">
        <f>SUMIFS(数据母表!$DT$5:$DT$754,数据母表!$DR$5:$DR$754,"&gt;"&amp;属性价值透视!$B12,数据母表!$DR$5:$DR$754,"&lt;="&amp;属性价值透视!$C12,数据母表!$DS$5:$DS$754,"="&amp;属性价值透视!$H$2)</f>
        <v>40880</v>
      </c>
      <c r="BO12" s="13">
        <f t="shared" si="38"/>
        <v>40.9</v>
      </c>
      <c r="BP12" s="37">
        <f t="shared" si="69"/>
        <v>0</v>
      </c>
      <c r="BQ12" s="13">
        <f>SUM(N$7:N12)+SUM(W$7:W12)+SUM(AK$7:AK12)+SUM(BC$7:BC12)+SUM(BM$7:BM12)</f>
        <v>64658.34</v>
      </c>
      <c r="BR12" s="13">
        <f>SUM(Q$7:Q12)+SUM(AF$7:AF12)+SUM(AR$7:AR12)+SUM(BE$7:BE12)+SUM(BO$7:BO12)</f>
        <v>6377.7</v>
      </c>
      <c r="BS12" s="37">
        <f t="shared" si="70"/>
        <v>10.1</v>
      </c>
      <c r="BT12" s="13">
        <f t="shared" si="39"/>
        <v>23213.26</v>
      </c>
      <c r="BU12" s="13">
        <f t="shared" si="40"/>
        <v>3664.25</v>
      </c>
      <c r="BV12" s="37">
        <f t="shared" si="71"/>
        <v>6.3</v>
      </c>
      <c r="BW12" s="13">
        <f>MATCH(C12,数据母表!$FB$5:$FB$13,1)-1</f>
        <v>1</v>
      </c>
      <c r="BX12" s="13">
        <f t="shared" si="89"/>
        <v>1</v>
      </c>
      <c r="BY12" s="13">
        <f>IF(BX12&gt;0,SUMIFS(数据母表!$FK$5:$FK$84,数据母表!FF10:FF89,"="&amp;属性价值透视!BW12),0)</f>
        <v>9000</v>
      </c>
      <c r="BZ12" s="13">
        <f>IF(BX12&gt;0,ROUND(SUMIFS(数据母表!$FR$5:$FR$84,数据母表!FF10:FF89,"="&amp;属性价值透视!BW12),1),0)</f>
        <v>175.1</v>
      </c>
      <c r="CA12" s="37">
        <f t="shared" si="72"/>
        <v>51.4</v>
      </c>
      <c r="CB12" s="13">
        <f>IF(属性价值透视!BW12&gt;0,INDEX(数据母表!$FC$6:$FC$13,属性价值透视!BW12),0)</f>
        <v>9</v>
      </c>
      <c r="CC12" s="13">
        <f>IF(BX12&gt;0,SUMIFS(数据母表!$FK$5:$FK$84,数据母表!FF10:FF89,"="&amp;属性价值透视!BW12,数据母表!$FG$5:$FG$84,"&lt;="&amp;属性价值透视!CB12),0)</f>
        <v>9000</v>
      </c>
      <c r="CD12" s="13">
        <f>IF(BX12&gt;0,SUMIFS(数据母表!$FR$5:$FR$84,数据母表!FF10:FF89,"="&amp;属性价值透视!BW12,数据母表!$FG$5:$FG$84,"&lt;="&amp;属性价值透视!CB12),0)</f>
        <v>175.10400628930822</v>
      </c>
      <c r="CE12" s="37">
        <f t="shared" si="73"/>
        <v>51.4</v>
      </c>
      <c r="CG12">
        <f t="shared" si="74"/>
        <v>73658.34</v>
      </c>
      <c r="CI12" s="37">
        <f t="shared" si="0"/>
        <v>20</v>
      </c>
      <c r="CJ12" s="37">
        <f t="shared" si="41"/>
        <v>308</v>
      </c>
      <c r="CK12" s="37">
        <f t="shared" si="42"/>
        <v>95.35</v>
      </c>
      <c r="CL12" s="37">
        <f t="shared" si="43"/>
        <v>3200</v>
      </c>
      <c r="CM12" s="37">
        <f t="shared" si="44"/>
        <v>40.9</v>
      </c>
      <c r="CN12" s="37">
        <f t="shared" si="45"/>
        <v>175.10400628930822</v>
      </c>
      <c r="CP12" s="37">
        <f t="shared" si="6"/>
        <v>135</v>
      </c>
      <c r="CQ12" s="37">
        <f t="shared" si="46"/>
        <v>14.025974025974026</v>
      </c>
      <c r="CR12" s="37">
        <f t="shared" si="47"/>
        <v>33</v>
      </c>
      <c r="CS12" s="37">
        <f t="shared" si="48"/>
        <v>4.0999999999999996</v>
      </c>
      <c r="CT12" s="37">
        <f t="shared" si="49"/>
        <v>0</v>
      </c>
      <c r="CU12" s="37">
        <f t="shared" si="50"/>
        <v>51.4</v>
      </c>
      <c r="CX12" s="13">
        <f t="shared" si="12"/>
        <v>2700</v>
      </c>
      <c r="CY12" s="13">
        <f t="shared" si="51"/>
        <v>4320</v>
      </c>
      <c r="CZ12" s="13">
        <f t="shared" si="52"/>
        <v>3115</v>
      </c>
      <c r="DA12" s="13">
        <f t="shared" si="53"/>
        <v>13078.259999999998</v>
      </c>
      <c r="DB12" s="13">
        <f t="shared" si="54"/>
        <v>0</v>
      </c>
      <c r="DC12" s="13">
        <f t="shared" si="55"/>
        <v>9000</v>
      </c>
      <c r="DD12" s="37">
        <f t="shared" si="75"/>
        <v>32213.26</v>
      </c>
      <c r="DE12" s="42">
        <f t="shared" si="76"/>
        <v>8.3816415972801261E-2</v>
      </c>
      <c r="DF12" s="42">
        <f t="shared" si="77"/>
        <v>0.13410626555648203</v>
      </c>
      <c r="DG12" s="42">
        <f t="shared" si="78"/>
        <v>9.6699309538991085E-2</v>
      </c>
      <c r="DH12" s="42">
        <f t="shared" si="79"/>
        <v>0.40598995568905472</v>
      </c>
      <c r="DI12" s="42">
        <f t="shared" si="80"/>
        <v>0</v>
      </c>
      <c r="DJ12" s="42">
        <f t="shared" si="81"/>
        <v>0.27938805324267091</v>
      </c>
      <c r="DM12" s="35">
        <v>6</v>
      </c>
      <c r="DN12" s="13">
        <f>SUMIFS(数据母表!$EP$5:$EP$784,数据母表!$EI$5:$EI$784,"="&amp;属性价值透视!DN$3,数据母表!$EM$5:$EM$784,"="&amp;属性价值透视!$DM12,数据母表!$EJ$5:$EJ$784,"&gt;="&amp;属性价值透视!DP$3,数据母表!$EJ$5:$EJ$784,"&lt;="&amp;属性价值透视!DR$3)</f>
        <v>1020</v>
      </c>
      <c r="DO12" s="13">
        <f>SUMIFS(数据母表!$ES$5:$ES$784,数据母表!$EI$5:$EI$784,"="&amp;属性价值透视!DN$3,数据母表!$EM$5:$EM$784,"="&amp;属性价值透视!$DM12,数据母表!$EJ$5:$EJ$784,"&gt;="&amp;属性价值透视!DP$3,数据母表!$EJ$5:$EJ$784,"&lt;="&amp;属性价值透视!DR$3)</f>
        <v>112.30000000000001</v>
      </c>
      <c r="DP12" s="37">
        <f t="shared" si="82"/>
        <v>9.08</v>
      </c>
      <c r="DQ12" s="14"/>
      <c r="DR12" s="14"/>
      <c r="DT12" s="35">
        <v>6</v>
      </c>
      <c r="DU12" s="13">
        <f>SUMIFS(数据母表!$EP$5:$EP$784,数据母表!$EI$5:$EI$784,"="&amp;属性价值透视!DU$3,数据母表!$EM$5:$EM$784,"="&amp;属性价值透视!$DM12,数据母表!$EJ$5:$EJ$784,"&gt;="&amp;属性价值透视!DW$3,数据母表!$EJ$5:$EJ$784,"&lt;="&amp;属性价值透视!DY$3)</f>
        <v>6252</v>
      </c>
      <c r="DV12" s="13">
        <f>SUMIFS(数据母表!$ES$5:$ES$784,数据母表!$EI$5:$EI$784,"="&amp;属性价值透视!DU$3,数据母表!$EM$5:$EM$784,"="&amp;属性价值透视!$DM12,数据母表!$EJ$5:$EJ$784,"&gt;="&amp;属性价值透视!DW$3,数据母表!$EJ$5:$EJ$784,"&lt;="&amp;属性价值透视!DY$3)</f>
        <v>479.25</v>
      </c>
      <c r="DW12" s="37">
        <f t="shared" si="83"/>
        <v>13.05</v>
      </c>
      <c r="DX12" s="14"/>
      <c r="DY12" s="14"/>
      <c r="EA12" s="35">
        <v>6</v>
      </c>
      <c r="EB12" s="13">
        <f>SUMIFS(数据母表!$EP$5:$EP$784,数据母表!$EI$5:$EI$784,"="&amp;属性价值透视!EB$3,数据母表!$EM$5:$EM$784,"="&amp;属性价值透视!$DM12,数据母表!$EJ$5:$EJ$784,"&gt;="&amp;属性价值透视!ED$3,数据母表!$EJ$5:$EJ$784,"&lt;="&amp;属性价值透视!EF$3)</f>
        <v>12018</v>
      </c>
      <c r="EC12" s="13">
        <f>SUMIFS(数据母表!$ES$5:$ES$784,数据母表!$EI$5:$EI$784,"="&amp;属性价值透视!EB$3,数据母表!$EM$5:$EM$784,"="&amp;属性价值透视!$DM12,数据母表!$EJ$5:$EJ$784,"&gt;="&amp;属性价值透视!ED$3,数据母表!$EJ$5:$EJ$784,"&lt;="&amp;属性价值透视!EF$3)</f>
        <v>1231.8499999999999</v>
      </c>
      <c r="ED12" s="37">
        <f t="shared" si="84"/>
        <v>9.76</v>
      </c>
      <c r="EE12" s="14"/>
      <c r="EF12" s="14"/>
      <c r="EH12" s="35">
        <v>6</v>
      </c>
      <c r="EI12" s="13">
        <f>SUMIFS(数据母表!$EP$5:$EP$784,数据母表!$EI$5:$EI$784,"="&amp;属性价值透视!EI$3,数据母表!$EM$5:$EM$784,"="&amp;属性价值透视!$DM12,数据母表!$EJ$5:$EJ$784,"&gt;="&amp;属性价值透视!EK$3,数据母表!$EJ$5:$EJ$784,"&lt;="&amp;属性价值透视!EM$3)</f>
        <v>13578</v>
      </c>
      <c r="EJ12" s="13">
        <f>SUMIFS(数据母表!$ES$5:$ES$784,数据母表!$EI$5:$EI$784,"="&amp;属性价值透视!EI$3,数据母表!$EM$5:$EM$784,"="&amp;属性价值透视!$DM12,数据母表!$EJ$5:$EJ$784,"&gt;="&amp;属性价值透视!EK$3,数据母表!$EJ$5:$EJ$784,"&lt;="&amp;属性价值透视!EM$3)</f>
        <v>1540.15</v>
      </c>
      <c r="EK12" s="37">
        <f t="shared" si="85"/>
        <v>8.82</v>
      </c>
      <c r="EL12" s="14"/>
      <c r="EM12" s="14"/>
      <c r="EO12" s="35">
        <v>6</v>
      </c>
      <c r="EP12" s="13">
        <f>SUMIFS(数据母表!$EP$5:$EP$784,数据母表!$EI$5:$EI$784,"="&amp;属性价值透视!EP$3,数据母表!$EM$5:$EM$784,"="&amp;属性价值透视!$DM12,数据母表!$EJ$5:$EJ$784,"&gt;="&amp;属性价值透视!ER$3,数据母表!$EJ$5:$EJ$784,"&lt;="&amp;属性价值透视!ET$3)</f>
        <v>33438</v>
      </c>
      <c r="EQ12" s="13">
        <f>SUMIFS(数据母表!$ES$5:$ES$784,数据母表!$EI$5:$EI$784,"="&amp;属性价值透视!EP$3,数据母表!$EM$5:$EM$784,"="&amp;属性价值透视!$DM12,数据母表!$EJ$5:$EJ$784,"&gt;="&amp;属性价值透视!ER$3,数据母表!$EJ$5:$EJ$784,"&lt;="&amp;属性价值透视!ET$3)</f>
        <v>1859.5</v>
      </c>
      <c r="ER12" s="37">
        <f t="shared" si="86"/>
        <v>17.98</v>
      </c>
      <c r="ES12" s="14"/>
      <c r="ET12" s="14"/>
      <c r="EV12" s="35">
        <v>6</v>
      </c>
      <c r="EW12" s="13">
        <f>SUMIFS(数据母表!$EP$5:$EP$784,数据母表!$EI$5:$EI$784,"="&amp;属性价值透视!EW$3,数据母表!$EM$5:$EM$784,"="&amp;属性价值透视!$DM12,数据母表!$EJ$5:$EJ$784,"&gt;="&amp;属性价值透视!EY$3,数据母表!$EJ$5:$EJ$784,"&lt;="&amp;属性价值透视!FA$3)</f>
        <v>65556</v>
      </c>
      <c r="EX12" s="13">
        <f>SUMIFS(数据母表!$ES$5:$ES$784,数据母表!$EI$5:$EI$784,"="&amp;属性价值透视!EW$3,数据母表!$EM$5:$EM$784,"="&amp;属性价值透视!$DM12,数据母表!$EJ$5:$EJ$784,"&gt;="&amp;属性价值透视!EY$3,数据母表!$EJ$5:$EJ$784,"&lt;="&amp;属性价值透视!FA$3)</f>
        <v>4953.3499999999995</v>
      </c>
      <c r="EY12" s="37">
        <f t="shared" si="87"/>
        <v>13.23</v>
      </c>
      <c r="EZ12" s="14"/>
      <c r="FA12" s="14"/>
      <c r="FC12" s="35">
        <v>6</v>
      </c>
      <c r="FD12" s="13">
        <f>SUMIFS(数据母表!$EP$5:$EP$784,数据母表!$EI$5:$EI$784,"="&amp;属性价值透视!FD$3,数据母表!$EM$5:$EM$784,"="&amp;属性价值透视!$DM12,数据母表!$EJ$5:$EJ$784,"&gt;="&amp;属性价值透视!FF$3,数据母表!$EJ$5:$EJ$784,"&lt;="&amp;属性价值透视!FH$3)</f>
        <v>57498</v>
      </c>
      <c r="FE12" s="13">
        <f>SUMIFS(数据母表!$ES$5:$ES$784,数据母表!$EI$5:$EI$784,"="&amp;属性价值透视!FD$3,数据母表!$EM$5:$EM$784,"="&amp;属性价值透视!$DM12,数据母表!$EJ$5:$EJ$784,"&gt;="&amp;属性价值透视!FF$3,数据母表!$EJ$5:$EJ$784,"&lt;="&amp;属性价值透视!FH$3)</f>
        <v>6236.35</v>
      </c>
      <c r="FF12" s="37">
        <f t="shared" si="88"/>
        <v>9.2200000000000006</v>
      </c>
      <c r="FG12" s="14"/>
      <c r="FH12" s="14"/>
      <c r="FK12" s="67">
        <v>8</v>
      </c>
      <c r="FL12" s="67">
        <f>[2]属性投放!$FJ14</f>
        <v>60</v>
      </c>
      <c r="FM12" s="67" t="str">
        <f>[3]时间节点!$BJ12</f>
        <v>叫唤+1</v>
      </c>
      <c r="FN12" s="67">
        <f t="shared" si="57"/>
        <v>9</v>
      </c>
      <c r="FP12" s="67">
        <v>8</v>
      </c>
      <c r="FQ12" s="67">
        <v>7</v>
      </c>
      <c r="FR12" s="67">
        <f>[2]属性投放!$AD14</f>
        <v>57</v>
      </c>
      <c r="FS12" s="67">
        <f>[2]属性投放!$AF14</f>
        <v>15</v>
      </c>
    </row>
    <row r="13" spans="1:175" ht="16.5" x14ac:dyDescent="0.2">
      <c r="A13" s="33">
        <v>7</v>
      </c>
      <c r="B13" s="13">
        <f>数据母表!BW11</f>
        <v>40</v>
      </c>
      <c r="C13" s="13">
        <f>数据母表!BX11</f>
        <v>45</v>
      </c>
      <c r="D13" s="13">
        <v>28</v>
      </c>
      <c r="E13" s="13">
        <v>2.83</v>
      </c>
      <c r="F13" s="13">
        <f t="shared" si="24"/>
        <v>6</v>
      </c>
      <c r="G13" s="13">
        <f t="shared" si="25"/>
        <v>7</v>
      </c>
      <c r="H13" s="13">
        <f t="shared" si="26"/>
        <v>52</v>
      </c>
      <c r="I13" s="13">
        <f t="shared" si="58"/>
        <v>48</v>
      </c>
      <c r="J13" s="13">
        <f>MATCH(I13,数据母表!$AY$5:$AY$56,1)</f>
        <v>12</v>
      </c>
      <c r="K13" s="13">
        <f>INDEX(数据母表!P$5:P$84,(属性价值透视!$C$2-2)*20+属性价值透视!$G13)*($C13-$B13)</f>
        <v>125</v>
      </c>
      <c r="L13" s="13">
        <f>INDEX(数据母表!Q$5:Q$84,(属性价值透视!$C$2-2)*20+属性价值透视!$G13)*($C13-$B13)</f>
        <v>65</v>
      </c>
      <c r="M13" s="13">
        <f>INDEX(数据母表!R$5:R$84,(属性价值透视!$C$2-2)*20+属性价值透视!$G13)*($C13-$B13)</f>
        <v>1000</v>
      </c>
      <c r="N13" s="13">
        <f t="shared" si="27"/>
        <v>3550</v>
      </c>
      <c r="O13" s="13">
        <f>SUMIFS(数据母表!$CR$5:$CR$604,数据母表!$CP$5:$CP$604,"&lt;"&amp;属性价值透视!C13,数据母表!$CP$5:$CP$604,"&gt;="&amp;属性价值透视!B13,数据母表!$CQ$5:$CQ$604,"="&amp;属性价值透视!$C$2)</f>
        <v>61000</v>
      </c>
      <c r="P13" s="13">
        <f t="shared" si="59"/>
        <v>24400</v>
      </c>
      <c r="Q13" s="13">
        <f t="shared" si="60"/>
        <v>24.4</v>
      </c>
      <c r="R13" s="37">
        <f t="shared" si="61"/>
        <v>145</v>
      </c>
      <c r="S13" s="13">
        <f t="shared" si="62"/>
        <v>1</v>
      </c>
      <c r="T13" s="13">
        <f>SUMIFS(数据母表!BA$5:BA$212,数据母表!$AW$5:$AW$212,"="&amp;属性价值透视!$C$2,数据母表!$AX$5:$AX$212,"&gt;"&amp;属性价值透视!$J12,数据母表!$AX$5:$AX$212,"&lt;="&amp;属性价值透视!$J13)</f>
        <v>140</v>
      </c>
      <c r="U13" s="13">
        <f>SUMIFS(数据母表!BB$5:BB$212,数据母表!$AW$5:$AW$212,"="&amp;属性价值透视!$C$2,数据母表!$AX$5:$AX$212,"&gt;"&amp;属性价值透视!$J12,数据母表!$AX$5:$AX$212,"&lt;="&amp;属性价值透视!$J13)</f>
        <v>70</v>
      </c>
      <c r="V13" s="13">
        <f>SUMIFS(数据母表!BC$5:BC$212,数据母表!$AW$5:$AW$212,"="&amp;属性价值透视!$C$2,数据母表!$AX$5:$AX$212,"&gt;"&amp;属性价值透视!$J12,数据母表!$AX$5:$AX$212,"&lt;="&amp;属性价值透视!$J13)</f>
        <v>1060</v>
      </c>
      <c r="W13" s="13">
        <f t="shared" si="28"/>
        <v>3860</v>
      </c>
      <c r="X13" s="13">
        <f>SUMIFS(数据母表!BD$5:BD$212,数据母表!$AW$5:$AW$212,"="&amp;属性价值透视!$C$2,数据母表!$AX$5:$AX$212,"&gt;"&amp;属性价值透视!$J12,数据母表!$AX$5:$AX$212,"&lt;="&amp;属性价值透视!$J13)</f>
        <v>0</v>
      </c>
      <c r="Y13" s="13">
        <f>SUMIFS(数据母表!BE$5:BE$212,数据母表!$AW$5:$AW$212,"="&amp;属性价值透视!$C$2,数据母表!$AX$5:$AX$212,"&gt;"&amp;属性价值透视!$J12,数据母表!$AX$5:$AX$212,"&lt;="&amp;属性价值透视!$J13)</f>
        <v>245</v>
      </c>
      <c r="Z13" s="13">
        <f>SUMIFS(数据母表!BF$5:BF$212,数据母表!$AW$5:$AW$212,"="&amp;属性价值透视!$C$2,数据母表!$AX$5:$AX$212,"&gt;"&amp;属性价值透视!$J12,数据母表!$AX$5:$AX$212,"&lt;="&amp;属性价值透视!$J13)</f>
        <v>0</v>
      </c>
      <c r="AA13" s="13">
        <f>SUMIFS(数据母表!BG$5:BG$212,数据母表!$AW$5:$AW$212,"="&amp;属性价值透视!$C$2,数据母表!$AX$5:$AX$212,"&gt;"&amp;属性价值透视!$J12,数据母表!$AX$5:$AX$212,"&lt;="&amp;属性价值透视!$J13)</f>
        <v>0</v>
      </c>
      <c r="AB13" s="13">
        <f>SUMIFS(数据母表!BH$5:BH$212,数据母表!$AW$5:$AW$212,"="&amp;属性价值透视!$C$2,数据母表!$AX$5:$AX$212,"&gt;"&amp;属性价值透视!$J12,数据母表!$AX$5:$AX$212,"&lt;="&amp;属性价值透视!$J13)</f>
        <v>0</v>
      </c>
      <c r="AC13" s="13">
        <f>SUMIFS(数据母表!BI$5:BI$212,数据母表!$AW$5:$AW$212,"="&amp;属性价值透视!$C$2,数据母表!$AX$5:$AX$212,"&gt;"&amp;属性价值透视!$J12,数据母表!$AX$5:$AX$212,"&lt;="&amp;属性价值透视!$J13)</f>
        <v>0</v>
      </c>
      <c r="AD13" s="13">
        <f>SUMIFS(数据母表!BJ$5:BJ$212,数据母表!$AW$5:$AW$212,"="&amp;属性价值透视!$C$2,数据母表!$AX$5:$AX$212,"&gt;"&amp;属性价值透视!$J12,数据母表!$AX$5:$AX$212,"&lt;="&amp;属性价值透视!$J13)</f>
        <v>9050</v>
      </c>
      <c r="AE13" s="13">
        <f t="shared" si="29"/>
        <v>131550</v>
      </c>
      <c r="AF13" s="13">
        <f t="shared" si="63"/>
        <v>131.55000000000001</v>
      </c>
      <c r="AG13" s="37">
        <f t="shared" si="64"/>
        <v>29</v>
      </c>
      <c r="AH13" s="13">
        <f>SUMIFS(数据母表!W$5:W$84,数据母表!$K$5:$K$84,"="&amp;属性价值透视!$C$2,数据母表!$L$5:$L$84,"="&amp;属性价值透视!$G13)*$S13</f>
        <v>165</v>
      </c>
      <c r="AI13" s="13">
        <f>SUMIFS(数据母表!X$5:X$84,数据母表!$K$5:$K$84,"="&amp;属性价值透视!$C$2,数据母表!$L$5:$L$84,"="&amp;属性价值透视!$G13)*$S13</f>
        <v>83</v>
      </c>
      <c r="AJ13" s="13">
        <f>SUMIFS(数据母表!Y$5:Y$84,数据母表!$K$5:$K$84,"="&amp;属性价值透视!$C$2,数据母表!$L$5:$L$84,"="&amp;属性价值透视!$G13)*$S13</f>
        <v>1320</v>
      </c>
      <c r="AK13" s="13">
        <f t="shared" si="30"/>
        <v>4630</v>
      </c>
      <c r="AL13" s="13">
        <f>SUMIFS(数据母表!BO$5:BO$84,数据母表!$BM$5:$BM$84,"="&amp;属性价值透视!$C$2,数据母表!$BN$5:$BN$84,"="&amp;属性价值透视!$G13)*属性价值透视!$S13</f>
        <v>101</v>
      </c>
      <c r="AM13" s="13">
        <f>SUMIFS(数据母表!BP$5:BP$84,数据母表!$BM$5:$BM$84,"="&amp;属性价值透视!$C$2,数据母表!$BN$5:$BN$84,"="&amp;属性价值透视!$G13)*属性价值透视!$S13</f>
        <v>0</v>
      </c>
      <c r="AN13" s="13">
        <f>SUMIFS(数据母表!BQ$5:BQ$84,数据母表!$BM$5:$BM$84,"="&amp;属性价值透视!$C$2,数据母表!$BN$5:$BN$84,"="&amp;属性价值透视!$G13)*属性价值透视!$S13</f>
        <v>0</v>
      </c>
      <c r="AO13" s="13">
        <f>SUMIFS(数据母表!BR$5:BR$84,数据母表!$BM$5:$BM$84,"="&amp;属性价值透视!$C$2,数据母表!$BN$5:$BN$84,"="&amp;属性价值透视!$G13)*属性价值透视!$S13</f>
        <v>0</v>
      </c>
      <c r="AP13" s="13">
        <f>SUMIFS(数据母表!BS$5:BS$84,数据母表!$BM$5:$BM$84,"="&amp;属性价值透视!$C$2,数据母表!$BN$5:$BN$84,"="&amp;属性价值透视!$G13)*属性价值透视!$S13</f>
        <v>12500</v>
      </c>
      <c r="AQ13" s="13">
        <f t="shared" si="31"/>
        <v>517500</v>
      </c>
      <c r="AR13" s="13">
        <f t="shared" si="65"/>
        <v>517.5</v>
      </c>
      <c r="AS13" s="37">
        <f t="shared" si="66"/>
        <v>8.9468599033816432</v>
      </c>
      <c r="AT13" s="47">
        <f>数据母表!CB11</f>
        <v>2</v>
      </c>
      <c r="AU13" s="47">
        <f t="shared" si="67"/>
        <v>1</v>
      </c>
      <c r="AV13" s="47">
        <f t="shared" si="90"/>
        <v>0</v>
      </c>
      <c r="AW13" s="47">
        <f>IF($AV13&gt;0,INDEX(数据母表!CZ$5:CZ$59,(属性价值透视!$H$2-1)*11+$AT13),0)</f>
        <v>0</v>
      </c>
      <c r="AX13" s="47">
        <f>IF($AV13&gt;0,INDEX(数据母表!DA$5:DA$59,(属性价值透视!$H$2-1)*11+$AT13),0)</f>
        <v>0</v>
      </c>
      <c r="AY13" s="47">
        <f>IF($AV13&gt;0,INDEX(数据母表!DB$5:DB$59,(属性价值透视!$H$2-1)*11+$AT13),0)</f>
        <v>0</v>
      </c>
      <c r="AZ13" s="47">
        <f>IF($AV13&gt;0,INDEX(数据母表!DF$5:DF$59,(属性价值透视!$H$2-1)*11+$AT13),0)</f>
        <v>0</v>
      </c>
      <c r="BA13" s="47">
        <f>IF($AV13&gt;0,INDEX(数据母表!DG$5:DG$59,(属性价值透视!$H$2-1)*11+$AT13),0)</f>
        <v>0</v>
      </c>
      <c r="BB13" s="47">
        <f>IF($AV13&gt;0,INDEX(数据母表!DH$5:DH$59,(属性价值透视!$H$2-1)*11+$AT13),0)</f>
        <v>0</v>
      </c>
      <c r="BC13" s="13">
        <f t="shared" si="32"/>
        <v>0</v>
      </c>
      <c r="BD13" s="13">
        <f>IF(属性价值透视!$AV13&gt;0,INDEX(数据母表!$CY$5:$CY$59,(属性价值透视!$H$2-1)*11+属性价值透视!AT13)*数据母表!$CW$2,0)</f>
        <v>0</v>
      </c>
      <c r="BE13" s="13">
        <f t="shared" si="33"/>
        <v>0</v>
      </c>
      <c r="BF13" s="37">
        <f t="shared" si="68"/>
        <v>0</v>
      </c>
      <c r="BG13" s="13">
        <f>IF(属性价值透视!$AU13&gt;0,INDEX(数据母表!$DC$5:$DC$59,(属性价值透视!$H$2-1)*11+属性价值透视!$AT13),0)</f>
        <v>0</v>
      </c>
      <c r="BH13" s="13">
        <f>IF(属性价值透视!$AU13&gt;0,INDEX(数据母表!$DC$5:$DC$59,(属性价值透视!$H$2-1)*11+属性价值透视!$AT13),0)</f>
        <v>0</v>
      </c>
      <c r="BI13" s="13">
        <f>IF(属性价值透视!$AU13&gt;0,INDEX(数据母表!$DC$5:$DC$59,(属性价值透视!$H$2-1)*11+属性价值透视!$AT13),0)</f>
        <v>0</v>
      </c>
      <c r="BJ13" s="13">
        <f t="shared" si="34"/>
        <v>0</v>
      </c>
      <c r="BK13" s="13">
        <f t="shared" si="35"/>
        <v>0</v>
      </c>
      <c r="BL13" s="13">
        <f t="shared" si="36"/>
        <v>0</v>
      </c>
      <c r="BM13" s="13">
        <f t="shared" si="37"/>
        <v>0</v>
      </c>
      <c r="BN13" s="13">
        <f>SUMIFS(数据母表!$DT$5:$DT$754,数据母表!$DR$5:$DR$754,"&gt;"&amp;属性价值透视!$B13,数据母表!$DR$5:$DR$754,"&lt;="&amp;属性价值透视!$C13,数据母表!$DS$5:$DS$754,"="&amp;属性价值透视!$H$2)</f>
        <v>50480</v>
      </c>
      <c r="BO13" s="13">
        <f t="shared" si="38"/>
        <v>50.5</v>
      </c>
      <c r="BP13" s="37">
        <f t="shared" si="69"/>
        <v>0</v>
      </c>
      <c r="BQ13" s="13">
        <f>SUM(N$7:N13)+SUM(W$7:W13)+SUM(AK$7:AK13)+SUM(BC$7:BC13)+SUM(BM$7:BM13)</f>
        <v>76698.34</v>
      </c>
      <c r="BR13" s="13">
        <f>SUM(Q$7:Q13)+SUM(AF$7:AF13)+SUM(AR$7:AR13)+SUM(BE$7:BE13)+SUM(BO$7:BO13)</f>
        <v>7101.65</v>
      </c>
      <c r="BS13" s="37">
        <f t="shared" si="70"/>
        <v>10.8</v>
      </c>
      <c r="BT13" s="13">
        <f t="shared" si="39"/>
        <v>12040</v>
      </c>
      <c r="BU13" s="13">
        <f t="shared" si="40"/>
        <v>723.95</v>
      </c>
      <c r="BV13" s="37">
        <f t="shared" si="71"/>
        <v>16.600000000000001</v>
      </c>
      <c r="BW13" s="13">
        <f>MATCH(C13,数据母表!$FB$5:$FB$13,1)-1</f>
        <v>1</v>
      </c>
      <c r="BX13" s="13">
        <f t="shared" si="89"/>
        <v>0</v>
      </c>
      <c r="BY13" s="13">
        <f>IF(BX13&gt;0,SUMIFS(数据母表!$FK$5:$FK$84,数据母表!FF11:FF90,"="&amp;属性价值透视!BW13),0)</f>
        <v>0</v>
      </c>
      <c r="BZ13" s="13">
        <f>IF(BX13&gt;0,ROUND(SUMIFS(数据母表!$FR$5:$FR$84,数据母表!FF11:FF90,"="&amp;属性价值透视!BW13),1),0)</f>
        <v>0</v>
      </c>
      <c r="CA13" s="37">
        <f t="shared" si="72"/>
        <v>0</v>
      </c>
      <c r="CB13" s="13">
        <f>IF(属性价值透视!BW13&gt;0,INDEX(数据母表!$FC$6:$FC$13,属性价值透视!BW13),0)</f>
        <v>9</v>
      </c>
      <c r="CC13" s="13">
        <f>IF(BX13&gt;0,SUMIFS(数据母表!$FK$5:$FK$84,数据母表!FF11:FF90,"="&amp;属性价值透视!BW13,数据母表!$FG$5:$FG$84,"&lt;="&amp;属性价值透视!CB13),0)</f>
        <v>0</v>
      </c>
      <c r="CD13" s="13">
        <f>IF(BX13&gt;0,SUMIFS(数据母表!$FR$5:$FR$84,数据母表!FF11:FF90,"="&amp;属性价值透视!BW13,数据母表!$FG$5:$FG$84,"&lt;="&amp;属性价值透视!CB13),0)</f>
        <v>0</v>
      </c>
      <c r="CE13" s="37">
        <f t="shared" si="73"/>
        <v>0</v>
      </c>
      <c r="CG13">
        <f t="shared" si="74"/>
        <v>76698.34</v>
      </c>
      <c r="CI13" s="37">
        <f t="shared" si="0"/>
        <v>24.4</v>
      </c>
      <c r="CJ13" s="37">
        <f t="shared" si="41"/>
        <v>517.5</v>
      </c>
      <c r="CK13" s="37">
        <f t="shared" si="42"/>
        <v>131.55000000000001</v>
      </c>
      <c r="CL13" s="37">
        <f t="shared" si="43"/>
        <v>0</v>
      </c>
      <c r="CM13" s="37">
        <f t="shared" si="44"/>
        <v>50.5</v>
      </c>
      <c r="CN13" s="37">
        <f t="shared" si="45"/>
        <v>0</v>
      </c>
      <c r="CP13" s="37">
        <f t="shared" si="6"/>
        <v>145</v>
      </c>
      <c r="CQ13" s="37">
        <f t="shared" si="46"/>
        <v>8.9468599033816432</v>
      </c>
      <c r="CR13" s="37">
        <f t="shared" si="47"/>
        <v>29</v>
      </c>
      <c r="CS13" s="37">
        <f t="shared" si="48"/>
        <v>0</v>
      </c>
      <c r="CT13" s="37">
        <f t="shared" si="49"/>
        <v>0</v>
      </c>
      <c r="CU13" s="37">
        <f t="shared" si="50"/>
        <v>0</v>
      </c>
      <c r="CX13" s="13">
        <f t="shared" si="12"/>
        <v>3550</v>
      </c>
      <c r="CY13" s="13">
        <f t="shared" si="51"/>
        <v>4630</v>
      </c>
      <c r="CZ13" s="13">
        <f t="shared" si="52"/>
        <v>3860</v>
      </c>
      <c r="DA13" s="13">
        <f t="shared" si="53"/>
        <v>0</v>
      </c>
      <c r="DB13" s="13">
        <f t="shared" si="54"/>
        <v>0</v>
      </c>
      <c r="DC13" s="13">
        <f t="shared" si="55"/>
        <v>0</v>
      </c>
      <c r="DD13" s="37">
        <f t="shared" si="75"/>
        <v>12040</v>
      </c>
      <c r="DE13" s="42">
        <f t="shared" si="76"/>
        <v>0.29485049833887045</v>
      </c>
      <c r="DF13" s="42">
        <f t="shared" si="77"/>
        <v>0.38455149501661129</v>
      </c>
      <c r="DG13" s="42">
        <f t="shared" si="78"/>
        <v>0.32059800664451826</v>
      </c>
      <c r="DH13" s="42">
        <f t="shared" si="79"/>
        <v>0</v>
      </c>
      <c r="DI13" s="42">
        <f t="shared" si="80"/>
        <v>0</v>
      </c>
      <c r="DJ13" s="42">
        <f t="shared" si="81"/>
        <v>0</v>
      </c>
      <c r="DM13" s="35">
        <v>7</v>
      </c>
      <c r="DN13" s="13">
        <f>SUMIFS(数据母表!$EP$5:$EP$784,数据母表!$EI$5:$EI$784,"="&amp;属性价值透视!DN$3,数据母表!$EM$5:$EM$784,"="&amp;属性价值透视!$DM13,数据母表!$EJ$5:$EJ$784,"&gt;="&amp;属性价值透视!DP$3,数据母表!$EJ$5:$EJ$784,"&lt;="&amp;属性价值透视!DR$3)</f>
        <v>1032</v>
      </c>
      <c r="DO13" s="13">
        <f>SUMIFS(数据母表!$ES$5:$ES$784,数据母表!$EI$5:$EI$784,"="&amp;属性价值透视!DN$3,数据母表!$EM$5:$EM$784,"="&amp;属性价值透视!$DM13,数据母表!$EJ$5:$EJ$784,"&gt;="&amp;属性价值透视!DP$3,数据母表!$EJ$5:$EJ$784,"&lt;="&amp;属性价值透视!DR$3)</f>
        <v>162.64999999999998</v>
      </c>
      <c r="DP13" s="37">
        <f t="shared" si="82"/>
        <v>6.34</v>
      </c>
      <c r="DQ13" s="14"/>
      <c r="DR13" s="14"/>
      <c r="DT13" s="35">
        <v>7</v>
      </c>
      <c r="DU13" s="13">
        <f>SUMIFS(数据母表!$EP$5:$EP$784,数据母表!$EI$5:$EI$784,"="&amp;属性价值透视!DU$3,数据母表!$EM$5:$EM$784,"="&amp;属性价值透视!$DM13,数据母表!$EJ$5:$EJ$784,"&gt;="&amp;属性价值透视!DW$3,数据母表!$EJ$5:$EJ$784,"&lt;="&amp;属性价值透视!DY$3)</f>
        <v>6480</v>
      </c>
      <c r="DV13" s="13">
        <f>SUMIFS(数据母表!$ES$5:$ES$784,数据母表!$EI$5:$EI$784,"="&amp;属性价值透视!DU$3,数据母表!$EM$5:$EM$784,"="&amp;属性价值透视!$DM13,数据母表!$EJ$5:$EJ$784,"&gt;="&amp;属性价值透视!DW$3,数据母表!$EJ$5:$EJ$784,"&lt;="&amp;属性价值透视!DY$3)</f>
        <v>705</v>
      </c>
      <c r="DW13" s="37">
        <f t="shared" si="83"/>
        <v>9.19</v>
      </c>
      <c r="DX13" s="14"/>
      <c r="DY13" s="14"/>
      <c r="EA13" s="35">
        <v>7</v>
      </c>
      <c r="EB13" s="13">
        <f>SUMIFS(数据母表!$EP$5:$EP$784,数据母表!$EI$5:$EI$784,"="&amp;属性价值透视!EB$3,数据母表!$EM$5:$EM$784,"="&amp;属性价值透视!$DM13,数据母表!$EJ$5:$EJ$784,"&gt;="&amp;属性价值透视!ED$3,数据母表!$EJ$5:$EJ$784,"&lt;="&amp;属性价值透视!EF$3)</f>
        <v>12564</v>
      </c>
      <c r="EC13" s="13">
        <f>SUMIFS(数据母表!$ES$5:$ES$784,数据母表!$EI$5:$EI$784,"="&amp;属性价值透视!EB$3,数据母表!$EM$5:$EM$784,"="&amp;属性价值透视!$DM13,数据母表!$EJ$5:$EJ$784,"&gt;="&amp;属性价值透视!ED$3,数据母表!$EJ$5:$EJ$784,"&lt;="&amp;属性价值透视!EF$3)</f>
        <v>1832.6499999999999</v>
      </c>
      <c r="ED13" s="37">
        <f t="shared" si="84"/>
        <v>6.86</v>
      </c>
      <c r="EE13" s="14"/>
      <c r="EF13" s="14"/>
      <c r="EH13" s="35">
        <v>7</v>
      </c>
      <c r="EI13" s="13">
        <f>SUMIFS(数据母表!$EP$5:$EP$784,数据母表!$EI$5:$EI$784,"="&amp;属性价值透视!EI$3,数据母表!$EM$5:$EM$784,"="&amp;属性价值透视!$DM13,数据母表!$EJ$5:$EJ$784,"&gt;="&amp;属性价值透视!EK$3,数据母表!$EJ$5:$EJ$784,"&lt;="&amp;属性价值透视!EM$3)</f>
        <v>14244</v>
      </c>
      <c r="EJ13" s="13">
        <f>SUMIFS(数据母表!$ES$5:$ES$784,数据母表!$EI$5:$EI$784,"="&amp;属性价值透视!EI$3,数据母表!$EM$5:$EM$784,"="&amp;属性价值透视!$DM13,数据母表!$EJ$5:$EJ$784,"&gt;="&amp;属性价值透视!EK$3,数据母表!$EJ$5:$EJ$784,"&lt;="&amp;属性价值透视!EM$3)</f>
        <v>2291.25</v>
      </c>
      <c r="EK13" s="37">
        <f t="shared" si="85"/>
        <v>6.22</v>
      </c>
      <c r="EL13" s="14"/>
      <c r="EM13" s="14"/>
      <c r="EO13" s="35">
        <v>7</v>
      </c>
      <c r="EP13" s="13">
        <f>SUMIFS(数据母表!$EP$5:$EP$784,数据母表!$EI$5:$EI$784,"="&amp;属性价值透视!EP$3,数据母表!$EM$5:$EM$784,"="&amp;属性价值透视!$DM13,数据母表!$EJ$5:$EJ$784,"&gt;="&amp;属性价值透视!ER$3,数据母表!$EJ$5:$EJ$784,"&lt;="&amp;属性价值透视!ET$3)</f>
        <v>35412</v>
      </c>
      <c r="EQ13" s="13">
        <f>SUMIFS(数据母表!$ES$5:$ES$784,数据母表!$EI$5:$EI$784,"="&amp;属性价值透视!EP$3,数据母表!$EM$5:$EM$784,"="&amp;属性价值透视!$DM13,数据母表!$EJ$5:$EJ$784,"&gt;="&amp;属性价值透视!ER$3,数据母表!$EJ$5:$EJ$784,"&lt;="&amp;属性价值透视!ET$3)</f>
        <v>2761.15</v>
      </c>
      <c r="ER13" s="37">
        <f t="shared" si="86"/>
        <v>12.83</v>
      </c>
      <c r="ES13" s="14"/>
      <c r="ET13" s="14"/>
      <c r="EV13" s="35">
        <v>7</v>
      </c>
      <c r="EW13" s="13">
        <f>SUMIFS(数据母表!$EP$5:$EP$784,数据母表!$EI$5:$EI$784,"="&amp;属性价值透视!EW$3,数据母表!$EM$5:$EM$784,"="&amp;属性价值透视!$DM13,数据母表!$EJ$5:$EJ$784,"&gt;="&amp;属性价值透视!EY$3,数据母表!$EJ$5:$EJ$784,"&lt;="&amp;属性价值透视!FA$3)</f>
        <v>69102</v>
      </c>
      <c r="EX13" s="13">
        <f>SUMIFS(数据母表!$ES$5:$ES$784,数据母表!$EI$5:$EI$784,"="&amp;属性价值透视!EW$3,数据母表!$EM$5:$EM$784,"="&amp;属性价值透视!$DM13,数据母表!$EJ$5:$EJ$784,"&gt;="&amp;属性价值透视!EY$3,数据母表!$EJ$5:$EJ$784,"&lt;="&amp;属性价值透视!FA$3)</f>
        <v>7357.4</v>
      </c>
      <c r="EY13" s="37">
        <f t="shared" si="87"/>
        <v>9.39</v>
      </c>
      <c r="EZ13" s="14"/>
      <c r="FA13" s="14"/>
      <c r="FC13" s="35">
        <v>7</v>
      </c>
      <c r="FD13" s="13">
        <f>SUMIFS(数据母表!$EP$5:$EP$784,数据母表!$EI$5:$EI$784,"="&amp;属性价值透视!FD$3,数据母表!$EM$5:$EM$784,"="&amp;属性价值透视!$DM13,数据母表!$EJ$5:$EJ$784,"&gt;="&amp;属性价值透视!FF$3,数据母表!$EJ$5:$EJ$784,"&lt;="&amp;属性价值透视!FH$3)</f>
        <v>60426</v>
      </c>
      <c r="FE13" s="13">
        <f>SUMIFS(数据母表!$ES$5:$ES$784,数据母表!$EI$5:$EI$784,"="&amp;属性价值透视!FD$3,数据母表!$EM$5:$EM$784,"="&amp;属性价值透视!$DM13,数据母表!$EJ$5:$EJ$784,"&gt;="&amp;属性价值透视!FF$3,数据母表!$EJ$5:$EJ$784,"&lt;="&amp;属性价值透视!FH$3)</f>
        <v>9242.7000000000007</v>
      </c>
      <c r="FF13" s="37">
        <f t="shared" si="88"/>
        <v>6.54</v>
      </c>
      <c r="FG13" s="14"/>
      <c r="FH13" s="14"/>
      <c r="FK13" s="67">
        <v>9</v>
      </c>
      <c r="FL13" s="67">
        <f>[2]属性投放!$FJ15</f>
        <v>65</v>
      </c>
      <c r="FM13" s="67" t="str">
        <f>[3]时间节点!$BJ13</f>
        <v>叫唤+2</v>
      </c>
      <c r="FN13" s="67">
        <f t="shared" si="57"/>
        <v>10</v>
      </c>
      <c r="FP13" s="67">
        <v>9</v>
      </c>
      <c r="FQ13" s="67">
        <v>8</v>
      </c>
      <c r="FR13" s="67">
        <f>[2]属性投放!$AD15</f>
        <v>65</v>
      </c>
      <c r="FS13" s="67">
        <f>[2]属性投放!$AF15</f>
        <v>18</v>
      </c>
    </row>
    <row r="14" spans="1:175" ht="16.5" x14ac:dyDescent="0.2">
      <c r="A14" s="33">
        <v>8</v>
      </c>
      <c r="B14" s="13">
        <f>数据母表!BW12</f>
        <v>45</v>
      </c>
      <c r="C14" s="13">
        <f>数据母表!BX12</f>
        <v>50</v>
      </c>
      <c r="D14" s="13">
        <v>30</v>
      </c>
      <c r="E14" s="13">
        <v>3.46</v>
      </c>
      <c r="F14" s="13">
        <f t="shared" si="24"/>
        <v>7</v>
      </c>
      <c r="G14" s="13">
        <f t="shared" si="25"/>
        <v>8</v>
      </c>
      <c r="H14" s="13">
        <f t="shared" si="26"/>
        <v>57</v>
      </c>
      <c r="I14" s="13">
        <f t="shared" si="58"/>
        <v>53</v>
      </c>
      <c r="J14" s="13">
        <f>MATCH(I14,数据母表!$AY$5:$AY$56,1)</f>
        <v>14</v>
      </c>
      <c r="K14" s="13">
        <f>INDEX(数据母表!P$5:P$84,(属性价值透视!$C$2-2)*20+属性价值透视!$G14)*($C14-$B14)</f>
        <v>125</v>
      </c>
      <c r="L14" s="13">
        <f>INDEX(数据母表!Q$5:Q$84,(属性价值透视!$C$2-2)*20+属性价值透视!$G14)*($C14-$B14)</f>
        <v>65</v>
      </c>
      <c r="M14" s="13">
        <f>INDEX(数据母表!R$5:R$84,(属性价值透视!$C$2-2)*20+属性价值透视!$G14)*($C14-$B14)</f>
        <v>1000</v>
      </c>
      <c r="N14" s="13">
        <f t="shared" si="27"/>
        <v>3550</v>
      </c>
      <c r="O14" s="13">
        <f>SUMIFS(数据母表!$CR$5:$CR$604,数据母表!$CP$5:$CP$604,"&lt;"&amp;属性价值透视!C14,数据母表!$CP$5:$CP$604,"&gt;="&amp;属性价值透视!B14,数据母表!$CQ$5:$CQ$604,"="&amp;属性价值透视!$C$2)</f>
        <v>66000</v>
      </c>
      <c r="P14" s="13">
        <f t="shared" si="59"/>
        <v>26400</v>
      </c>
      <c r="Q14" s="13">
        <f t="shared" si="60"/>
        <v>26.4</v>
      </c>
      <c r="R14" s="37">
        <f t="shared" si="61"/>
        <v>134</v>
      </c>
      <c r="S14" s="13">
        <f t="shared" si="62"/>
        <v>1</v>
      </c>
      <c r="T14" s="13">
        <f>SUMIFS(数据母表!BA$5:BA$212,数据母表!$AW$5:$AW$212,"="&amp;属性价值透视!$C$2,数据母表!$AX$5:$AX$212,"&gt;"&amp;属性价值透视!$J13,数据母表!$AX$5:$AX$212,"&lt;="&amp;属性价值透视!$J14)</f>
        <v>180</v>
      </c>
      <c r="U14" s="13">
        <f>SUMIFS(数据母表!BB$5:BB$212,数据母表!$AW$5:$AW$212,"="&amp;属性价值透视!$C$2,数据母表!$AX$5:$AX$212,"&gt;"&amp;属性价值透视!$J13,数据母表!$AX$5:$AX$212,"&lt;="&amp;属性价值透视!$J14)</f>
        <v>90</v>
      </c>
      <c r="V14" s="13">
        <f>SUMIFS(数据母表!BC$5:BC$212,数据母表!$AW$5:$AW$212,"="&amp;属性价值透视!$C$2,数据母表!$AX$5:$AX$212,"&gt;"&amp;属性价值透视!$J13,数据母表!$AX$5:$AX$212,"&lt;="&amp;属性价值透视!$J14)</f>
        <v>1440</v>
      </c>
      <c r="W14" s="13">
        <f t="shared" si="28"/>
        <v>5040</v>
      </c>
      <c r="X14" s="13">
        <f>SUMIFS(数据母表!BD$5:BD$212,数据母表!$AW$5:$AW$212,"="&amp;属性价值透视!$C$2,数据母表!$AX$5:$AX$212,"&gt;"&amp;属性价值透视!$J13,数据母表!$AX$5:$AX$212,"&lt;="&amp;属性价值透视!$J14)</f>
        <v>0</v>
      </c>
      <c r="Y14" s="13">
        <f>SUMIFS(数据母表!BE$5:BE$212,数据母表!$AW$5:$AW$212,"="&amp;属性价值透视!$C$2,数据母表!$AX$5:$AX$212,"&gt;"&amp;属性价值透视!$J13,数据母表!$AX$5:$AX$212,"&lt;="&amp;属性价值透视!$J14)</f>
        <v>140</v>
      </c>
      <c r="Z14" s="13">
        <f>SUMIFS(数据母表!BF$5:BF$212,数据母表!$AW$5:$AW$212,"="&amp;属性价值透视!$C$2,数据母表!$AX$5:$AX$212,"&gt;"&amp;属性价值透视!$J13,数据母表!$AX$5:$AX$212,"&lt;="&amp;属性价值透视!$J14)</f>
        <v>30</v>
      </c>
      <c r="AA14" s="13">
        <f>SUMIFS(数据母表!BG$5:BG$212,数据母表!$AW$5:$AW$212,"="&amp;属性价值透视!$C$2,数据母表!$AX$5:$AX$212,"&gt;"&amp;属性价值透视!$J13,数据母表!$AX$5:$AX$212,"&lt;="&amp;属性价值透视!$J14)</f>
        <v>0</v>
      </c>
      <c r="AB14" s="13">
        <f>SUMIFS(数据母表!BH$5:BH$212,数据母表!$AW$5:$AW$212,"="&amp;属性价值透视!$C$2,数据母表!$AX$5:$AX$212,"&gt;"&amp;属性价值透视!$J13,数据母表!$AX$5:$AX$212,"&lt;="&amp;属性价值透视!$J14)</f>
        <v>0</v>
      </c>
      <c r="AC14" s="13">
        <f>SUMIFS(数据母表!BI$5:BI$212,数据母表!$AW$5:$AW$212,"="&amp;属性价值透视!$C$2,数据母表!$AX$5:$AX$212,"&gt;"&amp;属性价值透视!$J13,数据母表!$AX$5:$AX$212,"&lt;="&amp;属性价值透视!$J14)</f>
        <v>0</v>
      </c>
      <c r="AD14" s="13">
        <f>SUMIFS(数据母表!BJ$5:BJ$212,数据母表!$AW$5:$AW$212,"="&amp;属性价值透视!$C$2,数据母表!$AX$5:$AX$212,"&gt;"&amp;属性价值透视!$J13,数据母表!$AX$5:$AX$212,"&lt;="&amp;属性价值透视!$J14)</f>
        <v>8700</v>
      </c>
      <c r="AE14" s="13">
        <f t="shared" si="29"/>
        <v>108700</v>
      </c>
      <c r="AF14" s="13">
        <f t="shared" si="63"/>
        <v>108.7</v>
      </c>
      <c r="AG14" s="37">
        <f t="shared" si="64"/>
        <v>46</v>
      </c>
      <c r="AH14" s="13">
        <f>SUMIFS(数据母表!W$5:W$84,数据母表!$K$5:$K$84,"="&amp;属性价值透视!$C$2,数据母表!$L$5:$L$84,"="&amp;属性价值透视!$G14)*$S14</f>
        <v>125</v>
      </c>
      <c r="AI14" s="13">
        <f>SUMIFS(数据母表!X$5:X$84,数据母表!$K$5:$K$84,"="&amp;属性价值透视!$C$2,数据母表!$L$5:$L$84,"="&amp;属性价值透视!$G14)*$S14</f>
        <v>63</v>
      </c>
      <c r="AJ14" s="13">
        <f>SUMIFS(数据母表!Y$5:Y$84,数据母表!$K$5:$K$84,"="&amp;属性价值透视!$C$2,数据母表!$L$5:$L$84,"="&amp;属性价值透视!$G14)*$S14</f>
        <v>1000</v>
      </c>
      <c r="AK14" s="13">
        <f t="shared" si="30"/>
        <v>3510</v>
      </c>
      <c r="AL14" s="13">
        <f>SUMIFS(数据母表!BO$5:BO$84,数据母表!$BM$5:$BM$84,"="&amp;属性价值透视!$C$2,数据母表!$BN$5:$BN$84,"="&amp;属性价值透视!$G14)*属性价值透视!$S14</f>
        <v>181</v>
      </c>
      <c r="AM14" s="13">
        <f>SUMIFS(数据母表!BP$5:BP$84,数据母表!$BM$5:$BM$84,"="&amp;属性价值透视!$C$2,数据母表!$BN$5:$BN$84,"="&amp;属性价值透视!$G14)*属性价值透视!$S14</f>
        <v>0</v>
      </c>
      <c r="AN14" s="13">
        <f>SUMIFS(数据母表!BQ$5:BQ$84,数据母表!$BM$5:$BM$84,"="&amp;属性价值透视!$C$2,数据母表!$BN$5:$BN$84,"="&amp;属性价值透视!$G14)*属性价值透视!$S14</f>
        <v>0</v>
      </c>
      <c r="AO14" s="13">
        <f>SUMIFS(数据母表!BR$5:BR$84,数据母表!$BM$5:$BM$84,"="&amp;属性价值透视!$C$2,数据母表!$BN$5:$BN$84,"="&amp;属性价值透视!$G14)*属性价值透视!$S14</f>
        <v>0</v>
      </c>
      <c r="AP14" s="13">
        <f>SUMIFS(数据母表!BS$5:BS$84,数据母表!$BM$5:$BM$84,"="&amp;属性价值透视!$C$2,数据母表!$BN$5:$BN$84,"="&amp;属性价值透视!$G14)*属性价值透视!$S14</f>
        <v>12500</v>
      </c>
      <c r="AQ14" s="13">
        <f t="shared" si="31"/>
        <v>917500</v>
      </c>
      <c r="AR14" s="13">
        <f t="shared" si="65"/>
        <v>917.5</v>
      </c>
      <c r="AS14" s="37">
        <f t="shared" si="66"/>
        <v>3.8256130790190737</v>
      </c>
      <c r="AT14" s="47">
        <f>数据母表!CB12</f>
        <v>2</v>
      </c>
      <c r="AU14" s="47">
        <f t="shared" si="67"/>
        <v>1</v>
      </c>
      <c r="AV14" s="47">
        <f t="shared" si="90"/>
        <v>0</v>
      </c>
      <c r="AW14" s="47">
        <f>IF($AV14&gt;0,INDEX(数据母表!CZ$5:CZ$59,(属性价值透视!$H$2-1)*11+$AT14),0)</f>
        <v>0</v>
      </c>
      <c r="AX14" s="47">
        <f>IF($AV14&gt;0,INDEX(数据母表!DA$5:DA$59,(属性价值透视!$H$2-1)*11+$AT14),0)</f>
        <v>0</v>
      </c>
      <c r="AY14" s="47">
        <f>IF($AV14&gt;0,INDEX(数据母表!DB$5:DB$59,(属性价值透视!$H$2-1)*11+$AT14),0)</f>
        <v>0</v>
      </c>
      <c r="AZ14" s="47">
        <f>IF($AV14&gt;0,INDEX(数据母表!DF$5:DF$59,(属性价值透视!$H$2-1)*11+$AT14),0)</f>
        <v>0</v>
      </c>
      <c r="BA14" s="47">
        <f>IF($AV14&gt;0,INDEX(数据母表!DG$5:DG$59,(属性价值透视!$H$2-1)*11+$AT14),0)</f>
        <v>0</v>
      </c>
      <c r="BB14" s="47">
        <f>IF($AV14&gt;0,INDEX(数据母表!DH$5:DH$59,(属性价值透视!$H$2-1)*11+$AT14),0)</f>
        <v>0</v>
      </c>
      <c r="BC14" s="13">
        <f t="shared" si="32"/>
        <v>0</v>
      </c>
      <c r="BD14" s="13">
        <f>IF(属性价值透视!$AV14&gt;0,INDEX(数据母表!$CY$5:$CY$59,(属性价值透视!$H$2-1)*11+属性价值透视!AT14)*数据母表!$CW$2,0)</f>
        <v>0</v>
      </c>
      <c r="BE14" s="13">
        <f t="shared" si="33"/>
        <v>0</v>
      </c>
      <c r="BF14" s="37">
        <f t="shared" si="68"/>
        <v>0</v>
      </c>
      <c r="BG14" s="13">
        <f>IF(属性价值透视!$AU14&gt;0,INDEX(数据母表!$DC$5:$DC$59,(属性价值透视!$H$2-1)*11+属性价值透视!$AT14),0)</f>
        <v>0</v>
      </c>
      <c r="BH14" s="13">
        <f>IF(属性价值透视!$AU14&gt;0,INDEX(数据母表!$DC$5:$DC$59,(属性价值透视!$H$2-1)*11+属性价值透视!$AT14),0)</f>
        <v>0</v>
      </c>
      <c r="BI14" s="13">
        <f>IF(属性价值透视!$AU14&gt;0,INDEX(数据母表!$DC$5:$DC$59,(属性价值透视!$H$2-1)*11+属性价值透视!$AT14),0)</f>
        <v>0</v>
      </c>
      <c r="BJ14" s="13">
        <f t="shared" si="34"/>
        <v>0</v>
      </c>
      <c r="BK14" s="13">
        <f t="shared" si="35"/>
        <v>0</v>
      </c>
      <c r="BL14" s="13">
        <f t="shared" si="36"/>
        <v>0</v>
      </c>
      <c r="BM14" s="13">
        <f t="shared" si="37"/>
        <v>0</v>
      </c>
      <c r="BN14" s="13">
        <f>SUMIFS(数据母表!$DT$5:$DT$754,数据母表!$DR$5:$DR$754,"&gt;"&amp;属性价值透视!$B14,数据母表!$DR$5:$DR$754,"&lt;="&amp;属性价值透视!$C14,数据母表!$DS$5:$DS$754,"="&amp;属性价值透视!$H$2)</f>
        <v>60160</v>
      </c>
      <c r="BO14" s="13">
        <f t="shared" si="38"/>
        <v>60.2</v>
      </c>
      <c r="BP14" s="37">
        <f t="shared" si="69"/>
        <v>0</v>
      </c>
      <c r="BQ14" s="13">
        <f>SUM(N$7:N14)+SUM(W$7:W14)+SUM(AK$7:AK14)+SUM(BC$7:BC14)+SUM(BM$7:BM14)</f>
        <v>88798.34</v>
      </c>
      <c r="BR14" s="13">
        <f>SUM(Q$7:Q14)+SUM(AF$7:AF14)+SUM(AR$7:AR14)+SUM(BE$7:BE14)+SUM(BO$7:BO14)</f>
        <v>8214.4500000000007</v>
      </c>
      <c r="BS14" s="37">
        <f t="shared" si="70"/>
        <v>10.8</v>
      </c>
      <c r="BT14" s="13">
        <f t="shared" si="39"/>
        <v>12100</v>
      </c>
      <c r="BU14" s="13">
        <f t="shared" si="40"/>
        <v>1112.8</v>
      </c>
      <c r="BV14" s="37">
        <f t="shared" si="71"/>
        <v>10.9</v>
      </c>
      <c r="BW14" s="13">
        <f>MATCH(C14,数据母表!$FB$5:$FB$13,1)-1</f>
        <v>1</v>
      </c>
      <c r="BX14" s="13">
        <f t="shared" si="89"/>
        <v>0</v>
      </c>
      <c r="BY14" s="13">
        <f>IF(BX14&gt;0,SUMIFS(数据母表!$FK$5:$FK$84,数据母表!FF12:FF91,"="&amp;属性价值透视!BW14),0)</f>
        <v>0</v>
      </c>
      <c r="BZ14" s="13">
        <f>IF(BX14&gt;0,ROUND(SUMIFS(数据母表!$FR$5:$FR$84,数据母表!FF12:FF91,"="&amp;属性价值透视!BW14),1),0)</f>
        <v>0</v>
      </c>
      <c r="CA14" s="37">
        <f t="shared" si="72"/>
        <v>0</v>
      </c>
      <c r="CB14" s="13">
        <f>IF(属性价值透视!BW14&gt;0,INDEX(数据母表!$FC$6:$FC$13,属性价值透视!BW14),0)</f>
        <v>9</v>
      </c>
      <c r="CC14" s="13">
        <f>IF(BX14&gt;0,SUMIFS(数据母表!$FK$5:$FK$84,数据母表!FF12:FF91,"="&amp;属性价值透视!BW14,数据母表!$FG$5:$FG$84,"&lt;="&amp;属性价值透视!CB14),0)</f>
        <v>0</v>
      </c>
      <c r="CD14" s="13">
        <f>IF(BX14&gt;0,SUMIFS(数据母表!$FR$5:$FR$84,数据母表!FF12:FF91,"="&amp;属性价值透视!BW14,数据母表!$FG$5:$FG$84,"&lt;="&amp;属性价值透视!CB14),0)</f>
        <v>0</v>
      </c>
      <c r="CE14" s="37">
        <f t="shared" si="73"/>
        <v>0</v>
      </c>
      <c r="CG14">
        <f t="shared" si="74"/>
        <v>88798.34</v>
      </c>
      <c r="CI14" s="37">
        <f t="shared" si="0"/>
        <v>26.4</v>
      </c>
      <c r="CJ14" s="37">
        <f t="shared" si="41"/>
        <v>917.5</v>
      </c>
      <c r="CK14" s="37">
        <f t="shared" si="42"/>
        <v>108.7</v>
      </c>
      <c r="CL14" s="37">
        <f t="shared" si="43"/>
        <v>0</v>
      </c>
      <c r="CM14" s="37">
        <f t="shared" si="44"/>
        <v>60.2</v>
      </c>
      <c r="CN14" s="37">
        <f t="shared" si="45"/>
        <v>0</v>
      </c>
      <c r="CP14" s="37">
        <f t="shared" si="6"/>
        <v>134</v>
      </c>
      <c r="CQ14" s="37">
        <f t="shared" si="46"/>
        <v>3.8256130790190737</v>
      </c>
      <c r="CR14" s="37">
        <f t="shared" si="47"/>
        <v>46</v>
      </c>
      <c r="CS14" s="37">
        <f t="shared" si="48"/>
        <v>0</v>
      </c>
      <c r="CT14" s="37">
        <f t="shared" si="49"/>
        <v>0</v>
      </c>
      <c r="CU14" s="37">
        <f t="shared" si="50"/>
        <v>0</v>
      </c>
      <c r="CX14" s="13">
        <f t="shared" si="12"/>
        <v>3550</v>
      </c>
      <c r="CY14" s="13">
        <f t="shared" si="51"/>
        <v>3510</v>
      </c>
      <c r="CZ14" s="13">
        <f t="shared" si="52"/>
        <v>5040</v>
      </c>
      <c r="DA14" s="13">
        <f t="shared" si="53"/>
        <v>0</v>
      </c>
      <c r="DB14" s="13">
        <f t="shared" si="54"/>
        <v>0</v>
      </c>
      <c r="DC14" s="13">
        <f t="shared" si="55"/>
        <v>0</v>
      </c>
      <c r="DD14" s="37">
        <f t="shared" si="75"/>
        <v>12100</v>
      </c>
      <c r="DE14" s="42">
        <f t="shared" si="76"/>
        <v>0.29338842975206614</v>
      </c>
      <c r="DF14" s="42">
        <f t="shared" si="77"/>
        <v>0.29008264462809918</v>
      </c>
      <c r="DG14" s="42">
        <f t="shared" si="78"/>
        <v>0.41652892561983473</v>
      </c>
      <c r="DH14" s="42">
        <f t="shared" si="79"/>
        <v>0</v>
      </c>
      <c r="DI14" s="42">
        <f t="shared" si="80"/>
        <v>0</v>
      </c>
      <c r="DJ14" s="42">
        <f t="shared" si="81"/>
        <v>0</v>
      </c>
      <c r="DM14" s="35">
        <v>8</v>
      </c>
      <c r="DN14" s="13">
        <f>SUMIFS(数据母表!$EP$5:$EP$784,数据母表!$EI$5:$EI$784,"="&amp;属性价值透视!DN$3,数据母表!$EM$5:$EM$784,"="&amp;属性价值透视!$DM14,数据母表!$EJ$5:$EJ$784,"&gt;="&amp;属性价值透视!DP$3,数据母表!$EJ$5:$EJ$784,"&lt;="&amp;属性价值透视!DR$3)</f>
        <v>1122</v>
      </c>
      <c r="DO14" s="13">
        <f>SUMIFS(数据母表!$ES$5:$ES$784,数据母表!$EI$5:$EI$784,"="&amp;属性价值透视!DN$3,数据母表!$EM$5:$EM$784,"="&amp;属性价值透视!$DM14,数据母表!$EJ$5:$EJ$784,"&gt;="&amp;属性价值透视!DP$3,数据母表!$EJ$5:$EJ$784,"&lt;="&amp;属性价值透视!DR$3)</f>
        <v>162.9</v>
      </c>
      <c r="DP14" s="37">
        <f t="shared" si="82"/>
        <v>6.89</v>
      </c>
      <c r="DQ14" s="14"/>
      <c r="DR14" s="14"/>
      <c r="DT14" s="35">
        <v>8</v>
      </c>
      <c r="DU14" s="13">
        <f>SUMIFS(数据母表!$EP$5:$EP$784,数据母表!$EI$5:$EI$784,"="&amp;属性价值透视!DU$3,数据母表!$EM$5:$EM$784,"="&amp;属性价值透视!$DM14,数据母表!$EJ$5:$EJ$784,"&gt;="&amp;属性价值透视!DW$3,数据母表!$EJ$5:$EJ$784,"&lt;="&amp;属性价值透视!DY$3)</f>
        <v>7020</v>
      </c>
      <c r="DV14" s="13">
        <f>SUMIFS(数据母表!$ES$5:$ES$784,数据母表!$EI$5:$EI$784,"="&amp;属性价值透视!DU$3,数据母表!$EM$5:$EM$784,"="&amp;属性价值透视!$DM14,数据母表!$EJ$5:$EJ$784,"&gt;="&amp;属性价值透视!DW$3,数据母表!$EJ$5:$EJ$784,"&lt;="&amp;属性价值透视!DY$3)</f>
        <v>705.84999999999991</v>
      </c>
      <c r="DW14" s="37">
        <f t="shared" si="83"/>
        <v>9.9499999999999993</v>
      </c>
      <c r="DX14" s="14"/>
      <c r="DY14" s="14"/>
      <c r="EA14" s="35">
        <v>8</v>
      </c>
      <c r="EB14" s="13">
        <f>SUMIFS(数据母表!$EP$5:$EP$784,数据母表!$EI$5:$EI$784,"="&amp;属性价值透视!EB$3,数据母表!$EM$5:$EM$784,"="&amp;属性价值透视!$DM14,数据母表!$EJ$5:$EJ$784,"&gt;="&amp;属性价值透视!ED$3,数据母表!$EJ$5:$EJ$784,"&lt;="&amp;属性价值透视!EF$3)</f>
        <v>13206</v>
      </c>
      <c r="EC14" s="13">
        <f>SUMIFS(数据母表!$ES$5:$ES$784,数据母表!$EI$5:$EI$784,"="&amp;属性价值透视!EB$3,数据母表!$EM$5:$EM$784,"="&amp;属性价值透视!$DM14,数据母表!$EJ$5:$EJ$784,"&gt;="&amp;属性价值透视!ED$3,数据母表!$EJ$5:$EJ$784,"&lt;="&amp;属性价值透视!EF$3)</f>
        <v>1833.55</v>
      </c>
      <c r="ED14" s="37">
        <f t="shared" si="84"/>
        <v>7.2</v>
      </c>
      <c r="EE14" s="14"/>
      <c r="EF14" s="14"/>
      <c r="EH14" s="35">
        <v>8</v>
      </c>
      <c r="EI14" s="13">
        <f>SUMIFS(数据母表!$EP$5:$EP$784,数据母表!$EI$5:$EI$784,"="&amp;属性价值透视!EI$3,数据母表!$EM$5:$EM$784,"="&amp;属性价值透视!$DM14,数据母表!$EJ$5:$EJ$784,"&gt;="&amp;属性价值透视!EK$3,数据母表!$EJ$5:$EJ$784,"&lt;="&amp;属性价值透视!EM$3)</f>
        <v>15108</v>
      </c>
      <c r="EJ14" s="13">
        <f>SUMIFS(数据母表!$ES$5:$ES$784,数据母表!$EI$5:$EI$784,"="&amp;属性价值透视!EI$3,数据母表!$EM$5:$EM$784,"="&amp;属性价值透视!$DM14,数据母表!$EJ$5:$EJ$784,"&gt;="&amp;属性价值透视!EK$3,数据母表!$EJ$5:$EJ$784,"&lt;="&amp;属性价值透视!EM$3)</f>
        <v>2292.2000000000003</v>
      </c>
      <c r="EK14" s="37">
        <f t="shared" si="85"/>
        <v>6.59</v>
      </c>
      <c r="EL14" s="14"/>
      <c r="EM14" s="14"/>
      <c r="EO14" s="35">
        <v>8</v>
      </c>
      <c r="EP14" s="13">
        <f>SUMIFS(数据母表!$EP$5:$EP$784,数据母表!$EI$5:$EI$784,"="&amp;属性价值透视!EP$3,数据母表!$EM$5:$EM$784,"="&amp;属性价值透视!$DM14,数据母表!$EJ$5:$EJ$784,"&gt;="&amp;属性价值透视!ER$3,数据母表!$EJ$5:$EJ$784,"&lt;="&amp;属性价值透视!ET$3)</f>
        <v>37068</v>
      </c>
      <c r="EQ14" s="13">
        <f>SUMIFS(数据母表!$ES$5:$ES$784,数据母表!$EI$5:$EI$784,"="&amp;属性价值透视!EP$3,数据母表!$EM$5:$EM$784,"="&amp;属性价值透视!$DM14,数据母表!$EJ$5:$EJ$784,"&gt;="&amp;属性价值透视!ER$3,数据母表!$EJ$5:$EJ$784,"&lt;="&amp;属性价值透视!ET$3)</f>
        <v>2762.6</v>
      </c>
      <c r="ER14" s="37">
        <f t="shared" si="86"/>
        <v>13.42</v>
      </c>
      <c r="ES14" s="14"/>
      <c r="ET14" s="14"/>
      <c r="EV14" s="35">
        <v>8</v>
      </c>
      <c r="EW14" s="13">
        <f>SUMIFS(数据母表!$EP$5:$EP$784,数据母表!$EI$5:$EI$784,"="&amp;属性价值透视!EW$3,数据母表!$EM$5:$EM$784,"="&amp;属性价值透视!$DM14,数据母表!$EJ$5:$EJ$784,"&gt;="&amp;属性价值透视!EY$3,数据母表!$EJ$5:$EJ$784,"&lt;="&amp;属性价值透视!FA$3)</f>
        <v>72558</v>
      </c>
      <c r="EX14" s="13">
        <f>SUMIFS(数据母表!$ES$5:$ES$784,数据母表!$EI$5:$EI$784,"="&amp;属性价值透视!EW$3,数据母表!$EM$5:$EM$784,"="&amp;属性价值透视!$DM14,数据母表!$EJ$5:$EJ$784,"&gt;="&amp;属性价值透视!EY$3,数据母表!$EJ$5:$EJ$784,"&lt;="&amp;属性价值透视!FA$3)</f>
        <v>7361.45</v>
      </c>
      <c r="EY14" s="37">
        <f t="shared" si="87"/>
        <v>9.86</v>
      </c>
      <c r="EZ14" s="14"/>
      <c r="FA14" s="14"/>
      <c r="FC14" s="35">
        <v>8</v>
      </c>
      <c r="FD14" s="13">
        <f>SUMIFS(数据母表!$EP$5:$EP$784,数据母表!$EI$5:$EI$784,"="&amp;属性价值透视!FD$3,数据母表!$EM$5:$EM$784,"="&amp;属性价值透视!$DM14,数据母表!$EJ$5:$EJ$784,"&gt;="&amp;属性价值透视!FF$3,数据母表!$EJ$5:$EJ$784,"&lt;="&amp;属性价值透视!FH$3)</f>
        <v>63666</v>
      </c>
      <c r="FE14" s="13">
        <f>SUMIFS(数据母表!$ES$5:$ES$784,数据母表!$EI$5:$EI$784,"="&amp;属性价值透视!FD$3,数据母表!$EM$5:$EM$784,"="&amp;属性价值透视!$DM14,数据母表!$EJ$5:$EJ$784,"&gt;="&amp;属性价值透视!FF$3,数据母表!$EJ$5:$EJ$784,"&lt;="&amp;属性价值透视!FH$3)</f>
        <v>9248.9</v>
      </c>
      <c r="FF14" s="37">
        <f t="shared" si="88"/>
        <v>6.88</v>
      </c>
      <c r="FG14" s="14"/>
      <c r="FH14" s="14"/>
      <c r="FK14" s="67">
        <v>10</v>
      </c>
      <c r="FL14" s="67">
        <f>[2]属性投放!$FJ16</f>
        <v>70</v>
      </c>
      <c r="FM14" s="67" t="str">
        <f>[3]时间节点!$BJ14</f>
        <v>大叫唤</v>
      </c>
      <c r="FN14" s="67">
        <f t="shared" si="57"/>
        <v>11</v>
      </c>
      <c r="FP14" s="67">
        <v>10</v>
      </c>
      <c r="FQ14" s="67">
        <v>9</v>
      </c>
      <c r="FR14" s="67">
        <f>[2]属性投放!$AD16</f>
        <v>72</v>
      </c>
      <c r="FS14" s="67">
        <f>[2]属性投放!$AF16</f>
        <v>21</v>
      </c>
    </row>
    <row r="15" spans="1:175" ht="16.5" x14ac:dyDescent="0.2">
      <c r="A15" s="33">
        <v>9</v>
      </c>
      <c r="B15" s="13">
        <f>数据母表!BW13</f>
        <v>50</v>
      </c>
      <c r="C15" s="13">
        <f>数据母表!BX13</f>
        <v>55</v>
      </c>
      <c r="D15" s="13">
        <v>34</v>
      </c>
      <c r="E15" s="13">
        <v>4.17</v>
      </c>
      <c r="F15" s="13">
        <f t="shared" si="24"/>
        <v>7</v>
      </c>
      <c r="G15" s="13">
        <f t="shared" si="25"/>
        <v>8</v>
      </c>
      <c r="H15" s="13">
        <f t="shared" si="26"/>
        <v>57</v>
      </c>
      <c r="I15" s="13">
        <f t="shared" si="58"/>
        <v>56</v>
      </c>
      <c r="J15" s="13">
        <f>MATCH(I15,数据母表!$AY$5:$AY$56,1)</f>
        <v>15</v>
      </c>
      <c r="K15" s="13">
        <f>INDEX(数据母表!P$5:P$84,(属性价值透视!$C$2-2)*20+属性价值透视!$G15)*($C15-$B15)</f>
        <v>125</v>
      </c>
      <c r="L15" s="13">
        <f>INDEX(数据母表!Q$5:Q$84,(属性价值透视!$C$2-2)*20+属性价值透视!$G15)*($C15-$B15)</f>
        <v>65</v>
      </c>
      <c r="M15" s="13">
        <f>INDEX(数据母表!R$5:R$84,(属性价值透视!$C$2-2)*20+属性价值透视!$G15)*($C15-$B15)</f>
        <v>1000</v>
      </c>
      <c r="N15" s="13">
        <f t="shared" si="27"/>
        <v>3550</v>
      </c>
      <c r="O15" s="13">
        <f>SUMIFS(数据母表!$CR$5:$CR$604,数据母表!$CP$5:$CP$604,"&lt;"&amp;属性价值透视!C15,数据母表!$CP$5:$CP$604,"&gt;="&amp;属性价值透视!B15,数据母表!$CQ$5:$CQ$604,"="&amp;属性价值透视!$C$2)</f>
        <v>73550</v>
      </c>
      <c r="P15" s="13">
        <f t="shared" si="59"/>
        <v>29420</v>
      </c>
      <c r="Q15" s="13">
        <f t="shared" si="60"/>
        <v>29.4</v>
      </c>
      <c r="R15" s="37">
        <f t="shared" si="61"/>
        <v>121</v>
      </c>
      <c r="S15" s="13">
        <f t="shared" si="62"/>
        <v>0</v>
      </c>
      <c r="T15" s="13">
        <f>SUMIFS(数据母表!BA$5:BA$212,数据母表!$AW$5:$AW$212,"="&amp;属性价值透视!$C$2,数据母表!$AX$5:$AX$212,"&gt;"&amp;属性价值透视!$J14,数据母表!$AX$5:$AX$212,"&lt;="&amp;属性价值透视!$J15)</f>
        <v>100</v>
      </c>
      <c r="U15" s="13">
        <f>SUMIFS(数据母表!BB$5:BB$212,数据母表!$AW$5:$AW$212,"="&amp;属性价值透视!$C$2,数据母表!$AX$5:$AX$212,"&gt;"&amp;属性价值透视!$J14,数据母表!$AX$5:$AX$212,"&lt;="&amp;属性价值透视!$J15)</f>
        <v>50</v>
      </c>
      <c r="V15" s="13">
        <f>SUMIFS(数据母表!BC$5:BC$212,数据母表!$AW$5:$AW$212,"="&amp;属性价值透视!$C$2,数据母表!$AX$5:$AX$212,"&gt;"&amp;属性价值透视!$J14,数据母表!$AX$5:$AX$212,"&lt;="&amp;属性价值透视!$J15)</f>
        <v>800</v>
      </c>
      <c r="W15" s="13">
        <f t="shared" si="28"/>
        <v>2800</v>
      </c>
      <c r="X15" s="13">
        <f>SUMIFS(数据母表!BD$5:BD$212,数据母表!$AW$5:$AW$212,"="&amp;属性价值透视!$C$2,数据母表!$AX$5:$AX$212,"&gt;"&amp;属性价值透视!$J14,数据母表!$AX$5:$AX$212,"&lt;="&amp;属性价值透视!$J15)</f>
        <v>0</v>
      </c>
      <c r="Y15" s="13">
        <f>SUMIFS(数据母表!BE$5:BE$212,数据母表!$AW$5:$AW$212,"="&amp;属性价值透视!$C$2,数据母表!$AX$5:$AX$212,"&gt;"&amp;属性价值透视!$J14,数据母表!$AX$5:$AX$212,"&lt;="&amp;属性价值透视!$J15)</f>
        <v>0</v>
      </c>
      <c r="Z15" s="13">
        <f>SUMIFS(数据母表!BF$5:BF$212,数据母表!$AW$5:$AW$212,"="&amp;属性价值透视!$C$2,数据母表!$AX$5:$AX$212,"&gt;"&amp;属性价值透视!$J14,数据母表!$AX$5:$AX$212,"&lt;="&amp;属性价值透视!$J15)</f>
        <v>30</v>
      </c>
      <c r="AA15" s="13">
        <f>SUMIFS(数据母表!BG$5:BG$212,数据母表!$AW$5:$AW$212,"="&amp;属性价值透视!$C$2,数据母表!$AX$5:$AX$212,"&gt;"&amp;属性价值透视!$J14,数据母表!$AX$5:$AX$212,"&lt;="&amp;属性价值透视!$J15)</f>
        <v>0</v>
      </c>
      <c r="AB15" s="13">
        <f>SUMIFS(数据母表!BH$5:BH$212,数据母表!$AW$5:$AW$212,"="&amp;属性价值透视!$C$2,数据母表!$AX$5:$AX$212,"&gt;"&amp;属性价值透视!$J14,数据母表!$AX$5:$AX$212,"&lt;="&amp;属性价值透视!$J15)</f>
        <v>0</v>
      </c>
      <c r="AC15" s="13">
        <f>SUMIFS(数据母表!BI$5:BI$212,数据母表!$AW$5:$AW$212,"="&amp;属性价值透视!$C$2,数据母表!$AX$5:$AX$212,"&gt;"&amp;属性价值透视!$J14,数据母表!$AX$5:$AX$212,"&lt;="&amp;属性价值透视!$J15)</f>
        <v>0</v>
      </c>
      <c r="AD15" s="13">
        <f>SUMIFS(数据母表!BJ$5:BJ$212,数据母表!$AW$5:$AW$212,"="&amp;属性价值透视!$C$2,数据母表!$AX$5:$AX$212,"&gt;"&amp;属性价值透视!$J14,数据母表!$AX$5:$AX$212,"&lt;="&amp;属性价值透视!$J15)</f>
        <v>4950</v>
      </c>
      <c r="AE15" s="13">
        <f t="shared" si="29"/>
        <v>34950</v>
      </c>
      <c r="AF15" s="13">
        <f t="shared" si="63"/>
        <v>34.950000000000003</v>
      </c>
      <c r="AG15" s="37">
        <f t="shared" si="64"/>
        <v>80</v>
      </c>
      <c r="AH15" s="13">
        <f>SUMIFS(数据母表!W$5:W$84,数据母表!$K$5:$K$84,"="&amp;属性价值透视!$C$2,数据母表!$L$5:$L$84,"="&amp;属性价值透视!$G15)*$S15</f>
        <v>0</v>
      </c>
      <c r="AI15" s="13">
        <f>SUMIFS(数据母表!X$5:X$84,数据母表!$K$5:$K$84,"="&amp;属性价值透视!$C$2,数据母表!$L$5:$L$84,"="&amp;属性价值透视!$G15)*$S15</f>
        <v>0</v>
      </c>
      <c r="AJ15" s="13">
        <f>SUMIFS(数据母表!Y$5:Y$84,数据母表!$K$5:$K$84,"="&amp;属性价值透视!$C$2,数据母表!$L$5:$L$84,"="&amp;属性价值透视!$G15)*$S15</f>
        <v>0</v>
      </c>
      <c r="AK15" s="13">
        <f t="shared" si="30"/>
        <v>0</v>
      </c>
      <c r="AL15" s="13">
        <f>SUMIFS(数据母表!BO$5:BO$84,数据母表!$BM$5:$BM$84,"="&amp;属性价值透视!$C$2,数据母表!$BN$5:$BN$84,"="&amp;属性价值透视!$G15)*属性价值透视!$S15</f>
        <v>0</v>
      </c>
      <c r="AM15" s="13">
        <f>SUMIFS(数据母表!BP$5:BP$84,数据母表!$BM$5:$BM$84,"="&amp;属性价值透视!$C$2,数据母表!$BN$5:$BN$84,"="&amp;属性价值透视!$G15)*属性价值透视!$S15</f>
        <v>0</v>
      </c>
      <c r="AN15" s="13">
        <f>SUMIFS(数据母表!BQ$5:BQ$84,数据母表!$BM$5:$BM$84,"="&amp;属性价值透视!$C$2,数据母表!$BN$5:$BN$84,"="&amp;属性价值透视!$G15)*属性价值透视!$S15</f>
        <v>0</v>
      </c>
      <c r="AO15" s="13">
        <f>SUMIFS(数据母表!BR$5:BR$84,数据母表!$BM$5:$BM$84,"="&amp;属性价值透视!$C$2,数据母表!$BN$5:$BN$84,"="&amp;属性价值透视!$G15)*属性价值透视!$S15</f>
        <v>0</v>
      </c>
      <c r="AP15" s="13">
        <f>SUMIFS(数据母表!BS$5:BS$84,数据母表!$BM$5:$BM$84,"="&amp;属性价值透视!$C$2,数据母表!$BN$5:$BN$84,"="&amp;属性价值透视!$G15)*属性价值透视!$S15</f>
        <v>0</v>
      </c>
      <c r="AQ15" s="13">
        <f t="shared" si="31"/>
        <v>0</v>
      </c>
      <c r="AR15" s="13">
        <f t="shared" si="65"/>
        <v>0</v>
      </c>
      <c r="AS15" s="37">
        <f t="shared" si="66"/>
        <v>0</v>
      </c>
      <c r="AT15" s="47">
        <f>数据母表!CB13</f>
        <v>2</v>
      </c>
      <c r="AU15" s="47">
        <f t="shared" si="67"/>
        <v>1</v>
      </c>
      <c r="AV15" s="47">
        <f t="shared" si="90"/>
        <v>0</v>
      </c>
      <c r="AW15" s="47">
        <f>IF($AV15&gt;0,INDEX(数据母表!CZ$5:CZ$59,(属性价值透视!$H$2-1)*11+$AT15),0)</f>
        <v>0</v>
      </c>
      <c r="AX15" s="47">
        <f>IF($AV15&gt;0,INDEX(数据母表!DA$5:DA$59,(属性价值透视!$H$2-1)*11+$AT15),0)</f>
        <v>0</v>
      </c>
      <c r="AY15" s="47">
        <f>IF($AV15&gt;0,INDEX(数据母表!DB$5:DB$59,(属性价值透视!$H$2-1)*11+$AT15),0)</f>
        <v>0</v>
      </c>
      <c r="AZ15" s="47">
        <f>IF($AV15&gt;0,INDEX(数据母表!DF$5:DF$59,(属性价值透视!$H$2-1)*11+$AT15),0)</f>
        <v>0</v>
      </c>
      <c r="BA15" s="47">
        <f>IF($AV15&gt;0,INDEX(数据母表!DG$5:DG$59,(属性价值透视!$H$2-1)*11+$AT15),0)</f>
        <v>0</v>
      </c>
      <c r="BB15" s="47">
        <f>IF($AV15&gt;0,INDEX(数据母表!DH$5:DH$59,(属性价值透视!$H$2-1)*11+$AT15),0)</f>
        <v>0</v>
      </c>
      <c r="BC15" s="13">
        <f t="shared" si="32"/>
        <v>0</v>
      </c>
      <c r="BD15" s="13">
        <f>IF(属性价值透视!$AV15&gt;0,INDEX(数据母表!$CY$5:$CY$59,(属性价值透视!$H$2-1)*11+属性价值透视!AT15)*数据母表!$CW$2,0)</f>
        <v>0</v>
      </c>
      <c r="BE15" s="13">
        <f t="shared" si="33"/>
        <v>0</v>
      </c>
      <c r="BF15" s="37">
        <f t="shared" si="68"/>
        <v>0</v>
      </c>
      <c r="BG15" s="13">
        <f>IF(属性价值透视!$AU15&gt;0,INDEX(数据母表!$DC$5:$DC$59,(属性价值透视!$H$2-1)*11+属性价值透视!$AT15),0)</f>
        <v>0</v>
      </c>
      <c r="BH15" s="13">
        <f>IF(属性价值透视!$AU15&gt;0,INDEX(数据母表!$DC$5:$DC$59,(属性价值透视!$H$2-1)*11+属性价值透视!$AT15),0)</f>
        <v>0</v>
      </c>
      <c r="BI15" s="13">
        <f>IF(属性价值透视!$AU15&gt;0,INDEX(数据母表!$DC$5:$DC$59,(属性价值透视!$H$2-1)*11+属性价值透视!$AT15),0)</f>
        <v>0</v>
      </c>
      <c r="BJ15" s="13">
        <f t="shared" si="34"/>
        <v>0</v>
      </c>
      <c r="BK15" s="13">
        <f t="shared" si="35"/>
        <v>0</v>
      </c>
      <c r="BL15" s="13">
        <f t="shared" si="36"/>
        <v>0</v>
      </c>
      <c r="BM15" s="13">
        <f t="shared" si="37"/>
        <v>0</v>
      </c>
      <c r="BN15" s="13">
        <f>SUMIFS(数据母表!$DT$5:$DT$754,数据母表!$DR$5:$DR$754,"&gt;"&amp;属性价值透视!$B15,数据母表!$DR$5:$DR$754,"&lt;="&amp;属性价值透视!$C15,数据母表!$DS$5:$DS$754,"="&amp;属性价值透视!$H$2)</f>
        <v>73800</v>
      </c>
      <c r="BO15" s="13">
        <f t="shared" si="38"/>
        <v>73.8</v>
      </c>
      <c r="BP15" s="37">
        <f t="shared" si="69"/>
        <v>0</v>
      </c>
      <c r="BQ15" s="13">
        <f>SUM(N$7:N15)+SUM(W$7:W15)+SUM(AK$7:AK15)+SUM(BC$7:BC15)+SUM(BM$7:BM15)</f>
        <v>95148.34</v>
      </c>
      <c r="BR15" s="13">
        <f>SUM(Q$7:Q15)+SUM(AF$7:AF15)+SUM(AR$7:AR15)+SUM(BE$7:BE15)+SUM(BO$7:BO15)</f>
        <v>8352.6</v>
      </c>
      <c r="BS15" s="37">
        <f t="shared" si="70"/>
        <v>11.4</v>
      </c>
      <c r="BT15" s="13">
        <f t="shared" si="39"/>
        <v>6350</v>
      </c>
      <c r="BU15" s="13">
        <f t="shared" si="40"/>
        <v>138.14999999999998</v>
      </c>
      <c r="BV15" s="37">
        <f t="shared" si="71"/>
        <v>46</v>
      </c>
      <c r="BW15" s="13">
        <f>MATCH(C15,数据母表!$FB$5:$FB$13,1)-1</f>
        <v>2</v>
      </c>
      <c r="BX15" s="13">
        <f t="shared" si="89"/>
        <v>1</v>
      </c>
      <c r="BY15" s="13">
        <f>IF(BX15&gt;0,SUMIFS(数据母表!$FK$5:$FK$84,数据母表!FF13:FF92,"="&amp;属性价值透视!BW15),0)</f>
        <v>45300</v>
      </c>
      <c r="BZ15" s="13">
        <f>IF(BX15&gt;0,ROUND(SUMIFS(数据母表!$FR$5:$FR$84,数据母表!FF13:FF92,"="&amp;属性价值透视!BW15),1),0)</f>
        <v>2309.6999999999998</v>
      </c>
      <c r="CA15" s="37">
        <f t="shared" si="72"/>
        <v>19.600000000000001</v>
      </c>
      <c r="CB15" s="13">
        <f>IF(属性价值透视!BW15&gt;0,INDEX(数据母表!$FC$6:$FC$13,属性价值透视!BW15),0)</f>
        <v>8</v>
      </c>
      <c r="CC15" s="13">
        <f>IF(BX15&gt;0,SUMIFS(数据母表!$FK$5:$FK$84,数据母表!FF13:FF92,"="&amp;属性价值透视!BW15,数据母表!$FG$5:$FG$84,"&lt;="&amp;属性价值透视!CB15),0)</f>
        <v>35700</v>
      </c>
      <c r="CD15" s="13">
        <f>IF(BX15&gt;0,SUMIFS(数据母表!$FR$5:$FR$84,数据母表!FF13:FF92,"="&amp;属性价值透视!BW15,数据母表!$FG$5:$FG$84,"&lt;="&amp;属性价值透视!CB15),0)</f>
        <v>1434.2978938679248</v>
      </c>
      <c r="CE15" s="37">
        <f t="shared" si="73"/>
        <v>24.9</v>
      </c>
      <c r="CG15">
        <f t="shared" si="74"/>
        <v>130848.34</v>
      </c>
      <c r="CI15" s="37">
        <f t="shared" si="0"/>
        <v>29.4</v>
      </c>
      <c r="CJ15" s="37">
        <f t="shared" si="41"/>
        <v>0</v>
      </c>
      <c r="CK15" s="37">
        <f t="shared" si="42"/>
        <v>34.950000000000003</v>
      </c>
      <c r="CL15" s="37">
        <f t="shared" si="43"/>
        <v>0</v>
      </c>
      <c r="CM15" s="37">
        <f t="shared" si="44"/>
        <v>73.8</v>
      </c>
      <c r="CN15" s="37">
        <f t="shared" si="45"/>
        <v>1434.2978938679248</v>
      </c>
      <c r="CP15" s="37">
        <f t="shared" si="6"/>
        <v>121</v>
      </c>
      <c r="CQ15" s="37">
        <f t="shared" si="46"/>
        <v>0</v>
      </c>
      <c r="CR15" s="37">
        <f t="shared" si="47"/>
        <v>80</v>
      </c>
      <c r="CS15" s="37">
        <f t="shared" si="48"/>
        <v>0</v>
      </c>
      <c r="CT15" s="37">
        <f t="shared" si="49"/>
        <v>0</v>
      </c>
      <c r="CU15" s="37">
        <f t="shared" si="50"/>
        <v>24.9</v>
      </c>
      <c r="CX15" s="13">
        <f t="shared" si="12"/>
        <v>3550</v>
      </c>
      <c r="CY15" s="13">
        <f t="shared" si="51"/>
        <v>0</v>
      </c>
      <c r="CZ15" s="13">
        <f t="shared" si="52"/>
        <v>2800</v>
      </c>
      <c r="DA15" s="13">
        <f t="shared" si="53"/>
        <v>0</v>
      </c>
      <c r="DB15" s="13">
        <f t="shared" si="54"/>
        <v>0</v>
      </c>
      <c r="DC15" s="13">
        <f t="shared" si="55"/>
        <v>35700</v>
      </c>
      <c r="DD15" s="37">
        <f t="shared" si="75"/>
        <v>42050</v>
      </c>
      <c r="DE15" s="42">
        <f t="shared" si="76"/>
        <v>8.4423305588585018E-2</v>
      </c>
      <c r="DF15" s="42">
        <f t="shared" si="77"/>
        <v>0</v>
      </c>
      <c r="DG15" s="42">
        <f t="shared" si="78"/>
        <v>6.6587395957193818E-2</v>
      </c>
      <c r="DH15" s="42">
        <f t="shared" si="79"/>
        <v>0</v>
      </c>
      <c r="DI15" s="42">
        <f t="shared" si="80"/>
        <v>0</v>
      </c>
      <c r="DJ15" s="42">
        <f t="shared" si="81"/>
        <v>0.84898929845422122</v>
      </c>
      <c r="DM15" s="35">
        <v>9</v>
      </c>
      <c r="DN15" s="13">
        <f>SUMIFS(数据母表!$EP$5:$EP$784,数据母表!$EI$5:$EI$784,"="&amp;属性价值透视!DN$3,数据母表!$EM$5:$EM$784,"="&amp;属性价值透视!$DM15,数据母表!$EJ$5:$EJ$784,"&gt;="&amp;属性价值透视!DP$3,数据母表!$EJ$5:$EJ$784,"&lt;="&amp;属性价值透视!DR$3)</f>
        <v>1158</v>
      </c>
      <c r="DO15" s="13">
        <f>SUMIFS(数据母表!$ES$5:$ES$784,数据母表!$EI$5:$EI$784,"="&amp;属性价值透视!DN$3,数据母表!$EM$5:$EM$784,"="&amp;属性价值透视!$DM15,数据母表!$EJ$5:$EJ$784,"&gt;="&amp;属性价值透视!DP$3,数据母表!$EJ$5:$EJ$784,"&lt;="&amp;属性价值透视!DR$3)</f>
        <v>163.25</v>
      </c>
      <c r="DP15" s="37">
        <f t="shared" si="82"/>
        <v>7.09</v>
      </c>
      <c r="DQ15" s="14"/>
      <c r="DR15" s="14"/>
      <c r="DT15" s="35">
        <v>9</v>
      </c>
      <c r="DU15" s="13">
        <f>SUMIFS(数据母表!$EP$5:$EP$784,数据母表!$EI$5:$EI$784,"="&amp;属性价值透视!DU$3,数据母表!$EM$5:$EM$784,"="&amp;属性价值透视!$DM15,数据母表!$EJ$5:$EJ$784,"&gt;="&amp;属性价值透视!DW$3,数据母表!$EJ$5:$EJ$784,"&lt;="&amp;属性价值透视!DY$3)</f>
        <v>7242</v>
      </c>
      <c r="DV15" s="13">
        <f>SUMIFS(数据母表!$ES$5:$ES$784,数据母表!$EI$5:$EI$784,"="&amp;属性价值透视!DU$3,数据母表!$EM$5:$EM$784,"="&amp;属性价值透视!$DM15,数据母表!$EJ$5:$EJ$784,"&gt;="&amp;属性价值透视!DW$3,数据母表!$EJ$5:$EJ$784,"&lt;="&amp;属性价值透视!DY$3)</f>
        <v>706.6</v>
      </c>
      <c r="DW15" s="37">
        <f t="shared" si="83"/>
        <v>10.25</v>
      </c>
      <c r="DX15" s="14"/>
      <c r="DY15" s="14"/>
      <c r="EA15" s="35">
        <v>9</v>
      </c>
      <c r="EB15" s="13">
        <f>SUMIFS(数据母表!$EP$5:$EP$784,数据母表!$EI$5:$EI$784,"="&amp;属性价值透视!EB$3,数据母表!$EM$5:$EM$784,"="&amp;属性价值透视!$DM15,数据母表!$EJ$5:$EJ$784,"&gt;="&amp;属性价值透视!ED$3,数据母表!$EJ$5:$EJ$784,"&lt;="&amp;属性价值透视!EF$3)</f>
        <v>13764</v>
      </c>
      <c r="EC15" s="13">
        <f>SUMIFS(数据母表!$ES$5:$ES$784,数据母表!$EI$5:$EI$784,"="&amp;属性价值透视!EB$3,数据母表!$EM$5:$EM$784,"="&amp;属性价值透视!$DM15,数据母表!$EJ$5:$EJ$784,"&gt;="&amp;属性价值透视!ED$3,数据母表!$EJ$5:$EJ$784,"&lt;="&amp;属性价值透视!EF$3)</f>
        <v>1834.3000000000002</v>
      </c>
      <c r="ED15" s="37">
        <f t="shared" si="84"/>
        <v>7.5</v>
      </c>
      <c r="EE15" s="14"/>
      <c r="EF15" s="14"/>
      <c r="EH15" s="35">
        <v>9</v>
      </c>
      <c r="EI15" s="13">
        <f>SUMIFS(数据母表!$EP$5:$EP$784,数据母表!$EI$5:$EI$784,"="&amp;属性价值透视!EI$3,数据母表!$EM$5:$EM$784,"="&amp;属性价值透视!$DM15,数据母表!$EJ$5:$EJ$784,"&gt;="&amp;属性价值透视!EK$3,数据母表!$EJ$5:$EJ$784,"&lt;="&amp;属性价值透视!EM$3)</f>
        <v>15648</v>
      </c>
      <c r="EJ15" s="13">
        <f>SUMIFS(数据母表!$ES$5:$ES$784,数据母表!$EI$5:$EI$784,"="&amp;属性价值透视!EI$3,数据母表!$EM$5:$EM$784,"="&amp;属性价值透视!$DM15,数据母表!$EJ$5:$EJ$784,"&gt;="&amp;属性价值透视!EK$3,数据母表!$EJ$5:$EJ$784,"&lt;="&amp;属性价值透视!EM$3)</f>
        <v>2293.25</v>
      </c>
      <c r="EK15" s="37">
        <f t="shared" si="85"/>
        <v>6.82</v>
      </c>
      <c r="EL15" s="14"/>
      <c r="EM15" s="14"/>
      <c r="EO15" s="35">
        <v>9</v>
      </c>
      <c r="EP15" s="13">
        <f>SUMIFS(数据母表!$EP$5:$EP$784,数据母表!$EI$5:$EI$784,"="&amp;属性价值透视!EP$3,数据母表!$EM$5:$EM$784,"="&amp;属性价值透视!$DM15,数据母表!$EJ$5:$EJ$784,"&gt;="&amp;属性价值透视!ER$3,数据母表!$EJ$5:$EJ$784,"&lt;="&amp;属性价值透视!ET$3)</f>
        <v>39060</v>
      </c>
      <c r="EQ15" s="13">
        <f>SUMIFS(数据母表!$ES$5:$ES$784,数据母表!$EI$5:$EI$784,"="&amp;属性价值透视!EP$3,数据母表!$EM$5:$EM$784,"="&amp;属性价值透视!$DM15,数据母表!$EJ$5:$EJ$784,"&gt;="&amp;属性价值透视!ER$3,数据母表!$EJ$5:$EJ$784,"&lt;="&amp;属性价值透视!ET$3)</f>
        <v>2764.1</v>
      </c>
      <c r="ER15" s="37">
        <f t="shared" si="86"/>
        <v>14.13</v>
      </c>
      <c r="ES15" s="14"/>
      <c r="ET15" s="14"/>
      <c r="EV15" s="35">
        <v>9</v>
      </c>
      <c r="EW15" s="13">
        <f>SUMIFS(数据母表!$EP$5:$EP$784,数据母表!$EI$5:$EI$784,"="&amp;属性价值透视!EW$3,数据母表!$EM$5:$EM$784,"="&amp;属性价值透视!$DM15,数据母表!$EJ$5:$EJ$784,"&gt;="&amp;属性价值透视!EY$3,数据母表!$EJ$5:$EJ$784,"&lt;="&amp;属性价值透视!FA$3)</f>
        <v>76062</v>
      </c>
      <c r="EX15" s="13">
        <f>SUMIFS(数据母表!$ES$5:$ES$784,数据母表!$EI$5:$EI$784,"="&amp;属性价值透视!EW$3,数据母表!$EM$5:$EM$784,"="&amp;属性价值透视!$DM15,数据母表!$EJ$5:$EJ$784,"&gt;="&amp;属性价值透视!EY$3,数据母表!$EJ$5:$EJ$784,"&lt;="&amp;属性价值透视!FA$3)</f>
        <v>7365.3499999999995</v>
      </c>
      <c r="EY15" s="37">
        <f t="shared" si="87"/>
        <v>10.33</v>
      </c>
      <c r="EZ15" s="14"/>
      <c r="FA15" s="14"/>
      <c r="FC15" s="35">
        <v>9</v>
      </c>
      <c r="FD15" s="13">
        <f>SUMIFS(数据母表!$EP$5:$EP$784,数据母表!$EI$5:$EI$784,"="&amp;属性价值透视!FD$3,数据母表!$EM$5:$EM$784,"="&amp;属性价值透视!$DM15,数据母表!$EJ$5:$EJ$784,"&gt;="&amp;属性价值透视!FF$3,数据母表!$EJ$5:$EJ$784,"&lt;="&amp;属性价值透视!FH$3)</f>
        <v>66576</v>
      </c>
      <c r="FE15" s="13">
        <f>SUMIFS(数据母表!$ES$5:$ES$784,数据母表!$EI$5:$EI$784,"="&amp;属性价值透视!FD$3,数据母表!$EM$5:$EM$784,"="&amp;属性价值透视!$DM15,数据母表!$EJ$5:$EJ$784,"&gt;="&amp;属性价值透视!FF$3,数据母表!$EJ$5:$EJ$784,"&lt;="&amp;属性价值透视!FH$3)</f>
        <v>9254.85</v>
      </c>
      <c r="FF15" s="37">
        <f t="shared" si="88"/>
        <v>7.19</v>
      </c>
      <c r="FG15" s="14"/>
      <c r="FH15" s="14"/>
      <c r="FK15" s="67">
        <v>11</v>
      </c>
      <c r="FL15" s="67">
        <f>[2]属性投放!$FJ17</f>
        <v>80</v>
      </c>
      <c r="FM15" s="67" t="str">
        <f>[3]时间节点!$BJ15</f>
        <v>大叫唤+1</v>
      </c>
      <c r="FN15" s="67">
        <f t="shared" si="57"/>
        <v>12</v>
      </c>
      <c r="FP15" s="67">
        <v>11</v>
      </c>
      <c r="FQ15" s="67">
        <v>10</v>
      </c>
      <c r="FR15" s="67">
        <f>[2]属性投放!$AD17</f>
        <v>80</v>
      </c>
      <c r="FS15" s="67">
        <f>[2]属性投放!$AF17</f>
        <v>24</v>
      </c>
    </row>
    <row r="16" spans="1:175" ht="16.5" x14ac:dyDescent="0.2">
      <c r="A16" s="33">
        <v>10</v>
      </c>
      <c r="B16" s="13">
        <f>数据母表!BW14</f>
        <v>55</v>
      </c>
      <c r="C16" s="13">
        <f>数据母表!BX14</f>
        <v>60</v>
      </c>
      <c r="D16" s="13">
        <v>40</v>
      </c>
      <c r="E16" s="13">
        <v>5</v>
      </c>
      <c r="F16" s="13">
        <f t="shared" si="24"/>
        <v>8</v>
      </c>
      <c r="G16" s="13">
        <f t="shared" si="25"/>
        <v>9</v>
      </c>
      <c r="H16" s="13">
        <f t="shared" si="26"/>
        <v>65</v>
      </c>
      <c r="I16" s="13">
        <f t="shared" si="58"/>
        <v>62</v>
      </c>
      <c r="J16" s="13">
        <f>MATCH(I16,数据母表!$AY$5:$AY$56,1)</f>
        <v>17</v>
      </c>
      <c r="K16" s="13">
        <f>INDEX(数据母表!P$5:P$84,(属性价值透视!$C$2-2)*20+属性价值透视!$G16)*($C16-$B16)</f>
        <v>125</v>
      </c>
      <c r="L16" s="13">
        <f>INDEX(数据母表!Q$5:Q$84,(属性价值透视!$C$2-2)*20+属性价值透视!$G16)*($C16-$B16)</f>
        <v>65</v>
      </c>
      <c r="M16" s="13">
        <f>INDEX(数据母表!R$5:R$84,(属性价值透视!$C$2-2)*20+属性价值透视!$G16)*($C16-$B16)</f>
        <v>1000</v>
      </c>
      <c r="N16" s="13">
        <f t="shared" si="27"/>
        <v>3550</v>
      </c>
      <c r="O16" s="13">
        <f>SUMIFS(数据母表!$CR$5:$CR$604,数据母表!$CP$5:$CP$604,"&lt;"&amp;属性价值透视!C16,数据母表!$CP$5:$CP$604,"&gt;="&amp;属性价值透视!B16,数据母表!$CQ$5:$CQ$604,"="&amp;属性价值透视!$C$2)</f>
        <v>82750</v>
      </c>
      <c r="P16" s="13">
        <f t="shared" si="59"/>
        <v>33100</v>
      </c>
      <c r="Q16" s="13">
        <f t="shared" si="60"/>
        <v>33.1</v>
      </c>
      <c r="R16" s="37">
        <f t="shared" si="61"/>
        <v>107</v>
      </c>
      <c r="S16" s="13">
        <f t="shared" si="62"/>
        <v>1</v>
      </c>
      <c r="T16" s="13">
        <f>SUMIFS(数据母表!BA$5:BA$212,数据母表!$AW$5:$AW$212,"="&amp;属性价值透视!$C$2,数据母表!$AX$5:$AX$212,"&gt;"&amp;属性价值透视!$J15,数据母表!$AX$5:$AX$212,"&lt;="&amp;属性价值透视!$J16)</f>
        <v>230</v>
      </c>
      <c r="U16" s="13">
        <f>SUMIFS(数据母表!BB$5:BB$212,数据母表!$AW$5:$AW$212,"="&amp;属性价值透视!$C$2,数据母表!$AX$5:$AX$212,"&gt;"&amp;属性价值透视!$J15,数据母表!$AX$5:$AX$212,"&lt;="&amp;属性价值透视!$J16)</f>
        <v>116</v>
      </c>
      <c r="V16" s="13">
        <f>SUMIFS(数据母表!BC$5:BC$212,数据母表!$AW$5:$AW$212,"="&amp;属性价值透视!$C$2,数据母表!$AX$5:$AX$212,"&gt;"&amp;属性价值透视!$J15,数据母表!$AX$5:$AX$212,"&lt;="&amp;属性价值透视!$J16)</f>
        <v>1840</v>
      </c>
      <c r="W16" s="13">
        <f t="shared" si="28"/>
        <v>6460</v>
      </c>
      <c r="X16" s="13">
        <f>SUMIFS(数据母表!BD$5:BD$212,数据母表!$AW$5:$AW$212,"="&amp;属性价值透视!$C$2,数据母表!$AX$5:$AX$212,"&gt;"&amp;属性价值透视!$J15,数据母表!$AX$5:$AX$212,"&lt;="&amp;属性价值透视!$J16)</f>
        <v>0</v>
      </c>
      <c r="Y16" s="13">
        <f>SUMIFS(数据母表!BE$5:BE$212,数据母表!$AW$5:$AW$212,"="&amp;属性价值透视!$C$2,数据母表!$AX$5:$AX$212,"&gt;"&amp;属性价值透视!$J15,数据母表!$AX$5:$AX$212,"&lt;="&amp;属性价值透视!$J16)</f>
        <v>0</v>
      </c>
      <c r="Z16" s="13">
        <f>SUMIFS(数据母表!BF$5:BF$212,数据母表!$AW$5:$AW$212,"="&amp;属性价值透视!$C$2,数据母表!$AX$5:$AX$212,"&gt;"&amp;属性价值透视!$J15,数据母表!$AX$5:$AX$212,"&lt;="&amp;属性价值透视!$J16)</f>
        <v>85</v>
      </c>
      <c r="AA16" s="13">
        <f>SUMIFS(数据母表!BG$5:BG$212,数据母表!$AW$5:$AW$212,"="&amp;属性价值透视!$C$2,数据母表!$AX$5:$AX$212,"&gt;"&amp;属性价值透视!$J15,数据母表!$AX$5:$AX$212,"&lt;="&amp;属性价值透视!$J16)</f>
        <v>0</v>
      </c>
      <c r="AB16" s="13">
        <f>SUMIFS(数据母表!BH$5:BH$212,数据母表!$AW$5:$AW$212,"="&amp;属性价值透视!$C$2,数据母表!$AX$5:$AX$212,"&gt;"&amp;属性价值透视!$J15,数据母表!$AX$5:$AX$212,"&lt;="&amp;属性价值透视!$J16)</f>
        <v>0</v>
      </c>
      <c r="AC16" s="13">
        <f>SUMIFS(数据母表!BI$5:BI$212,数据母表!$AW$5:$AW$212,"="&amp;属性价值透视!$C$2,数据母表!$AX$5:$AX$212,"&gt;"&amp;属性价值透视!$J15,数据母表!$AX$5:$AX$212,"&lt;="&amp;属性价值透视!$J16)</f>
        <v>0</v>
      </c>
      <c r="AD16" s="13">
        <f>SUMIFS(数据母表!BJ$5:BJ$212,数据母表!$AW$5:$AW$212,"="&amp;属性价值透视!$C$2,数据母表!$AX$5:$AX$212,"&gt;"&amp;属性价值透视!$J15,数据母表!$AX$5:$AX$212,"&lt;="&amp;属性价值透视!$J16)</f>
        <v>11150</v>
      </c>
      <c r="AE16" s="13">
        <f t="shared" si="29"/>
        <v>96150</v>
      </c>
      <c r="AF16" s="13">
        <f t="shared" si="63"/>
        <v>96.15</v>
      </c>
      <c r="AG16" s="37">
        <f t="shared" si="64"/>
        <v>67</v>
      </c>
      <c r="AH16" s="13">
        <f>SUMIFS(数据母表!W$5:W$84,数据母表!$K$5:$K$84,"="&amp;属性价值透视!$C$2,数据母表!$L$5:$L$84,"="&amp;属性价值透视!$G16)*$S16</f>
        <v>200</v>
      </c>
      <c r="AI16" s="13">
        <f>SUMIFS(数据母表!X$5:X$84,数据母表!$K$5:$K$84,"="&amp;属性价值透视!$C$2,数据母表!$L$5:$L$84,"="&amp;属性价值透视!$G16)*$S16</f>
        <v>100</v>
      </c>
      <c r="AJ16" s="13">
        <f>SUMIFS(数据母表!Y$5:Y$84,数据母表!$K$5:$K$84,"="&amp;属性价值透视!$C$2,数据母表!$L$5:$L$84,"="&amp;属性价值透视!$G16)*$S16</f>
        <v>1600</v>
      </c>
      <c r="AK16" s="13">
        <f t="shared" si="30"/>
        <v>5600</v>
      </c>
      <c r="AL16" s="13">
        <f>SUMIFS(数据母表!BO$5:BO$84,数据母表!$BM$5:$BM$84,"="&amp;属性价值透视!$C$2,数据母表!$BN$5:$BN$84,"="&amp;属性价值透视!$G16)*属性价值透视!$S16</f>
        <v>0</v>
      </c>
      <c r="AM16" s="13">
        <f>SUMIFS(数据母表!BP$5:BP$84,数据母表!$BM$5:$BM$84,"="&amp;属性价值透视!$C$2,数据母表!$BN$5:$BN$84,"="&amp;属性价值透视!$G16)*属性价值透视!$S16</f>
        <v>59</v>
      </c>
      <c r="AN16" s="13">
        <f>SUMIFS(数据母表!BQ$5:BQ$84,数据母表!$BM$5:$BM$84,"="&amp;属性价值透视!$C$2,数据母表!$BN$5:$BN$84,"="&amp;属性价值透视!$G16)*属性价值透视!$S16</f>
        <v>0</v>
      </c>
      <c r="AO16" s="13">
        <f>SUMIFS(数据母表!BR$5:BR$84,数据母表!$BM$5:$BM$84,"="&amp;属性价值透视!$C$2,数据母表!$BN$5:$BN$84,"="&amp;属性价值透视!$G16)*属性价值透视!$S16</f>
        <v>0</v>
      </c>
      <c r="AP16" s="13">
        <f>SUMIFS(数据母表!BS$5:BS$84,数据母表!$BM$5:$BM$84,"="&amp;属性价值透视!$C$2,数据母表!$BN$5:$BN$84,"="&amp;属性价值透视!$G16)*属性价值透视!$S16</f>
        <v>16500</v>
      </c>
      <c r="AQ16" s="13">
        <f t="shared" si="31"/>
        <v>724500</v>
      </c>
      <c r="AR16" s="13">
        <f t="shared" si="65"/>
        <v>724.5</v>
      </c>
      <c r="AS16" s="37">
        <f t="shared" si="66"/>
        <v>7.7294685990338161</v>
      </c>
      <c r="AT16" s="47">
        <f>数据母表!CB14</f>
        <v>3</v>
      </c>
      <c r="AU16" s="47">
        <f t="shared" si="67"/>
        <v>1</v>
      </c>
      <c r="AV16" s="47">
        <f t="shared" si="90"/>
        <v>1</v>
      </c>
      <c r="AW16" s="47">
        <f>IF($AV16&gt;0,INDEX(数据母表!CZ$5:CZ$59,(属性价值透视!$H$2-1)*11+$AT16),0)</f>
        <v>0</v>
      </c>
      <c r="AX16" s="47">
        <f>IF($AV16&gt;0,INDEX(数据母表!DA$5:DA$59,(属性价值透视!$H$2-1)*11+$AT16),0)</f>
        <v>0</v>
      </c>
      <c r="AY16" s="47">
        <f>IF($AV16&gt;0,INDEX(数据母表!DB$5:DB$59,(属性价值透视!$H$2-1)*11+$AT16),0)</f>
        <v>0</v>
      </c>
      <c r="AZ16" s="47">
        <f>IF($AV16&gt;0,INDEX(数据母表!DF$5:DF$59,(属性价值透视!$H$2-1)*11+$AT16),0)</f>
        <v>620.54</v>
      </c>
      <c r="BA16" s="47">
        <f>IF($AV16&gt;0,INDEX(数据母表!DG$5:DG$59,(属性价值透视!$H$2-1)*11+$AT16),0)</f>
        <v>314.87</v>
      </c>
      <c r="BB16" s="47">
        <f>IF($AV16&gt;0,INDEX(数据母表!DH$5:DH$59,(属性价值透视!$H$2-1)*11+$AT16),0)</f>
        <v>4399.4399999999996</v>
      </c>
      <c r="BC16" s="13">
        <f t="shared" si="32"/>
        <v>16902.239999999998</v>
      </c>
      <c r="BD16" s="13">
        <f>IF(属性价值透视!$AV16&gt;0,INDEX(数据母表!$CY$5:$CY$59,(属性价值透视!$H$2-1)*11+属性价值透视!AT16)*数据母表!$CW$2,0)</f>
        <v>4000</v>
      </c>
      <c r="BE16" s="13">
        <f t="shared" si="33"/>
        <v>4000</v>
      </c>
      <c r="BF16" s="37">
        <f t="shared" si="68"/>
        <v>4.2</v>
      </c>
      <c r="BG16" s="13">
        <f>IF(属性价值透视!$AU16&gt;0,INDEX(数据母表!$DC$5:$DC$59,(属性价值透视!$H$2-1)*11+属性价值透视!$AT16),0)</f>
        <v>0</v>
      </c>
      <c r="BH16" s="13">
        <f>IF(属性价值透视!$AU16&gt;0,INDEX(数据母表!$DC$5:$DC$59,(属性价值透视!$H$2-1)*11+属性价值透视!$AT16),0)</f>
        <v>0</v>
      </c>
      <c r="BI16" s="13">
        <f>IF(属性价值透视!$AU16&gt;0,INDEX(数据母表!$DC$5:$DC$59,(属性价值透视!$H$2-1)*11+属性价值透视!$AT16),0)</f>
        <v>0</v>
      </c>
      <c r="BJ16" s="13">
        <f t="shared" si="34"/>
        <v>0</v>
      </c>
      <c r="BK16" s="13">
        <f t="shared" si="35"/>
        <v>0</v>
      </c>
      <c r="BL16" s="13">
        <f t="shared" si="36"/>
        <v>0</v>
      </c>
      <c r="BM16" s="13">
        <f t="shared" si="37"/>
        <v>0</v>
      </c>
      <c r="BN16" s="13">
        <f>SUMIFS(数据母表!$DT$5:$DT$754,数据母表!$DR$5:$DR$754,"&gt;"&amp;属性价值透视!$B16,数据母表!$DR$5:$DR$754,"&lt;="&amp;属性价值透视!$C16,数据母表!$DS$5:$DS$754,"="&amp;属性价值透视!$H$2)</f>
        <v>89080</v>
      </c>
      <c r="BO16" s="13">
        <f t="shared" si="38"/>
        <v>89.1</v>
      </c>
      <c r="BP16" s="37">
        <f t="shared" si="69"/>
        <v>0</v>
      </c>
      <c r="BQ16" s="13">
        <f>SUM(N$7:N16)+SUM(W$7:W16)+SUM(AK$7:AK16)+SUM(BC$7:BC16)+SUM(BM$7:BM16)</f>
        <v>127660.57999999999</v>
      </c>
      <c r="BR16" s="13">
        <f>SUM(Q$7:Q16)+SUM(AF$7:AF16)+SUM(AR$7:AR16)+SUM(BE$7:BE16)+SUM(BO$7:BO16)</f>
        <v>13295.45</v>
      </c>
      <c r="BS16" s="37">
        <f t="shared" si="70"/>
        <v>9.6</v>
      </c>
      <c r="BT16" s="13">
        <f t="shared" si="39"/>
        <v>32512.239999999998</v>
      </c>
      <c r="BU16" s="13">
        <f t="shared" si="40"/>
        <v>4942.8500000000004</v>
      </c>
      <c r="BV16" s="37">
        <f t="shared" si="71"/>
        <v>6.6</v>
      </c>
      <c r="BW16" s="13">
        <f>MATCH(C16,数据母表!$FB$5:$FB$13,1)-1</f>
        <v>2</v>
      </c>
      <c r="BX16" s="13">
        <f t="shared" si="89"/>
        <v>0</v>
      </c>
      <c r="BY16" s="13">
        <f>IF(BX16&gt;0,SUMIFS(数据母表!$FK$5:$FK$84,数据母表!FF14:FF93,"="&amp;属性价值透视!BW16),0)</f>
        <v>0</v>
      </c>
      <c r="BZ16" s="13">
        <f>IF(BX16&gt;0,ROUND(SUMIFS(数据母表!$FR$5:$FR$84,数据母表!FF14:FF93,"="&amp;属性价值透视!BW16),1),0)</f>
        <v>0</v>
      </c>
      <c r="CA16" s="37">
        <f t="shared" si="72"/>
        <v>0</v>
      </c>
      <c r="CB16" s="13">
        <f>IF(属性价值透视!BW16&gt;0,INDEX(数据母表!$FC$6:$FC$13,属性价值透视!BW16),0)</f>
        <v>8</v>
      </c>
      <c r="CC16" s="13">
        <f>IF(BX16&gt;0,SUMIFS(数据母表!$FK$5:$FK$84,数据母表!FF14:FF93,"="&amp;属性价值透视!BW16,数据母表!$FG$5:$FG$84,"&lt;="&amp;属性价值透视!CB16),0)</f>
        <v>0</v>
      </c>
      <c r="CD16" s="13">
        <f>IF(BX16&gt;0,SUMIFS(数据母表!$FR$5:$FR$84,数据母表!FF14:FF93,"="&amp;属性价值透视!BW16,数据母表!$FG$5:$FG$84,"&lt;="&amp;属性价值透视!CB16),0)</f>
        <v>0</v>
      </c>
      <c r="CE16" s="37">
        <f t="shared" si="73"/>
        <v>0</v>
      </c>
      <c r="CG16">
        <f t="shared" si="74"/>
        <v>127660.57999999999</v>
      </c>
      <c r="CI16" s="37">
        <f t="shared" si="0"/>
        <v>33.1</v>
      </c>
      <c r="CJ16" s="37">
        <f t="shared" si="41"/>
        <v>724.5</v>
      </c>
      <c r="CK16" s="37">
        <f t="shared" si="42"/>
        <v>96.15</v>
      </c>
      <c r="CL16" s="37">
        <f t="shared" si="43"/>
        <v>4000</v>
      </c>
      <c r="CM16" s="37">
        <f t="shared" si="44"/>
        <v>89.1</v>
      </c>
      <c r="CN16" s="37">
        <f t="shared" si="45"/>
        <v>0</v>
      </c>
      <c r="CP16" s="37">
        <f t="shared" si="6"/>
        <v>107</v>
      </c>
      <c r="CQ16" s="37">
        <f t="shared" si="46"/>
        <v>7.7294685990338161</v>
      </c>
      <c r="CR16" s="37">
        <f t="shared" si="47"/>
        <v>67</v>
      </c>
      <c r="CS16" s="37">
        <f t="shared" si="48"/>
        <v>4.2</v>
      </c>
      <c r="CT16" s="37">
        <f t="shared" si="49"/>
        <v>0</v>
      </c>
      <c r="CU16" s="37">
        <f t="shared" si="50"/>
        <v>0</v>
      </c>
      <c r="CX16" s="13">
        <f t="shared" si="12"/>
        <v>3550</v>
      </c>
      <c r="CY16" s="13">
        <f t="shared" si="51"/>
        <v>5600</v>
      </c>
      <c r="CZ16" s="13">
        <f t="shared" si="52"/>
        <v>6460</v>
      </c>
      <c r="DA16" s="13">
        <f t="shared" si="53"/>
        <v>16902.239999999998</v>
      </c>
      <c r="DB16" s="13">
        <f t="shared" si="54"/>
        <v>0</v>
      </c>
      <c r="DC16" s="13">
        <f t="shared" si="55"/>
        <v>0</v>
      </c>
      <c r="DD16" s="37">
        <f t="shared" si="75"/>
        <v>32512.239999999998</v>
      </c>
      <c r="DE16" s="42">
        <f t="shared" si="76"/>
        <v>0.10918964672997002</v>
      </c>
      <c r="DF16" s="42">
        <f t="shared" si="77"/>
        <v>0.17224282301065691</v>
      </c>
      <c r="DG16" s="42">
        <f t="shared" si="78"/>
        <v>0.19869439940157924</v>
      </c>
      <c r="DH16" s="42">
        <f t="shared" si="79"/>
        <v>0.51987313085779385</v>
      </c>
      <c r="DI16" s="42">
        <f t="shared" si="80"/>
        <v>0</v>
      </c>
      <c r="DJ16" s="42">
        <f t="shared" si="81"/>
        <v>0</v>
      </c>
      <c r="DM16" s="35">
        <v>10</v>
      </c>
      <c r="DN16" s="13">
        <f>SUMIFS(数据母表!$EP$5:$EP$784,数据母表!$EI$5:$EI$784,"="&amp;属性价值透视!DN$3,数据母表!$EM$5:$EM$784,"="&amp;属性价值透视!$DM16,数据母表!$EJ$5:$EJ$784,"&gt;="&amp;属性价值透视!DP$3,数据母表!$EJ$5:$EJ$784,"&lt;="&amp;属性价值透视!DR$3)</f>
        <v>1200</v>
      </c>
      <c r="DO16" s="13">
        <f>SUMIFS(数据母表!$ES$5:$ES$784,数据母表!$EI$5:$EI$784,"="&amp;属性价值透视!DN$3,数据母表!$EM$5:$EM$784,"="&amp;属性价值透视!$DM16,数据母表!$EJ$5:$EJ$784,"&gt;="&amp;属性价值透视!DP$3,数据母表!$EJ$5:$EJ$784,"&lt;="&amp;属性价值透视!DR$3)</f>
        <v>263.60000000000002</v>
      </c>
      <c r="DP16" s="37">
        <f t="shared" si="82"/>
        <v>4.55</v>
      </c>
      <c r="DQ16" s="14"/>
      <c r="DR16" s="14"/>
      <c r="DT16" s="35">
        <v>10</v>
      </c>
      <c r="DU16" s="13">
        <f>SUMIFS(数据母表!$EP$5:$EP$784,数据母表!$EI$5:$EI$784,"="&amp;属性价值透视!DU$3,数据母表!$EM$5:$EM$784,"="&amp;属性价值透视!$DM16,数据母表!$EJ$5:$EJ$784,"&gt;="&amp;属性价值透视!DW$3,数据母表!$EJ$5:$EJ$784,"&lt;="&amp;属性价值透视!DY$3)</f>
        <v>7650</v>
      </c>
      <c r="DV16" s="13">
        <f>SUMIFS(数据母表!$ES$5:$ES$784,数据母表!$EI$5:$EI$784,"="&amp;属性价值透视!DU$3,数据母表!$EM$5:$EM$784,"="&amp;属性价值透视!$DM16,数据母表!$EJ$5:$EJ$784,"&gt;="&amp;属性价值透视!DW$3,数据母表!$EJ$5:$EJ$784,"&lt;="&amp;属性价值透视!DY$3)</f>
        <v>1157.3499999999999</v>
      </c>
      <c r="DW16" s="37">
        <f t="shared" si="83"/>
        <v>6.61</v>
      </c>
      <c r="DX16" s="14"/>
      <c r="DY16" s="14"/>
      <c r="EA16" s="35">
        <v>10</v>
      </c>
      <c r="EB16" s="13">
        <f>SUMIFS(数据母表!$EP$5:$EP$784,数据母表!$EI$5:$EI$784,"="&amp;属性价值透视!EB$3,数据母表!$EM$5:$EM$784,"="&amp;属性价值透视!$DM16,数据母表!$EJ$5:$EJ$784,"&gt;="&amp;属性价值透视!ED$3,数据母表!$EJ$5:$EJ$784,"&lt;="&amp;属性价值透视!EF$3)</f>
        <v>14382</v>
      </c>
      <c r="EC16" s="13">
        <f>SUMIFS(数据母表!$ES$5:$ES$784,数据母表!$EI$5:$EI$784,"="&amp;属性价值透视!EB$3,数据母表!$EM$5:$EM$784,"="&amp;属性价值透视!$DM16,数据母表!$EJ$5:$EJ$784,"&gt;="&amp;属性价值透视!ED$3,数据母表!$EJ$5:$EJ$784,"&lt;="&amp;属性价值透视!EF$3)</f>
        <v>3035.2</v>
      </c>
      <c r="ED16" s="37">
        <f t="shared" si="84"/>
        <v>4.74</v>
      </c>
      <c r="EE16" s="14"/>
      <c r="EF16" s="14"/>
      <c r="EH16" s="35">
        <v>10</v>
      </c>
      <c r="EI16" s="13">
        <f>SUMIFS(数据母表!$EP$5:$EP$784,数据母表!$EI$5:$EI$784,"="&amp;属性价值透视!EI$3,数据母表!$EM$5:$EM$784,"="&amp;属性价值透视!$DM16,数据母表!$EJ$5:$EJ$784,"&gt;="&amp;属性价值透视!EK$3,数据母表!$EJ$5:$EJ$784,"&lt;="&amp;属性价值透视!EM$3)</f>
        <v>16296</v>
      </c>
      <c r="EJ16" s="13">
        <f>SUMIFS(数据母表!$ES$5:$ES$784,数据母表!$EI$5:$EI$784,"="&amp;属性价值透视!EI$3,数据母表!$EM$5:$EM$784,"="&amp;属性价值透视!$DM16,数据母表!$EJ$5:$EJ$784,"&gt;="&amp;属性价值透视!EK$3,数据母表!$EJ$5:$EJ$784,"&lt;="&amp;属性价值透视!EM$3)</f>
        <v>3794.3</v>
      </c>
      <c r="EK16" s="37">
        <f t="shared" si="85"/>
        <v>4.29</v>
      </c>
      <c r="EL16" s="14"/>
      <c r="EM16" s="14"/>
      <c r="EO16" s="35">
        <v>10</v>
      </c>
      <c r="EP16" s="13">
        <f>SUMIFS(数据母表!$EP$5:$EP$784,数据母表!$EI$5:$EI$784,"="&amp;属性价值透视!EP$3,数据母表!$EM$5:$EM$784,"="&amp;属性价值透视!$DM16,数据母表!$EJ$5:$EJ$784,"&gt;="&amp;属性价值透视!ER$3,数据母表!$EJ$5:$EJ$784,"&lt;="&amp;属性价值透视!ET$3)</f>
        <v>40824</v>
      </c>
      <c r="EQ16" s="13">
        <f>SUMIFS(数据母表!$ES$5:$ES$784,数据母表!$EI$5:$EI$784,"="&amp;属性价值透视!EP$3,数据母表!$EM$5:$EM$784,"="&amp;属性价值透视!$DM16,数据母表!$EJ$5:$EJ$784,"&gt;="&amp;属性价值透视!ER$3,数据母表!$EJ$5:$EJ$784,"&lt;="&amp;属性价值透视!ET$3)</f>
        <v>4565.7</v>
      </c>
      <c r="ER16" s="37">
        <f t="shared" si="86"/>
        <v>8.94</v>
      </c>
      <c r="ES16" s="14"/>
      <c r="ET16" s="14"/>
      <c r="EV16" s="35">
        <v>10</v>
      </c>
      <c r="EW16" s="13">
        <f>SUMIFS(数据母表!$EP$5:$EP$784,数据母表!$EI$5:$EI$784,"="&amp;属性价值透视!EW$3,数据母表!$EM$5:$EM$784,"="&amp;属性价值透视!$DM16,数据母表!$EJ$5:$EJ$784,"&gt;="&amp;属性价值透视!EY$3,数据母表!$EJ$5:$EJ$784,"&lt;="&amp;属性价值透视!FA$3)</f>
        <v>79788</v>
      </c>
      <c r="EX16" s="13">
        <f>SUMIFS(数据母表!$ES$5:$ES$784,数据母表!$EI$5:$EI$784,"="&amp;属性价值透视!EW$3,数据母表!$EM$5:$EM$784,"="&amp;属性价值透视!$DM16,数据母表!$EJ$5:$EJ$784,"&gt;="&amp;属性价值透视!EY$3,数据母表!$EJ$5:$EJ$784,"&lt;="&amp;属性价值透视!FA$3)</f>
        <v>12169.3</v>
      </c>
      <c r="EY16" s="37">
        <f t="shared" si="87"/>
        <v>6.56</v>
      </c>
      <c r="EZ16" s="14"/>
      <c r="FA16" s="14"/>
      <c r="FC16" s="35">
        <v>10</v>
      </c>
      <c r="FD16" s="13">
        <f>SUMIFS(数据母表!$EP$5:$EP$784,数据母表!$EI$5:$EI$784,"="&amp;属性价值透视!FD$3,数据母表!$EM$5:$EM$784,"="&amp;属性价值透视!$DM16,数据母表!$EJ$5:$EJ$784,"&gt;="&amp;属性价值透视!FF$3,数据母表!$EJ$5:$EJ$784,"&lt;="&amp;属性价值透视!FH$3)</f>
        <v>69690</v>
      </c>
      <c r="FE16" s="13">
        <f>SUMIFS(数据母表!$ES$5:$ES$784,数据母表!$EI$5:$EI$784,"="&amp;属性价值透视!FD$3,数据母表!$EM$5:$EM$784,"="&amp;属性价值透视!$DM16,数据母表!$EJ$5:$EJ$784,"&gt;="&amp;属性价值透视!FF$3,数据母表!$EJ$5:$EJ$784,"&lt;="&amp;属性价值透视!FH$3)</f>
        <v>15260.800000000001</v>
      </c>
      <c r="FF16" s="37">
        <f t="shared" si="88"/>
        <v>4.57</v>
      </c>
      <c r="FG16" s="14"/>
      <c r="FH16" s="14"/>
      <c r="FK16" s="67">
        <v>12</v>
      </c>
      <c r="FL16" s="67">
        <f>[2]属性投放!$FJ18</f>
        <v>85</v>
      </c>
      <c r="FM16" s="67" t="str">
        <f>[3]时间节点!$BJ16</f>
        <v>大叫唤+2</v>
      </c>
      <c r="FN16" s="67">
        <f t="shared" si="57"/>
        <v>13</v>
      </c>
      <c r="FP16" s="67">
        <v>12</v>
      </c>
      <c r="FQ16" s="67">
        <v>11</v>
      </c>
      <c r="FR16" s="67">
        <f>[2]属性投放!$AD18</f>
        <v>87</v>
      </c>
      <c r="FS16" s="67">
        <f>[2]属性投放!$AF18</f>
        <v>27</v>
      </c>
    </row>
    <row r="17" spans="1:175" ht="16.5" x14ac:dyDescent="0.2">
      <c r="A17" s="33">
        <v>11</v>
      </c>
      <c r="B17" s="13">
        <f>数据母表!BW15</f>
        <v>60</v>
      </c>
      <c r="C17" s="13">
        <f>数据母表!BX15</f>
        <v>65</v>
      </c>
      <c r="D17" s="13">
        <v>45</v>
      </c>
      <c r="E17" s="13">
        <v>5.94</v>
      </c>
      <c r="F17" s="13">
        <f t="shared" si="24"/>
        <v>9</v>
      </c>
      <c r="G17" s="13">
        <f t="shared" si="25"/>
        <v>10</v>
      </c>
      <c r="H17" s="13">
        <f t="shared" si="26"/>
        <v>72</v>
      </c>
      <c r="I17" s="13">
        <f t="shared" si="58"/>
        <v>68</v>
      </c>
      <c r="J17" s="13">
        <f>MATCH(I17,数据母表!$AY$5:$AY$56,1)</f>
        <v>20</v>
      </c>
      <c r="K17" s="13">
        <f>INDEX(数据母表!P$5:P$84,(属性价值透视!$C$2-2)*20+属性价值透视!$G17)*($C17-$B17)</f>
        <v>150</v>
      </c>
      <c r="L17" s="13">
        <f>INDEX(数据母表!Q$5:Q$84,(属性价值透视!$C$2-2)*20+属性价值透视!$G17)*($C17-$B17)</f>
        <v>75</v>
      </c>
      <c r="M17" s="13">
        <f>INDEX(数据母表!R$5:R$84,(属性价值透视!$C$2-2)*20+属性价值透视!$G17)*($C17-$B17)</f>
        <v>1350</v>
      </c>
      <c r="N17" s="13">
        <f t="shared" si="27"/>
        <v>4350</v>
      </c>
      <c r="O17" s="13">
        <f>SUMIFS(数据母表!$CR$5:$CR$604,数据母表!$CP$5:$CP$604,"&lt;"&amp;属性价值透视!C17,数据母表!$CP$5:$CP$604,"&gt;="&amp;属性价值透视!B17,数据母表!$CQ$5:$CQ$604,"="&amp;属性价值透视!$C$2)</f>
        <v>90900</v>
      </c>
      <c r="P17" s="13">
        <f t="shared" si="59"/>
        <v>36360</v>
      </c>
      <c r="Q17" s="13">
        <f t="shared" si="60"/>
        <v>36.4</v>
      </c>
      <c r="R17" s="37">
        <f t="shared" si="61"/>
        <v>120</v>
      </c>
      <c r="S17" s="13">
        <f t="shared" si="62"/>
        <v>1</v>
      </c>
      <c r="T17" s="13">
        <f>SUMIFS(数据母表!BA$5:BA$212,数据母表!$AW$5:$AW$212,"="&amp;属性价值透视!$C$2,数据母表!$AX$5:$AX$212,"&gt;"&amp;属性价值透视!$J16,数据母表!$AX$5:$AX$212,"&lt;="&amp;属性价值透视!$J17)</f>
        <v>375</v>
      </c>
      <c r="U17" s="13">
        <f>SUMIFS(数据母表!BB$5:BB$212,数据母表!$AW$5:$AW$212,"="&amp;属性价值透视!$C$2,数据母表!$AX$5:$AX$212,"&gt;"&amp;属性价值透视!$J16,数据母表!$AX$5:$AX$212,"&lt;="&amp;属性价值透视!$J17)</f>
        <v>188</v>
      </c>
      <c r="V17" s="13">
        <f>SUMIFS(数据母表!BC$5:BC$212,数据母表!$AW$5:$AW$212,"="&amp;属性价值透视!$C$2,数据母表!$AX$5:$AX$212,"&gt;"&amp;属性价值透视!$J16,数据母表!$AX$5:$AX$212,"&lt;="&amp;属性价值透视!$J17)</f>
        <v>3260</v>
      </c>
      <c r="W17" s="13">
        <f t="shared" si="28"/>
        <v>10770</v>
      </c>
      <c r="X17" s="13">
        <f>SUMIFS(数据母表!BD$5:BD$212,数据母表!$AW$5:$AW$212,"="&amp;属性价值透视!$C$2,数据母表!$AX$5:$AX$212,"&gt;"&amp;属性价值透视!$J16,数据母表!$AX$5:$AX$212,"&lt;="&amp;属性价值透视!$J17)</f>
        <v>0</v>
      </c>
      <c r="Y17" s="13">
        <f>SUMIFS(数据母表!BE$5:BE$212,数据母表!$AW$5:$AW$212,"="&amp;属性价值透视!$C$2,数据母表!$AX$5:$AX$212,"&gt;"&amp;属性价值透视!$J16,数据母表!$AX$5:$AX$212,"&lt;="&amp;属性价值透视!$J17)</f>
        <v>0</v>
      </c>
      <c r="Z17" s="13">
        <f>SUMIFS(数据母表!BF$5:BF$212,数据母表!$AW$5:$AW$212,"="&amp;属性价值透视!$C$2,数据母表!$AX$5:$AX$212,"&gt;"&amp;属性价值透视!$J16,数据母表!$AX$5:$AX$212,"&lt;="&amp;属性价值透视!$J17)</f>
        <v>195</v>
      </c>
      <c r="AA17" s="13">
        <f>SUMIFS(数据母表!BG$5:BG$212,数据母表!$AW$5:$AW$212,"="&amp;属性价值透视!$C$2,数据母表!$AX$5:$AX$212,"&gt;"&amp;属性价值透视!$J16,数据母表!$AX$5:$AX$212,"&lt;="&amp;属性价值透视!$J17)</f>
        <v>0</v>
      </c>
      <c r="AB17" s="13">
        <f>SUMIFS(数据母表!BH$5:BH$212,数据母表!$AW$5:$AW$212,"="&amp;属性价值透视!$C$2,数据母表!$AX$5:$AX$212,"&gt;"&amp;属性价值透视!$J16,数据母表!$AX$5:$AX$212,"&lt;="&amp;属性价值透视!$J17)</f>
        <v>0</v>
      </c>
      <c r="AC17" s="13">
        <f>SUMIFS(数据母表!BI$5:BI$212,数据母表!$AW$5:$AW$212,"="&amp;属性价值透视!$C$2,数据母表!$AX$5:$AX$212,"&gt;"&amp;属性价值透视!$J16,数据母表!$AX$5:$AX$212,"&lt;="&amp;属性价值透视!$J17)</f>
        <v>0</v>
      </c>
      <c r="AD17" s="13">
        <f>SUMIFS(数据母表!BJ$5:BJ$212,数据母表!$AW$5:$AW$212,"="&amp;属性价值透视!$C$2,数据母表!$AX$5:$AX$212,"&gt;"&amp;属性价值透视!$J16,数据母表!$AX$5:$AX$212,"&lt;="&amp;属性价值透视!$J17)</f>
        <v>20000</v>
      </c>
      <c r="AE17" s="13">
        <f t="shared" si="29"/>
        <v>215000</v>
      </c>
      <c r="AF17" s="13">
        <f t="shared" si="63"/>
        <v>215</v>
      </c>
      <c r="AG17" s="37">
        <f t="shared" si="64"/>
        <v>50</v>
      </c>
      <c r="AH17" s="13">
        <f>SUMIFS(数据母表!W$5:W$84,数据母表!$K$5:$K$84,"="&amp;属性价值透视!$C$2,数据母表!$L$5:$L$84,"="&amp;属性价值透视!$G17)*$S17</f>
        <v>200</v>
      </c>
      <c r="AI17" s="13">
        <f>SUMIFS(数据母表!X$5:X$84,数据母表!$K$5:$K$84,"="&amp;属性价值透视!$C$2,数据母表!$L$5:$L$84,"="&amp;属性价值透视!$G17)*$S17</f>
        <v>100</v>
      </c>
      <c r="AJ17" s="13">
        <f>SUMIFS(数据母表!Y$5:Y$84,数据母表!$K$5:$K$84,"="&amp;属性价值透视!$C$2,数据母表!$L$5:$L$84,"="&amp;属性价值透视!$G17)*$S17</f>
        <v>1800</v>
      </c>
      <c r="AK17" s="13">
        <f t="shared" si="30"/>
        <v>5800</v>
      </c>
      <c r="AL17" s="13">
        <f>SUMIFS(数据母表!BO$5:BO$84,数据母表!$BM$5:$BM$84,"="&amp;属性价值透视!$C$2,数据母表!$BN$5:$BN$84,"="&amp;属性价值透视!$G17)*属性价值透视!$S17</f>
        <v>0</v>
      </c>
      <c r="AM17" s="13">
        <f>SUMIFS(数据母表!BP$5:BP$84,数据母表!$BM$5:$BM$84,"="&amp;属性价值透视!$C$2,数据母表!$BN$5:$BN$84,"="&amp;属性价值透视!$G17)*属性价值透视!$S17</f>
        <v>83</v>
      </c>
      <c r="AN17" s="13">
        <f>SUMIFS(数据母表!BQ$5:BQ$84,数据母表!$BM$5:$BM$84,"="&amp;属性价值透视!$C$2,数据母表!$BN$5:$BN$84,"="&amp;属性价值透视!$G17)*属性价值透视!$S17</f>
        <v>0</v>
      </c>
      <c r="AO17" s="13">
        <f>SUMIFS(数据母表!BR$5:BR$84,数据母表!$BM$5:$BM$84,"="&amp;属性价值透视!$C$2,数据母表!$BN$5:$BN$84,"="&amp;属性价值透视!$G17)*属性价值透视!$S17</f>
        <v>0</v>
      </c>
      <c r="AP17" s="13">
        <f>SUMIFS(数据母表!BS$5:BS$84,数据母表!$BM$5:$BM$84,"="&amp;属性价值透视!$C$2,数据母表!$BN$5:$BN$84,"="&amp;属性价值透视!$G17)*属性价值透视!$S17</f>
        <v>28500</v>
      </c>
      <c r="AQ17" s="13">
        <f t="shared" si="31"/>
        <v>1024500</v>
      </c>
      <c r="AR17" s="13">
        <f t="shared" si="65"/>
        <v>1024.5</v>
      </c>
      <c r="AS17" s="37">
        <f t="shared" si="66"/>
        <v>5.6612981942410929</v>
      </c>
      <c r="AT17" s="47">
        <f>数据母表!CB15</f>
        <v>3</v>
      </c>
      <c r="AU17" s="47">
        <f t="shared" si="67"/>
        <v>1</v>
      </c>
      <c r="AV17" s="47">
        <f t="shared" si="90"/>
        <v>0</v>
      </c>
      <c r="AW17" s="47">
        <f>IF($AV17&gt;0,INDEX(数据母表!CZ$5:CZ$59,(属性价值透视!$H$2-1)*11+$AT17),0)</f>
        <v>0</v>
      </c>
      <c r="AX17" s="47">
        <f>IF($AV17&gt;0,INDEX(数据母表!DA$5:DA$59,(属性价值透视!$H$2-1)*11+$AT17),0)</f>
        <v>0</v>
      </c>
      <c r="AY17" s="47">
        <f>IF($AV17&gt;0,INDEX(数据母表!DB$5:DB$59,(属性价值透视!$H$2-1)*11+$AT17),0)</f>
        <v>0</v>
      </c>
      <c r="AZ17" s="47">
        <f>IF($AV17&gt;0,INDEX(数据母表!DF$5:DF$59,(属性价值透视!$H$2-1)*11+$AT17),0)</f>
        <v>0</v>
      </c>
      <c r="BA17" s="47">
        <f>IF($AV17&gt;0,INDEX(数据母表!DG$5:DG$59,(属性价值透视!$H$2-1)*11+$AT17),0)</f>
        <v>0</v>
      </c>
      <c r="BB17" s="47">
        <f>IF($AV17&gt;0,INDEX(数据母表!DH$5:DH$59,(属性价值透视!$H$2-1)*11+$AT17),0)</f>
        <v>0</v>
      </c>
      <c r="BC17" s="13">
        <f t="shared" si="32"/>
        <v>0</v>
      </c>
      <c r="BD17" s="13">
        <f>IF(属性价值透视!$AV17&gt;0,INDEX(数据母表!$CY$5:$CY$59,(属性价值透视!$H$2-1)*11+属性价值透视!AT17)*数据母表!$CW$2,0)</f>
        <v>0</v>
      </c>
      <c r="BE17" s="13">
        <f t="shared" si="33"/>
        <v>0</v>
      </c>
      <c r="BF17" s="37">
        <f t="shared" si="68"/>
        <v>0</v>
      </c>
      <c r="BG17" s="13">
        <f>IF(属性价值透视!$AU17&gt;0,INDEX(数据母表!$DC$5:$DC$59,(属性价值透视!$H$2-1)*11+属性价值透视!$AT17),0)</f>
        <v>0</v>
      </c>
      <c r="BH17" s="13">
        <f>IF(属性价值透视!$AU17&gt;0,INDEX(数据母表!$DC$5:$DC$59,(属性价值透视!$H$2-1)*11+属性价值透视!$AT17),0)</f>
        <v>0</v>
      </c>
      <c r="BI17" s="13">
        <f>IF(属性价值透视!$AU17&gt;0,INDEX(数据母表!$DC$5:$DC$59,(属性价值透视!$H$2-1)*11+属性价值透视!$AT17),0)</f>
        <v>0</v>
      </c>
      <c r="BJ17" s="13">
        <f t="shared" si="34"/>
        <v>0</v>
      </c>
      <c r="BK17" s="13">
        <f t="shared" si="35"/>
        <v>0</v>
      </c>
      <c r="BL17" s="13">
        <f t="shared" si="36"/>
        <v>0</v>
      </c>
      <c r="BM17" s="13">
        <f t="shared" si="37"/>
        <v>0</v>
      </c>
      <c r="BN17" s="13">
        <f>SUMIFS(数据母表!$DT$5:$DT$754,数据母表!$DR$5:$DR$754,"&gt;"&amp;属性价值透视!$B17,数据母表!$DR$5:$DR$754,"&lt;="&amp;属性价值透视!$C17,数据母表!$DS$5:$DS$754,"="&amp;属性价值透视!$H$2)</f>
        <v>104320</v>
      </c>
      <c r="BO17" s="13">
        <f t="shared" si="38"/>
        <v>104.3</v>
      </c>
      <c r="BP17" s="37">
        <f t="shared" si="69"/>
        <v>0</v>
      </c>
      <c r="BQ17" s="13">
        <f>SUM(N$7:N17)+SUM(W$7:W17)+SUM(AK$7:AK17)+SUM(BC$7:BC17)+SUM(BM$7:BM17)</f>
        <v>148580.57999999999</v>
      </c>
      <c r="BR17" s="13">
        <f>SUM(Q$7:Q17)+SUM(AF$7:AF17)+SUM(AR$7:AR17)+SUM(BE$7:BE17)+SUM(BO$7:BO17)</f>
        <v>14675.65</v>
      </c>
      <c r="BS17" s="37">
        <f t="shared" si="70"/>
        <v>10.1</v>
      </c>
      <c r="BT17" s="13">
        <f t="shared" si="39"/>
        <v>20920</v>
      </c>
      <c r="BU17" s="13">
        <f t="shared" si="40"/>
        <v>1380.2</v>
      </c>
      <c r="BV17" s="37">
        <f t="shared" si="71"/>
        <v>15.2</v>
      </c>
      <c r="BW17" s="13">
        <f>MATCH(C17,数据母表!$FB$5:$FB$13,1)-1</f>
        <v>2</v>
      </c>
      <c r="BX17" s="13">
        <f t="shared" si="89"/>
        <v>0</v>
      </c>
      <c r="BY17" s="13">
        <f>IF(BX17&gt;0,SUMIFS(数据母表!$FK$5:$FK$84,数据母表!FF15:FF94,"="&amp;属性价值透视!BW17),0)</f>
        <v>0</v>
      </c>
      <c r="BZ17" s="13">
        <f>IF(BX17&gt;0,ROUND(SUMIFS(数据母表!$FR$5:$FR$84,数据母表!FF15:FF94,"="&amp;属性价值透视!BW17),1),0)</f>
        <v>0</v>
      </c>
      <c r="CA17" s="37">
        <f t="shared" si="72"/>
        <v>0</v>
      </c>
      <c r="CB17" s="13">
        <f>IF(属性价值透视!BW17&gt;0,INDEX(数据母表!$FC$6:$FC$13,属性价值透视!BW17),0)</f>
        <v>8</v>
      </c>
      <c r="CC17" s="13">
        <f>IF(BX17&gt;0,SUMIFS(数据母表!$FK$5:$FK$84,数据母表!FF15:FF94,"="&amp;属性价值透视!BW17,数据母表!$FG$5:$FG$84,"&lt;="&amp;属性价值透视!CB17),0)</f>
        <v>0</v>
      </c>
      <c r="CD17" s="13">
        <f>IF(BX17&gt;0,SUMIFS(数据母表!$FR$5:$FR$84,数据母表!FF15:FF94,"="&amp;属性价值透视!BW17,数据母表!$FG$5:$FG$84,"&lt;="&amp;属性价值透视!CB17),0)</f>
        <v>0</v>
      </c>
      <c r="CE17" s="37">
        <f t="shared" si="73"/>
        <v>0</v>
      </c>
      <c r="CG17">
        <f t="shared" si="74"/>
        <v>148580.57999999999</v>
      </c>
      <c r="CI17" s="37">
        <f t="shared" si="0"/>
        <v>36.4</v>
      </c>
      <c r="CJ17" s="37">
        <f t="shared" si="41"/>
        <v>1024.5</v>
      </c>
      <c r="CK17" s="37">
        <f t="shared" si="42"/>
        <v>215</v>
      </c>
      <c r="CL17" s="37">
        <f t="shared" si="43"/>
        <v>0</v>
      </c>
      <c r="CM17" s="37">
        <f t="shared" si="44"/>
        <v>104.3</v>
      </c>
      <c r="CN17" s="37">
        <f t="shared" si="45"/>
        <v>0</v>
      </c>
      <c r="CP17" s="37">
        <f t="shared" si="6"/>
        <v>120</v>
      </c>
      <c r="CQ17" s="37">
        <f t="shared" si="46"/>
        <v>5.6612981942410929</v>
      </c>
      <c r="CR17" s="37">
        <f t="shared" si="47"/>
        <v>50</v>
      </c>
      <c r="CS17" s="37">
        <f t="shared" si="48"/>
        <v>0</v>
      </c>
      <c r="CT17" s="37">
        <f t="shared" si="49"/>
        <v>0</v>
      </c>
      <c r="CU17" s="37">
        <f t="shared" si="50"/>
        <v>0</v>
      </c>
      <c r="CX17" s="13">
        <f t="shared" si="12"/>
        <v>4350</v>
      </c>
      <c r="CY17" s="13">
        <f t="shared" si="51"/>
        <v>5800</v>
      </c>
      <c r="CZ17" s="13">
        <f t="shared" si="52"/>
        <v>10770</v>
      </c>
      <c r="DA17" s="13">
        <f t="shared" si="53"/>
        <v>0</v>
      </c>
      <c r="DB17" s="13">
        <f t="shared" si="54"/>
        <v>0</v>
      </c>
      <c r="DC17" s="13">
        <f t="shared" si="55"/>
        <v>0</v>
      </c>
      <c r="DD17" s="37">
        <f t="shared" si="75"/>
        <v>20920</v>
      </c>
      <c r="DE17" s="42">
        <f t="shared" si="76"/>
        <v>0.20793499043977057</v>
      </c>
      <c r="DF17" s="42">
        <f t="shared" si="77"/>
        <v>0.27724665391969405</v>
      </c>
      <c r="DG17" s="42">
        <f t="shared" si="78"/>
        <v>0.51481835564053535</v>
      </c>
      <c r="DH17" s="42">
        <f t="shared" si="79"/>
        <v>0</v>
      </c>
      <c r="DI17" s="42">
        <f t="shared" si="80"/>
        <v>0</v>
      </c>
      <c r="DJ17" s="42">
        <f t="shared" si="81"/>
        <v>0</v>
      </c>
      <c r="DM17" s="35">
        <v>11</v>
      </c>
      <c r="DN17" s="13">
        <f>SUMIFS(数据母表!$EP$5:$EP$784,数据母表!$EI$5:$EI$784,"="&amp;属性价值透视!DN$3,数据母表!$EM$5:$EM$784,"="&amp;属性价值透视!$DM17,数据母表!$EJ$5:$EJ$784,"&gt;="&amp;属性价值透视!DP$3,数据母表!$EJ$5:$EJ$784,"&lt;="&amp;属性价值透视!DR$3)</f>
        <v>1290</v>
      </c>
      <c r="DO17" s="13">
        <f>SUMIFS(数据母表!$ES$5:$ES$784,数据母表!$EI$5:$EI$784,"="&amp;属性价值透视!DN$3,数据母表!$EM$5:$EM$784,"="&amp;属性价值透视!$DM17,数据母表!$EJ$5:$EJ$784,"&gt;="&amp;属性价值透视!DP$3,数据母表!$EJ$5:$EJ$784,"&lt;="&amp;属性价值透视!DR$3)</f>
        <v>263.95</v>
      </c>
      <c r="DP17" s="37">
        <f t="shared" si="82"/>
        <v>4.8899999999999997</v>
      </c>
      <c r="DQ17" s="14"/>
      <c r="DR17" s="14"/>
      <c r="DT17" s="35">
        <v>11</v>
      </c>
      <c r="DU17" s="13">
        <f>SUMIFS(数据母表!$EP$5:$EP$784,数据母表!$EI$5:$EI$784,"="&amp;属性价值透视!DU$3,数据母表!$EM$5:$EM$784,"="&amp;属性价值透视!$DM17,数据母表!$EJ$5:$EJ$784,"&gt;="&amp;属性价值透视!DW$3,数据母表!$EJ$5:$EJ$784,"&lt;="&amp;属性价值透视!DY$3)</f>
        <v>7920</v>
      </c>
      <c r="DV17" s="13">
        <f>SUMIFS(数据母表!$ES$5:$ES$784,数据母表!$EI$5:$EI$784,"="&amp;属性价值透视!DU$3,数据母表!$EM$5:$EM$784,"="&amp;属性价值透视!$DM17,数据母表!$EJ$5:$EJ$784,"&gt;="&amp;属性价值透视!DW$3,数据母表!$EJ$5:$EJ$784,"&lt;="&amp;属性价值透视!DY$3)</f>
        <v>1157.95</v>
      </c>
      <c r="DW17" s="37">
        <f t="shared" si="83"/>
        <v>6.84</v>
      </c>
      <c r="DX17" s="14"/>
      <c r="DY17" s="14"/>
      <c r="EA17" s="35">
        <v>11</v>
      </c>
      <c r="EB17" s="13">
        <f>SUMIFS(数据母表!$EP$5:$EP$784,数据母表!$EI$5:$EI$784,"="&amp;属性价值透视!EB$3,数据母表!$EM$5:$EM$784,"="&amp;属性价值透视!$DM17,数据母表!$EJ$5:$EJ$784,"&gt;="&amp;属性价值透视!ED$3,数据母表!$EJ$5:$EJ$784,"&lt;="&amp;属性价值透视!EF$3)</f>
        <v>14844</v>
      </c>
      <c r="EC17" s="13">
        <f>SUMIFS(数据母表!$ES$5:$ES$784,数据母表!$EI$5:$EI$784,"="&amp;属性价值透视!EB$3,数据母表!$EM$5:$EM$784,"="&amp;属性价值透视!$DM17,数据母表!$EJ$5:$EJ$784,"&gt;="&amp;属性价值透视!ED$3,数据母表!$EJ$5:$EJ$784,"&lt;="&amp;属性价值透视!EF$3)</f>
        <v>3035.8999999999996</v>
      </c>
      <c r="ED17" s="37">
        <f t="shared" si="84"/>
        <v>4.8899999999999997</v>
      </c>
      <c r="EE17" s="14"/>
      <c r="EF17" s="14"/>
      <c r="EH17" s="35">
        <v>11</v>
      </c>
      <c r="EI17" s="13">
        <f>SUMIFS(数据母表!$EP$5:$EP$784,数据母表!$EI$5:$EI$784,"="&amp;属性价值透视!EI$3,数据母表!$EM$5:$EM$784,"="&amp;属性价值透视!$DM17,数据母表!$EJ$5:$EJ$784,"&gt;="&amp;属性价值透视!EK$3,数据母表!$EJ$5:$EJ$784,"&lt;="&amp;属性价值透视!EM$3)</f>
        <v>17088</v>
      </c>
      <c r="EJ17" s="13">
        <f>SUMIFS(数据母表!$ES$5:$ES$784,数据母表!$EI$5:$EI$784,"="&amp;属性价值透视!EI$3,数据母表!$EM$5:$EM$784,"="&amp;属性价值透视!$DM17,数据母表!$EJ$5:$EJ$784,"&gt;="&amp;属性价值透视!EK$3,数据母表!$EJ$5:$EJ$784,"&lt;="&amp;属性价值透视!EM$3)</f>
        <v>3795.3</v>
      </c>
      <c r="EK17" s="37">
        <f t="shared" si="85"/>
        <v>4.5</v>
      </c>
      <c r="EL17" s="14"/>
      <c r="EM17" s="14"/>
      <c r="EO17" s="35">
        <v>11</v>
      </c>
      <c r="EP17" s="13">
        <f>SUMIFS(数据母表!$EP$5:$EP$784,数据母表!$EI$5:$EI$784,"="&amp;属性价值透视!EP$3,数据母表!$EM$5:$EM$784,"="&amp;属性价值透视!$DM17,数据母表!$EJ$5:$EJ$784,"&gt;="&amp;属性价值透视!ER$3,数据母表!$EJ$5:$EJ$784,"&lt;="&amp;属性价值透视!ET$3)</f>
        <v>42720</v>
      </c>
      <c r="EQ17" s="13">
        <f>SUMIFS(数据母表!$ES$5:$ES$784,数据母表!$EI$5:$EI$784,"="&amp;属性价值透视!EP$3,数据母表!$EM$5:$EM$784,"="&amp;属性价值透视!$DM17,数据母表!$EJ$5:$EJ$784,"&gt;="&amp;属性价值透视!ER$3,数据母表!$EJ$5:$EJ$784,"&lt;="&amp;属性价值透视!ET$3)</f>
        <v>4567.0499999999993</v>
      </c>
      <c r="ER17" s="37">
        <f t="shared" si="86"/>
        <v>9.35</v>
      </c>
      <c r="ES17" s="14"/>
      <c r="ET17" s="14"/>
      <c r="EV17" s="35">
        <v>11</v>
      </c>
      <c r="EW17" s="13">
        <f>SUMIFS(数据母表!$EP$5:$EP$784,数据母表!$EI$5:$EI$784,"="&amp;属性价值透视!EW$3,数据母表!$EM$5:$EM$784,"="&amp;属性价值透视!$DM17,数据母表!$EJ$5:$EJ$784,"&gt;="&amp;属性价值透视!EY$3,数据母表!$EJ$5:$EJ$784,"&lt;="&amp;属性价值透视!FA$3)</f>
        <v>83400</v>
      </c>
      <c r="EX17" s="13">
        <f>SUMIFS(数据母表!$ES$5:$ES$784,数据母表!$EI$5:$EI$784,"="&amp;属性价值透视!EW$3,数据母表!$EM$5:$EM$784,"="&amp;属性价值透视!$DM17,数据母表!$EJ$5:$EJ$784,"&gt;="&amp;属性价值透视!EY$3,数据母表!$EJ$5:$EJ$784,"&lt;="&amp;属性价值透视!FA$3)</f>
        <v>12172.849999999999</v>
      </c>
      <c r="EY17" s="37">
        <f t="shared" si="87"/>
        <v>6.85</v>
      </c>
      <c r="EZ17" s="14"/>
      <c r="FA17" s="14"/>
      <c r="FC17" s="35">
        <v>11</v>
      </c>
      <c r="FD17" s="13">
        <f>SUMIFS(数据母表!$EP$5:$EP$784,数据母表!$EI$5:$EI$784,"="&amp;属性价值透视!FD$3,数据母表!$EM$5:$EM$784,"="&amp;属性价值透视!$DM17,数据母表!$EJ$5:$EJ$784,"&gt;="&amp;属性价值透视!FF$3,数据母表!$EJ$5:$EJ$784,"&lt;="&amp;属性价值透视!FH$3)</f>
        <v>72612</v>
      </c>
      <c r="FE17" s="13">
        <f>SUMIFS(数据母表!$ES$5:$ES$784,数据母表!$EI$5:$EI$784,"="&amp;属性价值透视!FD$3,数据母表!$EM$5:$EM$784,"="&amp;属性价值透视!$DM17,数据母表!$EJ$5:$EJ$784,"&gt;="&amp;属性价值透视!FF$3,数据母表!$EJ$5:$EJ$784,"&lt;="&amp;属性价值透视!FH$3)</f>
        <v>15266.35</v>
      </c>
      <c r="FF17" s="37">
        <f t="shared" si="88"/>
        <v>4.76</v>
      </c>
      <c r="FG17" s="14"/>
      <c r="FH17" s="14"/>
      <c r="FK17" s="67">
        <v>13</v>
      </c>
      <c r="FL17" s="67">
        <f>[2]属性投放!$FJ19</f>
        <v>90</v>
      </c>
      <c r="FM17" s="67" t="str">
        <f>[3]时间节点!$BJ17</f>
        <v>焦热</v>
      </c>
      <c r="FN17" s="67">
        <f t="shared" si="57"/>
        <v>14</v>
      </c>
      <c r="FP17" s="67">
        <v>13</v>
      </c>
      <c r="FQ17" s="67">
        <v>12</v>
      </c>
      <c r="FR17" s="67">
        <f>[2]属性投放!$AD19</f>
        <v>95</v>
      </c>
      <c r="FS17" s="67">
        <f>[2]属性投放!$AF19</f>
        <v>30</v>
      </c>
    </row>
    <row r="18" spans="1:175" ht="16.5" x14ac:dyDescent="0.2">
      <c r="A18" s="33">
        <v>12</v>
      </c>
      <c r="B18" s="13">
        <f>数据母表!BW16</f>
        <v>65</v>
      </c>
      <c r="C18" s="13">
        <f>数据母表!BX16</f>
        <v>70</v>
      </c>
      <c r="D18" s="13">
        <v>51</v>
      </c>
      <c r="E18" s="13">
        <v>7</v>
      </c>
      <c r="F18" s="13">
        <f t="shared" si="24"/>
        <v>10</v>
      </c>
      <c r="G18" s="13">
        <f t="shared" si="25"/>
        <v>11</v>
      </c>
      <c r="H18" s="13">
        <f t="shared" si="26"/>
        <v>80</v>
      </c>
      <c r="I18" s="13">
        <f t="shared" si="58"/>
        <v>75</v>
      </c>
      <c r="J18" s="13">
        <f>MATCH(I18,数据母表!$AY$5:$AY$56,1)</f>
        <v>23</v>
      </c>
      <c r="K18" s="13">
        <f>INDEX(数据母表!P$5:P$84,(属性价值透视!$C$2-2)*20+属性价值透视!$G18)*($C18-$B18)</f>
        <v>150</v>
      </c>
      <c r="L18" s="13">
        <f>INDEX(数据母表!Q$5:Q$84,(属性价值透视!$C$2-2)*20+属性价值透视!$G18)*($C18-$B18)</f>
        <v>75</v>
      </c>
      <c r="M18" s="13">
        <f>INDEX(数据母表!R$5:R$84,(属性价值透视!$C$2-2)*20+属性价值透视!$G18)*($C18-$B18)</f>
        <v>1350</v>
      </c>
      <c r="N18" s="13">
        <f t="shared" si="27"/>
        <v>4350</v>
      </c>
      <c r="O18" s="13">
        <f>SUMIFS(数据母表!$CR$5:$CR$604,数据母表!$CP$5:$CP$604,"&lt;"&amp;属性价值透视!C18,数据母表!$CP$5:$CP$604,"&gt;="&amp;属性价值透视!B18,数据母表!$CQ$5:$CQ$604,"="&amp;属性价值透视!$C$2)</f>
        <v>99950</v>
      </c>
      <c r="P18" s="13">
        <f t="shared" si="59"/>
        <v>39980</v>
      </c>
      <c r="Q18" s="13">
        <f t="shared" si="60"/>
        <v>40</v>
      </c>
      <c r="R18" s="37">
        <f t="shared" si="61"/>
        <v>109</v>
      </c>
      <c r="S18" s="13">
        <f t="shared" si="62"/>
        <v>1</v>
      </c>
      <c r="T18" s="13">
        <f>SUMIFS(数据母表!BA$5:BA$212,数据母表!$AW$5:$AW$212,"="&amp;属性价值透视!$C$2,数据母表!$AX$5:$AX$212,"&gt;"&amp;属性价值透视!$J17,数据母表!$AX$5:$AX$212,"&lt;="&amp;属性价值透视!$J18)</f>
        <v>470</v>
      </c>
      <c r="U18" s="13">
        <f>SUMIFS(数据母表!BB$5:BB$212,数据母表!$AW$5:$AW$212,"="&amp;属性价值透视!$C$2,数据母表!$AX$5:$AX$212,"&gt;"&amp;属性价值透视!$J17,数据母表!$AX$5:$AX$212,"&lt;="&amp;属性价值透视!$J18)</f>
        <v>235</v>
      </c>
      <c r="V18" s="13">
        <f>SUMIFS(数据母表!BC$5:BC$212,数据母表!$AW$5:$AW$212,"="&amp;属性价值透视!$C$2,数据母表!$AX$5:$AX$212,"&gt;"&amp;属性价值透视!$J17,数据母表!$AX$5:$AX$212,"&lt;="&amp;属性价值透视!$J18)</f>
        <v>4230</v>
      </c>
      <c r="W18" s="13">
        <f t="shared" si="28"/>
        <v>13630</v>
      </c>
      <c r="X18" s="13">
        <f>SUMIFS(数据母表!BD$5:BD$212,数据母表!$AW$5:$AW$212,"="&amp;属性价值透视!$C$2,数据母表!$AX$5:$AX$212,"&gt;"&amp;属性价值透视!$J17,数据母表!$AX$5:$AX$212,"&lt;="&amp;属性价值透视!$J18)</f>
        <v>0</v>
      </c>
      <c r="Y18" s="13">
        <f>SUMIFS(数据母表!BE$5:BE$212,数据母表!$AW$5:$AW$212,"="&amp;属性价值透视!$C$2,数据母表!$AX$5:$AX$212,"&gt;"&amp;属性价值透视!$J17,数据母表!$AX$5:$AX$212,"&lt;="&amp;属性价值透视!$J18)</f>
        <v>0</v>
      </c>
      <c r="Z18" s="13">
        <f>SUMIFS(数据母表!BF$5:BF$212,数据母表!$AW$5:$AW$212,"="&amp;属性价值透视!$C$2,数据母表!$AX$5:$AX$212,"&gt;"&amp;属性价值透视!$J17,数据母表!$AX$5:$AX$212,"&lt;="&amp;属性价值透视!$J18)</f>
        <v>170</v>
      </c>
      <c r="AA18" s="13">
        <f>SUMIFS(数据母表!BG$5:BG$212,数据母表!$AW$5:$AW$212,"="&amp;属性价值透视!$C$2,数据母表!$AX$5:$AX$212,"&gt;"&amp;属性价值透视!$J17,数据母表!$AX$5:$AX$212,"&lt;="&amp;属性价值透视!$J18)</f>
        <v>25</v>
      </c>
      <c r="AB18" s="13">
        <f>SUMIFS(数据母表!BH$5:BH$212,数据母表!$AW$5:$AW$212,"="&amp;属性价值透视!$C$2,数据母表!$AX$5:$AX$212,"&gt;"&amp;属性价值透视!$J17,数据母表!$AX$5:$AX$212,"&lt;="&amp;属性价值透视!$J18)</f>
        <v>0</v>
      </c>
      <c r="AC18" s="13">
        <f>SUMIFS(数据母表!BI$5:BI$212,数据母表!$AW$5:$AW$212,"="&amp;属性价值透视!$C$2,数据母表!$AX$5:$AX$212,"&gt;"&amp;属性价值透视!$J17,数据母表!$AX$5:$AX$212,"&lt;="&amp;属性价值透视!$J18)</f>
        <v>0</v>
      </c>
      <c r="AD18" s="13">
        <f>SUMIFS(数据母表!BJ$5:BJ$212,数据母表!$AW$5:$AW$212,"="&amp;属性价值透视!$C$2,数据母表!$AX$5:$AX$212,"&gt;"&amp;属性价值透视!$J17,数据母表!$AX$5:$AX$212,"&lt;="&amp;属性价值透视!$J18)</f>
        <v>25650</v>
      </c>
      <c r="AE18" s="13">
        <f t="shared" si="29"/>
        <v>258150</v>
      </c>
      <c r="AF18" s="13">
        <f t="shared" si="63"/>
        <v>258.14999999999998</v>
      </c>
      <c r="AG18" s="37">
        <f t="shared" si="64"/>
        <v>53</v>
      </c>
      <c r="AH18" s="13">
        <f>SUMIFS(数据母表!W$5:W$84,数据母表!$K$5:$K$84,"="&amp;属性价值透视!$C$2,数据母表!$L$5:$L$84,"="&amp;属性价值透视!$G18)*$S18</f>
        <v>300</v>
      </c>
      <c r="AI18" s="13">
        <f>SUMIFS(数据母表!X$5:X$84,数据母表!$K$5:$K$84,"="&amp;属性价值透视!$C$2,数据母表!$L$5:$L$84,"="&amp;属性价值透视!$G18)*$S18</f>
        <v>150</v>
      </c>
      <c r="AJ18" s="13">
        <f>SUMIFS(数据母表!Y$5:Y$84,数据母表!$K$5:$K$84,"="&amp;属性价值透视!$C$2,数据母表!$L$5:$L$84,"="&amp;属性价值透视!$G18)*$S18</f>
        <v>2700</v>
      </c>
      <c r="AK18" s="13">
        <f t="shared" si="30"/>
        <v>8700</v>
      </c>
      <c r="AL18" s="13">
        <f>SUMIFS(数据母表!BO$5:BO$84,数据母表!$BM$5:$BM$84,"="&amp;属性价值透视!$C$2,数据母表!$BN$5:$BN$84,"="&amp;属性价值透视!$G18)*属性价值透视!$S18</f>
        <v>0</v>
      </c>
      <c r="AM18" s="13">
        <f>SUMIFS(数据母表!BP$5:BP$84,数据母表!$BM$5:$BM$84,"="&amp;属性价值透视!$C$2,数据母表!$BN$5:$BN$84,"="&amp;属性价值透视!$G18)*属性价值透视!$S18</f>
        <v>111</v>
      </c>
      <c r="AN18" s="13">
        <f>SUMIFS(数据母表!BQ$5:BQ$84,数据母表!$BM$5:$BM$84,"="&amp;属性价值透视!$C$2,数据母表!$BN$5:$BN$84,"="&amp;属性价值透视!$G18)*属性价值透视!$S18</f>
        <v>0</v>
      </c>
      <c r="AO18" s="13">
        <f>SUMIFS(数据母表!BR$5:BR$84,数据母表!$BM$5:$BM$84,"="&amp;属性价值透视!$C$2,数据母表!$BN$5:$BN$84,"="&amp;属性价值透视!$G18)*属性价值透视!$S18</f>
        <v>0</v>
      </c>
      <c r="AP18" s="13">
        <f>SUMIFS(数据母表!BS$5:BS$84,数据母表!$BM$5:$BM$84,"="&amp;属性价值透视!$C$2,数据母表!$BN$5:$BN$84,"="&amp;属性价值透视!$G18)*属性价值透视!$S18</f>
        <v>28500</v>
      </c>
      <c r="AQ18" s="13">
        <f t="shared" si="31"/>
        <v>1360500</v>
      </c>
      <c r="AR18" s="13">
        <f t="shared" si="65"/>
        <v>1360.5</v>
      </c>
      <c r="AS18" s="37">
        <f t="shared" si="66"/>
        <v>6.3947078280044103</v>
      </c>
      <c r="AT18" s="47">
        <f>数据母表!CB16</f>
        <v>3</v>
      </c>
      <c r="AU18" s="47">
        <f t="shared" si="67"/>
        <v>1</v>
      </c>
      <c r="AV18" s="47">
        <f t="shared" si="90"/>
        <v>0</v>
      </c>
      <c r="AW18" s="47">
        <f>IF($AV18&gt;0,INDEX(数据母表!CZ$5:CZ$59,(属性价值透视!$H$2-1)*11+$AT18),0)</f>
        <v>0</v>
      </c>
      <c r="AX18" s="47">
        <f>IF($AV18&gt;0,INDEX(数据母表!DA$5:DA$59,(属性价值透视!$H$2-1)*11+$AT18),0)</f>
        <v>0</v>
      </c>
      <c r="AY18" s="47">
        <f>IF($AV18&gt;0,INDEX(数据母表!DB$5:DB$59,(属性价值透视!$H$2-1)*11+$AT18),0)</f>
        <v>0</v>
      </c>
      <c r="AZ18" s="47">
        <f>IF($AV18&gt;0,INDEX(数据母表!DF$5:DF$59,(属性价值透视!$H$2-1)*11+$AT18),0)</f>
        <v>0</v>
      </c>
      <c r="BA18" s="47">
        <f>IF($AV18&gt;0,INDEX(数据母表!DG$5:DG$59,(属性价值透视!$H$2-1)*11+$AT18),0)</f>
        <v>0</v>
      </c>
      <c r="BB18" s="47">
        <f>IF($AV18&gt;0,INDEX(数据母表!DH$5:DH$59,(属性价值透视!$H$2-1)*11+$AT18),0)</f>
        <v>0</v>
      </c>
      <c r="BC18" s="13">
        <f t="shared" si="32"/>
        <v>0</v>
      </c>
      <c r="BD18" s="13">
        <f>IF(属性价值透视!$AV18&gt;0,INDEX(数据母表!$CY$5:$CY$59,(属性价值透视!$H$2-1)*11+属性价值透视!AT18)*数据母表!$CW$2,0)</f>
        <v>0</v>
      </c>
      <c r="BE18" s="13">
        <f t="shared" si="33"/>
        <v>0</v>
      </c>
      <c r="BF18" s="37">
        <f t="shared" si="68"/>
        <v>0</v>
      </c>
      <c r="BG18" s="13">
        <f>IF(属性价值透视!$AU18&gt;0,INDEX(数据母表!$DC$5:$DC$59,(属性价值透视!$H$2-1)*11+属性价值透视!$AT18),0)</f>
        <v>0</v>
      </c>
      <c r="BH18" s="13">
        <f>IF(属性价值透视!$AU18&gt;0,INDEX(数据母表!$DC$5:$DC$59,(属性价值透视!$H$2-1)*11+属性价值透视!$AT18),0)</f>
        <v>0</v>
      </c>
      <c r="BI18" s="13">
        <f>IF(属性价值透视!$AU18&gt;0,INDEX(数据母表!$DC$5:$DC$59,(属性价值透视!$H$2-1)*11+属性价值透视!$AT18),0)</f>
        <v>0</v>
      </c>
      <c r="BJ18" s="13">
        <f t="shared" si="34"/>
        <v>0</v>
      </c>
      <c r="BK18" s="13">
        <f t="shared" si="35"/>
        <v>0</v>
      </c>
      <c r="BL18" s="13">
        <f t="shared" si="36"/>
        <v>0</v>
      </c>
      <c r="BM18" s="13">
        <f t="shared" si="37"/>
        <v>0</v>
      </c>
      <c r="BN18" s="13">
        <f>SUMIFS(数据母表!$DT$5:$DT$754,数据母表!$DR$5:$DR$754,"&gt;"&amp;属性价值透视!$B18,数据母表!$DR$5:$DR$754,"&lt;="&amp;属性价值透视!$C18,数据母表!$DS$5:$DS$754,"="&amp;属性价值透视!$H$2)</f>
        <v>119600</v>
      </c>
      <c r="BO18" s="13">
        <f t="shared" si="38"/>
        <v>119.6</v>
      </c>
      <c r="BP18" s="37">
        <f t="shared" si="69"/>
        <v>0</v>
      </c>
      <c r="BQ18" s="13">
        <f>SUM(N$7:N18)+SUM(W$7:W18)+SUM(AK$7:AK18)+SUM(BC$7:BC18)+SUM(BM$7:BM18)</f>
        <v>175260.58</v>
      </c>
      <c r="BR18" s="13">
        <f>SUM(Q$7:Q18)+SUM(AF$7:AF18)+SUM(AR$7:AR18)+SUM(BE$7:BE18)+SUM(BO$7:BO18)</f>
        <v>16453.900000000001</v>
      </c>
      <c r="BS18" s="37">
        <f t="shared" si="70"/>
        <v>10.7</v>
      </c>
      <c r="BT18" s="13">
        <f t="shared" si="39"/>
        <v>26680</v>
      </c>
      <c r="BU18" s="13">
        <f t="shared" si="40"/>
        <v>1778.25</v>
      </c>
      <c r="BV18" s="37">
        <f t="shared" si="71"/>
        <v>15</v>
      </c>
      <c r="BW18" s="13">
        <f>MATCH(C18,数据母表!$FB$5:$FB$13,1)-1</f>
        <v>2</v>
      </c>
      <c r="BX18" s="13">
        <f t="shared" si="89"/>
        <v>0</v>
      </c>
      <c r="BY18" s="13">
        <f>IF(BX18&gt;0,SUMIFS(数据母表!$FK$5:$FK$84,数据母表!FF16:FF95,"="&amp;属性价值透视!BW18),0)</f>
        <v>0</v>
      </c>
      <c r="BZ18" s="13">
        <f>IF(BX18&gt;0,ROUND(SUMIFS(数据母表!$FR$5:$FR$84,数据母表!FF16:FF95,"="&amp;属性价值透视!BW18),1),0)</f>
        <v>0</v>
      </c>
      <c r="CA18" s="37">
        <f t="shared" si="72"/>
        <v>0</v>
      </c>
      <c r="CB18" s="13">
        <f>IF(属性价值透视!BW18&gt;0,INDEX(数据母表!$FC$6:$FC$13,属性价值透视!BW18),0)</f>
        <v>8</v>
      </c>
      <c r="CC18" s="13">
        <f>IF(BX18&gt;0,SUMIFS(数据母表!$FK$5:$FK$84,数据母表!FF16:FF95,"="&amp;属性价值透视!BW18,数据母表!$FG$5:$FG$84,"&lt;="&amp;属性价值透视!CB18),0)</f>
        <v>0</v>
      </c>
      <c r="CD18" s="13">
        <f>IF(BX18&gt;0,SUMIFS(数据母表!$FR$5:$FR$84,数据母表!FF16:FF95,"="&amp;属性价值透视!BW18,数据母表!$FG$5:$FG$84,"&lt;="&amp;属性价值透视!CB18),0)</f>
        <v>0</v>
      </c>
      <c r="CE18" s="37">
        <f t="shared" si="73"/>
        <v>0</v>
      </c>
      <c r="CG18">
        <f t="shared" si="74"/>
        <v>175260.58</v>
      </c>
      <c r="CI18" s="37">
        <f t="shared" si="0"/>
        <v>40</v>
      </c>
      <c r="CJ18" s="37">
        <f t="shared" si="41"/>
        <v>1360.5</v>
      </c>
      <c r="CK18" s="37">
        <f t="shared" si="42"/>
        <v>258.14999999999998</v>
      </c>
      <c r="CL18" s="37">
        <f t="shared" si="43"/>
        <v>0</v>
      </c>
      <c r="CM18" s="37">
        <f t="shared" si="44"/>
        <v>119.6</v>
      </c>
      <c r="CN18" s="37">
        <f t="shared" si="45"/>
        <v>0</v>
      </c>
      <c r="CP18" s="37">
        <f t="shared" si="6"/>
        <v>109</v>
      </c>
      <c r="CQ18" s="37">
        <f t="shared" si="46"/>
        <v>6.3947078280044103</v>
      </c>
      <c r="CR18" s="37">
        <f t="shared" si="47"/>
        <v>53</v>
      </c>
      <c r="CS18" s="37">
        <f t="shared" si="48"/>
        <v>0</v>
      </c>
      <c r="CT18" s="37">
        <f t="shared" si="49"/>
        <v>0</v>
      </c>
      <c r="CU18" s="37">
        <f t="shared" si="50"/>
        <v>0</v>
      </c>
      <c r="CX18" s="13">
        <f t="shared" si="12"/>
        <v>4350</v>
      </c>
      <c r="CY18" s="13">
        <f t="shared" si="51"/>
        <v>8700</v>
      </c>
      <c r="CZ18" s="13">
        <f t="shared" si="52"/>
        <v>13630</v>
      </c>
      <c r="DA18" s="13">
        <f t="shared" si="53"/>
        <v>0</v>
      </c>
      <c r="DB18" s="13">
        <f t="shared" si="54"/>
        <v>0</v>
      </c>
      <c r="DC18" s="13">
        <f t="shared" si="55"/>
        <v>0</v>
      </c>
      <c r="DD18" s="37">
        <f t="shared" si="75"/>
        <v>26680</v>
      </c>
      <c r="DE18" s="42">
        <f t="shared" si="76"/>
        <v>0.16304347826086957</v>
      </c>
      <c r="DF18" s="42">
        <f t="shared" si="77"/>
        <v>0.32608695652173914</v>
      </c>
      <c r="DG18" s="42">
        <f t="shared" si="78"/>
        <v>0.51086956521739135</v>
      </c>
      <c r="DH18" s="42">
        <f t="shared" si="79"/>
        <v>0</v>
      </c>
      <c r="DI18" s="42">
        <f t="shared" si="80"/>
        <v>0</v>
      </c>
      <c r="DJ18" s="42">
        <f t="shared" si="81"/>
        <v>0</v>
      </c>
      <c r="DM18" s="35">
        <v>12</v>
      </c>
      <c r="DN18" s="13">
        <f>SUMIFS(数据母表!$EP$5:$EP$784,数据母表!$EI$5:$EI$784,"="&amp;属性价值透视!DN$3,数据母表!$EM$5:$EM$784,"="&amp;属性价值透视!$DM18,数据母表!$EJ$5:$EJ$784,"&gt;="&amp;属性价值透视!DP$3,数据母表!$EJ$5:$EJ$784,"&lt;="&amp;属性价值透视!DR$3)</f>
        <v>1368</v>
      </c>
      <c r="DO18" s="13">
        <f>SUMIFS(数据母表!$ES$5:$ES$784,数据母表!$EI$5:$EI$784,"="&amp;属性价值透视!DN$3,数据母表!$EM$5:$EM$784,"="&amp;属性价值透视!$DM18,数据母表!$EJ$5:$EJ$784,"&gt;="&amp;属性价值透视!DP$3,数据母表!$EJ$5:$EJ$784,"&lt;="&amp;属性价值透视!DR$3)</f>
        <v>314.2</v>
      </c>
      <c r="DP18" s="37">
        <f t="shared" si="82"/>
        <v>4.3499999999999996</v>
      </c>
      <c r="DQ18" s="14"/>
      <c r="DR18" s="14"/>
      <c r="DT18" s="35">
        <v>12</v>
      </c>
      <c r="DU18" s="13">
        <f>SUMIFS(数据母表!$EP$5:$EP$784,数据母表!$EI$5:$EI$784,"="&amp;属性价值透视!DU$3,数据母表!$EM$5:$EM$784,"="&amp;属性价值透视!$DM18,数据母表!$EJ$5:$EJ$784,"&gt;="&amp;属性价值透视!DW$3,数据母表!$EJ$5:$EJ$784,"&lt;="&amp;属性价值透视!DY$3)</f>
        <v>8430</v>
      </c>
      <c r="DV18" s="13">
        <f>SUMIFS(数据母表!$ES$5:$ES$784,数据母表!$EI$5:$EI$784,"="&amp;属性价值透视!DU$3,数据母表!$EM$5:$EM$784,"="&amp;属性价值透视!$DM18,数据母表!$EJ$5:$EJ$784,"&gt;="&amp;属性价值透视!DW$3,数据母表!$EJ$5:$EJ$784,"&lt;="&amp;属性价值透视!DY$3)</f>
        <v>1383.7</v>
      </c>
      <c r="DW18" s="37">
        <f t="shared" si="83"/>
        <v>6.09</v>
      </c>
      <c r="DX18" s="14"/>
      <c r="DY18" s="14"/>
      <c r="EA18" s="35">
        <v>12</v>
      </c>
      <c r="EB18" s="13">
        <f>SUMIFS(数据母表!$EP$5:$EP$784,数据母表!$EI$5:$EI$784,"="&amp;属性价值透视!EB$3,数据母表!$EM$5:$EM$784,"="&amp;属性价值透视!$DM18,数据母表!$EJ$5:$EJ$784,"&gt;="&amp;属性价值透视!ED$3,数据母表!$EJ$5:$EJ$784,"&lt;="&amp;属性价值透视!EF$3)</f>
        <v>15672</v>
      </c>
      <c r="EC18" s="13">
        <f>SUMIFS(数据母表!$ES$5:$ES$784,数据母表!$EI$5:$EI$784,"="&amp;属性价值透视!EB$3,数据母表!$EM$5:$EM$784,"="&amp;属性价值透视!$DM18,数据母表!$EJ$5:$EJ$784,"&gt;="&amp;属性价值透视!ED$3,数据母表!$EJ$5:$EJ$784,"&lt;="&amp;属性价值透视!EF$3)</f>
        <v>3636.65</v>
      </c>
      <c r="ED18" s="37">
        <f t="shared" si="84"/>
        <v>4.3099999999999996</v>
      </c>
      <c r="EE18" s="14"/>
      <c r="EF18" s="14"/>
      <c r="EH18" s="35">
        <v>12</v>
      </c>
      <c r="EI18" s="13">
        <f>SUMIFS(数据母表!$EP$5:$EP$784,数据母表!$EI$5:$EI$784,"="&amp;属性价值透视!EI$3,数据母表!$EM$5:$EM$784,"="&amp;属性价值透视!$DM18,数据母表!$EJ$5:$EJ$784,"&gt;="&amp;属性价值透视!EK$3,数据母表!$EJ$5:$EJ$784,"&lt;="&amp;属性价值透视!EM$3)</f>
        <v>17718</v>
      </c>
      <c r="EJ18" s="13">
        <f>SUMIFS(数据母表!$ES$5:$ES$784,数据母表!$EI$5:$EI$784,"="&amp;属性价值透视!EI$3,数据母表!$EM$5:$EM$784,"="&amp;属性价值透视!$DM18,数据母表!$EJ$5:$EJ$784,"&gt;="&amp;属性价值透视!EK$3,数据母表!$EJ$5:$EJ$784,"&lt;="&amp;属性价值透视!EM$3)</f>
        <v>4546.25</v>
      </c>
      <c r="EK18" s="37">
        <f t="shared" si="85"/>
        <v>3.9</v>
      </c>
      <c r="EL18" s="14"/>
      <c r="EM18" s="14"/>
      <c r="EO18" s="35">
        <v>12</v>
      </c>
      <c r="EP18" s="13">
        <f>SUMIFS(数据母表!$EP$5:$EP$784,数据母表!$EI$5:$EI$784,"="&amp;属性价值透视!EP$3,数据母表!$EM$5:$EM$784,"="&amp;属性价值透视!$DM18,数据母表!$EJ$5:$EJ$784,"&gt;="&amp;属性价值透视!ER$3,数据母表!$EJ$5:$EJ$784,"&lt;="&amp;属性价值透视!ET$3)</f>
        <v>44598</v>
      </c>
      <c r="EQ18" s="13">
        <f>SUMIFS(数据母表!$ES$5:$ES$784,数据母表!$EI$5:$EI$784,"="&amp;属性价值透视!EP$3,数据母表!$EM$5:$EM$784,"="&amp;属性价值透视!$DM18,数据母表!$EJ$5:$EJ$784,"&gt;="&amp;属性价值透视!ER$3,数据母表!$EJ$5:$EJ$784,"&lt;="&amp;属性价值透视!ET$3)</f>
        <v>5468.45</v>
      </c>
      <c r="ER18" s="37">
        <f t="shared" si="86"/>
        <v>8.16</v>
      </c>
      <c r="ES18" s="14"/>
      <c r="ET18" s="14"/>
      <c r="EV18" s="35">
        <v>12</v>
      </c>
      <c r="EW18" s="13">
        <f>SUMIFS(数据母表!$EP$5:$EP$784,数据母表!$EI$5:$EI$784,"="&amp;属性价值透视!EW$3,数据母表!$EM$5:$EM$784,"="&amp;属性价值透视!$DM18,数据母表!$EJ$5:$EJ$784,"&gt;="&amp;属性价值透视!EY$3,数据母表!$EJ$5:$EJ$784,"&lt;="&amp;属性价值透视!FA$3)</f>
        <v>86826</v>
      </c>
      <c r="EX18" s="13">
        <f>SUMIFS(数据母表!$ES$5:$ES$784,数据母表!$EI$5:$EI$784,"="&amp;属性价值透视!EW$3,数据母表!$EM$5:$EM$784,"="&amp;属性价值透视!$DM18,数据母表!$EJ$5:$EJ$784,"&gt;="&amp;属性价值透视!EY$3,数据母表!$EJ$5:$EJ$784,"&lt;="&amp;属性价值透视!FA$3)</f>
        <v>14576.5</v>
      </c>
      <c r="EY18" s="37">
        <f t="shared" si="87"/>
        <v>5.96</v>
      </c>
      <c r="EZ18" s="14"/>
      <c r="FA18" s="14"/>
      <c r="FC18" s="35">
        <v>12</v>
      </c>
      <c r="FD18" s="13">
        <f>SUMIFS(数据母表!$EP$5:$EP$784,数据母表!$EI$5:$EI$784,"="&amp;属性价值透视!FD$3,数据母表!$EM$5:$EM$784,"="&amp;属性价值透视!$DM18,数据母表!$EJ$5:$EJ$784,"&gt;="&amp;属性价值透视!FF$3,数据母表!$EJ$5:$EJ$784,"&lt;="&amp;属性价值透视!FH$3)</f>
        <v>75828</v>
      </c>
      <c r="FE18" s="13">
        <f>SUMIFS(数据母表!$ES$5:$ES$784,数据母表!$EI$5:$EI$784,"="&amp;属性价值透视!FD$3,数据母表!$EM$5:$EM$784,"="&amp;属性价值透视!$DM18,数据母表!$EJ$5:$EJ$784,"&gt;="&amp;属性价值透视!FF$3,数据母表!$EJ$5:$EJ$784,"&lt;="&amp;属性价值透视!FH$3)</f>
        <v>18271.8</v>
      </c>
      <c r="FF18" s="37">
        <f t="shared" si="88"/>
        <v>4.1500000000000004</v>
      </c>
      <c r="FG18" s="14"/>
      <c r="FH18" s="14"/>
      <c r="FK18" s="67">
        <v>14</v>
      </c>
      <c r="FL18" s="67">
        <f>[2]属性投放!$FJ20</f>
        <v>100</v>
      </c>
      <c r="FM18" s="67" t="str">
        <f>[3]时间节点!$BJ18</f>
        <v>焦热+1</v>
      </c>
      <c r="FN18" s="67">
        <f t="shared" si="57"/>
        <v>15</v>
      </c>
      <c r="FP18" s="67">
        <v>14</v>
      </c>
      <c r="FQ18" s="67">
        <v>13</v>
      </c>
      <c r="FR18" s="67">
        <f>[2]属性投放!$AD20</f>
        <v>102</v>
      </c>
      <c r="FS18" s="67">
        <f>[2]属性投放!$AF20</f>
        <v>33</v>
      </c>
    </row>
    <row r="19" spans="1:175" ht="16.5" x14ac:dyDescent="0.2">
      <c r="A19" s="33">
        <v>13</v>
      </c>
      <c r="B19" s="13">
        <f>数据母表!BW17</f>
        <v>70</v>
      </c>
      <c r="C19" s="13">
        <f>数据母表!BX17</f>
        <v>75</v>
      </c>
      <c r="D19" s="13">
        <v>65</v>
      </c>
      <c r="E19" s="13">
        <v>8.35</v>
      </c>
      <c r="F19" s="13">
        <f t="shared" si="24"/>
        <v>10</v>
      </c>
      <c r="G19" s="13">
        <f t="shared" si="25"/>
        <v>11</v>
      </c>
      <c r="H19" s="13">
        <f t="shared" si="26"/>
        <v>80</v>
      </c>
      <c r="I19" s="13">
        <f t="shared" si="58"/>
        <v>77</v>
      </c>
      <c r="J19" s="13">
        <f>MATCH(I19,数据母表!$AY$5:$AY$56,1)</f>
        <v>23</v>
      </c>
      <c r="K19" s="13">
        <f>INDEX(数据母表!P$5:P$84,(属性价值透视!$C$2-2)*20+属性价值透视!$G19)*($C19-$B19)</f>
        <v>150</v>
      </c>
      <c r="L19" s="13">
        <f>INDEX(数据母表!Q$5:Q$84,(属性价值透视!$C$2-2)*20+属性价值透视!$G19)*($C19-$B19)</f>
        <v>75</v>
      </c>
      <c r="M19" s="13">
        <f>INDEX(数据母表!R$5:R$84,(属性价值透视!$C$2-2)*20+属性价值透视!$G19)*($C19-$B19)</f>
        <v>1350</v>
      </c>
      <c r="N19" s="13">
        <f t="shared" si="27"/>
        <v>4350</v>
      </c>
      <c r="O19" s="13">
        <f>SUMIFS(数据母表!$CR$5:$CR$604,数据母表!$CP$5:$CP$604,"&lt;"&amp;属性价值透视!C19,数据母表!$CP$5:$CP$604,"&gt;="&amp;属性价值透视!B19,数据母表!$CQ$5:$CQ$604,"="&amp;属性价值透视!$C$2)</f>
        <v>121900</v>
      </c>
      <c r="P19" s="13">
        <f t="shared" si="59"/>
        <v>48760</v>
      </c>
      <c r="Q19" s="13">
        <f t="shared" si="60"/>
        <v>48.8</v>
      </c>
      <c r="R19" s="37">
        <f t="shared" si="61"/>
        <v>89</v>
      </c>
      <c r="S19" s="13">
        <f t="shared" si="62"/>
        <v>0</v>
      </c>
      <c r="T19" s="13">
        <f>SUMIFS(数据母表!BA$5:BA$212,数据母表!$AW$5:$AW$212,"="&amp;属性价值透视!$C$2,数据母表!$AX$5:$AX$212,"&gt;"&amp;属性价值透视!$J18,数据母表!$AX$5:$AX$212,"&lt;="&amp;属性价值透视!$J19)</f>
        <v>0</v>
      </c>
      <c r="U19" s="13">
        <f>SUMIFS(数据母表!BB$5:BB$212,数据母表!$AW$5:$AW$212,"="&amp;属性价值透视!$C$2,数据母表!$AX$5:$AX$212,"&gt;"&amp;属性价值透视!$J18,数据母表!$AX$5:$AX$212,"&lt;="&amp;属性价值透视!$J19)</f>
        <v>0</v>
      </c>
      <c r="V19" s="13">
        <f>SUMIFS(数据母表!BC$5:BC$212,数据母表!$AW$5:$AW$212,"="&amp;属性价值透视!$C$2,数据母表!$AX$5:$AX$212,"&gt;"&amp;属性价值透视!$J18,数据母表!$AX$5:$AX$212,"&lt;="&amp;属性价值透视!$J19)</f>
        <v>0</v>
      </c>
      <c r="W19" s="13">
        <f t="shared" si="28"/>
        <v>0</v>
      </c>
      <c r="X19" s="13">
        <f>SUMIFS(数据母表!BD$5:BD$212,数据母表!$AW$5:$AW$212,"="&amp;属性价值透视!$C$2,数据母表!$AX$5:$AX$212,"&gt;"&amp;属性价值透视!$J18,数据母表!$AX$5:$AX$212,"&lt;="&amp;属性价值透视!$J19)</f>
        <v>0</v>
      </c>
      <c r="Y19" s="13">
        <f>SUMIFS(数据母表!BE$5:BE$212,数据母表!$AW$5:$AW$212,"="&amp;属性价值透视!$C$2,数据母表!$AX$5:$AX$212,"&gt;"&amp;属性价值透视!$J18,数据母表!$AX$5:$AX$212,"&lt;="&amp;属性价值透视!$J19)</f>
        <v>0</v>
      </c>
      <c r="Z19" s="13">
        <f>SUMIFS(数据母表!BF$5:BF$212,数据母表!$AW$5:$AW$212,"="&amp;属性价值透视!$C$2,数据母表!$AX$5:$AX$212,"&gt;"&amp;属性价值透视!$J18,数据母表!$AX$5:$AX$212,"&lt;="&amp;属性价值透视!$J19)</f>
        <v>0</v>
      </c>
      <c r="AA19" s="13">
        <f>SUMIFS(数据母表!BG$5:BG$212,数据母表!$AW$5:$AW$212,"="&amp;属性价值透视!$C$2,数据母表!$AX$5:$AX$212,"&gt;"&amp;属性价值透视!$J18,数据母表!$AX$5:$AX$212,"&lt;="&amp;属性价值透视!$J19)</f>
        <v>0</v>
      </c>
      <c r="AB19" s="13">
        <f>SUMIFS(数据母表!BH$5:BH$212,数据母表!$AW$5:$AW$212,"="&amp;属性价值透视!$C$2,数据母表!$AX$5:$AX$212,"&gt;"&amp;属性价值透视!$J18,数据母表!$AX$5:$AX$212,"&lt;="&amp;属性价值透视!$J19)</f>
        <v>0</v>
      </c>
      <c r="AC19" s="13">
        <f>SUMIFS(数据母表!BI$5:BI$212,数据母表!$AW$5:$AW$212,"="&amp;属性价值透视!$C$2,数据母表!$AX$5:$AX$212,"&gt;"&amp;属性价值透视!$J18,数据母表!$AX$5:$AX$212,"&lt;="&amp;属性价值透视!$J19)</f>
        <v>0</v>
      </c>
      <c r="AD19" s="13">
        <f>SUMIFS(数据母表!BJ$5:BJ$212,数据母表!$AW$5:$AW$212,"="&amp;属性价值透视!$C$2,数据母表!$AX$5:$AX$212,"&gt;"&amp;属性价值透视!$J18,数据母表!$AX$5:$AX$212,"&lt;="&amp;属性价值透视!$J19)</f>
        <v>0</v>
      </c>
      <c r="AE19" s="13">
        <f t="shared" si="29"/>
        <v>0</v>
      </c>
      <c r="AF19" s="13">
        <f t="shared" si="63"/>
        <v>0</v>
      </c>
      <c r="AG19" s="37">
        <f t="shared" si="64"/>
        <v>0</v>
      </c>
      <c r="AH19" s="13">
        <f>SUMIFS(数据母表!W$5:W$84,数据母表!$K$5:$K$84,"="&amp;属性价值透视!$C$2,数据母表!$L$5:$L$84,"="&amp;属性价值透视!$G19)*$S19</f>
        <v>0</v>
      </c>
      <c r="AI19" s="13">
        <f>SUMIFS(数据母表!X$5:X$84,数据母表!$K$5:$K$84,"="&amp;属性价值透视!$C$2,数据母表!$L$5:$L$84,"="&amp;属性价值透视!$G19)*$S19</f>
        <v>0</v>
      </c>
      <c r="AJ19" s="13">
        <f>SUMIFS(数据母表!Y$5:Y$84,数据母表!$K$5:$K$84,"="&amp;属性价值透视!$C$2,数据母表!$L$5:$L$84,"="&amp;属性价值透视!$G19)*$S19</f>
        <v>0</v>
      </c>
      <c r="AK19" s="13">
        <f t="shared" si="30"/>
        <v>0</v>
      </c>
      <c r="AL19" s="13">
        <f>SUMIFS(数据母表!BO$5:BO$84,数据母表!$BM$5:$BM$84,"="&amp;属性价值透视!$C$2,数据母表!$BN$5:$BN$84,"="&amp;属性价值透视!$G19)*属性价值透视!$S19</f>
        <v>0</v>
      </c>
      <c r="AM19" s="13">
        <f>SUMIFS(数据母表!BP$5:BP$84,数据母表!$BM$5:$BM$84,"="&amp;属性价值透视!$C$2,数据母表!$BN$5:$BN$84,"="&amp;属性价值透视!$G19)*属性价值透视!$S19</f>
        <v>0</v>
      </c>
      <c r="AN19" s="13">
        <f>SUMIFS(数据母表!BQ$5:BQ$84,数据母表!$BM$5:$BM$84,"="&amp;属性价值透视!$C$2,数据母表!$BN$5:$BN$84,"="&amp;属性价值透视!$G19)*属性价值透视!$S19</f>
        <v>0</v>
      </c>
      <c r="AO19" s="13">
        <f>SUMIFS(数据母表!BR$5:BR$84,数据母表!$BM$5:$BM$84,"="&amp;属性价值透视!$C$2,数据母表!$BN$5:$BN$84,"="&amp;属性价值透视!$G19)*属性价值透视!$S19</f>
        <v>0</v>
      </c>
      <c r="AP19" s="13">
        <f>SUMIFS(数据母表!BS$5:BS$84,数据母表!$BM$5:$BM$84,"="&amp;属性价值透视!$C$2,数据母表!$BN$5:$BN$84,"="&amp;属性价值透视!$G19)*属性价值透视!$S19</f>
        <v>0</v>
      </c>
      <c r="AQ19" s="13">
        <f t="shared" si="31"/>
        <v>0</v>
      </c>
      <c r="AR19" s="13">
        <f t="shared" si="65"/>
        <v>0</v>
      </c>
      <c r="AS19" s="37">
        <f t="shared" si="66"/>
        <v>0</v>
      </c>
      <c r="AT19" s="47">
        <f>数据母表!CB17</f>
        <v>3</v>
      </c>
      <c r="AU19" s="47">
        <f t="shared" si="67"/>
        <v>1</v>
      </c>
      <c r="AV19" s="47">
        <f t="shared" si="90"/>
        <v>0</v>
      </c>
      <c r="AW19" s="47">
        <f>IF($AV19&gt;0,INDEX(数据母表!CZ$5:CZ$59,(属性价值透视!$H$2-1)*11+$AT19),0)</f>
        <v>0</v>
      </c>
      <c r="AX19" s="47">
        <f>IF($AV19&gt;0,INDEX(数据母表!DA$5:DA$59,(属性价值透视!$H$2-1)*11+$AT19),0)</f>
        <v>0</v>
      </c>
      <c r="AY19" s="47">
        <f>IF($AV19&gt;0,INDEX(数据母表!DB$5:DB$59,(属性价值透视!$H$2-1)*11+$AT19),0)</f>
        <v>0</v>
      </c>
      <c r="AZ19" s="47">
        <f>IF($AV19&gt;0,INDEX(数据母表!DF$5:DF$59,(属性价值透视!$H$2-1)*11+$AT19),0)</f>
        <v>0</v>
      </c>
      <c r="BA19" s="47">
        <f>IF($AV19&gt;0,INDEX(数据母表!DG$5:DG$59,(属性价值透视!$H$2-1)*11+$AT19),0)</f>
        <v>0</v>
      </c>
      <c r="BB19" s="47">
        <f>IF($AV19&gt;0,INDEX(数据母表!DH$5:DH$59,(属性价值透视!$H$2-1)*11+$AT19),0)</f>
        <v>0</v>
      </c>
      <c r="BC19" s="13">
        <f t="shared" si="32"/>
        <v>0</v>
      </c>
      <c r="BD19" s="13">
        <f>IF(属性价值透视!$AV19&gt;0,INDEX(数据母表!$CY$5:$CY$59,(属性价值透视!$H$2-1)*11+属性价值透视!AT19)*数据母表!$CW$2,0)</f>
        <v>0</v>
      </c>
      <c r="BE19" s="13">
        <f t="shared" si="33"/>
        <v>0</v>
      </c>
      <c r="BF19" s="37">
        <f t="shared" si="68"/>
        <v>0</v>
      </c>
      <c r="BG19" s="13">
        <f>IF(属性价值透视!$AU19&gt;0,INDEX(数据母表!$DC$5:$DC$59,(属性价值透视!$H$2-1)*11+属性价值透视!$AT19),0)</f>
        <v>0</v>
      </c>
      <c r="BH19" s="13">
        <f>IF(属性价值透视!$AU19&gt;0,INDEX(数据母表!$DC$5:$DC$59,(属性价值透视!$H$2-1)*11+属性价值透视!$AT19),0)</f>
        <v>0</v>
      </c>
      <c r="BI19" s="13">
        <f>IF(属性价值透视!$AU19&gt;0,INDEX(数据母表!$DC$5:$DC$59,(属性价值透视!$H$2-1)*11+属性价值透视!$AT19),0)</f>
        <v>0</v>
      </c>
      <c r="BJ19" s="13">
        <f t="shared" si="34"/>
        <v>0</v>
      </c>
      <c r="BK19" s="13">
        <f t="shared" si="35"/>
        <v>0</v>
      </c>
      <c r="BL19" s="13">
        <f t="shared" si="36"/>
        <v>0</v>
      </c>
      <c r="BM19" s="13">
        <f t="shared" si="37"/>
        <v>0</v>
      </c>
      <c r="BN19" s="13">
        <f>SUMIFS(数据母表!$DT$5:$DT$754,数据母表!$DR$5:$DR$754,"&gt;"&amp;属性价值透视!$B19,数据母表!$DR$5:$DR$754,"&lt;="&amp;属性价值透视!$C19,数据母表!$DS$5:$DS$754,"="&amp;属性价值透视!$H$2)</f>
        <v>169000</v>
      </c>
      <c r="BO19" s="13">
        <f t="shared" si="38"/>
        <v>169</v>
      </c>
      <c r="BP19" s="37">
        <f t="shared" si="69"/>
        <v>0</v>
      </c>
      <c r="BQ19" s="13">
        <f>SUM(N$7:N19)+SUM(W$7:W19)+SUM(AK$7:AK19)+SUM(BC$7:BC19)+SUM(BM$7:BM19)</f>
        <v>179610.58</v>
      </c>
      <c r="BR19" s="13">
        <f>SUM(Q$7:Q19)+SUM(AF$7:AF19)+SUM(AR$7:AR19)+SUM(BE$7:BE19)+SUM(BO$7:BO19)</f>
        <v>16671.7</v>
      </c>
      <c r="BS19" s="37">
        <f t="shared" si="70"/>
        <v>10.8</v>
      </c>
      <c r="BT19" s="13">
        <f t="shared" si="39"/>
        <v>4350</v>
      </c>
      <c r="BU19" s="13">
        <f t="shared" si="40"/>
        <v>217.8</v>
      </c>
      <c r="BV19" s="37">
        <f t="shared" si="71"/>
        <v>20</v>
      </c>
      <c r="BW19" s="13">
        <f>MATCH(C19,数据母表!$FB$5:$FB$13,1)-1</f>
        <v>3</v>
      </c>
      <c r="BX19" s="13">
        <f t="shared" si="89"/>
        <v>1</v>
      </c>
      <c r="BY19" s="13">
        <f>IF(BX19&gt;0,SUMIFS(数据母表!$FK$5:$FK$84,数据母表!FF17:FF96,"="&amp;属性价值透视!BW19),0)</f>
        <v>54300</v>
      </c>
      <c r="BZ19" s="13">
        <f>IF(BX19&gt;0,ROUND(SUMIFS(数据母表!$FR$5:$FR$84,数据母表!FF17:FF96,"="&amp;属性价值透视!BW19),1),0)</f>
        <v>4884.8999999999996</v>
      </c>
      <c r="CA19" s="37">
        <f t="shared" si="72"/>
        <v>11.1</v>
      </c>
      <c r="CB19" s="13">
        <f>IF(属性价值透视!BW19&gt;0,INDEX(数据母表!$FC$6:$FC$13,属性价值透视!BW19),0)</f>
        <v>7</v>
      </c>
      <c r="CC19" s="13">
        <f>IF(BX19&gt;0,SUMIFS(数据母表!$FK$5:$FK$84,数据母表!FF17:FF96,"="&amp;属性价值透视!BW19,数据母表!$FG$5:$FG$84,"&lt;="&amp;属性价值透视!CB19),0)</f>
        <v>36300</v>
      </c>
      <c r="CD19" s="13">
        <f>IF(BX19&gt;0,SUMIFS(数据母表!$FR$5:$FR$84,数据母表!FF17:FF96,"="&amp;属性价值透视!BW19,数据母表!$FG$5:$FG$84,"&lt;="&amp;属性价值透视!CB19),0)</f>
        <v>3468.3850416666678</v>
      </c>
      <c r="CE19" s="37">
        <f t="shared" si="73"/>
        <v>10.5</v>
      </c>
      <c r="CG19">
        <f t="shared" si="74"/>
        <v>215910.58</v>
      </c>
      <c r="CI19" s="37">
        <f t="shared" si="0"/>
        <v>48.8</v>
      </c>
      <c r="CJ19" s="37">
        <f t="shared" si="41"/>
        <v>0</v>
      </c>
      <c r="CK19" s="37">
        <f t="shared" si="42"/>
        <v>0</v>
      </c>
      <c r="CL19" s="37">
        <f t="shared" si="43"/>
        <v>0</v>
      </c>
      <c r="CM19" s="37">
        <f t="shared" si="44"/>
        <v>169</v>
      </c>
      <c r="CN19" s="37">
        <f t="shared" si="45"/>
        <v>3468.3850416666678</v>
      </c>
      <c r="CP19" s="37">
        <f t="shared" si="6"/>
        <v>89</v>
      </c>
      <c r="CQ19" s="37">
        <f t="shared" si="46"/>
        <v>0</v>
      </c>
      <c r="CR19" s="37">
        <f t="shared" si="47"/>
        <v>0</v>
      </c>
      <c r="CS19" s="37">
        <f t="shared" si="48"/>
        <v>0</v>
      </c>
      <c r="CT19" s="37">
        <f t="shared" si="49"/>
        <v>0</v>
      </c>
      <c r="CU19" s="37">
        <f t="shared" si="50"/>
        <v>10.5</v>
      </c>
      <c r="CX19" s="13">
        <f t="shared" si="12"/>
        <v>4350</v>
      </c>
      <c r="CY19" s="13">
        <f t="shared" si="51"/>
        <v>0</v>
      </c>
      <c r="CZ19" s="13">
        <f t="shared" si="52"/>
        <v>0</v>
      </c>
      <c r="DA19" s="13">
        <f t="shared" si="53"/>
        <v>0</v>
      </c>
      <c r="DB19" s="13">
        <f t="shared" si="54"/>
        <v>0</v>
      </c>
      <c r="DC19" s="13">
        <f t="shared" si="55"/>
        <v>36300</v>
      </c>
      <c r="DD19" s="37">
        <f t="shared" si="75"/>
        <v>40650</v>
      </c>
      <c r="DE19" s="42">
        <f t="shared" si="76"/>
        <v>0.1070110701107011</v>
      </c>
      <c r="DF19" s="42">
        <f t="shared" si="77"/>
        <v>0</v>
      </c>
      <c r="DG19" s="42">
        <f t="shared" si="78"/>
        <v>0</v>
      </c>
      <c r="DH19" s="42">
        <f t="shared" si="79"/>
        <v>0</v>
      </c>
      <c r="DI19" s="42">
        <f t="shared" si="80"/>
        <v>0</v>
      </c>
      <c r="DJ19" s="42">
        <f t="shared" si="81"/>
        <v>0.8929889298892989</v>
      </c>
      <c r="DM19" s="35">
        <v>13</v>
      </c>
      <c r="DN19" s="13">
        <f>SUMIFS(数据母表!$EP$5:$EP$784,数据母表!$EI$5:$EI$784,"="&amp;属性价值透视!DN$3,数据母表!$EM$5:$EM$784,"="&amp;属性价值透视!$DM19,数据母表!$EJ$5:$EJ$784,"&gt;="&amp;属性价值透视!DP$3,数据母表!$EJ$5:$EJ$784,"&lt;="&amp;属性价值透视!DR$3)</f>
        <v>1422</v>
      </c>
      <c r="DO19" s="13">
        <f>SUMIFS(数据母表!$ES$5:$ES$784,数据母表!$EI$5:$EI$784,"="&amp;属性价值透视!DN$3,数据母表!$EM$5:$EM$784,"="&amp;属性价值透视!$DM19,数据母表!$EJ$5:$EJ$784,"&gt;="&amp;属性价值透视!DP$3,数据母表!$EJ$5:$EJ$784,"&lt;="&amp;属性价值透视!DR$3)</f>
        <v>364.4</v>
      </c>
      <c r="DP19" s="37">
        <f t="shared" si="82"/>
        <v>3.9</v>
      </c>
      <c r="DQ19" s="14"/>
      <c r="DR19" s="14"/>
      <c r="DT19" s="35">
        <v>13</v>
      </c>
      <c r="DU19" s="13">
        <f>SUMIFS(数据母表!$EP$5:$EP$784,数据母表!$EI$5:$EI$784,"="&amp;属性价值透视!DU$3,数据母表!$EM$5:$EM$784,"="&amp;属性价值透视!$DM19,数据母表!$EJ$5:$EJ$784,"&gt;="&amp;属性价值透视!DW$3,数据母表!$EJ$5:$EJ$784,"&lt;="&amp;属性价值透视!DY$3)</f>
        <v>8658</v>
      </c>
      <c r="DV19" s="13">
        <f>SUMIFS(数据母表!$ES$5:$ES$784,数据母表!$EI$5:$EI$784,"="&amp;属性价值透视!DU$3,数据母表!$EM$5:$EM$784,"="&amp;属性价值透视!$DM19,数据母表!$EJ$5:$EJ$784,"&gt;="&amp;属性价值透视!DW$3,数据母表!$EJ$5:$EJ$784,"&lt;="&amp;属性价值透视!DY$3)</f>
        <v>1609.4</v>
      </c>
      <c r="DW19" s="37">
        <f t="shared" si="83"/>
        <v>5.38</v>
      </c>
      <c r="DX19" s="14"/>
      <c r="DY19" s="14"/>
      <c r="EA19" s="35">
        <v>13</v>
      </c>
      <c r="EB19" s="13">
        <f>SUMIFS(数据母表!$EP$5:$EP$784,数据母表!$EI$5:$EI$784,"="&amp;属性价值透视!EB$3,数据母表!$EM$5:$EM$784,"="&amp;属性价值透视!$DM19,数据母表!$EJ$5:$EJ$784,"&gt;="&amp;属性价值透视!ED$3,数据母表!$EJ$5:$EJ$784,"&lt;="&amp;属性价值透视!EF$3)</f>
        <v>16224</v>
      </c>
      <c r="EC19" s="13">
        <f>SUMIFS(数据母表!$ES$5:$ES$784,数据母表!$EI$5:$EI$784,"="&amp;属性价值透视!EB$3,数据母表!$EM$5:$EM$784,"="&amp;属性价值透视!$DM19,数据母表!$EJ$5:$EJ$784,"&gt;="&amp;属性价值透视!ED$3,数据母表!$EJ$5:$EJ$784,"&lt;="&amp;属性价值透视!EF$3)</f>
        <v>4237.3500000000004</v>
      </c>
      <c r="ED19" s="37">
        <f t="shared" si="84"/>
        <v>3.83</v>
      </c>
      <c r="EE19" s="14"/>
      <c r="EF19" s="14"/>
      <c r="EH19" s="35">
        <v>13</v>
      </c>
      <c r="EI19" s="13">
        <f>SUMIFS(数据母表!$EP$5:$EP$784,数据母表!$EI$5:$EI$784,"="&amp;属性价值透视!EI$3,数据母表!$EM$5:$EM$784,"="&amp;属性价值透视!$DM19,数据母表!$EJ$5:$EJ$784,"&gt;="&amp;属性价值透视!EK$3,数据母表!$EJ$5:$EJ$784,"&lt;="&amp;属性价值透视!EM$3)</f>
        <v>18426</v>
      </c>
      <c r="EJ19" s="13">
        <f>SUMIFS(数据母表!$ES$5:$ES$784,数据母表!$EI$5:$EI$784,"="&amp;属性价值透视!EI$3,数据母表!$EM$5:$EM$784,"="&amp;属性价值透视!$DM19,数据母表!$EJ$5:$EJ$784,"&gt;="&amp;属性价值透视!EK$3,数据母表!$EJ$5:$EJ$784,"&lt;="&amp;属性价值透视!EM$3)</f>
        <v>5297.15</v>
      </c>
      <c r="EK19" s="37">
        <f t="shared" si="85"/>
        <v>3.48</v>
      </c>
      <c r="EL19" s="14"/>
      <c r="EM19" s="14"/>
      <c r="EO19" s="35">
        <v>13</v>
      </c>
      <c r="EP19" s="13">
        <f>SUMIFS(数据母表!$EP$5:$EP$784,数据母表!$EI$5:$EI$784,"="&amp;属性价值透视!EP$3,数据母表!$EM$5:$EM$784,"="&amp;属性价值透视!$DM19,数据母表!$EJ$5:$EJ$784,"&gt;="&amp;属性价值透视!ER$3,数据母表!$EJ$5:$EJ$784,"&lt;="&amp;属性价值透视!ET$3)</f>
        <v>46320</v>
      </c>
      <c r="EQ19" s="13">
        <f>SUMIFS(数据母表!$ES$5:$ES$784,数据母表!$EI$5:$EI$784,"="&amp;属性价值透视!EP$3,数据母表!$EM$5:$EM$784,"="&amp;属性价值透视!$DM19,数据母表!$EJ$5:$EJ$784,"&gt;="&amp;属性价值透视!ER$3,数据母表!$EJ$5:$EJ$784,"&lt;="&amp;属性价值透视!ET$3)</f>
        <v>6369.85</v>
      </c>
      <c r="ER19" s="37">
        <f t="shared" si="86"/>
        <v>7.27</v>
      </c>
      <c r="ES19" s="14"/>
      <c r="ET19" s="14"/>
      <c r="EV19" s="35">
        <v>13</v>
      </c>
      <c r="EW19" s="13">
        <f>SUMIFS(数据母表!$EP$5:$EP$784,数据母表!$EI$5:$EI$784,"="&amp;属性价值透视!EW$3,数据母表!$EM$5:$EM$784,"="&amp;属性价值透视!$DM19,数据母表!$EJ$5:$EJ$784,"&gt;="&amp;属性价值透视!EY$3,数据母表!$EJ$5:$EJ$784,"&lt;="&amp;属性价值透视!FA$3)</f>
        <v>90474</v>
      </c>
      <c r="EX19" s="13">
        <f>SUMIFS(数据母表!$ES$5:$ES$784,数据母表!$EI$5:$EI$784,"="&amp;属性价值透视!EW$3,数据母表!$EM$5:$EM$784,"="&amp;属性价值透视!$DM19,数据母表!$EJ$5:$EJ$784,"&gt;="&amp;属性价值透视!EY$3,数据母表!$EJ$5:$EJ$784,"&lt;="&amp;属性价值透视!FA$3)</f>
        <v>16980.05</v>
      </c>
      <c r="EY19" s="37">
        <f t="shared" si="87"/>
        <v>5.33</v>
      </c>
      <c r="EZ19" s="14"/>
      <c r="FA19" s="14"/>
      <c r="FC19" s="35">
        <v>13</v>
      </c>
      <c r="FD19" s="13">
        <f>SUMIFS(数据母表!$EP$5:$EP$784,数据母表!$EI$5:$EI$784,"="&amp;属性价值透视!FD$3,数据母表!$EM$5:$EM$784,"="&amp;属性价值透视!$DM19,数据母表!$EJ$5:$EJ$784,"&gt;="&amp;属性价值透视!FF$3,数据母表!$EJ$5:$EJ$784,"&lt;="&amp;属性价值透视!FH$3)</f>
        <v>78888</v>
      </c>
      <c r="FE19" s="13">
        <f>SUMIFS(数据母表!$ES$5:$ES$784,数据母表!$EI$5:$EI$784,"="&amp;属性价值透视!FD$3,数据母表!$EM$5:$EM$784,"="&amp;属性价值透视!$DM19,数据母表!$EJ$5:$EJ$784,"&gt;="&amp;属性价值透视!FF$3,数据母表!$EJ$5:$EJ$784,"&lt;="&amp;属性价值透视!FH$3)</f>
        <v>21277.35</v>
      </c>
      <c r="FF19" s="37">
        <f t="shared" si="88"/>
        <v>3.71</v>
      </c>
      <c r="FG19" s="14"/>
      <c r="FH19" s="14"/>
      <c r="FK19" s="67">
        <v>15</v>
      </c>
      <c r="FL19" s="67">
        <f>[2]属性投放!$FJ21</f>
        <v>110</v>
      </c>
      <c r="FM19" s="67" t="str">
        <f>[3]时间节点!$BJ19</f>
        <v>焦热+2</v>
      </c>
      <c r="FN19" s="67">
        <f t="shared" si="57"/>
        <v>16</v>
      </c>
      <c r="FP19" s="67">
        <v>15</v>
      </c>
      <c r="FQ19" s="67">
        <v>14</v>
      </c>
      <c r="FR19" s="67">
        <f>[2]属性投放!$AD21</f>
        <v>110</v>
      </c>
      <c r="FS19" s="67">
        <f>[2]属性投放!$AF21</f>
        <v>36</v>
      </c>
    </row>
    <row r="20" spans="1:175" ht="16.5" x14ac:dyDescent="0.2">
      <c r="A20" s="33">
        <v>14</v>
      </c>
      <c r="B20" s="13">
        <f>数据母表!BW18</f>
        <v>75</v>
      </c>
      <c r="C20" s="13">
        <f>数据母表!BX18</f>
        <v>80</v>
      </c>
      <c r="D20" s="13">
        <v>76</v>
      </c>
      <c r="E20" s="13">
        <v>9.94</v>
      </c>
      <c r="F20" s="13">
        <f t="shared" si="24"/>
        <v>11</v>
      </c>
      <c r="G20" s="13">
        <f t="shared" si="25"/>
        <v>12</v>
      </c>
      <c r="H20" s="13">
        <f t="shared" si="26"/>
        <v>87</v>
      </c>
      <c r="I20" s="13">
        <f t="shared" si="58"/>
        <v>83</v>
      </c>
      <c r="J20" s="13">
        <f>MATCH(I20,数据母表!$AY$5:$AY$56,1)</f>
        <v>26</v>
      </c>
      <c r="K20" s="13">
        <f>INDEX(数据母表!P$5:P$84,(属性价值透视!$C$2-2)*20+属性价值透视!$G20)*($C20-$B20)</f>
        <v>150</v>
      </c>
      <c r="L20" s="13">
        <f>INDEX(数据母表!Q$5:Q$84,(属性价值透视!$C$2-2)*20+属性价值透视!$G20)*($C20-$B20)</f>
        <v>75</v>
      </c>
      <c r="M20" s="13">
        <f>INDEX(数据母表!R$5:R$84,(属性价值透视!$C$2-2)*20+属性价值透视!$G20)*($C20-$B20)</f>
        <v>1350</v>
      </c>
      <c r="N20" s="13">
        <f t="shared" si="27"/>
        <v>4350</v>
      </c>
      <c r="O20" s="13">
        <f>SUMIFS(数据母表!$CR$5:$CR$604,数据母表!$CP$5:$CP$604,"&lt;"&amp;属性价值透视!C20,数据母表!$CP$5:$CP$604,"&gt;="&amp;属性价值透视!B20,数据母表!$CQ$5:$CQ$604,"="&amp;属性价值透视!$C$2)</f>
        <v>136750</v>
      </c>
      <c r="P20" s="13">
        <f t="shared" si="59"/>
        <v>54700</v>
      </c>
      <c r="Q20" s="13">
        <f t="shared" si="60"/>
        <v>54.7</v>
      </c>
      <c r="R20" s="37">
        <f t="shared" si="61"/>
        <v>80</v>
      </c>
      <c r="S20" s="13">
        <f t="shared" si="62"/>
        <v>1</v>
      </c>
      <c r="T20" s="13">
        <f>SUMIFS(数据母表!BA$5:BA$212,数据母表!$AW$5:$AW$212,"="&amp;属性价值透视!$C$2,数据母表!$AX$5:$AX$212,"&gt;"&amp;属性价值透视!$J19,数据母表!$AX$5:$AX$212,"&lt;="&amp;属性价值透视!$J20)</f>
        <v>620</v>
      </c>
      <c r="U20" s="13">
        <f>SUMIFS(数据母表!BB$5:BB$212,数据母表!$AW$5:$AW$212,"="&amp;属性价值透视!$C$2,数据母表!$AX$5:$AX$212,"&gt;"&amp;属性价值透视!$J19,数据母表!$AX$5:$AX$212,"&lt;="&amp;属性价值透视!$J20)</f>
        <v>311</v>
      </c>
      <c r="V20" s="13">
        <f>SUMIFS(数据母表!BC$5:BC$212,数据母表!$AW$5:$AW$212,"="&amp;属性价值透视!$C$2,数据母表!$AX$5:$AX$212,"&gt;"&amp;属性价值透视!$J19,数据母表!$AX$5:$AX$212,"&lt;="&amp;属性价值透视!$J20)</f>
        <v>5580</v>
      </c>
      <c r="W20" s="13">
        <f t="shared" si="28"/>
        <v>18000</v>
      </c>
      <c r="X20" s="13">
        <f>SUMIFS(数据母表!BD$5:BD$212,数据母表!$AW$5:$AW$212,"="&amp;属性价值透视!$C$2,数据母表!$AX$5:$AX$212,"&gt;"&amp;属性价值透视!$J19,数据母表!$AX$5:$AX$212,"&lt;="&amp;属性价值透视!$J20)</f>
        <v>0</v>
      </c>
      <c r="Y20" s="13">
        <f>SUMIFS(数据母表!BE$5:BE$212,数据母表!$AW$5:$AW$212,"="&amp;属性价值透视!$C$2,数据母表!$AX$5:$AX$212,"&gt;"&amp;属性价值透视!$J19,数据母表!$AX$5:$AX$212,"&lt;="&amp;属性价值透视!$J20)</f>
        <v>0</v>
      </c>
      <c r="Z20" s="13">
        <f>SUMIFS(数据母表!BF$5:BF$212,数据母表!$AW$5:$AW$212,"="&amp;属性价值透视!$C$2,数据母表!$AX$5:$AX$212,"&gt;"&amp;属性价值透视!$J19,数据母表!$AX$5:$AX$212,"&lt;="&amp;属性价值透视!$J20)</f>
        <v>0</v>
      </c>
      <c r="AA20" s="13">
        <f>SUMIFS(数据母表!BG$5:BG$212,数据母表!$AW$5:$AW$212,"="&amp;属性价值透视!$C$2,数据母表!$AX$5:$AX$212,"&gt;"&amp;属性价值透视!$J19,数据母表!$AX$5:$AX$212,"&lt;="&amp;属性价值透视!$J20)</f>
        <v>80</v>
      </c>
      <c r="AB20" s="13">
        <f>SUMIFS(数据母表!BH$5:BH$212,数据母表!$AW$5:$AW$212,"="&amp;属性价值透视!$C$2,数据母表!$AX$5:$AX$212,"&gt;"&amp;属性价值透视!$J19,数据母表!$AX$5:$AX$212,"&lt;="&amp;属性价值透视!$J20)</f>
        <v>0</v>
      </c>
      <c r="AC20" s="13">
        <f>SUMIFS(数据母表!BI$5:BI$212,数据母表!$AW$5:$AW$212,"="&amp;属性价值透视!$C$2,数据母表!$AX$5:$AX$212,"&gt;"&amp;属性价值透视!$J19,数据母表!$AX$5:$AX$212,"&lt;="&amp;属性价值透视!$J20)</f>
        <v>0</v>
      </c>
      <c r="AD20" s="13">
        <f>SUMIFS(数据母表!BJ$5:BJ$212,数据母表!$AW$5:$AW$212,"="&amp;属性价值透视!$C$2,数据母表!$AX$5:$AX$212,"&gt;"&amp;属性价值透视!$J19,数据母表!$AX$5:$AX$212,"&lt;="&amp;属性价值透视!$J20)</f>
        <v>35150</v>
      </c>
      <c r="AE20" s="13">
        <f t="shared" si="29"/>
        <v>235150</v>
      </c>
      <c r="AF20" s="13">
        <f t="shared" si="63"/>
        <v>235.15</v>
      </c>
      <c r="AG20" s="37">
        <f t="shared" si="64"/>
        <v>77</v>
      </c>
      <c r="AH20" s="13">
        <f>SUMIFS(数据母表!W$5:W$84,数据母表!$K$5:$K$84,"="&amp;属性价值透视!$C$2,数据母表!$L$5:$L$84,"="&amp;属性价值透视!$G20)*$S20</f>
        <v>400</v>
      </c>
      <c r="AI20" s="13">
        <f>SUMIFS(数据母表!X$5:X$84,数据母表!$K$5:$K$84,"="&amp;属性价值透视!$C$2,数据母表!$L$5:$L$84,"="&amp;属性价值透视!$G20)*$S20</f>
        <v>200</v>
      </c>
      <c r="AJ20" s="13">
        <f>SUMIFS(数据母表!Y$5:Y$84,数据母表!$K$5:$K$84,"="&amp;属性价值透视!$C$2,数据母表!$L$5:$L$84,"="&amp;属性价值透视!$G20)*$S20</f>
        <v>3600</v>
      </c>
      <c r="AK20" s="13">
        <f t="shared" si="30"/>
        <v>11600</v>
      </c>
      <c r="AL20" s="13">
        <f>SUMIFS(数据母表!BO$5:BO$84,数据母表!$BM$5:$BM$84,"="&amp;属性价值透视!$C$2,数据母表!$BN$5:$BN$84,"="&amp;属性价值透视!$G20)*属性价值透视!$S20</f>
        <v>0</v>
      </c>
      <c r="AM20" s="13">
        <f>SUMIFS(数据母表!BP$5:BP$84,数据母表!$BM$5:$BM$84,"="&amp;属性价值透视!$C$2,数据母表!$BN$5:$BN$84,"="&amp;属性价值透视!$G20)*属性价值透视!$S20</f>
        <v>142</v>
      </c>
      <c r="AN20" s="13">
        <f>SUMIFS(数据母表!BQ$5:BQ$84,数据母表!$BM$5:$BM$84,"="&amp;属性价值透视!$C$2,数据母表!$BN$5:$BN$84,"="&amp;属性价值透视!$G20)*属性价值透视!$S20</f>
        <v>0</v>
      </c>
      <c r="AO20" s="13">
        <f>SUMIFS(数据母表!BR$5:BR$84,数据母表!$BM$5:$BM$84,"="&amp;属性价值透视!$C$2,数据母表!$BN$5:$BN$84,"="&amp;属性价值透视!$G20)*属性价值透视!$S20</f>
        <v>0</v>
      </c>
      <c r="AP20" s="13">
        <f>SUMIFS(数据母表!BS$5:BS$84,数据母表!$BM$5:$BM$84,"="&amp;属性价值透视!$C$2,数据母表!$BN$5:$BN$84,"="&amp;属性价值透视!$G20)*属性价值透视!$S20</f>
        <v>38000</v>
      </c>
      <c r="AQ20" s="13">
        <f t="shared" si="31"/>
        <v>1742000</v>
      </c>
      <c r="AR20" s="13">
        <f t="shared" si="65"/>
        <v>1742</v>
      </c>
      <c r="AS20" s="37">
        <f t="shared" si="66"/>
        <v>6.6590126291618832</v>
      </c>
      <c r="AT20" s="47">
        <f>数据母表!CB18</f>
        <v>4</v>
      </c>
      <c r="AU20" s="47">
        <f t="shared" si="67"/>
        <v>1</v>
      </c>
      <c r="AV20" s="47">
        <f t="shared" si="90"/>
        <v>1</v>
      </c>
      <c r="AW20" s="47">
        <f>IF($AV20&gt;0,INDEX(数据母表!CZ$5:CZ$59,(属性价值透视!$H$2-1)*11+$AT20),0)</f>
        <v>0</v>
      </c>
      <c r="AX20" s="47">
        <f>IF($AV20&gt;0,INDEX(数据母表!DA$5:DA$59,(属性价值透视!$H$2-1)*11+$AT20),0)</f>
        <v>0</v>
      </c>
      <c r="AY20" s="47">
        <f>IF($AV20&gt;0,INDEX(数据母表!DB$5:DB$59,(属性价值透视!$H$2-1)*11+$AT20),0)</f>
        <v>0</v>
      </c>
      <c r="AZ20" s="47">
        <f>IF($AV20&gt;0,INDEX(数据母表!DF$5:DF$59,(属性价值透视!$H$2-1)*11+$AT20),0)</f>
        <v>1217.3900000000001</v>
      </c>
      <c r="BA20" s="47">
        <f>IF($AV20&gt;0,INDEX(数据母表!DG$5:DG$59,(属性价值透视!$H$2-1)*11+$AT20),0)</f>
        <v>614.55999999999995</v>
      </c>
      <c r="BB20" s="47">
        <f>IF($AV20&gt;0,INDEX(数据母表!DH$5:DH$59,(属性价值透视!$H$2-1)*11+$AT20),0)</f>
        <v>9599.74</v>
      </c>
      <c r="BC20" s="13">
        <f t="shared" si="32"/>
        <v>34064.839999999997</v>
      </c>
      <c r="BD20" s="13">
        <f>IF(属性价值透视!$AV20&gt;0,INDEX(数据母表!$CY$5:$CY$59,(属性价值透视!$H$2-1)*11+属性价值透视!AT20)*数据母表!$CW$2,0)</f>
        <v>6000</v>
      </c>
      <c r="BE20" s="13">
        <f t="shared" si="33"/>
        <v>6000</v>
      </c>
      <c r="BF20" s="37">
        <f t="shared" si="68"/>
        <v>5.7</v>
      </c>
      <c r="BG20" s="13">
        <f>IF(属性价值透视!$AU20&gt;0,INDEX(数据母表!$DC$5:$DC$59,(属性价值透视!$H$2-1)*11+属性价值透视!$AT20),0)</f>
        <v>0</v>
      </c>
      <c r="BH20" s="13">
        <f>IF(属性价值透视!$AU20&gt;0,INDEX(数据母表!$DC$5:$DC$59,(属性价值透视!$H$2-1)*11+属性价值透视!$AT20),0)</f>
        <v>0</v>
      </c>
      <c r="BI20" s="13">
        <f>IF(属性价值透视!$AU20&gt;0,INDEX(数据母表!$DC$5:$DC$59,(属性价值透视!$H$2-1)*11+属性价值透视!$AT20),0)</f>
        <v>0</v>
      </c>
      <c r="BJ20" s="13">
        <f t="shared" si="34"/>
        <v>0</v>
      </c>
      <c r="BK20" s="13">
        <f t="shared" si="35"/>
        <v>0</v>
      </c>
      <c r="BL20" s="13">
        <f t="shared" si="36"/>
        <v>0</v>
      </c>
      <c r="BM20" s="13">
        <f t="shared" si="37"/>
        <v>0</v>
      </c>
      <c r="BN20" s="13">
        <f>SUMIFS(数据母表!$DT$5:$DT$754,数据母表!$DR$5:$DR$754,"&gt;"&amp;属性价值透视!$B20,数据母表!$DR$5:$DR$754,"&lt;="&amp;属性价值透视!$C20,数据母表!$DS$5:$DS$754,"="&amp;属性价值透视!$H$2)</f>
        <v>204000</v>
      </c>
      <c r="BO20" s="13">
        <f t="shared" si="38"/>
        <v>204</v>
      </c>
      <c r="BP20" s="37">
        <f t="shared" si="69"/>
        <v>0</v>
      </c>
      <c r="BQ20" s="13">
        <f>SUM(N$7:N20)+SUM(W$7:W20)+SUM(AK$7:AK20)+SUM(BC$7:BC20)+SUM(BM$7:BM20)</f>
        <v>247625.41999999998</v>
      </c>
      <c r="BR20" s="13">
        <f>SUM(Q$7:Q20)+SUM(AF$7:AF20)+SUM(AR$7:AR20)+SUM(BE$7:BE20)+SUM(BO$7:BO20)</f>
        <v>24907.55</v>
      </c>
      <c r="BS20" s="37">
        <f t="shared" si="70"/>
        <v>9.9</v>
      </c>
      <c r="BT20" s="13">
        <f t="shared" si="39"/>
        <v>68014.84</v>
      </c>
      <c r="BU20" s="13">
        <f t="shared" si="40"/>
        <v>8235.85</v>
      </c>
      <c r="BV20" s="37">
        <f t="shared" si="71"/>
        <v>8.3000000000000007</v>
      </c>
      <c r="BW20" s="13">
        <f>MATCH(C20,数据母表!$FB$5:$FB$13,1)-1</f>
        <v>3</v>
      </c>
      <c r="BX20" s="13">
        <f t="shared" si="89"/>
        <v>0</v>
      </c>
      <c r="BY20" s="13">
        <f>IF(BX20&gt;0,SUMIFS(数据母表!$FK$5:$FK$84,数据母表!FF18:FF97,"="&amp;属性价值透视!BW20),0)</f>
        <v>0</v>
      </c>
      <c r="BZ20" s="13">
        <f>IF(BX20&gt;0,ROUND(SUMIFS(数据母表!$FR$5:$FR$84,数据母表!FF18:FF97,"="&amp;属性价值透视!BW20),1),0)</f>
        <v>0</v>
      </c>
      <c r="CA20" s="37">
        <f t="shared" si="72"/>
        <v>0</v>
      </c>
      <c r="CB20" s="13">
        <f>IF(属性价值透视!BW20&gt;0,INDEX(数据母表!$FC$6:$FC$13,属性价值透视!BW20),0)</f>
        <v>7</v>
      </c>
      <c r="CC20" s="13">
        <f>IF(BX20&gt;0,SUMIFS(数据母表!$FK$5:$FK$84,数据母表!FF18:FF97,"="&amp;属性价值透视!BW20,数据母表!$FG$5:$FG$84,"&lt;="&amp;属性价值透视!CB20),0)</f>
        <v>0</v>
      </c>
      <c r="CD20" s="13">
        <f>IF(BX20&gt;0,SUMIFS(数据母表!$FR$5:$FR$84,数据母表!FF18:FF97,"="&amp;属性价值透视!BW20,数据母表!$FG$5:$FG$84,"&lt;="&amp;属性价值透视!CB20),0)</f>
        <v>0</v>
      </c>
      <c r="CE20" s="37">
        <f t="shared" si="73"/>
        <v>0</v>
      </c>
      <c r="CG20">
        <f t="shared" si="74"/>
        <v>247625.41999999998</v>
      </c>
      <c r="CI20" s="37">
        <f t="shared" si="0"/>
        <v>54.7</v>
      </c>
      <c r="CJ20" s="37">
        <f t="shared" si="41"/>
        <v>1742</v>
      </c>
      <c r="CK20" s="37">
        <f t="shared" si="42"/>
        <v>235.15</v>
      </c>
      <c r="CL20" s="37">
        <f t="shared" si="43"/>
        <v>6000</v>
      </c>
      <c r="CM20" s="37">
        <f t="shared" si="44"/>
        <v>204</v>
      </c>
      <c r="CN20" s="37">
        <f t="shared" si="45"/>
        <v>0</v>
      </c>
      <c r="CP20" s="37">
        <f t="shared" si="6"/>
        <v>80</v>
      </c>
      <c r="CQ20" s="37">
        <f t="shared" si="46"/>
        <v>6.6590126291618832</v>
      </c>
      <c r="CR20" s="37">
        <f t="shared" si="47"/>
        <v>77</v>
      </c>
      <c r="CS20" s="37">
        <f t="shared" si="48"/>
        <v>5.7</v>
      </c>
      <c r="CT20" s="37">
        <f t="shared" si="49"/>
        <v>0</v>
      </c>
      <c r="CU20" s="37">
        <f t="shared" si="50"/>
        <v>0</v>
      </c>
      <c r="CX20" s="13">
        <f t="shared" si="12"/>
        <v>4350</v>
      </c>
      <c r="CY20" s="13">
        <f t="shared" si="51"/>
        <v>11600</v>
      </c>
      <c r="CZ20" s="13">
        <f t="shared" si="52"/>
        <v>18000</v>
      </c>
      <c r="DA20" s="13">
        <f t="shared" si="53"/>
        <v>34064.839999999997</v>
      </c>
      <c r="DB20" s="13">
        <f t="shared" si="54"/>
        <v>0</v>
      </c>
      <c r="DC20" s="13">
        <f t="shared" si="55"/>
        <v>0</v>
      </c>
      <c r="DD20" s="37">
        <f t="shared" si="75"/>
        <v>68014.84</v>
      </c>
      <c r="DE20" s="42">
        <f t="shared" si="76"/>
        <v>6.3956630641195361E-2</v>
      </c>
      <c r="DF20" s="42">
        <f t="shared" si="77"/>
        <v>0.17055101504318765</v>
      </c>
      <c r="DG20" s="42">
        <f t="shared" si="78"/>
        <v>0.26464812679115324</v>
      </c>
      <c r="DH20" s="42">
        <f t="shared" si="79"/>
        <v>0.50084422752446378</v>
      </c>
      <c r="DI20" s="42">
        <f t="shared" si="80"/>
        <v>0</v>
      </c>
      <c r="DJ20" s="42">
        <f t="shared" si="81"/>
        <v>0</v>
      </c>
      <c r="DM20" s="35">
        <v>14</v>
      </c>
      <c r="DN20" s="13">
        <f>SUMIFS(数据母表!$EP$5:$EP$784,数据母表!$EI$5:$EI$784,"="&amp;属性价值透视!DN$3,数据母表!$EM$5:$EM$784,"="&amp;属性价值透视!$DM20,数据母表!$EJ$5:$EJ$784,"&gt;="&amp;属性价值透视!DP$3,数据母表!$EJ$5:$EJ$784,"&lt;="&amp;属性价值透视!DR$3)</f>
        <v>1380</v>
      </c>
      <c r="DO20" s="13">
        <f>SUMIFS(数据母表!$ES$5:$ES$784,数据母表!$EI$5:$EI$784,"="&amp;属性价值透视!DN$3,数据母表!$EM$5:$EM$784,"="&amp;属性价值透视!$DM20,数据母表!$EJ$5:$EJ$784,"&gt;="&amp;属性价值透视!DP$3,数据母表!$EJ$5:$EJ$784,"&lt;="&amp;属性价值透视!DR$3)</f>
        <v>364.75</v>
      </c>
      <c r="DP20" s="37">
        <f t="shared" si="82"/>
        <v>3.78</v>
      </c>
      <c r="DQ20" s="14"/>
      <c r="DR20" s="14"/>
      <c r="DT20" s="35">
        <v>14</v>
      </c>
      <c r="DU20" s="13">
        <f>SUMIFS(数据母表!$EP$5:$EP$784,数据母表!$EI$5:$EI$784,"="&amp;属性价值透视!DU$3,数据母表!$EM$5:$EM$784,"="&amp;属性价值透视!$DM20,数据母表!$EJ$5:$EJ$784,"&gt;="&amp;属性价值透视!DW$3,数据母表!$EJ$5:$EJ$784,"&lt;="&amp;属性价值透视!DY$3)</f>
        <v>8958</v>
      </c>
      <c r="DV20" s="13">
        <f>SUMIFS(数据母表!$ES$5:$ES$784,数据母表!$EI$5:$EI$784,"="&amp;属性价值透视!DU$3,数据母表!$EM$5:$EM$784,"="&amp;属性价值透视!$DM20,数据母表!$EJ$5:$EJ$784,"&gt;="&amp;属性价值透视!DW$3,数据母表!$EJ$5:$EJ$784,"&lt;="&amp;属性价值透视!DY$3)</f>
        <v>1610</v>
      </c>
      <c r="DW20" s="37">
        <f t="shared" si="83"/>
        <v>5.56</v>
      </c>
      <c r="DX20" s="14"/>
      <c r="DY20" s="14"/>
      <c r="EA20" s="35">
        <v>14</v>
      </c>
      <c r="EB20" s="13">
        <f>SUMIFS(数据母表!$EP$5:$EP$784,数据母表!$EI$5:$EI$784,"="&amp;属性价值透视!EB$3,数据母表!$EM$5:$EM$784,"="&amp;属性价值透视!$DM20,数据母表!$EJ$5:$EJ$784,"&gt;="&amp;属性价值透视!ED$3,数据母表!$EJ$5:$EJ$784,"&lt;="&amp;属性价值透视!EF$3)</f>
        <v>16722</v>
      </c>
      <c r="EC20" s="13">
        <f>SUMIFS(数据母表!$ES$5:$ES$784,数据母表!$EI$5:$EI$784,"="&amp;属性价值透视!EB$3,数据母表!$EM$5:$EM$784,"="&amp;属性价值透视!$DM20,数据母表!$EJ$5:$EJ$784,"&gt;="&amp;属性价值透视!ED$3,数据母表!$EJ$5:$EJ$784,"&lt;="&amp;属性价值透视!EF$3)</f>
        <v>4238.1000000000004</v>
      </c>
      <c r="ED20" s="37">
        <f t="shared" si="84"/>
        <v>3.95</v>
      </c>
      <c r="EE20" s="14"/>
      <c r="EF20" s="14"/>
      <c r="EH20" s="35">
        <v>14</v>
      </c>
      <c r="EI20" s="13">
        <f>SUMIFS(数据母表!$EP$5:$EP$784,数据母表!$EI$5:$EI$784,"="&amp;属性价值透视!EI$3,数据母表!$EM$5:$EM$784,"="&amp;属性价值透视!$DM20,数据母表!$EJ$5:$EJ$784,"&gt;="&amp;属性价值透视!EK$3,数据母表!$EJ$5:$EJ$784,"&lt;="&amp;属性价值透视!EM$3)</f>
        <v>19128</v>
      </c>
      <c r="EJ20" s="13">
        <f>SUMIFS(数据母表!$ES$5:$ES$784,数据母表!$EI$5:$EI$784,"="&amp;属性价值透视!EI$3,数据母表!$EM$5:$EM$784,"="&amp;属性价值透视!$DM20,数据母表!$EJ$5:$EJ$784,"&gt;="&amp;属性价值透视!EK$3,数据母表!$EJ$5:$EJ$784,"&lt;="&amp;属性价值透视!EM$3)</f>
        <v>5298.05</v>
      </c>
      <c r="EK20" s="37">
        <f t="shared" si="85"/>
        <v>3.61</v>
      </c>
      <c r="EL20" s="14"/>
      <c r="EM20" s="14"/>
      <c r="EO20" s="35">
        <v>14</v>
      </c>
      <c r="EP20" s="13">
        <f>SUMIFS(数据母表!$EP$5:$EP$784,数据母表!$EI$5:$EI$784,"="&amp;属性价值透视!EP$3,数据母表!$EM$5:$EM$784,"="&amp;属性价值透视!$DM20,数据母表!$EJ$5:$EJ$784,"&gt;="&amp;属性价值透视!ER$3,数据母表!$EJ$5:$EJ$784,"&lt;="&amp;属性价值透视!ET$3)</f>
        <v>48318</v>
      </c>
      <c r="EQ20" s="13">
        <f>SUMIFS(数据母表!$ES$5:$ES$784,数据母表!$EI$5:$EI$784,"="&amp;属性价值透视!EP$3,数据母表!$EM$5:$EM$784,"="&amp;属性价值透视!$DM20,数据母表!$EJ$5:$EJ$784,"&gt;="&amp;属性价值透视!ER$3,数据母表!$EJ$5:$EJ$784,"&lt;="&amp;属性价值透视!ET$3)</f>
        <v>6371.2</v>
      </c>
      <c r="ER20" s="37">
        <f t="shared" si="86"/>
        <v>7.58</v>
      </c>
      <c r="ES20" s="14"/>
      <c r="ET20" s="14"/>
      <c r="EV20" s="35">
        <v>14</v>
      </c>
      <c r="EW20" s="13">
        <f>SUMIFS(数据母表!$EP$5:$EP$784,数据母表!$EI$5:$EI$784,"="&amp;属性价值透视!EW$3,数据母表!$EM$5:$EM$784,"="&amp;属性价值透视!$DM20,数据母表!$EJ$5:$EJ$784,"&gt;="&amp;属性价值透视!EY$3,数据母表!$EJ$5:$EJ$784,"&lt;="&amp;属性价值透视!FA$3)</f>
        <v>93870</v>
      </c>
      <c r="EX20" s="13">
        <f>SUMIFS(数据母表!$ES$5:$ES$784,数据母表!$EI$5:$EI$784,"="&amp;属性价值透视!EW$3,数据母表!$EM$5:$EM$784,"="&amp;属性价值透视!$DM20,数据母表!$EJ$5:$EJ$784,"&gt;="&amp;属性价值透视!EY$3,数据母表!$EJ$5:$EJ$784,"&lt;="&amp;属性价值透视!FA$3)</f>
        <v>16983.599999999999</v>
      </c>
      <c r="EY20" s="37">
        <f t="shared" si="87"/>
        <v>5.53</v>
      </c>
      <c r="EZ20" s="14"/>
      <c r="FA20" s="14"/>
      <c r="FC20" s="35">
        <v>14</v>
      </c>
      <c r="FD20" s="13">
        <f>SUMIFS(数据母表!$EP$5:$EP$784,数据母表!$EI$5:$EI$784,"="&amp;属性价值透视!FD$3,数据母表!$EM$5:$EM$784,"="&amp;属性价值透视!$DM20,数据母表!$EJ$5:$EJ$784,"&gt;="&amp;属性价值透视!FF$3,数据母表!$EJ$5:$EJ$784,"&lt;="&amp;属性价值透视!FH$3)</f>
        <v>81942</v>
      </c>
      <c r="FE20" s="13">
        <f>SUMIFS(数据母表!$ES$5:$ES$784,数据母表!$EI$5:$EI$784,"="&amp;属性价值透视!FD$3,数据母表!$EM$5:$EM$784,"="&amp;属性价值透视!$DM20,数据母表!$EJ$5:$EJ$784,"&gt;="&amp;属性价值透视!FF$3,数据母表!$EJ$5:$EJ$784,"&lt;="&amp;属性价值透视!FH$3)</f>
        <v>21282.65</v>
      </c>
      <c r="FF20" s="37">
        <f t="shared" si="88"/>
        <v>3.85</v>
      </c>
      <c r="FG20" s="14"/>
      <c r="FH20" s="14"/>
      <c r="FK20" s="67">
        <v>16</v>
      </c>
      <c r="FL20" s="67">
        <f>[2]属性投放!$FJ22</f>
        <v>120</v>
      </c>
      <c r="FM20" s="67" t="str">
        <f>[3]时间节点!$BJ20</f>
        <v>大焦热</v>
      </c>
      <c r="FN20" s="67">
        <f t="shared" si="57"/>
        <v>17</v>
      </c>
      <c r="FP20" s="67">
        <v>16</v>
      </c>
      <c r="FQ20" s="67">
        <v>15</v>
      </c>
      <c r="FR20" s="67">
        <f>[2]属性投放!$AD22</f>
        <v>117</v>
      </c>
      <c r="FS20" s="67">
        <f>[2]属性投放!$AF22</f>
        <v>39</v>
      </c>
    </row>
    <row r="21" spans="1:175" ht="16.5" x14ac:dyDescent="0.2">
      <c r="A21" s="33">
        <v>15</v>
      </c>
      <c r="B21" s="13">
        <f>数据母表!BW19</f>
        <v>80</v>
      </c>
      <c r="C21" s="13">
        <f>数据母表!BX19</f>
        <v>85</v>
      </c>
      <c r="D21" s="13">
        <v>90</v>
      </c>
      <c r="E21" s="13">
        <v>11.81</v>
      </c>
      <c r="F21" s="13">
        <f t="shared" si="24"/>
        <v>12</v>
      </c>
      <c r="G21" s="13">
        <f t="shared" si="25"/>
        <v>13</v>
      </c>
      <c r="H21" s="13">
        <f t="shared" si="26"/>
        <v>95</v>
      </c>
      <c r="I21" s="13">
        <f t="shared" si="58"/>
        <v>90</v>
      </c>
      <c r="J21" s="13">
        <f>MATCH(I21,数据母表!$AY$5:$AY$56,1)</f>
        <v>29</v>
      </c>
      <c r="K21" s="13">
        <f>INDEX(数据母表!P$5:P$84,(属性价值透视!$C$2-2)*20+属性价值透视!$G21)*($C21-$B21)</f>
        <v>200</v>
      </c>
      <c r="L21" s="13">
        <f>INDEX(数据母表!Q$5:Q$84,(属性价值透视!$C$2-2)*20+属性价值透视!$G21)*($C21-$B21)</f>
        <v>100</v>
      </c>
      <c r="M21" s="13">
        <f>INDEX(数据母表!R$5:R$84,(属性价值透视!$C$2-2)*20+属性价值透视!$G21)*($C21-$B21)</f>
        <v>2000</v>
      </c>
      <c r="N21" s="13">
        <f t="shared" si="27"/>
        <v>6000</v>
      </c>
      <c r="O21" s="13">
        <f>SUMIFS(数据母表!$CR$5:$CR$604,数据母表!$CP$5:$CP$604,"&lt;"&amp;属性价值透视!C21,数据母表!$CP$5:$CP$604,"&gt;="&amp;属性价值透视!B21,数据母表!$CQ$5:$CQ$604,"="&amp;属性价值透视!$C$2)</f>
        <v>160650</v>
      </c>
      <c r="P21" s="13">
        <f t="shared" si="59"/>
        <v>64260</v>
      </c>
      <c r="Q21" s="13">
        <f t="shared" si="60"/>
        <v>64.3</v>
      </c>
      <c r="R21" s="37">
        <f t="shared" si="61"/>
        <v>93</v>
      </c>
      <c r="S21" s="13">
        <f t="shared" si="62"/>
        <v>1</v>
      </c>
      <c r="T21" s="13">
        <f>SUMIFS(数据母表!BA$5:BA$212,数据母表!$AW$5:$AW$212,"="&amp;属性价值透视!$C$2,数据母表!$AX$5:$AX$212,"&gt;"&amp;属性价值透视!$J20,数据母表!$AX$5:$AX$212,"&lt;="&amp;属性价值透视!$J21)</f>
        <v>775</v>
      </c>
      <c r="U21" s="13">
        <f>SUMIFS(数据母表!BB$5:BB$212,数据母表!$AW$5:$AW$212,"="&amp;属性价值透视!$C$2,数据母表!$AX$5:$AX$212,"&gt;"&amp;属性价值透视!$J20,数据母表!$AX$5:$AX$212,"&lt;="&amp;属性价值透视!$J21)</f>
        <v>389</v>
      </c>
      <c r="V21" s="13">
        <f>SUMIFS(数据母表!BC$5:BC$212,数据母表!$AW$5:$AW$212,"="&amp;属性价值透视!$C$2,数据母表!$AX$5:$AX$212,"&gt;"&amp;属性价值透视!$J20,数据母表!$AX$5:$AX$212,"&lt;="&amp;属性价值透视!$J21)</f>
        <v>7525</v>
      </c>
      <c r="W21" s="13">
        <f t="shared" si="28"/>
        <v>23055</v>
      </c>
      <c r="X21" s="13">
        <f>SUMIFS(数据母表!BD$5:BD$212,数据母表!$AW$5:$AW$212,"="&amp;属性价值透视!$C$2,数据母表!$AX$5:$AX$212,"&gt;"&amp;属性价值透视!$J20,数据母表!$AX$5:$AX$212,"&lt;="&amp;属性价值透视!$J21)</f>
        <v>0</v>
      </c>
      <c r="Y21" s="13">
        <f>SUMIFS(数据母表!BE$5:BE$212,数据母表!$AW$5:$AW$212,"="&amp;属性价值透视!$C$2,数据母表!$AX$5:$AX$212,"&gt;"&amp;属性价值透视!$J20,数据母表!$AX$5:$AX$212,"&lt;="&amp;属性价值透视!$J21)</f>
        <v>0</v>
      </c>
      <c r="Z21" s="13">
        <f>SUMIFS(数据母表!BF$5:BF$212,数据母表!$AW$5:$AW$212,"="&amp;属性价值透视!$C$2,数据母表!$AX$5:$AX$212,"&gt;"&amp;属性价值透视!$J20,数据母表!$AX$5:$AX$212,"&lt;="&amp;属性价值透视!$J21)</f>
        <v>0</v>
      </c>
      <c r="AA21" s="13">
        <f>SUMIFS(数据母表!BG$5:BG$212,数据母表!$AW$5:$AW$212,"="&amp;属性价值透视!$C$2,数据母表!$AX$5:$AX$212,"&gt;"&amp;属性价值透视!$J20,数据母表!$AX$5:$AX$212,"&lt;="&amp;属性价值透视!$J21)</f>
        <v>90</v>
      </c>
      <c r="AB21" s="13">
        <f>SUMIFS(数据母表!BH$5:BH$212,数据母表!$AW$5:$AW$212,"="&amp;属性价值透视!$C$2,数据母表!$AX$5:$AX$212,"&gt;"&amp;属性价值透视!$J20,数据母表!$AX$5:$AX$212,"&lt;="&amp;属性价值透视!$J21)</f>
        <v>0</v>
      </c>
      <c r="AC21" s="13">
        <f>SUMIFS(数据母表!BI$5:BI$212,数据母表!$AW$5:$AW$212,"="&amp;属性价值透视!$C$2,数据母表!$AX$5:$AX$212,"&gt;"&amp;属性价值透视!$J20,数据母表!$AX$5:$AX$212,"&lt;="&amp;属性价值透视!$J21)</f>
        <v>0</v>
      </c>
      <c r="AD21" s="13">
        <f>SUMIFS(数据母表!BJ$5:BJ$212,数据母表!$AW$5:$AW$212,"="&amp;属性价值透视!$C$2,数据母表!$AX$5:$AX$212,"&gt;"&amp;属性价值透视!$J20,数据母表!$AX$5:$AX$212,"&lt;="&amp;属性价值透视!$J21)</f>
        <v>40000</v>
      </c>
      <c r="AE21" s="13">
        <f t="shared" si="29"/>
        <v>265000</v>
      </c>
      <c r="AF21" s="13">
        <f t="shared" si="63"/>
        <v>265</v>
      </c>
      <c r="AG21" s="37">
        <f t="shared" si="64"/>
        <v>87</v>
      </c>
      <c r="AH21" s="13">
        <f>SUMIFS(数据母表!W$5:W$84,数据母表!$K$5:$K$84,"="&amp;属性价值透视!$C$2,数据母表!$L$5:$L$84,"="&amp;属性价值透视!$G21)*$S21</f>
        <v>450</v>
      </c>
      <c r="AI21" s="13">
        <f>SUMIFS(数据母表!X$5:X$84,数据母表!$K$5:$K$84,"="&amp;属性价值透视!$C$2,数据母表!$L$5:$L$84,"="&amp;属性价值透视!$G21)*$S21</f>
        <v>225</v>
      </c>
      <c r="AJ21" s="13">
        <f>SUMIFS(数据母表!Y$5:Y$84,数据母表!$K$5:$K$84,"="&amp;属性价值透视!$C$2,数据母表!$L$5:$L$84,"="&amp;属性价值透视!$G21)*$S21</f>
        <v>4500</v>
      </c>
      <c r="AK21" s="13">
        <f t="shared" si="30"/>
        <v>13500</v>
      </c>
      <c r="AL21" s="13">
        <f>SUMIFS(数据母表!BO$5:BO$84,数据母表!$BM$5:$BM$84,"="&amp;属性价值透视!$C$2,数据母表!$BN$5:$BN$84,"="&amp;属性价值透视!$G21)*属性价值透视!$S21</f>
        <v>0</v>
      </c>
      <c r="AM21" s="13">
        <f>SUMIFS(数据母表!BP$5:BP$84,数据母表!$BM$5:$BM$84,"="&amp;属性价值透视!$C$2,数据母表!$BN$5:$BN$84,"="&amp;属性价值透视!$G21)*属性价值透视!$S21</f>
        <v>0</v>
      </c>
      <c r="AN21" s="13">
        <f>SUMIFS(数据母表!BQ$5:BQ$84,数据母表!$BM$5:$BM$84,"="&amp;属性价值透视!$C$2,数据母表!$BN$5:$BN$84,"="&amp;属性价值透视!$G21)*属性价值透视!$S21</f>
        <v>46</v>
      </c>
      <c r="AO21" s="13">
        <f>SUMIFS(数据母表!BR$5:BR$84,数据母表!$BM$5:$BM$84,"="&amp;属性价值透视!$C$2,数据母表!$BN$5:$BN$84,"="&amp;属性价值透视!$G21)*属性价值透视!$S21</f>
        <v>0</v>
      </c>
      <c r="AP21" s="13">
        <f>SUMIFS(数据母表!BS$5:BS$84,数据母表!$BM$5:$BM$84,"="&amp;属性价值透视!$C$2,数据母表!$BN$5:$BN$84,"="&amp;属性价值透视!$G21)*属性价值透视!$S21</f>
        <v>50500</v>
      </c>
      <c r="AQ21" s="13">
        <f t="shared" si="31"/>
        <v>1660500</v>
      </c>
      <c r="AR21" s="13">
        <f t="shared" si="65"/>
        <v>1660.5</v>
      </c>
      <c r="AS21" s="37">
        <f t="shared" si="66"/>
        <v>8.1300813008130088</v>
      </c>
      <c r="AT21" s="47">
        <f>数据母表!CB19</f>
        <v>4</v>
      </c>
      <c r="AU21" s="47">
        <f t="shared" si="67"/>
        <v>1</v>
      </c>
      <c r="AV21" s="47">
        <f t="shared" si="90"/>
        <v>0</v>
      </c>
      <c r="AW21" s="47">
        <f>IF($AV21&gt;0,INDEX(数据母表!CZ$5:CZ$59,(属性价值透视!$H$2-1)*11+$AT21),0)</f>
        <v>0</v>
      </c>
      <c r="AX21" s="47">
        <f>IF($AV21&gt;0,INDEX(数据母表!DA$5:DA$59,(属性价值透视!$H$2-1)*11+$AT21),0)</f>
        <v>0</v>
      </c>
      <c r="AY21" s="47">
        <f>IF($AV21&gt;0,INDEX(数据母表!DB$5:DB$59,(属性价值透视!$H$2-1)*11+$AT21),0)</f>
        <v>0</v>
      </c>
      <c r="AZ21" s="47">
        <f>IF($AV21&gt;0,INDEX(数据母表!DF$5:DF$59,(属性价值透视!$H$2-1)*11+$AT21),0)</f>
        <v>0</v>
      </c>
      <c r="BA21" s="47">
        <f>IF($AV21&gt;0,INDEX(数据母表!DG$5:DG$59,(属性价值透视!$H$2-1)*11+$AT21),0)</f>
        <v>0</v>
      </c>
      <c r="BB21" s="47">
        <f>IF($AV21&gt;0,INDEX(数据母表!DH$5:DH$59,(属性价值透视!$H$2-1)*11+$AT21),0)</f>
        <v>0</v>
      </c>
      <c r="BC21" s="13">
        <f t="shared" si="32"/>
        <v>0</v>
      </c>
      <c r="BD21" s="13">
        <f>IF(属性价值透视!$AV21&gt;0,INDEX(数据母表!$CY$5:$CY$59,(属性价值透视!$H$2-1)*11+属性价值透视!AT21)*数据母表!$CW$2,0)</f>
        <v>0</v>
      </c>
      <c r="BE21" s="13">
        <f t="shared" si="33"/>
        <v>0</v>
      </c>
      <c r="BF21" s="37">
        <f t="shared" si="68"/>
        <v>0</v>
      </c>
      <c r="BG21" s="13">
        <f>IF(属性价值透视!$AU21&gt;0,INDEX(数据母表!$DC$5:$DC$59,(属性价值透视!$H$2-1)*11+属性价值透视!$AT21),0)</f>
        <v>0</v>
      </c>
      <c r="BH21" s="13">
        <f>IF(属性价值透视!$AU21&gt;0,INDEX(数据母表!$DC$5:$DC$59,(属性价值透视!$H$2-1)*11+属性价值透视!$AT21),0)</f>
        <v>0</v>
      </c>
      <c r="BI21" s="13">
        <f>IF(属性价值透视!$AU21&gt;0,INDEX(数据母表!$DC$5:$DC$59,(属性价值透视!$H$2-1)*11+属性价值透视!$AT21),0)</f>
        <v>0</v>
      </c>
      <c r="BJ21" s="13">
        <f t="shared" si="34"/>
        <v>0</v>
      </c>
      <c r="BK21" s="13">
        <f t="shared" si="35"/>
        <v>0</v>
      </c>
      <c r="BL21" s="13">
        <f t="shared" si="36"/>
        <v>0</v>
      </c>
      <c r="BM21" s="13">
        <f t="shared" si="37"/>
        <v>0</v>
      </c>
      <c r="BN21" s="13">
        <f>SUMIFS(数据母表!$DT$5:$DT$754,数据母表!$DR$5:$DR$754,"&gt;"&amp;属性价值透视!$B21,数据母表!$DR$5:$DR$754,"&lt;="&amp;属性价值透视!$C21,数据母表!$DS$5:$DS$754,"="&amp;属性价值透视!$H$2)</f>
        <v>239000</v>
      </c>
      <c r="BO21" s="13">
        <f t="shared" si="38"/>
        <v>239</v>
      </c>
      <c r="BP21" s="37">
        <f t="shared" si="69"/>
        <v>0</v>
      </c>
      <c r="BQ21" s="13">
        <f>SUM(N$7:N21)+SUM(W$7:W21)+SUM(AK$7:AK21)+SUM(BC$7:BC21)+SUM(BM$7:BM21)</f>
        <v>290180.42</v>
      </c>
      <c r="BR21" s="13">
        <f>SUM(Q$7:Q21)+SUM(AF$7:AF21)+SUM(AR$7:AR21)+SUM(BE$7:BE21)+SUM(BO$7:BO21)</f>
        <v>27136.35</v>
      </c>
      <c r="BS21" s="37">
        <f t="shared" si="70"/>
        <v>10.7</v>
      </c>
      <c r="BT21" s="13">
        <f t="shared" si="39"/>
        <v>42555</v>
      </c>
      <c r="BU21" s="13">
        <f t="shared" si="40"/>
        <v>2228.8000000000002</v>
      </c>
      <c r="BV21" s="37">
        <f t="shared" si="71"/>
        <v>19.100000000000001</v>
      </c>
      <c r="BW21" s="13">
        <f>MATCH(C21,数据母表!$FB$5:$FB$13,1)-1</f>
        <v>4</v>
      </c>
      <c r="BX21" s="13">
        <f t="shared" si="89"/>
        <v>1</v>
      </c>
      <c r="BY21" s="13">
        <f>IF(BX21&gt;0,SUMIFS(数据母表!$FK$5:$FK$84,数据母表!FF19:FF98,"="&amp;属性价值透视!BW21),0)</f>
        <v>70500</v>
      </c>
      <c r="BZ21" s="13">
        <f>IF(BX21&gt;0,ROUND(SUMIFS(数据母表!$FR$5:$FR$84,数据母表!FF19:FF98,"="&amp;属性价值透视!BW21),1),0)</f>
        <v>10542.2</v>
      </c>
      <c r="CA21" s="37">
        <f t="shared" si="72"/>
        <v>6.7</v>
      </c>
      <c r="CB21" s="13">
        <f>IF(属性价值透视!BW21&gt;0,INDEX(数据母表!$FC$6:$FC$13,属性价值透视!BW21),0)</f>
        <v>6</v>
      </c>
      <c r="CC21" s="13">
        <f>IF(BX21&gt;0,SUMIFS(数据母表!$FK$5:$FK$84,数据母表!FF19:FF98,"="&amp;属性价值透视!BW21,数据母表!$FG$5:$FG$84,"&lt;="&amp;属性价值透视!CB21),0)</f>
        <v>36000</v>
      </c>
      <c r="CD21" s="13">
        <f>IF(BX21&gt;0,SUMIFS(数据母表!$FR$5:$FR$84,数据母表!FF19:FF98,"="&amp;属性价值透视!BW21,数据母表!$FG$5:$FG$84,"&lt;="&amp;属性价值透视!CB21),0)</f>
        <v>3343.8726250000004</v>
      </c>
      <c r="CE21" s="37">
        <f t="shared" si="73"/>
        <v>10.8</v>
      </c>
      <c r="CG21">
        <f t="shared" si="74"/>
        <v>326180.42</v>
      </c>
      <c r="CI21" s="37">
        <f t="shared" si="0"/>
        <v>64.3</v>
      </c>
      <c r="CJ21" s="37">
        <f t="shared" si="41"/>
        <v>1660.5</v>
      </c>
      <c r="CK21" s="37">
        <f t="shared" si="42"/>
        <v>265</v>
      </c>
      <c r="CL21" s="37">
        <f t="shared" si="43"/>
        <v>0</v>
      </c>
      <c r="CM21" s="37">
        <f t="shared" si="44"/>
        <v>239</v>
      </c>
      <c r="CN21" s="37">
        <f t="shared" si="45"/>
        <v>3343.8726250000004</v>
      </c>
      <c r="CP21" s="37">
        <f t="shared" si="6"/>
        <v>93</v>
      </c>
      <c r="CQ21" s="37">
        <f t="shared" si="46"/>
        <v>8.1300813008130088</v>
      </c>
      <c r="CR21" s="37">
        <f t="shared" si="47"/>
        <v>87</v>
      </c>
      <c r="CS21" s="37">
        <f t="shared" si="48"/>
        <v>0</v>
      </c>
      <c r="CT21" s="37">
        <f t="shared" si="49"/>
        <v>0</v>
      </c>
      <c r="CU21" s="37">
        <f t="shared" si="50"/>
        <v>10.8</v>
      </c>
      <c r="CX21" s="13">
        <f t="shared" si="12"/>
        <v>6000</v>
      </c>
      <c r="CY21" s="13">
        <f t="shared" si="51"/>
        <v>13500</v>
      </c>
      <c r="CZ21" s="13">
        <f t="shared" si="52"/>
        <v>23055</v>
      </c>
      <c r="DA21" s="13">
        <f t="shared" si="53"/>
        <v>0</v>
      </c>
      <c r="DB21" s="13">
        <f t="shared" si="54"/>
        <v>0</v>
      </c>
      <c r="DC21" s="13">
        <f t="shared" si="55"/>
        <v>36000</v>
      </c>
      <c r="DD21" s="37">
        <f t="shared" si="75"/>
        <v>78555</v>
      </c>
      <c r="DE21" s="42">
        <f t="shared" si="76"/>
        <v>7.6379606645025772E-2</v>
      </c>
      <c r="DF21" s="42">
        <f t="shared" si="77"/>
        <v>0.17185411495130801</v>
      </c>
      <c r="DG21" s="42">
        <f t="shared" si="78"/>
        <v>0.29348863853351154</v>
      </c>
      <c r="DH21" s="42">
        <f t="shared" si="79"/>
        <v>0</v>
      </c>
      <c r="DI21" s="42">
        <f t="shared" si="80"/>
        <v>0</v>
      </c>
      <c r="DJ21" s="42">
        <f t="shared" si="81"/>
        <v>0.45827763987015468</v>
      </c>
      <c r="DM21" s="35">
        <v>15</v>
      </c>
      <c r="DN21" s="13">
        <f>SUMIFS(数据母表!$EP$5:$EP$784,数据母表!$EI$5:$EI$784,"="&amp;属性价值透视!DN$3,数据母表!$EM$5:$EM$784,"="&amp;属性价值透视!$DM21,数据母表!$EJ$5:$EJ$784,"&gt;="&amp;属性价值透视!DP$3,数据母表!$EJ$5:$EJ$784,"&lt;="&amp;属性价值透视!DR$3)</f>
        <v>1530</v>
      </c>
      <c r="DO21" s="13">
        <f>SUMIFS(数据母表!$ES$5:$ES$784,数据母表!$EI$5:$EI$784,"="&amp;属性价值透视!DN$3,数据母表!$EM$5:$EM$784,"="&amp;属性价值透视!$DM21,数据母表!$EJ$5:$EJ$784,"&gt;="&amp;属性价值透视!DP$3,数据母表!$EJ$5:$EJ$784,"&lt;="&amp;属性价值透视!DR$3)</f>
        <v>365.04999999999995</v>
      </c>
      <c r="DP21" s="37">
        <f t="shared" si="82"/>
        <v>4.1900000000000004</v>
      </c>
      <c r="DQ21" s="14"/>
      <c r="DR21" s="14"/>
      <c r="DT21" s="35">
        <v>15</v>
      </c>
      <c r="DU21" s="13">
        <f>SUMIFS(数据母表!$EP$5:$EP$784,数据母表!$EI$5:$EI$784,"="&amp;属性价值透视!DU$3,数据母表!$EM$5:$EM$784,"="&amp;属性价值透视!$DM21,数据母表!$EJ$5:$EJ$784,"&gt;="&amp;属性价值透视!DW$3,数据母表!$EJ$5:$EJ$784,"&lt;="&amp;属性价值透视!DY$3)</f>
        <v>9378</v>
      </c>
      <c r="DV21" s="13">
        <f>SUMIFS(数据母表!$ES$5:$ES$784,数据母表!$EI$5:$EI$784,"="&amp;属性价值透视!DU$3,数据母表!$EM$5:$EM$784,"="&amp;属性价值透视!$DM21,数据母表!$EJ$5:$EJ$784,"&gt;="&amp;属性价值透视!DW$3,数据母表!$EJ$5:$EJ$784,"&lt;="&amp;属性价值透视!DY$3)</f>
        <v>1610.65</v>
      </c>
      <c r="DW21" s="37">
        <f t="shared" si="83"/>
        <v>5.82</v>
      </c>
      <c r="DX21" s="14"/>
      <c r="DY21" s="14"/>
      <c r="EA21" s="35">
        <v>15</v>
      </c>
      <c r="EB21" s="13">
        <f>SUMIFS(数据母表!$EP$5:$EP$784,数据母表!$EI$5:$EI$784,"="&amp;属性价值透视!EB$3,数据母表!$EM$5:$EM$784,"="&amp;属性价值透视!$DM21,数据母表!$EJ$5:$EJ$784,"&gt;="&amp;属性价值透视!ED$3,数据母表!$EJ$5:$EJ$784,"&lt;="&amp;属性价值透视!EF$3)</f>
        <v>17334</v>
      </c>
      <c r="EC21" s="13">
        <f>SUMIFS(数据母表!$ES$5:$ES$784,数据母表!$EI$5:$EI$784,"="&amp;属性价值透视!EB$3,数据母表!$EM$5:$EM$784,"="&amp;属性价值透视!$DM21,数据母表!$EJ$5:$EJ$784,"&gt;="&amp;属性价值透视!ED$3,数据母表!$EJ$5:$EJ$784,"&lt;="&amp;属性价值透视!EF$3)</f>
        <v>4238.8</v>
      </c>
      <c r="ED21" s="37">
        <f t="shared" si="84"/>
        <v>4.09</v>
      </c>
      <c r="EE21" s="14"/>
      <c r="EF21" s="14"/>
      <c r="EH21" s="35">
        <v>15</v>
      </c>
      <c r="EI21" s="13">
        <f>SUMIFS(数据母表!$EP$5:$EP$784,数据母表!$EI$5:$EI$784,"="&amp;属性价值透视!EI$3,数据母表!$EM$5:$EM$784,"="&amp;属性价值透视!$DM21,数据母表!$EJ$5:$EJ$784,"&gt;="&amp;属性价值透视!EK$3,数据母表!$EJ$5:$EJ$784,"&lt;="&amp;属性价值透视!EM$3)</f>
        <v>19764</v>
      </c>
      <c r="EJ21" s="13">
        <f>SUMIFS(数据母表!$ES$5:$ES$784,数据母表!$EI$5:$EI$784,"="&amp;属性价值透视!EI$3,数据母表!$EM$5:$EM$784,"="&amp;属性价值透视!$DM21,数据母表!$EJ$5:$EJ$784,"&gt;="&amp;属性价值透视!EK$3,数据母表!$EJ$5:$EJ$784,"&lt;="&amp;属性价值透视!EM$3)</f>
        <v>5298.95</v>
      </c>
      <c r="EK21" s="37">
        <f t="shared" si="85"/>
        <v>3.73</v>
      </c>
      <c r="EL21" s="14"/>
      <c r="EM21" s="14"/>
      <c r="EO21" s="35">
        <v>15</v>
      </c>
      <c r="EP21" s="13">
        <f>SUMIFS(数据母表!$EP$5:$EP$784,数据母表!$EI$5:$EI$784,"="&amp;属性价值透视!EP$3,数据母表!$EM$5:$EM$784,"="&amp;属性价值透视!$DM21,数据母表!$EJ$5:$EJ$784,"&gt;="&amp;属性价值透视!ER$3,数据母表!$EJ$5:$EJ$784,"&lt;="&amp;属性价值透视!ET$3)</f>
        <v>50040</v>
      </c>
      <c r="EQ21" s="13">
        <f>SUMIFS(数据母表!$ES$5:$ES$784,数据母表!$EI$5:$EI$784,"="&amp;属性价值透视!EP$3,数据母表!$EM$5:$EM$784,"="&amp;属性价值透视!$DM21,数据母表!$EJ$5:$EJ$784,"&gt;="&amp;属性价值透视!ER$3,数据母表!$EJ$5:$EJ$784,"&lt;="&amp;属性价值透视!ET$3)</f>
        <v>6372.5499999999993</v>
      </c>
      <c r="ER21" s="37">
        <f t="shared" si="86"/>
        <v>7.85</v>
      </c>
      <c r="ES21" s="14"/>
      <c r="ET21" s="14"/>
      <c r="EV21" s="35">
        <v>15</v>
      </c>
      <c r="EW21" s="13">
        <f>SUMIFS(数据母表!$EP$5:$EP$784,数据母表!$EI$5:$EI$784,"="&amp;属性价值透视!EW$3,数据母表!$EM$5:$EM$784,"="&amp;属性价值透视!$DM21,数据母表!$EJ$5:$EJ$784,"&gt;="&amp;属性价值透视!EY$3,数据母表!$EJ$5:$EJ$784,"&lt;="&amp;属性价值透视!FA$3)</f>
        <v>97758</v>
      </c>
      <c r="EX21" s="13">
        <f>SUMIFS(数据母表!$ES$5:$ES$784,数据母表!$EI$5:$EI$784,"="&amp;属性价值透视!EW$3,数据母表!$EM$5:$EM$784,"="&amp;属性价值透视!$DM21,数据母表!$EJ$5:$EJ$784,"&gt;="&amp;属性价值透视!EY$3,数据母表!$EJ$5:$EJ$784,"&lt;="&amp;属性价值透视!FA$3)</f>
        <v>16987</v>
      </c>
      <c r="EY21" s="37">
        <f t="shared" si="87"/>
        <v>5.75</v>
      </c>
      <c r="EZ21" s="14"/>
      <c r="FA21" s="14"/>
      <c r="FC21" s="35">
        <v>15</v>
      </c>
      <c r="FD21" s="13">
        <f>SUMIFS(数据母表!$EP$5:$EP$784,数据母表!$EI$5:$EI$784,"="&amp;属性价值透视!FD$3,数据母表!$EM$5:$EM$784,"="&amp;属性价值透视!$DM21,数据母表!$EJ$5:$EJ$784,"&gt;="&amp;属性价值透视!FF$3,数据母表!$EJ$5:$EJ$784,"&lt;="&amp;属性价值透视!FH$3)</f>
        <v>84936</v>
      </c>
      <c r="FE21" s="13">
        <f>SUMIFS(数据母表!$ES$5:$ES$784,数据母表!$EI$5:$EI$784,"="&amp;属性价值透视!FD$3,数据母表!$EM$5:$EM$784,"="&amp;属性价值透视!$DM21,数据母表!$EJ$5:$EJ$784,"&gt;="&amp;属性价值透视!FF$3,数据母表!$EJ$5:$EJ$784,"&lt;="&amp;属性价值透视!FH$3)</f>
        <v>21288.100000000002</v>
      </c>
      <c r="FF21" s="37">
        <f t="shared" si="88"/>
        <v>3.99</v>
      </c>
      <c r="FG21" s="14"/>
      <c r="FH21" s="14"/>
      <c r="FK21" s="67">
        <v>17</v>
      </c>
      <c r="FL21" s="67">
        <f>[2]属性投放!$FJ23</f>
        <v>130</v>
      </c>
      <c r="FM21" s="67" t="str">
        <f>[3]时间节点!$BJ21</f>
        <v>大焦热+1</v>
      </c>
      <c r="FN21" s="67">
        <f t="shared" si="57"/>
        <v>18</v>
      </c>
      <c r="FP21" s="67">
        <v>17</v>
      </c>
      <c r="FQ21" s="67">
        <v>16</v>
      </c>
      <c r="FR21" s="67">
        <f>[2]属性投放!$AD23</f>
        <v>125</v>
      </c>
      <c r="FS21" s="67">
        <f>[2]属性投放!$AF23</f>
        <v>42</v>
      </c>
    </row>
    <row r="22" spans="1:175" ht="16.5" x14ac:dyDescent="0.2">
      <c r="A22" s="33">
        <v>16</v>
      </c>
      <c r="B22" s="13">
        <f>数据母表!BW20</f>
        <v>85</v>
      </c>
      <c r="C22" s="13">
        <f>数据母表!BX20</f>
        <v>90</v>
      </c>
      <c r="D22" s="13">
        <v>105</v>
      </c>
      <c r="E22" s="13">
        <v>14</v>
      </c>
      <c r="F22" s="13">
        <f t="shared" si="24"/>
        <v>13</v>
      </c>
      <c r="G22" s="13">
        <f t="shared" si="25"/>
        <v>14</v>
      </c>
      <c r="H22" s="13">
        <f t="shared" si="26"/>
        <v>102</v>
      </c>
      <c r="I22" s="13">
        <f t="shared" si="58"/>
        <v>96</v>
      </c>
      <c r="J22" s="13">
        <f>MATCH(I22,数据母表!$AY$5:$AY$56,1)</f>
        <v>31</v>
      </c>
      <c r="K22" s="13">
        <f>INDEX(数据母表!P$5:P$84,(属性价值透视!$C$2-2)*20+属性价值透视!$G22)*($C22-$B22)</f>
        <v>200</v>
      </c>
      <c r="L22" s="13">
        <f>INDEX(数据母表!Q$5:Q$84,(属性价值透视!$C$2-2)*20+属性价值透视!$G22)*($C22-$B22)</f>
        <v>100</v>
      </c>
      <c r="M22" s="13">
        <f>INDEX(数据母表!R$5:R$84,(属性价值透视!$C$2-2)*20+属性价值透视!$G22)*($C22-$B22)</f>
        <v>2000</v>
      </c>
      <c r="N22" s="13">
        <f t="shared" si="27"/>
        <v>6000</v>
      </c>
      <c r="O22" s="13">
        <f>SUMIFS(数据母表!$CR$5:$CR$604,数据母表!$CP$5:$CP$604,"&lt;"&amp;属性价值透视!C22,数据母表!$CP$5:$CP$604,"&gt;="&amp;属性价值透视!B22,数据母表!$CQ$5:$CQ$604,"="&amp;属性价值透视!$C$2)</f>
        <v>190800</v>
      </c>
      <c r="P22" s="13">
        <f t="shared" si="59"/>
        <v>76320</v>
      </c>
      <c r="Q22" s="13">
        <f t="shared" si="60"/>
        <v>76.3</v>
      </c>
      <c r="R22" s="37">
        <f t="shared" si="61"/>
        <v>79</v>
      </c>
      <c r="S22" s="13">
        <f t="shared" si="62"/>
        <v>1</v>
      </c>
      <c r="T22" s="13">
        <f>SUMIFS(数据母表!BA$5:BA$212,数据母表!$AW$5:$AW$212,"="&amp;属性价值透视!$C$2,数据母表!$AX$5:$AX$212,"&gt;"&amp;属性价值透视!$J21,数据母表!$AX$5:$AX$212,"&lt;="&amp;属性价值透视!$J22)</f>
        <v>595</v>
      </c>
      <c r="U22" s="13">
        <f>SUMIFS(数据母表!BB$5:BB$212,数据母表!$AW$5:$AW$212,"="&amp;属性价值透视!$C$2,数据母表!$AX$5:$AX$212,"&gt;"&amp;属性价值透视!$J21,数据母表!$AX$5:$AX$212,"&lt;="&amp;属性价值透视!$J22)</f>
        <v>298</v>
      </c>
      <c r="V22" s="13">
        <f>SUMIFS(数据母表!BC$5:BC$212,数据母表!$AW$5:$AW$212,"="&amp;属性价值透视!$C$2,数据母表!$AX$5:$AX$212,"&gt;"&amp;属性价值透视!$J21,数据母表!$AX$5:$AX$212,"&lt;="&amp;属性价值透视!$J22)</f>
        <v>5950</v>
      </c>
      <c r="W22" s="13">
        <f t="shared" si="28"/>
        <v>17860</v>
      </c>
      <c r="X22" s="13">
        <f>SUMIFS(数据母表!BD$5:BD$212,数据母表!$AW$5:$AW$212,"="&amp;属性价值透视!$C$2,数据母表!$AX$5:$AX$212,"&gt;"&amp;属性价值透视!$J21,数据母表!$AX$5:$AX$212,"&lt;="&amp;属性价值透视!$J22)</f>
        <v>0</v>
      </c>
      <c r="Y22" s="13">
        <f>SUMIFS(数据母表!BE$5:BE$212,数据母表!$AW$5:$AW$212,"="&amp;属性价值透视!$C$2,数据母表!$AX$5:$AX$212,"&gt;"&amp;属性价值透视!$J21,数据母表!$AX$5:$AX$212,"&lt;="&amp;属性价值透视!$J22)</f>
        <v>0</v>
      </c>
      <c r="Z22" s="13">
        <f>SUMIFS(数据母表!BF$5:BF$212,数据母表!$AW$5:$AW$212,"="&amp;属性价值透视!$C$2,数据母表!$AX$5:$AX$212,"&gt;"&amp;属性价值透视!$J21,数据母表!$AX$5:$AX$212,"&lt;="&amp;属性价值透视!$J22)</f>
        <v>0</v>
      </c>
      <c r="AA22" s="13">
        <f>SUMIFS(数据母表!BG$5:BG$212,数据母表!$AW$5:$AW$212,"="&amp;属性价值透视!$C$2,数据母表!$AX$5:$AX$212,"&gt;"&amp;属性价值透视!$J21,数据母表!$AX$5:$AX$212,"&lt;="&amp;属性价值透视!$J22)</f>
        <v>60</v>
      </c>
      <c r="AB22" s="13">
        <f>SUMIFS(数据母表!BH$5:BH$212,数据母表!$AW$5:$AW$212,"="&amp;属性价值透视!$C$2,数据母表!$AX$5:$AX$212,"&gt;"&amp;属性价值透视!$J21,数据母表!$AX$5:$AX$212,"&lt;="&amp;属性价值透视!$J22)</f>
        <v>0</v>
      </c>
      <c r="AC22" s="13">
        <f>SUMIFS(数据母表!BI$5:BI$212,数据母表!$AW$5:$AW$212,"="&amp;属性价值透视!$C$2,数据母表!$AX$5:$AX$212,"&gt;"&amp;属性价值透视!$J21,数据母表!$AX$5:$AX$212,"&lt;="&amp;属性价值透视!$J22)</f>
        <v>0</v>
      </c>
      <c r="AD22" s="13">
        <f>SUMIFS(数据母表!BJ$5:BJ$212,数据母表!$AW$5:$AW$212,"="&amp;属性价值透视!$C$2,数据母表!$AX$5:$AX$212,"&gt;"&amp;属性价值透视!$J21,数据母表!$AX$5:$AX$212,"&lt;="&amp;属性价值透视!$J22)</f>
        <v>26800</v>
      </c>
      <c r="AE22" s="13">
        <f t="shared" si="29"/>
        <v>176800</v>
      </c>
      <c r="AF22" s="13">
        <f t="shared" si="63"/>
        <v>176.8</v>
      </c>
      <c r="AG22" s="37">
        <f t="shared" si="64"/>
        <v>101</v>
      </c>
      <c r="AH22" s="13">
        <f>SUMIFS(数据母表!W$5:W$84,数据母表!$K$5:$K$84,"="&amp;属性价值透视!$C$2,数据母表!$L$5:$L$84,"="&amp;属性价值透视!$G22)*$S22</f>
        <v>500</v>
      </c>
      <c r="AI22" s="13">
        <f>SUMIFS(数据母表!X$5:X$84,数据母表!$K$5:$K$84,"="&amp;属性价值透视!$C$2,数据母表!$L$5:$L$84,"="&amp;属性价值透视!$G22)*$S22</f>
        <v>250</v>
      </c>
      <c r="AJ22" s="13">
        <f>SUMIFS(数据母表!Y$5:Y$84,数据母表!$K$5:$K$84,"="&amp;属性价值透视!$C$2,数据母表!$L$5:$L$84,"="&amp;属性价值透视!$G22)*$S22</f>
        <v>5000</v>
      </c>
      <c r="AK22" s="13">
        <f t="shared" si="30"/>
        <v>15000</v>
      </c>
      <c r="AL22" s="13">
        <f>SUMIFS(数据母表!BO$5:BO$84,数据母表!$BM$5:$BM$84,"="&amp;属性价值透视!$C$2,数据母表!$BN$5:$BN$84,"="&amp;属性价值透视!$G22)*属性价值透视!$S22</f>
        <v>0</v>
      </c>
      <c r="AM22" s="13">
        <f>SUMIFS(数据母表!BP$5:BP$84,数据母表!$BM$5:$BM$84,"="&amp;属性价值透视!$C$2,数据母表!$BN$5:$BN$84,"="&amp;属性价值透视!$G22)*属性价值透视!$S22</f>
        <v>0</v>
      </c>
      <c r="AN22" s="13">
        <f>SUMIFS(数据母表!BQ$5:BQ$84,数据母表!$BM$5:$BM$84,"="&amp;属性价值透视!$C$2,数据母表!$BN$5:$BN$84,"="&amp;属性价值透视!$G22)*属性价值透视!$S22</f>
        <v>64</v>
      </c>
      <c r="AO22" s="13">
        <f>SUMIFS(数据母表!BR$5:BR$84,数据母表!$BM$5:$BM$84,"="&amp;属性价值透视!$C$2,数据母表!$BN$5:$BN$84,"="&amp;属性价值透视!$G22)*属性价值透视!$S22</f>
        <v>0</v>
      </c>
      <c r="AP22" s="13">
        <f>SUMIFS(数据母表!BS$5:BS$84,数据母表!$BM$5:$BM$84,"="&amp;属性价值透视!$C$2,数据母表!$BN$5:$BN$84,"="&amp;属性价值透视!$G22)*属性价值透视!$S22</f>
        <v>50500</v>
      </c>
      <c r="AQ22" s="13">
        <f t="shared" si="31"/>
        <v>2290500</v>
      </c>
      <c r="AR22" s="13">
        <f t="shared" si="65"/>
        <v>2290.5</v>
      </c>
      <c r="AS22" s="37">
        <f t="shared" si="66"/>
        <v>6.5487884741322855</v>
      </c>
      <c r="AT22" s="47">
        <f>数据母表!CB20</f>
        <v>5</v>
      </c>
      <c r="AU22" s="47">
        <f t="shared" si="67"/>
        <v>1</v>
      </c>
      <c r="AV22" s="47">
        <f t="shared" si="90"/>
        <v>1</v>
      </c>
      <c r="AW22" s="47">
        <f>IF($AV22&gt;0,INDEX(数据母表!CZ$5:CZ$59,(属性价值透视!$H$2-1)*11+$AT22),0)</f>
        <v>0</v>
      </c>
      <c r="AX22" s="47">
        <f>IF($AV22&gt;0,INDEX(数据母表!DA$5:DA$59,(属性价值透视!$H$2-1)*11+$AT22),0)</f>
        <v>0</v>
      </c>
      <c r="AY22" s="47">
        <f>IF($AV22&gt;0,INDEX(数据母表!DB$5:DB$59,(属性价值透视!$H$2-1)*11+$AT22),0)</f>
        <v>0</v>
      </c>
      <c r="AZ22" s="47">
        <f>IF($AV22&gt;0,INDEX(数据母表!DF$5:DF$59,(属性价值透视!$H$2-1)*11+$AT22),0)</f>
        <v>1512.94</v>
      </c>
      <c r="BA22" s="47">
        <f>IF($AV22&gt;0,INDEX(数据母表!DG$5:DG$59,(属性价值透视!$H$2-1)*11+$AT22),0)</f>
        <v>762.68</v>
      </c>
      <c r="BB22" s="47">
        <f>IF($AV22&gt;0,INDEX(数据母表!DH$5:DH$59,(属性价值透视!$H$2-1)*11+$AT22),0)</f>
        <v>12259.69</v>
      </c>
      <c r="BC22" s="13">
        <f t="shared" si="32"/>
        <v>42642.69</v>
      </c>
      <c r="BD22" s="13">
        <f>IF(属性价值透视!$AV22&gt;0,INDEX(数据母表!$CY$5:$CY$59,(属性价值透视!$H$2-1)*11+属性价值透视!AT22)*数据母表!$CW$2,0)</f>
        <v>8000</v>
      </c>
      <c r="BE22" s="13">
        <f t="shared" si="33"/>
        <v>8000</v>
      </c>
      <c r="BF22" s="37">
        <f t="shared" si="68"/>
        <v>5.3</v>
      </c>
      <c r="BG22" s="13">
        <f>IF(属性价值透视!$AU22&gt;0,INDEX(数据母表!$DC$5:$DC$59,(属性价值透视!$H$2-1)*11+属性价值透视!$AT22),0)</f>
        <v>0</v>
      </c>
      <c r="BH22" s="13">
        <f>IF(属性价值透视!$AU22&gt;0,INDEX(数据母表!$DC$5:$DC$59,(属性价值透视!$H$2-1)*11+属性价值透视!$AT22),0)</f>
        <v>0</v>
      </c>
      <c r="BI22" s="13">
        <f>IF(属性价值透视!$AU22&gt;0,INDEX(数据母表!$DC$5:$DC$59,(属性价值透视!$H$2-1)*11+属性价值透视!$AT22),0)</f>
        <v>0</v>
      </c>
      <c r="BJ22" s="13">
        <f t="shared" si="34"/>
        <v>0</v>
      </c>
      <c r="BK22" s="13">
        <f t="shared" si="35"/>
        <v>0</v>
      </c>
      <c r="BL22" s="13">
        <f t="shared" si="36"/>
        <v>0</v>
      </c>
      <c r="BM22" s="13">
        <f t="shared" si="37"/>
        <v>0</v>
      </c>
      <c r="BN22" s="13">
        <f>SUMIFS(数据母表!$DT$5:$DT$754,数据母表!$DR$5:$DR$754,"&gt;"&amp;属性价值透视!$B22,数据母表!$DR$5:$DR$754,"&lt;="&amp;属性价值透视!$C22,数据母表!$DS$5:$DS$754,"="&amp;属性价值透视!$H$2)</f>
        <v>274000</v>
      </c>
      <c r="BO22" s="13">
        <f t="shared" si="38"/>
        <v>274</v>
      </c>
      <c r="BP22" s="37">
        <f t="shared" si="69"/>
        <v>0</v>
      </c>
      <c r="BQ22" s="13">
        <f>SUM(N$7:N22)+SUM(W$7:W22)+SUM(AK$7:AK22)+SUM(BC$7:BC22)+SUM(BM$7:BM22)</f>
        <v>371683.11</v>
      </c>
      <c r="BR22" s="13">
        <f>SUM(Q$7:Q22)+SUM(AF$7:AF22)+SUM(AR$7:AR22)+SUM(BE$7:BE22)+SUM(BO$7:BO22)</f>
        <v>37953.949999999997</v>
      </c>
      <c r="BS22" s="37">
        <f t="shared" si="70"/>
        <v>9.8000000000000007</v>
      </c>
      <c r="BT22" s="13">
        <f t="shared" si="39"/>
        <v>81502.69</v>
      </c>
      <c r="BU22" s="13">
        <f t="shared" si="40"/>
        <v>10817.6</v>
      </c>
      <c r="BV22" s="37">
        <f t="shared" si="71"/>
        <v>7.5</v>
      </c>
      <c r="BW22" s="13">
        <f>MATCH(C22,数据母表!$FB$5:$FB$13,1)-1</f>
        <v>4</v>
      </c>
      <c r="BX22" s="13">
        <f t="shared" si="89"/>
        <v>0</v>
      </c>
      <c r="BY22" s="13">
        <f>IF(BX22&gt;0,SUMIFS(数据母表!$FK$5:$FK$84,数据母表!FF20:FF99,"="&amp;属性价值透视!BW22),0)</f>
        <v>0</v>
      </c>
      <c r="BZ22" s="13">
        <f>IF(BX22&gt;0,ROUND(SUMIFS(数据母表!$FR$5:$FR$84,数据母表!FF20:FF99,"="&amp;属性价值透视!BW22),1),0)</f>
        <v>0</v>
      </c>
      <c r="CA22" s="37">
        <f t="shared" si="72"/>
        <v>0</v>
      </c>
      <c r="CB22" s="13">
        <f>IF(属性价值透视!BW22&gt;0,INDEX(数据母表!$FC$6:$FC$13,属性价值透视!BW22),0)</f>
        <v>6</v>
      </c>
      <c r="CC22" s="13">
        <f>IF(BX22&gt;0,SUMIFS(数据母表!$FK$5:$FK$84,数据母表!FF20:FF99,"="&amp;属性价值透视!BW22,数据母表!$FG$5:$FG$84,"&lt;="&amp;属性价值透视!CB22),0)</f>
        <v>0</v>
      </c>
      <c r="CD22" s="13">
        <f>IF(BX22&gt;0,SUMIFS(数据母表!$FR$5:$FR$84,数据母表!FF20:FF99,"="&amp;属性价值透视!BW22,数据母表!$FG$5:$FG$84,"&lt;="&amp;属性价值透视!CB22),0)</f>
        <v>0</v>
      </c>
      <c r="CE22" s="37">
        <f t="shared" si="73"/>
        <v>0</v>
      </c>
      <c r="CG22">
        <f t="shared" si="74"/>
        <v>371683.11</v>
      </c>
      <c r="CI22" s="37">
        <f t="shared" si="0"/>
        <v>76.3</v>
      </c>
      <c r="CJ22" s="37">
        <f t="shared" si="41"/>
        <v>2290.5</v>
      </c>
      <c r="CK22" s="37">
        <f t="shared" si="42"/>
        <v>176.8</v>
      </c>
      <c r="CL22" s="37">
        <f t="shared" si="43"/>
        <v>8000</v>
      </c>
      <c r="CM22" s="37">
        <f t="shared" si="44"/>
        <v>274</v>
      </c>
      <c r="CN22" s="37">
        <f t="shared" si="45"/>
        <v>0</v>
      </c>
      <c r="CP22" s="37">
        <f t="shared" si="6"/>
        <v>79</v>
      </c>
      <c r="CQ22" s="37">
        <f t="shared" si="46"/>
        <v>6.5487884741322855</v>
      </c>
      <c r="CR22" s="37">
        <f t="shared" si="47"/>
        <v>101</v>
      </c>
      <c r="CS22" s="37">
        <f t="shared" si="48"/>
        <v>5.3</v>
      </c>
      <c r="CT22" s="37">
        <f t="shared" si="49"/>
        <v>0</v>
      </c>
      <c r="CU22" s="37">
        <f t="shared" si="50"/>
        <v>0</v>
      </c>
      <c r="CX22" s="13">
        <f t="shared" si="12"/>
        <v>6000</v>
      </c>
      <c r="CY22" s="13">
        <f t="shared" si="51"/>
        <v>15000</v>
      </c>
      <c r="CZ22" s="13">
        <f t="shared" si="52"/>
        <v>17860</v>
      </c>
      <c r="DA22" s="13">
        <f t="shared" si="53"/>
        <v>42642.69</v>
      </c>
      <c r="DB22" s="13">
        <f t="shared" si="54"/>
        <v>0</v>
      </c>
      <c r="DC22" s="13">
        <f t="shared" si="55"/>
        <v>0</v>
      </c>
      <c r="DD22" s="37">
        <f t="shared" si="75"/>
        <v>81502.69</v>
      </c>
      <c r="DE22" s="42">
        <f t="shared" si="76"/>
        <v>7.3617202082532487E-2</v>
      </c>
      <c r="DF22" s="42">
        <f t="shared" si="77"/>
        <v>0.18404300520633121</v>
      </c>
      <c r="DG22" s="42">
        <f t="shared" si="78"/>
        <v>0.21913387153233838</v>
      </c>
      <c r="DH22" s="42">
        <f t="shared" si="79"/>
        <v>0.52320592117879794</v>
      </c>
      <c r="DI22" s="42">
        <f t="shared" si="80"/>
        <v>0</v>
      </c>
      <c r="DJ22" s="42">
        <f t="shared" si="81"/>
        <v>0</v>
      </c>
      <c r="DM22" s="35">
        <v>16</v>
      </c>
      <c r="DN22" s="13">
        <f>SUMIFS(数据母表!$EP$5:$EP$784,数据母表!$EI$5:$EI$784,"="&amp;属性价值透视!DN$3,数据母表!$EM$5:$EM$784,"="&amp;属性价值透视!$DM22,数据母表!$EJ$5:$EJ$784,"&gt;="&amp;属性价值透视!DP$3,数据母表!$EJ$5:$EJ$784,"&lt;="&amp;属性价值透视!DR$3)</f>
        <v>0</v>
      </c>
      <c r="DO22" s="13">
        <f>SUMIFS(数据母表!$ES$5:$ES$784,数据母表!$EI$5:$EI$784,"="&amp;属性价值透视!DN$3,数据母表!$EM$5:$EM$784,"="&amp;属性价值透视!$DM22,数据母表!$EJ$5:$EJ$784,"&gt;="&amp;属性价值透视!DP$3,数据母表!$EJ$5:$EJ$784,"&lt;="&amp;属性价值透视!DR$3)</f>
        <v>0</v>
      </c>
      <c r="DP22" s="37">
        <f t="shared" si="82"/>
        <v>0</v>
      </c>
      <c r="DQ22" s="14"/>
      <c r="DR22" s="14"/>
      <c r="DT22" s="35">
        <v>16</v>
      </c>
      <c r="DU22" s="13">
        <f>SUMIFS(数据母表!$EP$5:$EP$784,数据母表!$EI$5:$EI$784,"="&amp;属性价值透视!DU$3,数据母表!$EM$5:$EM$784,"="&amp;属性价值透视!$DM22,数据母表!$EJ$5:$EJ$784,"&gt;="&amp;属性价值透视!DW$3,数据母表!$EJ$5:$EJ$784,"&lt;="&amp;属性价值透视!DY$3)</f>
        <v>0</v>
      </c>
      <c r="DV22" s="13">
        <f>SUMIFS(数据母表!$ES$5:$ES$784,数据母表!$EI$5:$EI$784,"="&amp;属性价值透视!DU$3,数据母表!$EM$5:$EM$784,"="&amp;属性价值透视!$DM22,数据母表!$EJ$5:$EJ$784,"&gt;="&amp;属性价值透视!DW$3,数据母表!$EJ$5:$EJ$784,"&lt;="&amp;属性价值透视!DY$3)</f>
        <v>0</v>
      </c>
      <c r="DW22" s="37">
        <f t="shared" si="83"/>
        <v>0</v>
      </c>
      <c r="DX22" s="14"/>
      <c r="DY22" s="14"/>
      <c r="EA22" s="35">
        <v>16</v>
      </c>
      <c r="EB22" s="13">
        <f>SUMIFS(数据母表!$EP$5:$EP$784,数据母表!$EI$5:$EI$784,"="&amp;属性价值透视!EB$3,数据母表!$EM$5:$EM$784,"="&amp;属性价值透视!$DM22,数据母表!$EJ$5:$EJ$784,"&gt;="&amp;属性价值透视!ED$3,数据母表!$EJ$5:$EJ$784,"&lt;="&amp;属性价值透视!EF$3)</f>
        <v>17988</v>
      </c>
      <c r="EC22" s="13">
        <f>SUMIFS(数据母表!$ES$5:$ES$784,数据母表!$EI$5:$EI$784,"="&amp;属性价值透视!EB$3,数据母表!$EM$5:$EM$784,"="&amp;属性价值透视!$DM22,数据母表!$EJ$5:$EJ$784,"&gt;="&amp;属性价值透视!ED$3,数据母表!$EJ$5:$EJ$784,"&lt;="&amp;属性价值透视!EF$3)</f>
        <v>6039.45</v>
      </c>
      <c r="ED22" s="37">
        <f t="shared" si="84"/>
        <v>2.98</v>
      </c>
      <c r="EE22" s="14"/>
      <c r="EF22" s="14"/>
      <c r="EH22" s="35">
        <v>16</v>
      </c>
      <c r="EI22" s="13">
        <f>SUMIFS(数据母表!$EP$5:$EP$784,数据母表!$EI$5:$EI$784,"="&amp;属性价值透视!EI$3,数据母表!$EM$5:$EM$784,"="&amp;属性价值透视!$DM22,数据母表!$EJ$5:$EJ$784,"&gt;="&amp;属性价值透视!EK$3,数据母表!$EJ$5:$EJ$784,"&lt;="&amp;属性价值透视!EM$3)</f>
        <v>20478</v>
      </c>
      <c r="EJ22" s="13">
        <f>SUMIFS(数据母表!$ES$5:$ES$784,数据母表!$EI$5:$EI$784,"="&amp;属性价值透视!EI$3,数据母表!$EM$5:$EM$784,"="&amp;属性价值透视!$DM22,数据母表!$EJ$5:$EJ$784,"&gt;="&amp;属性价值透视!EK$3,数据母表!$EJ$5:$EJ$784,"&lt;="&amp;属性价值透视!EM$3)</f>
        <v>7549.7999999999993</v>
      </c>
      <c r="EK22" s="37">
        <f t="shared" si="85"/>
        <v>2.71</v>
      </c>
      <c r="EL22" s="14"/>
      <c r="EM22" s="14"/>
      <c r="EO22" s="35">
        <v>16</v>
      </c>
      <c r="EP22" s="13">
        <f>SUMIFS(数据母表!$EP$5:$EP$784,数据母表!$EI$5:$EI$784,"="&amp;属性价值透视!EP$3,数据母表!$EM$5:$EM$784,"="&amp;属性价值透视!$DM22,数据母表!$EJ$5:$EJ$784,"&gt;="&amp;属性价值透视!ER$3,数据母表!$EJ$5:$EJ$784,"&lt;="&amp;属性价值透视!ET$3)</f>
        <v>52092</v>
      </c>
      <c r="EQ22" s="13">
        <f>SUMIFS(数据母表!$ES$5:$ES$784,数据母表!$EI$5:$EI$784,"="&amp;属性价值透视!EP$3,数据母表!$EM$5:$EM$784,"="&amp;属性价值透视!$DM22,数据母表!$EJ$5:$EJ$784,"&gt;="&amp;属性价值透视!ER$3,数据母表!$EJ$5:$EJ$784,"&lt;="&amp;属性价值透视!ET$3)</f>
        <v>9073.9</v>
      </c>
      <c r="ER22" s="37">
        <f t="shared" si="86"/>
        <v>5.74</v>
      </c>
      <c r="ES22" s="14"/>
      <c r="ET22" s="14"/>
      <c r="EV22" s="35">
        <v>16</v>
      </c>
      <c r="EW22" s="13">
        <f>SUMIFS(数据母表!$EP$5:$EP$784,数据母表!$EI$5:$EI$784,"="&amp;属性价值透视!EW$3,数据母表!$EM$5:$EM$784,"="&amp;属性价值透视!$DM22,数据母表!$EJ$5:$EJ$784,"&gt;="&amp;属性价值透视!EY$3,数据母表!$EJ$5:$EJ$784,"&lt;="&amp;属性价值透视!FA$3)</f>
        <v>101154</v>
      </c>
      <c r="EX22" s="13">
        <f>SUMIFS(数据母表!$ES$5:$ES$784,数据母表!$EI$5:$EI$784,"="&amp;属性价值透视!EW$3,数据母表!$EM$5:$EM$784,"="&amp;属性价值透视!$DM22,数据母表!$EJ$5:$EJ$784,"&gt;="&amp;属性价值透视!EY$3,数据母表!$EJ$5:$EJ$784,"&lt;="&amp;属性价值透视!FA$3)</f>
        <v>24190.3</v>
      </c>
      <c r="EY22" s="37">
        <f t="shared" si="87"/>
        <v>4.18</v>
      </c>
      <c r="EZ22" s="14"/>
      <c r="FA22" s="14"/>
      <c r="FC22" s="35">
        <v>16</v>
      </c>
      <c r="FD22" s="13">
        <f>SUMIFS(数据母表!$EP$5:$EP$784,数据母表!$EI$5:$EI$784,"="&amp;属性价值透视!FD$3,数据母表!$EM$5:$EM$784,"="&amp;属性价值透视!$DM22,数据母表!$EJ$5:$EJ$784,"&gt;="&amp;属性价值透视!FF$3,数据母表!$EJ$5:$EJ$784,"&lt;="&amp;属性价值透视!FH$3)</f>
        <v>88074</v>
      </c>
      <c r="FE22" s="13">
        <f>SUMIFS(数据母表!$ES$5:$ES$784,数据母表!$EI$5:$EI$784,"="&amp;属性价值透视!FD$3,数据母表!$EM$5:$EM$784,"="&amp;属性价值透视!$DM22,数据母表!$EJ$5:$EJ$784,"&gt;="&amp;属性价值透视!FF$3,数据母表!$EJ$5:$EJ$784,"&lt;="&amp;属性价值透视!FH$3)</f>
        <v>30293.299999999996</v>
      </c>
      <c r="FF22" s="37">
        <f t="shared" si="88"/>
        <v>2.91</v>
      </c>
      <c r="FG22" s="14"/>
      <c r="FH22" s="14"/>
      <c r="FK22" s="67">
        <v>18</v>
      </c>
      <c r="FL22" s="67">
        <f>[2]属性投放!$FJ24</f>
        <v>135</v>
      </c>
      <c r="FM22" s="67" t="str">
        <f>[3]时间节点!$BJ22</f>
        <v>大焦热+2</v>
      </c>
      <c r="FN22" s="67">
        <f t="shared" si="57"/>
        <v>19</v>
      </c>
      <c r="FP22" s="67">
        <v>18</v>
      </c>
      <c r="FQ22" s="67">
        <v>17</v>
      </c>
      <c r="FR22" s="67">
        <f>[2]属性投放!$AD24</f>
        <v>132</v>
      </c>
      <c r="FS22" s="67">
        <f>[2]属性投放!$AF24</f>
        <v>45</v>
      </c>
    </row>
    <row r="23" spans="1:175" ht="16.5" x14ac:dyDescent="0.2">
      <c r="A23" s="33">
        <v>17</v>
      </c>
      <c r="B23" s="13">
        <f>数据母表!BW21</f>
        <v>90</v>
      </c>
      <c r="C23" s="13">
        <f>数据母表!BX21</f>
        <v>95</v>
      </c>
      <c r="D23" s="13">
        <v>112</v>
      </c>
      <c r="E23" s="13">
        <v>16.329999999999998</v>
      </c>
      <c r="F23" s="13">
        <f t="shared" si="24"/>
        <v>13</v>
      </c>
      <c r="G23" s="13">
        <f t="shared" si="25"/>
        <v>14</v>
      </c>
      <c r="H23" s="13">
        <f t="shared" si="26"/>
        <v>102</v>
      </c>
      <c r="I23" s="13">
        <f t="shared" si="58"/>
        <v>98</v>
      </c>
      <c r="J23" s="13">
        <f>MATCH(I23,数据母表!$AY$5:$AY$56,1)</f>
        <v>32</v>
      </c>
      <c r="K23" s="13">
        <f>INDEX(数据母表!P$5:P$84,(属性价值透视!$C$2-2)*20+属性价值透视!$G23)*($C23-$B23)</f>
        <v>200</v>
      </c>
      <c r="L23" s="13">
        <f>INDEX(数据母表!Q$5:Q$84,(属性价值透视!$C$2-2)*20+属性价值透视!$G23)*($C23-$B23)</f>
        <v>100</v>
      </c>
      <c r="M23" s="13">
        <f>INDEX(数据母表!R$5:R$84,(属性价值透视!$C$2-2)*20+属性价值透视!$G23)*($C23-$B23)</f>
        <v>2000</v>
      </c>
      <c r="N23" s="13">
        <f t="shared" si="27"/>
        <v>6000</v>
      </c>
      <c r="O23" s="13">
        <f>SUMIFS(数据母表!$CR$5:$CR$604,数据母表!$CP$5:$CP$604,"&lt;"&amp;属性价值透视!C23,数据母表!$CP$5:$CP$604,"&gt;="&amp;属性价值透视!B23,数据母表!$CQ$5:$CQ$604,"="&amp;属性价值透视!$C$2)</f>
        <v>218750</v>
      </c>
      <c r="P23" s="13">
        <f t="shared" si="59"/>
        <v>87500</v>
      </c>
      <c r="Q23" s="13">
        <f t="shared" si="60"/>
        <v>87.5</v>
      </c>
      <c r="R23" s="37">
        <f t="shared" si="61"/>
        <v>69</v>
      </c>
      <c r="S23" s="13">
        <f t="shared" si="62"/>
        <v>0</v>
      </c>
      <c r="T23" s="13">
        <f>SUMIFS(数据母表!BA$5:BA$212,数据母表!$AW$5:$AW$212,"="&amp;属性价值透视!$C$2,数据母表!$AX$5:$AX$212,"&gt;"&amp;属性价值透视!$J22,数据母表!$AX$5:$AX$212,"&lt;="&amp;属性价值透视!$J23)</f>
        <v>320</v>
      </c>
      <c r="U23" s="13">
        <f>SUMIFS(数据母表!BB$5:BB$212,数据母表!$AW$5:$AW$212,"="&amp;属性价值透视!$C$2,数据母表!$AX$5:$AX$212,"&gt;"&amp;属性价值透视!$J22,数据母表!$AX$5:$AX$212,"&lt;="&amp;属性价值透视!$J23)</f>
        <v>160</v>
      </c>
      <c r="V23" s="13">
        <f>SUMIFS(数据母表!BC$5:BC$212,数据母表!$AW$5:$AW$212,"="&amp;属性价值透视!$C$2,数据母表!$AX$5:$AX$212,"&gt;"&amp;属性价值透视!$J22,数据母表!$AX$5:$AX$212,"&lt;="&amp;属性价值透视!$J23)</f>
        <v>3200</v>
      </c>
      <c r="W23" s="13">
        <f t="shared" si="28"/>
        <v>9600</v>
      </c>
      <c r="X23" s="13">
        <f>SUMIFS(数据母表!BD$5:BD$212,数据母表!$AW$5:$AW$212,"="&amp;属性价值透视!$C$2,数据母表!$AX$5:$AX$212,"&gt;"&amp;属性价值透视!$J22,数据母表!$AX$5:$AX$212,"&lt;="&amp;属性价值透视!$J23)</f>
        <v>0</v>
      </c>
      <c r="Y23" s="13">
        <f>SUMIFS(数据母表!BE$5:BE$212,数据母表!$AW$5:$AW$212,"="&amp;属性价值透视!$C$2,数据母表!$AX$5:$AX$212,"&gt;"&amp;属性价值透视!$J22,数据母表!$AX$5:$AX$212,"&lt;="&amp;属性价值透视!$J23)</f>
        <v>0</v>
      </c>
      <c r="Z23" s="13">
        <f>SUMIFS(数据母表!BF$5:BF$212,数据母表!$AW$5:$AW$212,"="&amp;属性价值透视!$C$2,数据母表!$AX$5:$AX$212,"&gt;"&amp;属性价值透视!$J22,数据母表!$AX$5:$AX$212,"&lt;="&amp;属性价值透视!$J23)</f>
        <v>0</v>
      </c>
      <c r="AA23" s="13">
        <f>SUMIFS(数据母表!BG$5:BG$212,数据母表!$AW$5:$AW$212,"="&amp;属性价值透视!$C$2,数据母表!$AX$5:$AX$212,"&gt;"&amp;属性价值透视!$J22,数据母表!$AX$5:$AX$212,"&lt;="&amp;属性价值透视!$J23)</f>
        <v>30</v>
      </c>
      <c r="AB23" s="13">
        <f>SUMIFS(数据母表!BH$5:BH$212,数据母表!$AW$5:$AW$212,"="&amp;属性价值透视!$C$2,数据母表!$AX$5:$AX$212,"&gt;"&amp;属性价值透视!$J22,数据母表!$AX$5:$AX$212,"&lt;="&amp;属性价值透视!$J23)</f>
        <v>0</v>
      </c>
      <c r="AC23" s="13">
        <f>SUMIFS(数据母表!BI$5:BI$212,数据母表!$AW$5:$AW$212,"="&amp;属性价值透视!$C$2,数据母表!$AX$5:$AX$212,"&gt;"&amp;属性价值透视!$J22,数据母表!$AX$5:$AX$212,"&lt;="&amp;属性价值透视!$J23)</f>
        <v>3</v>
      </c>
      <c r="AD23" s="13">
        <f>SUMIFS(数据母表!BJ$5:BJ$212,数据母表!$AW$5:$AW$212,"="&amp;属性价值透视!$C$2,数据母表!$AX$5:$AX$212,"&gt;"&amp;属性价值透视!$J22,数据母表!$AX$5:$AX$212,"&lt;="&amp;属性价值透视!$J23)</f>
        <v>18450</v>
      </c>
      <c r="AE23" s="13">
        <f t="shared" si="29"/>
        <v>693450</v>
      </c>
      <c r="AF23" s="13">
        <f t="shared" si="63"/>
        <v>693.45</v>
      </c>
      <c r="AG23" s="37">
        <f t="shared" si="64"/>
        <v>14</v>
      </c>
      <c r="AH23" s="13">
        <f>SUMIFS(数据母表!W$5:W$84,数据母表!$K$5:$K$84,"="&amp;属性价值透视!$C$2,数据母表!$L$5:$L$84,"="&amp;属性价值透视!$G23)*$S23</f>
        <v>0</v>
      </c>
      <c r="AI23" s="13">
        <f>SUMIFS(数据母表!X$5:X$84,数据母表!$K$5:$K$84,"="&amp;属性价值透视!$C$2,数据母表!$L$5:$L$84,"="&amp;属性价值透视!$G23)*$S23</f>
        <v>0</v>
      </c>
      <c r="AJ23" s="13">
        <f>SUMIFS(数据母表!Y$5:Y$84,数据母表!$K$5:$K$84,"="&amp;属性价值透视!$C$2,数据母表!$L$5:$L$84,"="&amp;属性价值透视!$G23)*$S23</f>
        <v>0</v>
      </c>
      <c r="AK23" s="13">
        <f t="shared" si="30"/>
        <v>0</v>
      </c>
      <c r="AL23" s="13">
        <f>SUMIFS(数据母表!BO$5:BO$84,数据母表!$BM$5:$BM$84,"="&amp;属性价值透视!$C$2,数据母表!$BN$5:$BN$84,"="&amp;属性价值透视!$G23)*属性价值透视!$S23</f>
        <v>0</v>
      </c>
      <c r="AM23" s="13">
        <f>SUMIFS(数据母表!BP$5:BP$84,数据母表!$BM$5:$BM$84,"="&amp;属性价值透视!$C$2,数据母表!$BN$5:$BN$84,"="&amp;属性价值透视!$G23)*属性价值透视!$S23</f>
        <v>0</v>
      </c>
      <c r="AN23" s="13">
        <f>SUMIFS(数据母表!BQ$5:BQ$84,数据母表!$BM$5:$BM$84,"="&amp;属性价值透视!$C$2,数据母表!$BN$5:$BN$84,"="&amp;属性价值透视!$G23)*属性价值透视!$S23</f>
        <v>0</v>
      </c>
      <c r="AO23" s="13">
        <f>SUMIFS(数据母表!BR$5:BR$84,数据母表!$BM$5:$BM$84,"="&amp;属性价值透视!$C$2,数据母表!$BN$5:$BN$84,"="&amp;属性价值透视!$G23)*属性价值透视!$S23</f>
        <v>0</v>
      </c>
      <c r="AP23" s="13">
        <f>SUMIFS(数据母表!BS$5:BS$84,数据母表!$BM$5:$BM$84,"="&amp;属性价值透视!$C$2,数据母表!$BN$5:$BN$84,"="&amp;属性价值透视!$G23)*属性价值透视!$S23</f>
        <v>0</v>
      </c>
      <c r="AQ23" s="13">
        <f t="shared" si="31"/>
        <v>0</v>
      </c>
      <c r="AR23" s="13">
        <f t="shared" si="65"/>
        <v>0</v>
      </c>
      <c r="AS23" s="37">
        <f t="shared" si="66"/>
        <v>0</v>
      </c>
      <c r="AT23" s="47">
        <f>数据母表!CB21</f>
        <v>5</v>
      </c>
      <c r="AU23" s="47">
        <f t="shared" si="67"/>
        <v>1</v>
      </c>
      <c r="AV23" s="47">
        <f t="shared" si="90"/>
        <v>0</v>
      </c>
      <c r="AW23" s="47">
        <f>IF($AV23&gt;0,INDEX(数据母表!CZ$5:CZ$59,(属性价值透视!$H$2-1)*11+$AT23),0)</f>
        <v>0</v>
      </c>
      <c r="AX23" s="47">
        <f>IF($AV23&gt;0,INDEX(数据母表!DA$5:DA$59,(属性价值透视!$H$2-1)*11+$AT23),0)</f>
        <v>0</v>
      </c>
      <c r="AY23" s="47">
        <f>IF($AV23&gt;0,INDEX(数据母表!DB$5:DB$59,(属性价值透视!$H$2-1)*11+$AT23),0)</f>
        <v>0</v>
      </c>
      <c r="AZ23" s="47">
        <f>IF($AV23&gt;0,INDEX(数据母表!DF$5:DF$59,(属性价值透视!$H$2-1)*11+$AT23),0)</f>
        <v>0</v>
      </c>
      <c r="BA23" s="47">
        <f>IF($AV23&gt;0,INDEX(数据母表!DG$5:DG$59,(属性价值透视!$H$2-1)*11+$AT23),0)</f>
        <v>0</v>
      </c>
      <c r="BB23" s="47">
        <f>IF($AV23&gt;0,INDEX(数据母表!DH$5:DH$59,(属性价值透视!$H$2-1)*11+$AT23),0)</f>
        <v>0</v>
      </c>
      <c r="BC23" s="13">
        <f t="shared" si="32"/>
        <v>0</v>
      </c>
      <c r="BD23" s="13">
        <f>IF(属性价值透视!$AV23&gt;0,INDEX(数据母表!$CY$5:$CY$59,(属性价值透视!$H$2-1)*11+属性价值透视!AT23)*数据母表!$CW$2,0)</f>
        <v>0</v>
      </c>
      <c r="BE23" s="13">
        <f t="shared" si="33"/>
        <v>0</v>
      </c>
      <c r="BF23" s="37">
        <f t="shared" si="68"/>
        <v>0</v>
      </c>
      <c r="BG23" s="13">
        <f>IF(属性价值透视!$AU23&gt;0,INDEX(数据母表!$DC$5:$DC$59,(属性价值透视!$H$2-1)*11+属性价值透视!$AT23),0)</f>
        <v>0</v>
      </c>
      <c r="BH23" s="13">
        <f>IF(属性价值透视!$AU23&gt;0,INDEX(数据母表!$DC$5:$DC$59,(属性价值透视!$H$2-1)*11+属性价值透视!$AT23),0)</f>
        <v>0</v>
      </c>
      <c r="BI23" s="13">
        <f>IF(属性价值透视!$AU23&gt;0,INDEX(数据母表!$DC$5:$DC$59,(属性价值透视!$H$2-1)*11+属性价值透视!$AT23),0)</f>
        <v>0</v>
      </c>
      <c r="BJ23" s="13">
        <f t="shared" si="34"/>
        <v>0</v>
      </c>
      <c r="BK23" s="13">
        <f t="shared" si="35"/>
        <v>0</v>
      </c>
      <c r="BL23" s="13">
        <f t="shared" si="36"/>
        <v>0</v>
      </c>
      <c r="BM23" s="13">
        <f t="shared" si="37"/>
        <v>0</v>
      </c>
      <c r="BN23" s="13">
        <f>SUMIFS(数据母表!$DT$5:$DT$754,数据母表!$DR$5:$DR$754,"&gt;"&amp;属性价值透视!$B23,数据母表!$DR$5:$DR$754,"&lt;="&amp;属性价值透视!$C23,数据母表!$DS$5:$DS$754,"="&amp;属性价值透视!$H$2)</f>
        <v>298600</v>
      </c>
      <c r="BO23" s="13">
        <f t="shared" si="38"/>
        <v>298.60000000000002</v>
      </c>
      <c r="BP23" s="37">
        <f t="shared" si="69"/>
        <v>0</v>
      </c>
      <c r="BQ23" s="13">
        <f>SUM(N$7:N23)+SUM(W$7:W23)+SUM(AK$7:AK23)+SUM(BC$7:BC23)+SUM(BM$7:BM23)</f>
        <v>387283.11</v>
      </c>
      <c r="BR23" s="13">
        <f>SUM(Q$7:Q23)+SUM(AF$7:AF23)+SUM(AR$7:AR23)+SUM(BE$7:BE23)+SUM(BO$7:BO23)</f>
        <v>39033.5</v>
      </c>
      <c r="BS23" s="37">
        <f t="shared" si="70"/>
        <v>9.9</v>
      </c>
      <c r="BT23" s="13">
        <f t="shared" si="39"/>
        <v>15600</v>
      </c>
      <c r="BU23" s="13">
        <f t="shared" si="40"/>
        <v>1079.5500000000002</v>
      </c>
      <c r="BV23" s="37">
        <f t="shared" si="71"/>
        <v>14.5</v>
      </c>
      <c r="BW23" s="13">
        <f>MATCH(C23,数据母表!$FB$5:$FB$13,1)-1</f>
        <v>4</v>
      </c>
      <c r="BX23" s="13">
        <f t="shared" si="89"/>
        <v>0</v>
      </c>
      <c r="BY23" s="13">
        <f>IF(BX23&gt;0,SUMIFS(数据母表!$FK$5:$FK$84,数据母表!FF21:FF100,"="&amp;属性价值透视!BW23),0)</f>
        <v>0</v>
      </c>
      <c r="BZ23" s="13">
        <f>IF(BX23&gt;0,ROUND(SUMIFS(数据母表!$FR$5:$FR$84,数据母表!FF21:FF100,"="&amp;属性价值透视!BW23),1),0)</f>
        <v>0</v>
      </c>
      <c r="CA23" s="37">
        <f t="shared" si="72"/>
        <v>0</v>
      </c>
      <c r="CB23" s="13">
        <f>IF(属性价值透视!BW23&gt;0,INDEX(数据母表!$FC$6:$FC$13,属性价值透视!BW23),0)</f>
        <v>6</v>
      </c>
      <c r="CC23" s="13">
        <f>IF(BX23&gt;0,SUMIFS(数据母表!$FK$5:$FK$84,数据母表!FF21:FF100,"="&amp;属性价值透视!BW23,数据母表!$FG$5:$FG$84,"&lt;="&amp;属性价值透视!CB23),0)</f>
        <v>0</v>
      </c>
      <c r="CD23" s="13">
        <f>IF(BX23&gt;0,SUMIFS(数据母表!$FR$5:$FR$84,数据母表!FF21:FF100,"="&amp;属性价值透视!BW23,数据母表!$FG$5:$FG$84,"&lt;="&amp;属性价值透视!CB23),0)</f>
        <v>0</v>
      </c>
      <c r="CE23" s="37">
        <f t="shared" si="73"/>
        <v>0</v>
      </c>
      <c r="CG23">
        <f t="shared" si="74"/>
        <v>387283.11</v>
      </c>
      <c r="CI23" s="37">
        <f t="shared" si="0"/>
        <v>87.5</v>
      </c>
      <c r="CJ23" s="37">
        <f t="shared" si="41"/>
        <v>0</v>
      </c>
      <c r="CK23" s="37">
        <f t="shared" si="42"/>
        <v>693.45</v>
      </c>
      <c r="CL23" s="37">
        <f t="shared" si="43"/>
        <v>0</v>
      </c>
      <c r="CM23" s="37">
        <f t="shared" si="44"/>
        <v>298.60000000000002</v>
      </c>
      <c r="CN23" s="37">
        <f t="shared" si="45"/>
        <v>0</v>
      </c>
      <c r="CP23" s="37">
        <f t="shared" si="6"/>
        <v>69</v>
      </c>
      <c r="CQ23" s="37">
        <f t="shared" si="46"/>
        <v>0</v>
      </c>
      <c r="CR23" s="37">
        <f t="shared" si="47"/>
        <v>14</v>
      </c>
      <c r="CS23" s="37">
        <f t="shared" si="48"/>
        <v>0</v>
      </c>
      <c r="CT23" s="37">
        <f t="shared" si="49"/>
        <v>0</v>
      </c>
      <c r="CU23" s="37">
        <f t="shared" si="50"/>
        <v>0</v>
      </c>
      <c r="CX23" s="13">
        <f t="shared" si="12"/>
        <v>6000</v>
      </c>
      <c r="CY23" s="13">
        <f t="shared" si="51"/>
        <v>0</v>
      </c>
      <c r="CZ23" s="13">
        <f t="shared" si="52"/>
        <v>9600</v>
      </c>
      <c r="DA23" s="13">
        <f t="shared" si="53"/>
        <v>0</v>
      </c>
      <c r="DB23" s="13">
        <f t="shared" si="54"/>
        <v>0</v>
      </c>
      <c r="DC23" s="13">
        <f t="shared" si="55"/>
        <v>0</v>
      </c>
      <c r="DD23" s="37">
        <f t="shared" si="75"/>
        <v>15600</v>
      </c>
      <c r="DE23" s="42">
        <f t="shared" si="76"/>
        <v>0.38461538461538464</v>
      </c>
      <c r="DF23" s="42">
        <f t="shared" si="77"/>
        <v>0</v>
      </c>
      <c r="DG23" s="42">
        <f t="shared" si="78"/>
        <v>0.61538461538461542</v>
      </c>
      <c r="DH23" s="42">
        <f t="shared" si="79"/>
        <v>0</v>
      </c>
      <c r="DI23" s="42">
        <f t="shared" si="80"/>
        <v>0</v>
      </c>
      <c r="DJ23" s="42">
        <f t="shared" si="81"/>
        <v>0</v>
      </c>
      <c r="DM23" s="35">
        <v>17</v>
      </c>
      <c r="DN23" s="13">
        <f>SUMIFS(数据母表!$EP$5:$EP$784,数据母表!$EI$5:$EI$784,"="&amp;属性价值透视!DN$3,数据母表!$EM$5:$EM$784,"="&amp;属性价值透视!$DM23,数据母表!$EJ$5:$EJ$784,"&gt;="&amp;属性价值透视!DP$3,数据母表!$EJ$5:$EJ$784,"&lt;="&amp;属性价值透视!DR$3)</f>
        <v>0</v>
      </c>
      <c r="DO23" s="13">
        <f>SUMIFS(数据母表!$ES$5:$ES$784,数据母表!$EI$5:$EI$784,"="&amp;属性价值透视!DN$3,数据母表!$EM$5:$EM$784,"="&amp;属性价值透视!$DM23,数据母表!$EJ$5:$EJ$784,"&gt;="&amp;属性价值透视!DP$3,数据母表!$EJ$5:$EJ$784,"&lt;="&amp;属性价值透视!DR$3)</f>
        <v>0</v>
      </c>
      <c r="DP23" s="37">
        <f t="shared" si="82"/>
        <v>0</v>
      </c>
      <c r="DQ23" s="14"/>
      <c r="DR23" s="14"/>
      <c r="DT23" s="35">
        <v>17</v>
      </c>
      <c r="DU23" s="13">
        <f>SUMIFS(数据母表!$EP$5:$EP$784,数据母表!$EI$5:$EI$784,"="&amp;属性价值透视!DU$3,数据母表!$EM$5:$EM$784,"="&amp;属性价值透视!$DM23,数据母表!$EJ$5:$EJ$784,"&gt;="&amp;属性价值透视!DW$3,数据母表!$EJ$5:$EJ$784,"&lt;="&amp;属性价值透视!DY$3)</f>
        <v>0</v>
      </c>
      <c r="DV23" s="13">
        <f>SUMIFS(数据母表!$ES$5:$ES$784,数据母表!$EI$5:$EI$784,"="&amp;属性价值透视!DU$3,数据母表!$EM$5:$EM$784,"="&amp;属性价值透视!$DM23,数据母表!$EJ$5:$EJ$784,"&gt;="&amp;属性价值透视!DW$3,数据母表!$EJ$5:$EJ$784,"&lt;="&amp;属性价值透视!DY$3)</f>
        <v>0</v>
      </c>
      <c r="DW23" s="37">
        <f t="shared" si="83"/>
        <v>0</v>
      </c>
      <c r="DX23" s="14"/>
      <c r="DY23" s="14"/>
      <c r="EA23" s="35">
        <v>17</v>
      </c>
      <c r="EB23" s="13">
        <f>SUMIFS(数据母表!$EP$5:$EP$784,数据母表!$EI$5:$EI$784,"="&amp;属性价值透视!EB$3,数据母表!$EM$5:$EM$784,"="&amp;属性价值透视!$DM23,数据母表!$EJ$5:$EJ$784,"&gt;="&amp;属性价值透视!ED$3,数据母表!$EJ$5:$EJ$784,"&lt;="&amp;属性价值透视!EF$3)</f>
        <v>18564</v>
      </c>
      <c r="EC23" s="13">
        <f>SUMIFS(数据母表!$ES$5:$ES$784,数据母表!$EI$5:$EI$784,"="&amp;属性价值透视!EB$3,数据母表!$EM$5:$EM$784,"="&amp;属性价值透视!$DM23,数据母表!$EJ$5:$EJ$784,"&gt;="&amp;属性价值透视!ED$3,数据母表!$EJ$5:$EJ$784,"&lt;="&amp;属性价值透视!EF$3)</f>
        <v>6040.15</v>
      </c>
      <c r="ED23" s="37">
        <f t="shared" si="84"/>
        <v>3.07</v>
      </c>
      <c r="EE23" s="14"/>
      <c r="EF23" s="14"/>
      <c r="EH23" s="35">
        <v>17</v>
      </c>
      <c r="EI23" s="13">
        <f>SUMIFS(数据母表!$EP$5:$EP$784,数据母表!$EI$5:$EI$784,"="&amp;属性价值透视!EI$3,数据母表!$EM$5:$EM$784,"="&amp;属性价值透视!$DM23,数据母表!$EJ$5:$EJ$784,"&gt;="&amp;属性价值透视!EK$3,数据母表!$EJ$5:$EJ$784,"&lt;="&amp;属性价值透视!EM$3)</f>
        <v>21192</v>
      </c>
      <c r="EJ23" s="13">
        <f>SUMIFS(数据母表!$ES$5:$ES$784,数据母表!$EI$5:$EI$784,"="&amp;属性价值透视!EI$3,数据母表!$EM$5:$EM$784,"="&amp;属性价值透视!$DM23,数据母表!$EJ$5:$EJ$784,"&gt;="&amp;属性价值透视!EK$3,数据母表!$EJ$5:$EJ$784,"&lt;="&amp;属性价值透视!EM$3)</f>
        <v>7550.7999999999993</v>
      </c>
      <c r="EK23" s="37">
        <f t="shared" si="85"/>
        <v>2.81</v>
      </c>
      <c r="EL23" s="14"/>
      <c r="EM23" s="14"/>
      <c r="EO23" s="35">
        <v>17</v>
      </c>
      <c r="EP23" s="13">
        <f>SUMIFS(数据母表!$EP$5:$EP$784,数据母表!$EI$5:$EI$784,"="&amp;属性价值透视!EP$3,数据母表!$EM$5:$EM$784,"="&amp;属性价值透视!$DM23,数据母表!$EJ$5:$EJ$784,"&gt;="&amp;属性价值透视!ER$3,数据母表!$EJ$5:$EJ$784,"&lt;="&amp;属性价值透视!ET$3)</f>
        <v>53820</v>
      </c>
      <c r="EQ23" s="13">
        <f>SUMIFS(数据母表!$ES$5:$ES$784,数据母表!$EI$5:$EI$784,"="&amp;属性价值透视!EP$3,数据母表!$EM$5:$EM$784,"="&amp;属性价值透视!$DM23,数据母表!$EJ$5:$EJ$784,"&gt;="&amp;属性价值透视!ER$3,数据母表!$EJ$5:$EJ$784,"&lt;="&amp;属性价值透视!ET$3)</f>
        <v>9075.2000000000007</v>
      </c>
      <c r="ER23" s="37">
        <f t="shared" si="86"/>
        <v>5.93</v>
      </c>
      <c r="ES23" s="14"/>
      <c r="ET23" s="14"/>
      <c r="EV23" s="35">
        <v>17</v>
      </c>
      <c r="EW23" s="13">
        <f>SUMIFS(数据母表!$EP$5:$EP$784,数据母表!$EI$5:$EI$784,"="&amp;属性价值透视!EW$3,数据母表!$EM$5:$EM$784,"="&amp;属性价值透视!$DM23,数据母表!$EJ$5:$EJ$784,"&gt;="&amp;属性价值透视!EY$3,数据母表!$EJ$5:$EJ$784,"&lt;="&amp;属性价值透视!FA$3)</f>
        <v>104646</v>
      </c>
      <c r="EX23" s="13">
        <f>SUMIFS(数据母表!$ES$5:$ES$784,数据母表!$EI$5:$EI$784,"="&amp;属性价值透视!EW$3,数据母表!$EM$5:$EM$784,"="&amp;属性价值透视!$DM23,数据母表!$EJ$5:$EJ$784,"&gt;="&amp;属性价值透视!EY$3,数据母表!$EJ$5:$EJ$784,"&lt;="&amp;属性价值透视!FA$3)</f>
        <v>24193.599999999999</v>
      </c>
      <c r="EY23" s="37">
        <f t="shared" si="87"/>
        <v>4.33</v>
      </c>
      <c r="EZ23" s="14"/>
      <c r="FA23" s="14"/>
      <c r="FC23" s="35">
        <v>17</v>
      </c>
      <c r="FD23" s="13">
        <f>SUMIFS(数据母表!$EP$5:$EP$784,数据母表!$EI$5:$EI$784,"="&amp;属性价值透视!FD$3,数据母表!$EM$5:$EM$784,"="&amp;属性价值透视!$DM23,数据母表!$EJ$5:$EJ$784,"&gt;="&amp;属性价值透视!FF$3,数据母表!$EJ$5:$EJ$784,"&lt;="&amp;属性价值透视!FH$3)</f>
        <v>90906</v>
      </c>
      <c r="FE23" s="13">
        <f>SUMIFS(数据母表!$ES$5:$ES$784,数据母表!$EI$5:$EI$784,"="&amp;属性价值透视!FD$3,数据母表!$EM$5:$EM$784,"="&amp;属性价值透视!$DM23,数据母表!$EJ$5:$EJ$784,"&gt;="&amp;属性价值透视!FF$3,数据母表!$EJ$5:$EJ$784,"&lt;="&amp;属性价值透视!FH$3)</f>
        <v>30298.35</v>
      </c>
      <c r="FF23" s="37">
        <f t="shared" si="88"/>
        <v>3</v>
      </c>
      <c r="FG23" s="14"/>
      <c r="FH23" s="14"/>
      <c r="FK23" s="67">
        <v>19</v>
      </c>
      <c r="FL23" s="67">
        <f>[2]属性投放!$FJ25</f>
        <v>140</v>
      </c>
      <c r="FM23" s="67" t="str">
        <f>[3]时间节点!$BJ23</f>
        <v>无间</v>
      </c>
      <c r="FN23" s="67">
        <f t="shared" si="57"/>
        <v>20</v>
      </c>
      <c r="FP23" s="67">
        <v>19</v>
      </c>
      <c r="FQ23" s="67">
        <v>18</v>
      </c>
      <c r="FR23" s="67">
        <f>[2]属性投放!$AD25</f>
        <v>140</v>
      </c>
      <c r="FS23" s="67">
        <f>[2]属性投放!$AF25</f>
        <v>48</v>
      </c>
    </row>
    <row r="24" spans="1:175" ht="16.5" x14ac:dyDescent="0.2">
      <c r="A24" s="33">
        <v>18</v>
      </c>
      <c r="B24" s="13">
        <f>数据母表!BW22</f>
        <v>95</v>
      </c>
      <c r="C24" s="13">
        <f>数据母表!BX22</f>
        <v>100</v>
      </c>
      <c r="D24" s="13">
        <v>120</v>
      </c>
      <c r="E24" s="13">
        <v>18.829999999999998</v>
      </c>
      <c r="F24" s="13">
        <f t="shared" si="24"/>
        <v>14</v>
      </c>
      <c r="G24" s="13">
        <f t="shared" si="25"/>
        <v>15</v>
      </c>
      <c r="H24" s="13">
        <f t="shared" si="26"/>
        <v>110</v>
      </c>
      <c r="I24" s="13">
        <f t="shared" si="58"/>
        <v>105</v>
      </c>
      <c r="J24" s="13">
        <f>MATCH(I24,数据母表!$AY$5:$AY$56,1)</f>
        <v>35</v>
      </c>
      <c r="K24" s="13">
        <f>INDEX(数据母表!P$5:P$84,(属性价值透视!$C$2-2)*20+属性价值透视!$G24)*($C24-$B24)</f>
        <v>200</v>
      </c>
      <c r="L24" s="13">
        <f>INDEX(数据母表!Q$5:Q$84,(属性价值透视!$C$2-2)*20+属性价值透视!$G24)*($C24-$B24)</f>
        <v>100</v>
      </c>
      <c r="M24" s="13">
        <f>INDEX(数据母表!R$5:R$84,(属性价值透视!$C$2-2)*20+属性价值透视!$G24)*($C24-$B24)</f>
        <v>2000</v>
      </c>
      <c r="N24" s="13">
        <f t="shared" si="27"/>
        <v>6000</v>
      </c>
      <c r="O24" s="13">
        <f>SUMIFS(数据母表!$CR$5:$CR$604,数据母表!$CP$5:$CP$604,"&lt;"&amp;属性价值透视!C24,数据母表!$CP$5:$CP$604,"&gt;="&amp;属性价值透视!B24,数据母表!$CQ$5:$CQ$604,"="&amp;属性价值透视!$C$2)</f>
        <v>243300</v>
      </c>
      <c r="P24" s="13">
        <f t="shared" si="59"/>
        <v>97320</v>
      </c>
      <c r="Q24" s="13">
        <f t="shared" si="60"/>
        <v>97.3</v>
      </c>
      <c r="R24" s="37">
        <f t="shared" si="61"/>
        <v>62</v>
      </c>
      <c r="S24" s="13">
        <f t="shared" si="62"/>
        <v>1</v>
      </c>
      <c r="T24" s="13">
        <f>SUMIFS(数据母表!BA$5:BA$212,数据母表!$AW$5:$AW$212,"="&amp;属性价值透视!$C$2,数据母表!$AX$5:$AX$212,"&gt;"&amp;属性价值透视!$J23,数据母表!$AX$5:$AX$212,"&lt;="&amp;属性价值透视!$J24)</f>
        <v>1210</v>
      </c>
      <c r="U24" s="13">
        <f>SUMIFS(数据母表!BB$5:BB$212,数据母表!$AW$5:$AW$212,"="&amp;属性价值透视!$C$2,数据母表!$AX$5:$AX$212,"&gt;"&amp;属性价值透视!$J23,数据母表!$AX$5:$AX$212,"&lt;="&amp;属性价值透视!$J24)</f>
        <v>606</v>
      </c>
      <c r="V24" s="13">
        <f>SUMIFS(数据母表!BC$5:BC$212,数据母表!$AW$5:$AW$212,"="&amp;属性价值透视!$C$2,数据母表!$AX$5:$AX$212,"&gt;"&amp;属性价值透视!$J23,数据母表!$AX$5:$AX$212,"&lt;="&amp;属性价值透视!$J24)</f>
        <v>12100</v>
      </c>
      <c r="W24" s="13">
        <f t="shared" si="28"/>
        <v>36320</v>
      </c>
      <c r="X24" s="13">
        <f>SUMIFS(数据母表!BD$5:BD$212,数据母表!$AW$5:$AW$212,"="&amp;属性价值透视!$C$2,数据母表!$AX$5:$AX$212,"&gt;"&amp;属性价值透视!$J23,数据母表!$AX$5:$AX$212,"&lt;="&amp;属性价值透视!$J24)</f>
        <v>0</v>
      </c>
      <c r="Y24" s="13">
        <f>SUMIFS(数据母表!BE$5:BE$212,数据母表!$AW$5:$AW$212,"="&amp;属性价值透视!$C$2,数据母表!$AX$5:$AX$212,"&gt;"&amp;属性价值透视!$J23,数据母表!$AX$5:$AX$212,"&lt;="&amp;属性价值透视!$J24)</f>
        <v>0</v>
      </c>
      <c r="Z24" s="13">
        <f>SUMIFS(数据母表!BF$5:BF$212,数据母表!$AW$5:$AW$212,"="&amp;属性价值透视!$C$2,数据母表!$AX$5:$AX$212,"&gt;"&amp;属性价值透视!$J23,数据母表!$AX$5:$AX$212,"&lt;="&amp;属性价值透视!$J24)</f>
        <v>0</v>
      </c>
      <c r="AA24" s="13">
        <f>SUMIFS(数据母表!BG$5:BG$212,数据母表!$AW$5:$AW$212,"="&amp;属性价值透视!$C$2,数据母表!$AX$5:$AX$212,"&gt;"&amp;属性价值透视!$J23,数据母表!$AX$5:$AX$212,"&lt;="&amp;属性价值透视!$J24)</f>
        <v>100</v>
      </c>
      <c r="AB24" s="13">
        <f>SUMIFS(数据母表!BH$5:BH$212,数据母表!$AW$5:$AW$212,"="&amp;属性价值透视!$C$2,数据母表!$AX$5:$AX$212,"&gt;"&amp;属性价值透视!$J23,数据母表!$AX$5:$AX$212,"&lt;="&amp;属性价值透视!$J24)</f>
        <v>0</v>
      </c>
      <c r="AC24" s="13">
        <f>SUMIFS(数据母表!BI$5:BI$212,数据母表!$AW$5:$AW$212,"="&amp;属性价值透视!$C$2,数据母表!$AX$5:$AX$212,"&gt;"&amp;属性价值透视!$J23,数据母表!$AX$5:$AX$212,"&lt;="&amp;属性价值透视!$J24)</f>
        <v>9</v>
      </c>
      <c r="AD24" s="13">
        <f>SUMIFS(数据母表!BJ$5:BJ$212,数据母表!$AW$5:$AW$212,"="&amp;属性价值透视!$C$2,数据母表!$AX$5:$AX$212,"&gt;"&amp;属性价值透视!$J23,数据母表!$AX$5:$AX$212,"&lt;="&amp;属性价值透视!$J24)</f>
        <v>60400</v>
      </c>
      <c r="AE24" s="13">
        <f t="shared" si="29"/>
        <v>2110400</v>
      </c>
      <c r="AF24" s="13">
        <f t="shared" si="63"/>
        <v>2110.4</v>
      </c>
      <c r="AG24" s="37">
        <f t="shared" si="64"/>
        <v>17</v>
      </c>
      <c r="AH24" s="13">
        <f>SUMIFS(数据母表!W$5:W$84,数据母表!$K$5:$K$84,"="&amp;属性价值透视!$C$2,数据母表!$L$5:$L$84,"="&amp;属性价值透视!$G24)*$S24</f>
        <v>800</v>
      </c>
      <c r="AI24" s="13">
        <f>SUMIFS(数据母表!X$5:X$84,数据母表!$K$5:$K$84,"="&amp;属性价值透视!$C$2,数据母表!$L$5:$L$84,"="&amp;属性价值透视!$G24)*$S24</f>
        <v>400</v>
      </c>
      <c r="AJ24" s="13">
        <f>SUMIFS(数据母表!Y$5:Y$84,数据母表!$K$5:$K$84,"="&amp;属性价值透视!$C$2,数据母表!$L$5:$L$84,"="&amp;属性价值透视!$G24)*$S24</f>
        <v>8000</v>
      </c>
      <c r="AK24" s="13">
        <f t="shared" si="30"/>
        <v>24000</v>
      </c>
      <c r="AL24" s="13">
        <f>SUMIFS(数据母表!BO$5:BO$84,数据母表!$BM$5:$BM$84,"="&amp;属性价值透视!$C$2,数据母表!$BN$5:$BN$84,"="&amp;属性价值透视!$G24)*属性价值透视!$S24</f>
        <v>0</v>
      </c>
      <c r="AM24" s="13">
        <f>SUMIFS(数据母表!BP$5:BP$84,数据母表!$BM$5:$BM$84,"="&amp;属性价值透视!$C$2,数据母表!$BN$5:$BN$84,"="&amp;属性价值透视!$G24)*属性价值透视!$S24</f>
        <v>0</v>
      </c>
      <c r="AN24" s="13">
        <f>SUMIFS(数据母表!BQ$5:BQ$84,数据母表!$BM$5:$BM$84,"="&amp;属性价值透视!$C$2,数据母表!$BN$5:$BN$84,"="&amp;属性价值透视!$G24)*属性价值透视!$S24</f>
        <v>85</v>
      </c>
      <c r="AO24" s="13">
        <f>SUMIFS(数据母表!BR$5:BR$84,数据母表!$BM$5:$BM$84,"="&amp;属性价值透视!$C$2,数据母表!$BN$5:$BN$84,"="&amp;属性价值透视!$G24)*属性价值透视!$S24</f>
        <v>0</v>
      </c>
      <c r="AP24" s="13">
        <f>SUMIFS(数据母表!BS$5:BS$84,数据母表!$BM$5:$BM$84,"="&amp;属性价值透视!$C$2,数据母表!$BN$5:$BN$84,"="&amp;属性价值透视!$G24)*属性价值透视!$S24</f>
        <v>67000</v>
      </c>
      <c r="AQ24" s="13">
        <f t="shared" si="31"/>
        <v>3042000</v>
      </c>
      <c r="AR24" s="13">
        <f t="shared" si="65"/>
        <v>3042</v>
      </c>
      <c r="AS24" s="37">
        <f t="shared" si="66"/>
        <v>7.8895463510848129</v>
      </c>
      <c r="AT24" s="47">
        <f>数据母表!CB22</f>
        <v>6</v>
      </c>
      <c r="AU24" s="47">
        <f t="shared" si="67"/>
        <v>1</v>
      </c>
      <c r="AV24" s="47">
        <f t="shared" si="90"/>
        <v>1</v>
      </c>
      <c r="AW24" s="47">
        <f>IF($AV24&gt;0,INDEX(数据母表!CZ$5:CZ$59,(属性价值透视!$H$2-1)*11+$AT24),0)</f>
        <v>0</v>
      </c>
      <c r="AX24" s="47">
        <f>IF($AV24&gt;0,INDEX(数据母表!DA$5:DA$59,(属性价值透视!$H$2-1)*11+$AT24),0)</f>
        <v>0</v>
      </c>
      <c r="AY24" s="47">
        <f>IF($AV24&gt;0,INDEX(数据母表!DB$5:DB$59,(属性价值透视!$H$2-1)*11+$AT24),0)</f>
        <v>0</v>
      </c>
      <c r="AZ24" s="47">
        <f>IF($AV24&gt;0,INDEX(数据母表!DF$5:DF$59,(属性价值透视!$H$2-1)*11+$AT24),0)</f>
        <v>2349.7374999999997</v>
      </c>
      <c r="BA24" s="47">
        <f>IF($AV24&gt;0,INDEX(数据母表!DG$5:DG$59,(属性价值透视!$H$2-1)*11+$AT24),0)</f>
        <v>1183.0625</v>
      </c>
      <c r="BB24" s="47">
        <f>IF($AV24&gt;0,INDEX(数据母表!DH$5:DH$59,(属性价值透视!$H$2-1)*11+$AT24),0)</f>
        <v>19910.237499999999</v>
      </c>
      <c r="BC24" s="13">
        <f t="shared" si="32"/>
        <v>67068.862500000003</v>
      </c>
      <c r="BD24" s="13">
        <f>IF(属性价值透视!$AV24&gt;0,INDEX(数据母表!$CY$5:$CY$59,(属性价值透视!$H$2-1)*11+属性价值透视!AT24)*数据母表!$CW$2,0)</f>
        <v>10000</v>
      </c>
      <c r="BE24" s="13">
        <f t="shared" si="33"/>
        <v>10000</v>
      </c>
      <c r="BF24" s="37">
        <f t="shared" si="68"/>
        <v>6.7</v>
      </c>
      <c r="BG24" s="13">
        <f>IF(属性价值透视!$AU24&gt;0,INDEX(数据母表!$DC$5:$DC$59,(属性价值透视!$H$2-1)*11+属性价值透视!$AT24),0)</f>
        <v>0</v>
      </c>
      <c r="BH24" s="13">
        <f>IF(属性价值透视!$AU24&gt;0,INDEX(数据母表!$DC$5:$DC$59,(属性价值透视!$H$2-1)*11+属性价值透视!$AT24),0)</f>
        <v>0</v>
      </c>
      <c r="BI24" s="13">
        <f>IF(属性价值透视!$AU24&gt;0,INDEX(数据母表!$DC$5:$DC$59,(属性价值透视!$H$2-1)*11+属性价值透视!$AT24),0)</f>
        <v>0</v>
      </c>
      <c r="BJ24" s="13">
        <f t="shared" si="34"/>
        <v>0</v>
      </c>
      <c r="BK24" s="13">
        <f t="shared" si="35"/>
        <v>0</v>
      </c>
      <c r="BL24" s="13">
        <f t="shared" si="36"/>
        <v>0</v>
      </c>
      <c r="BM24" s="13">
        <f t="shared" si="37"/>
        <v>0</v>
      </c>
      <c r="BN24" s="13">
        <f>SUMIFS(数据母表!$DT$5:$DT$754,数据母表!$DR$5:$DR$754,"&gt;"&amp;属性价值透视!$B24,数据母表!$DR$5:$DR$754,"&lt;="&amp;属性价值透视!$C24,数据母表!$DS$5:$DS$754,"="&amp;属性价值透视!$H$2)</f>
        <v>360400</v>
      </c>
      <c r="BO24" s="13">
        <f t="shared" si="38"/>
        <v>360.4</v>
      </c>
      <c r="BP24" s="37">
        <f t="shared" si="69"/>
        <v>0</v>
      </c>
      <c r="BQ24" s="13">
        <f>SUM(N$7:N24)+SUM(W$7:W24)+SUM(AK$7:AK24)+SUM(BC$7:BC24)+SUM(BM$7:BM24)</f>
        <v>520671.97249999997</v>
      </c>
      <c r="BR24" s="13">
        <f>SUM(Q$7:Q24)+SUM(AF$7:AF24)+SUM(AR$7:AR24)+SUM(BE$7:BE24)+SUM(BO$7:BO24)</f>
        <v>54643.6</v>
      </c>
      <c r="BS24" s="37">
        <f t="shared" si="70"/>
        <v>9.5</v>
      </c>
      <c r="BT24" s="13">
        <f t="shared" si="39"/>
        <v>133388.86249999999</v>
      </c>
      <c r="BU24" s="13">
        <f t="shared" si="40"/>
        <v>15610.1</v>
      </c>
      <c r="BV24" s="37">
        <f t="shared" si="71"/>
        <v>8.5</v>
      </c>
      <c r="BW24" s="13">
        <f>MATCH(C24,数据母表!$FB$5:$FB$13,1)-1</f>
        <v>4</v>
      </c>
      <c r="BX24" s="13">
        <f t="shared" si="89"/>
        <v>0</v>
      </c>
      <c r="BY24" s="13">
        <f>IF(BX24&gt;0,SUMIFS(数据母表!$FK$5:$FK$84,数据母表!FF22:FF101,"="&amp;属性价值透视!BW24),0)</f>
        <v>0</v>
      </c>
      <c r="BZ24" s="13">
        <f>IF(BX24&gt;0,ROUND(SUMIFS(数据母表!$FR$5:$FR$84,数据母表!FF22:FF101,"="&amp;属性价值透视!BW24),1),0)</f>
        <v>0</v>
      </c>
      <c r="CA24" s="37">
        <f t="shared" si="72"/>
        <v>0</v>
      </c>
      <c r="CB24" s="13">
        <f>IF(属性价值透视!BW24&gt;0,INDEX(数据母表!$FC$6:$FC$13,属性价值透视!BW24),0)</f>
        <v>6</v>
      </c>
      <c r="CC24" s="13">
        <f>IF(BX24&gt;0,SUMIFS(数据母表!$FK$5:$FK$84,数据母表!FF22:FF101,"="&amp;属性价值透视!BW24,数据母表!$FG$5:$FG$84,"&lt;="&amp;属性价值透视!CB24),0)</f>
        <v>0</v>
      </c>
      <c r="CD24" s="13">
        <f>IF(BX24&gt;0,SUMIFS(数据母表!$FR$5:$FR$84,数据母表!FF22:FF101,"="&amp;属性价值透视!BW24,数据母表!$FG$5:$FG$84,"&lt;="&amp;属性价值透视!CB24),0)</f>
        <v>0</v>
      </c>
      <c r="CE24" s="37">
        <f t="shared" si="73"/>
        <v>0</v>
      </c>
      <c r="CG24">
        <f t="shared" si="74"/>
        <v>520671.97249999997</v>
      </c>
      <c r="CI24" s="37">
        <f t="shared" si="0"/>
        <v>97.3</v>
      </c>
      <c r="CJ24" s="37">
        <f t="shared" si="41"/>
        <v>3042</v>
      </c>
      <c r="CK24" s="37">
        <f t="shared" si="42"/>
        <v>2110.4</v>
      </c>
      <c r="CL24" s="37">
        <f t="shared" si="43"/>
        <v>10000</v>
      </c>
      <c r="CM24" s="37">
        <f t="shared" si="44"/>
        <v>360.4</v>
      </c>
      <c r="CN24" s="37">
        <f t="shared" si="45"/>
        <v>0</v>
      </c>
      <c r="CP24" s="37">
        <f t="shared" si="6"/>
        <v>62</v>
      </c>
      <c r="CQ24" s="37">
        <f t="shared" si="46"/>
        <v>7.8895463510848129</v>
      </c>
      <c r="CR24" s="37">
        <f t="shared" si="47"/>
        <v>17</v>
      </c>
      <c r="CS24" s="37">
        <f t="shared" si="48"/>
        <v>6.7</v>
      </c>
      <c r="CT24" s="37">
        <f t="shared" si="49"/>
        <v>0</v>
      </c>
      <c r="CU24" s="37">
        <f t="shared" si="50"/>
        <v>0</v>
      </c>
      <c r="CX24" s="13">
        <f t="shared" si="12"/>
        <v>6000</v>
      </c>
      <c r="CY24" s="13">
        <f t="shared" si="51"/>
        <v>24000</v>
      </c>
      <c r="CZ24" s="13">
        <f t="shared" si="52"/>
        <v>36320</v>
      </c>
      <c r="DA24" s="13">
        <f t="shared" si="53"/>
        <v>67068.862500000003</v>
      </c>
      <c r="DB24" s="13">
        <f t="shared" si="54"/>
        <v>0</v>
      </c>
      <c r="DC24" s="13">
        <f t="shared" si="55"/>
        <v>0</v>
      </c>
      <c r="DD24" s="37">
        <f t="shared" si="75"/>
        <v>133388.86249999999</v>
      </c>
      <c r="DE24" s="42">
        <f t="shared" si="76"/>
        <v>4.4981266708080676E-2</v>
      </c>
      <c r="DF24" s="42">
        <f t="shared" si="77"/>
        <v>0.17992506683232271</v>
      </c>
      <c r="DG24" s="42">
        <f t="shared" si="78"/>
        <v>0.2722866011395817</v>
      </c>
      <c r="DH24" s="42">
        <f t="shared" si="79"/>
        <v>0.50280706532001507</v>
      </c>
      <c r="DI24" s="42">
        <f t="shared" si="80"/>
        <v>0</v>
      </c>
      <c r="DJ24" s="42">
        <f t="shared" si="81"/>
        <v>0</v>
      </c>
      <c r="DM24" s="35">
        <v>18</v>
      </c>
      <c r="DN24" s="13">
        <f>SUMIFS(数据母表!$EP$5:$EP$784,数据母表!$EI$5:$EI$784,"="&amp;属性价值透视!DN$3,数据母表!$EM$5:$EM$784,"="&amp;属性价值透视!$DM24,数据母表!$EJ$5:$EJ$784,"&gt;="&amp;属性价值透视!DP$3,数据母表!$EJ$5:$EJ$784,"&lt;="&amp;属性价值透视!DR$3)</f>
        <v>0</v>
      </c>
      <c r="DO24" s="13">
        <f>SUMIFS(数据母表!$ES$5:$ES$784,数据母表!$EI$5:$EI$784,"="&amp;属性价值透视!DN$3,数据母表!$EM$5:$EM$784,"="&amp;属性价值透视!$DM24,数据母表!$EJ$5:$EJ$784,"&gt;="&amp;属性价值透视!DP$3,数据母表!$EJ$5:$EJ$784,"&lt;="&amp;属性价值透视!DR$3)</f>
        <v>0</v>
      </c>
      <c r="DP24" s="37">
        <f t="shared" si="82"/>
        <v>0</v>
      </c>
      <c r="DQ24" s="14"/>
      <c r="DR24" s="14"/>
      <c r="DT24" s="35">
        <v>18</v>
      </c>
      <c r="DU24" s="13">
        <f>SUMIFS(数据母表!$EP$5:$EP$784,数据母表!$EI$5:$EI$784,"="&amp;属性价值透视!DU$3,数据母表!$EM$5:$EM$784,"="&amp;属性价值透视!$DM24,数据母表!$EJ$5:$EJ$784,"&gt;="&amp;属性价值透视!DW$3,数据母表!$EJ$5:$EJ$784,"&lt;="&amp;属性价值透视!DY$3)</f>
        <v>0</v>
      </c>
      <c r="DV24" s="13">
        <f>SUMIFS(数据母表!$ES$5:$ES$784,数据母表!$EI$5:$EI$784,"="&amp;属性价值透视!DU$3,数据母表!$EM$5:$EM$784,"="&amp;属性价值透视!$DM24,数据母表!$EJ$5:$EJ$784,"&gt;="&amp;属性价值透视!DW$3,数据母表!$EJ$5:$EJ$784,"&lt;="&amp;属性价值透视!DY$3)</f>
        <v>0</v>
      </c>
      <c r="DW24" s="37">
        <f t="shared" si="83"/>
        <v>0</v>
      </c>
      <c r="DX24" s="14"/>
      <c r="DY24" s="14"/>
      <c r="EA24" s="35">
        <v>18</v>
      </c>
      <c r="EB24" s="13">
        <f>SUMIFS(数据母表!$EP$5:$EP$784,数据母表!$EI$5:$EI$784,"="&amp;属性价值透视!EB$3,数据母表!$EM$5:$EM$784,"="&amp;属性价值透视!$DM24,数据母表!$EJ$5:$EJ$784,"&gt;="&amp;属性价值透视!ED$3,数据母表!$EJ$5:$EJ$784,"&lt;="&amp;属性价值透视!EF$3)</f>
        <v>19188</v>
      </c>
      <c r="EC24" s="13">
        <f>SUMIFS(数据母表!$ES$5:$ES$784,数据母表!$EI$5:$EI$784,"="&amp;属性价值透视!EB$3,数据母表!$EM$5:$EM$784,"="&amp;属性价值透视!$DM24,数据母表!$EJ$5:$EJ$784,"&gt;="&amp;属性价值透视!ED$3,数据母表!$EJ$5:$EJ$784,"&lt;="&amp;属性价值透视!EF$3)</f>
        <v>6040.7999999999993</v>
      </c>
      <c r="ED24" s="37">
        <f t="shared" si="84"/>
        <v>3.18</v>
      </c>
      <c r="EE24" s="14"/>
      <c r="EF24" s="14"/>
      <c r="EH24" s="35">
        <v>18</v>
      </c>
      <c r="EI24" s="13">
        <f>SUMIFS(数据母表!$EP$5:$EP$784,数据母表!$EI$5:$EI$784,"="&amp;属性价值透视!EI$3,数据母表!$EM$5:$EM$784,"="&amp;属性价值透视!$DM24,数据母表!$EJ$5:$EJ$784,"&gt;="&amp;属性价值透视!EK$3,数据母表!$EJ$5:$EJ$784,"&lt;="&amp;属性价值透视!EM$3)</f>
        <v>21816</v>
      </c>
      <c r="EJ24" s="13">
        <f>SUMIFS(数据母表!$ES$5:$ES$784,数据母表!$EI$5:$EI$784,"="&amp;属性价值透视!EI$3,数据母表!$EM$5:$EM$784,"="&amp;属性价值透视!$DM24,数据母表!$EJ$5:$EJ$784,"&gt;="&amp;属性价值透视!EK$3,数据母表!$EJ$5:$EJ$784,"&lt;="&amp;属性价值透视!EM$3)</f>
        <v>7551.5500000000011</v>
      </c>
      <c r="EK24" s="37">
        <f t="shared" si="85"/>
        <v>2.89</v>
      </c>
      <c r="EL24" s="14"/>
      <c r="EM24" s="14"/>
      <c r="EO24" s="35">
        <v>18</v>
      </c>
      <c r="EP24" s="13">
        <f>SUMIFS(数据母表!$EP$5:$EP$784,数据母表!$EI$5:$EI$784,"="&amp;属性价值透视!EP$3,数据母表!$EM$5:$EM$784,"="&amp;属性价值透视!$DM24,数据母表!$EJ$5:$EJ$784,"&gt;="&amp;属性价值透视!ER$3,数据母表!$EJ$5:$EJ$784,"&lt;="&amp;属性价值透视!ET$3)</f>
        <v>55818</v>
      </c>
      <c r="EQ24" s="13">
        <f>SUMIFS(数据母表!$ES$5:$ES$784,数据母表!$EI$5:$EI$784,"="&amp;属性价值透视!EP$3,数据母表!$EM$5:$EM$784,"="&amp;属性价值透视!$DM24,数据母表!$EJ$5:$EJ$784,"&gt;="&amp;属性价值透视!ER$3,数据母表!$EJ$5:$EJ$784,"&lt;="&amp;属性价值透视!ET$3)</f>
        <v>9076.3499999999985</v>
      </c>
      <c r="ER24" s="37">
        <f t="shared" si="86"/>
        <v>6.15</v>
      </c>
      <c r="ES24" s="14"/>
      <c r="ET24" s="14"/>
      <c r="EV24" s="35">
        <v>18</v>
      </c>
      <c r="EW24" s="13">
        <f>SUMIFS(数据母表!$EP$5:$EP$784,数据母表!$EI$5:$EI$784,"="&amp;属性价值透视!EW$3,数据母表!$EM$5:$EM$784,"="&amp;属性价值透视!$DM24,数据母表!$EJ$5:$EJ$784,"&gt;="&amp;属性价值透视!EY$3,数据母表!$EJ$5:$EJ$784,"&lt;="&amp;属性价值透视!FA$3)</f>
        <v>108444</v>
      </c>
      <c r="EX24" s="13">
        <f>SUMIFS(数据母表!$ES$5:$ES$784,数据母表!$EI$5:$EI$784,"="&amp;属性价值透视!EW$3,数据母表!$EM$5:$EM$784,"="&amp;属性价值透视!$DM24,数据母表!$EJ$5:$EJ$784,"&gt;="&amp;属性价值透视!EY$3,数据母表!$EJ$5:$EJ$784,"&lt;="&amp;属性价值透视!FA$3)</f>
        <v>24197</v>
      </c>
      <c r="EY24" s="37">
        <f t="shared" si="87"/>
        <v>4.4800000000000004</v>
      </c>
      <c r="EZ24" s="14"/>
      <c r="FA24" s="14"/>
      <c r="FC24" s="35">
        <v>18</v>
      </c>
      <c r="FD24" s="13">
        <f>SUMIFS(数据母表!$EP$5:$EP$784,数据母表!$EI$5:$EI$784,"="&amp;属性价值透视!FD$3,数据母表!$EM$5:$EM$784,"="&amp;属性价值透视!$DM24,数据母表!$EJ$5:$EJ$784,"&gt;="&amp;属性价值透视!FF$3,数据母表!$EJ$5:$EJ$784,"&lt;="&amp;属性价值透视!FH$3)</f>
        <v>94194</v>
      </c>
      <c r="FE24" s="13">
        <f>SUMIFS(数据母表!$ES$5:$ES$784,数据母表!$EI$5:$EI$784,"="&amp;属性价值透视!FD$3,数据母表!$EM$5:$EM$784,"="&amp;属性价值透视!$DM24,数据母表!$EJ$5:$EJ$784,"&gt;="&amp;属性价值透视!FF$3,数据母表!$EJ$5:$EJ$784,"&lt;="&amp;属性价值透视!FH$3)</f>
        <v>30303.399999999998</v>
      </c>
      <c r="FF24" s="37">
        <f t="shared" si="88"/>
        <v>3.11</v>
      </c>
      <c r="FG24" s="14"/>
      <c r="FH24" s="14"/>
      <c r="FK24" s="67">
        <v>20</v>
      </c>
      <c r="FL24" s="67">
        <f>[2]属性投放!$FJ26</f>
        <v>150</v>
      </c>
      <c r="FM24" s="67" t="str">
        <f>[3]时间节点!$BJ24</f>
        <v>无间+1</v>
      </c>
      <c r="FN24" s="67">
        <f t="shared" si="57"/>
        <v>21</v>
      </c>
      <c r="FP24" s="67">
        <v>20</v>
      </c>
      <c r="FQ24" s="67">
        <v>19</v>
      </c>
      <c r="FR24" s="67">
        <f>[2]属性投放!$AD26</f>
        <v>150</v>
      </c>
      <c r="FS24" s="67">
        <f>[2]属性投放!$AF26</f>
        <v>52</v>
      </c>
    </row>
    <row r="25" spans="1:175" ht="16.5" x14ac:dyDescent="0.2">
      <c r="A25" s="33">
        <v>19</v>
      </c>
      <c r="B25" s="13">
        <f>数据母表!BW23</f>
        <v>100</v>
      </c>
      <c r="C25" s="13">
        <f>数据母表!BX23</f>
        <v>105</v>
      </c>
      <c r="D25" s="13">
        <v>125</v>
      </c>
      <c r="E25" s="13">
        <v>21.44</v>
      </c>
      <c r="F25" s="13">
        <f t="shared" si="24"/>
        <v>14</v>
      </c>
      <c r="G25" s="13">
        <f t="shared" si="25"/>
        <v>15</v>
      </c>
      <c r="H25" s="13">
        <f t="shared" si="26"/>
        <v>110</v>
      </c>
      <c r="I25" s="13">
        <f t="shared" si="58"/>
        <v>107</v>
      </c>
      <c r="J25" s="13">
        <f>MATCH(I25,数据母表!$AY$5:$AY$56,1)</f>
        <v>35</v>
      </c>
      <c r="K25" s="13">
        <f>INDEX(数据母表!P$5:P$84,(属性价值透视!$C$2-2)*20+属性价值透视!$G25)*($C25-$B25)</f>
        <v>200</v>
      </c>
      <c r="L25" s="13">
        <f>INDEX(数据母表!Q$5:Q$84,(属性价值透视!$C$2-2)*20+属性价值透视!$G25)*($C25-$B25)</f>
        <v>100</v>
      </c>
      <c r="M25" s="13">
        <f>INDEX(数据母表!R$5:R$84,(属性价值透视!$C$2-2)*20+属性价值透视!$G25)*($C25-$B25)</f>
        <v>2000</v>
      </c>
      <c r="N25" s="13">
        <f t="shared" si="27"/>
        <v>6000</v>
      </c>
      <c r="O25" s="13">
        <f>SUMIFS(数据母表!$CR$5:$CR$604,数据母表!$CP$5:$CP$604,"&lt;"&amp;属性价值透视!C25,数据母表!$CP$5:$CP$604,"&gt;="&amp;属性价值透视!B25,数据母表!$CQ$5:$CQ$604,"="&amp;属性价值透视!$C$2)</f>
        <v>271250</v>
      </c>
      <c r="P25" s="13">
        <f t="shared" si="59"/>
        <v>108500</v>
      </c>
      <c r="Q25" s="13">
        <f t="shared" si="60"/>
        <v>108.5</v>
      </c>
      <c r="R25" s="37">
        <f t="shared" si="61"/>
        <v>55</v>
      </c>
      <c r="S25" s="13">
        <f t="shared" si="62"/>
        <v>0</v>
      </c>
      <c r="T25" s="13">
        <f>SUMIFS(数据母表!BA$5:BA$212,数据母表!$AW$5:$AW$212,"="&amp;属性价值透视!$C$2,数据母表!$AX$5:$AX$212,"&gt;"&amp;属性价值透视!$J24,数据母表!$AX$5:$AX$212,"&lt;="&amp;属性价值透视!$J25)</f>
        <v>0</v>
      </c>
      <c r="U25" s="13">
        <f>SUMIFS(数据母表!BB$5:BB$212,数据母表!$AW$5:$AW$212,"="&amp;属性价值透视!$C$2,数据母表!$AX$5:$AX$212,"&gt;"&amp;属性价值透视!$J24,数据母表!$AX$5:$AX$212,"&lt;="&amp;属性价值透视!$J25)</f>
        <v>0</v>
      </c>
      <c r="V25" s="13">
        <f>SUMIFS(数据母表!BC$5:BC$212,数据母表!$AW$5:$AW$212,"="&amp;属性价值透视!$C$2,数据母表!$AX$5:$AX$212,"&gt;"&amp;属性价值透视!$J24,数据母表!$AX$5:$AX$212,"&lt;="&amp;属性价值透视!$J25)</f>
        <v>0</v>
      </c>
      <c r="W25" s="13">
        <f t="shared" si="28"/>
        <v>0</v>
      </c>
      <c r="X25" s="13">
        <f>SUMIFS(数据母表!BD$5:BD$212,数据母表!$AW$5:$AW$212,"="&amp;属性价值透视!$C$2,数据母表!$AX$5:$AX$212,"&gt;"&amp;属性价值透视!$J24,数据母表!$AX$5:$AX$212,"&lt;="&amp;属性价值透视!$J25)</f>
        <v>0</v>
      </c>
      <c r="Y25" s="13">
        <f>SUMIFS(数据母表!BE$5:BE$212,数据母表!$AW$5:$AW$212,"="&amp;属性价值透视!$C$2,数据母表!$AX$5:$AX$212,"&gt;"&amp;属性价值透视!$J24,数据母表!$AX$5:$AX$212,"&lt;="&amp;属性价值透视!$J25)</f>
        <v>0</v>
      </c>
      <c r="Z25" s="13">
        <f>SUMIFS(数据母表!BF$5:BF$212,数据母表!$AW$5:$AW$212,"="&amp;属性价值透视!$C$2,数据母表!$AX$5:$AX$212,"&gt;"&amp;属性价值透视!$J24,数据母表!$AX$5:$AX$212,"&lt;="&amp;属性价值透视!$J25)</f>
        <v>0</v>
      </c>
      <c r="AA25" s="13">
        <f>SUMIFS(数据母表!BG$5:BG$212,数据母表!$AW$5:$AW$212,"="&amp;属性价值透视!$C$2,数据母表!$AX$5:$AX$212,"&gt;"&amp;属性价值透视!$J24,数据母表!$AX$5:$AX$212,"&lt;="&amp;属性价值透视!$J25)</f>
        <v>0</v>
      </c>
      <c r="AB25" s="13">
        <f>SUMIFS(数据母表!BH$5:BH$212,数据母表!$AW$5:$AW$212,"="&amp;属性价值透视!$C$2,数据母表!$AX$5:$AX$212,"&gt;"&amp;属性价值透视!$J24,数据母表!$AX$5:$AX$212,"&lt;="&amp;属性价值透视!$J25)</f>
        <v>0</v>
      </c>
      <c r="AC25" s="13">
        <f>SUMIFS(数据母表!BI$5:BI$212,数据母表!$AW$5:$AW$212,"="&amp;属性价值透视!$C$2,数据母表!$AX$5:$AX$212,"&gt;"&amp;属性价值透视!$J24,数据母表!$AX$5:$AX$212,"&lt;="&amp;属性价值透视!$J25)</f>
        <v>0</v>
      </c>
      <c r="AD25" s="13">
        <f>SUMIFS(数据母表!BJ$5:BJ$212,数据母表!$AW$5:$AW$212,"="&amp;属性价值透视!$C$2,数据母表!$AX$5:$AX$212,"&gt;"&amp;属性价值透视!$J24,数据母表!$AX$5:$AX$212,"&lt;="&amp;属性价值透视!$J25)</f>
        <v>0</v>
      </c>
      <c r="AE25" s="13">
        <f t="shared" si="29"/>
        <v>0</v>
      </c>
      <c r="AF25" s="13">
        <f t="shared" si="63"/>
        <v>0</v>
      </c>
      <c r="AG25" s="37">
        <f t="shared" si="64"/>
        <v>0</v>
      </c>
      <c r="AH25" s="13">
        <f>SUMIFS(数据母表!W$5:W$84,数据母表!$K$5:$K$84,"="&amp;属性价值透视!$C$2,数据母表!$L$5:$L$84,"="&amp;属性价值透视!$G25)*$S25</f>
        <v>0</v>
      </c>
      <c r="AI25" s="13">
        <f>SUMIFS(数据母表!X$5:X$84,数据母表!$K$5:$K$84,"="&amp;属性价值透视!$C$2,数据母表!$L$5:$L$84,"="&amp;属性价值透视!$G25)*$S25</f>
        <v>0</v>
      </c>
      <c r="AJ25" s="13">
        <f>SUMIFS(数据母表!Y$5:Y$84,数据母表!$K$5:$K$84,"="&amp;属性价值透视!$C$2,数据母表!$L$5:$L$84,"="&amp;属性价值透视!$G25)*$S25</f>
        <v>0</v>
      </c>
      <c r="AK25" s="13">
        <f t="shared" si="30"/>
        <v>0</v>
      </c>
      <c r="AL25" s="13">
        <f>SUMIFS(数据母表!BO$5:BO$84,数据母表!$BM$5:$BM$84,"="&amp;属性价值透视!$C$2,数据母表!$BN$5:$BN$84,"="&amp;属性价值透视!$G25)*属性价值透视!$S25</f>
        <v>0</v>
      </c>
      <c r="AM25" s="13">
        <f>SUMIFS(数据母表!BP$5:BP$84,数据母表!$BM$5:$BM$84,"="&amp;属性价值透视!$C$2,数据母表!$BN$5:$BN$84,"="&amp;属性价值透视!$G25)*属性价值透视!$S25</f>
        <v>0</v>
      </c>
      <c r="AN25" s="13">
        <f>SUMIFS(数据母表!BQ$5:BQ$84,数据母表!$BM$5:$BM$84,"="&amp;属性价值透视!$C$2,数据母表!$BN$5:$BN$84,"="&amp;属性价值透视!$G25)*属性价值透视!$S25</f>
        <v>0</v>
      </c>
      <c r="AO25" s="13">
        <f>SUMIFS(数据母表!BR$5:BR$84,数据母表!$BM$5:$BM$84,"="&amp;属性价值透视!$C$2,数据母表!$BN$5:$BN$84,"="&amp;属性价值透视!$G25)*属性价值透视!$S25</f>
        <v>0</v>
      </c>
      <c r="AP25" s="13">
        <f>SUMIFS(数据母表!BS$5:BS$84,数据母表!$BM$5:$BM$84,"="&amp;属性价值透视!$C$2,数据母表!$BN$5:$BN$84,"="&amp;属性价值透视!$G25)*属性价值透视!$S25</f>
        <v>0</v>
      </c>
      <c r="AQ25" s="13">
        <f t="shared" si="31"/>
        <v>0</v>
      </c>
      <c r="AR25" s="13">
        <f t="shared" si="65"/>
        <v>0</v>
      </c>
      <c r="AS25" s="37">
        <f t="shared" si="66"/>
        <v>0</v>
      </c>
      <c r="AT25" s="47">
        <f>数据母表!CB23</f>
        <v>6</v>
      </c>
      <c r="AU25" s="47">
        <f t="shared" si="67"/>
        <v>1</v>
      </c>
      <c r="AV25" s="47">
        <f t="shared" si="90"/>
        <v>0</v>
      </c>
      <c r="AW25" s="47">
        <f>IF($AV25&gt;0,INDEX(数据母表!CZ$5:CZ$59,(属性价值透视!$H$2-1)*11+$AT25),0)</f>
        <v>0</v>
      </c>
      <c r="AX25" s="47">
        <f>IF($AV25&gt;0,INDEX(数据母表!DA$5:DA$59,(属性价值透视!$H$2-1)*11+$AT25),0)</f>
        <v>0</v>
      </c>
      <c r="AY25" s="47">
        <f>IF($AV25&gt;0,INDEX(数据母表!DB$5:DB$59,(属性价值透视!$H$2-1)*11+$AT25),0)</f>
        <v>0</v>
      </c>
      <c r="AZ25" s="47">
        <f>IF($AV25&gt;0,INDEX(数据母表!DF$5:DF$59,(属性价值透视!$H$2-1)*11+$AT25),0)</f>
        <v>0</v>
      </c>
      <c r="BA25" s="47">
        <f>IF($AV25&gt;0,INDEX(数据母表!DG$5:DG$59,(属性价值透视!$H$2-1)*11+$AT25),0)</f>
        <v>0</v>
      </c>
      <c r="BB25" s="47">
        <f>IF($AV25&gt;0,INDEX(数据母表!DH$5:DH$59,(属性价值透视!$H$2-1)*11+$AT25),0)</f>
        <v>0</v>
      </c>
      <c r="BC25" s="13">
        <f t="shared" si="32"/>
        <v>0</v>
      </c>
      <c r="BD25" s="13">
        <f>IF(属性价值透视!$AV25&gt;0,INDEX(数据母表!$CY$5:$CY$59,(属性价值透视!$H$2-1)*11+属性价值透视!AT25)*数据母表!$CW$2,0)</f>
        <v>0</v>
      </c>
      <c r="BE25" s="13">
        <f t="shared" si="33"/>
        <v>0</v>
      </c>
      <c r="BF25" s="37">
        <f t="shared" si="68"/>
        <v>0</v>
      </c>
      <c r="BG25" s="13">
        <f>IF(属性价值透视!$AU25&gt;0,INDEX(数据母表!$DC$5:$DC$59,(属性价值透视!$H$2-1)*11+属性价值透视!$AT25),0)</f>
        <v>0</v>
      </c>
      <c r="BH25" s="13">
        <f>IF(属性价值透视!$AU25&gt;0,INDEX(数据母表!$DC$5:$DC$59,(属性价值透视!$H$2-1)*11+属性价值透视!$AT25),0)</f>
        <v>0</v>
      </c>
      <c r="BI25" s="13">
        <f>IF(属性价值透视!$AU25&gt;0,INDEX(数据母表!$DC$5:$DC$59,(属性价值透视!$H$2-1)*11+属性价值透视!$AT25),0)</f>
        <v>0</v>
      </c>
      <c r="BJ25" s="13">
        <f t="shared" si="34"/>
        <v>0</v>
      </c>
      <c r="BK25" s="13">
        <f t="shared" si="35"/>
        <v>0</v>
      </c>
      <c r="BL25" s="13">
        <f t="shared" si="36"/>
        <v>0</v>
      </c>
      <c r="BM25" s="13">
        <f t="shared" si="37"/>
        <v>0</v>
      </c>
      <c r="BN25" s="13">
        <f>SUMIFS(数据母表!$DT$5:$DT$754,数据母表!$DR$5:$DR$754,"&gt;"&amp;属性价值透视!$B25,数据母表!$DR$5:$DR$754,"&lt;="&amp;属性价值透视!$C25,数据母表!$DS$5:$DS$754,"="&amp;属性价值透视!$H$2)</f>
        <v>422120</v>
      </c>
      <c r="BO25" s="13">
        <f t="shared" si="38"/>
        <v>422.1</v>
      </c>
      <c r="BP25" s="37">
        <f t="shared" si="69"/>
        <v>0</v>
      </c>
      <c r="BQ25" s="13">
        <f>SUM(N$7:N25)+SUM(W$7:W25)+SUM(AK$7:AK25)+SUM(BC$7:BC25)+SUM(BM$7:BM25)</f>
        <v>526671.97249999992</v>
      </c>
      <c r="BR25" s="13">
        <f>SUM(Q$7:Q25)+SUM(AF$7:AF25)+SUM(AR$7:AR25)+SUM(BE$7:BE25)+SUM(BO$7:BO25)</f>
        <v>55174.2</v>
      </c>
      <c r="BS25" s="37">
        <f t="shared" si="70"/>
        <v>9.5</v>
      </c>
      <c r="BT25" s="13">
        <f t="shared" si="39"/>
        <v>6000</v>
      </c>
      <c r="BU25" s="13">
        <f t="shared" si="40"/>
        <v>530.6</v>
      </c>
      <c r="BV25" s="37">
        <f t="shared" si="71"/>
        <v>11.3</v>
      </c>
      <c r="BW25" s="13">
        <f>MATCH(C25,数据母表!$FB$5:$FB$13,1)-1</f>
        <v>4</v>
      </c>
      <c r="BX25" s="13">
        <f t="shared" si="89"/>
        <v>0</v>
      </c>
      <c r="BY25" s="13">
        <f>IF(BX25&gt;0,SUMIFS(数据母表!$FK$5:$FK$84,数据母表!FF23:FF102,"="&amp;属性价值透视!BW25),0)</f>
        <v>0</v>
      </c>
      <c r="BZ25" s="13">
        <f>IF(BX25&gt;0,ROUND(SUMIFS(数据母表!$FR$5:$FR$84,数据母表!FF23:FF102,"="&amp;属性价值透视!BW25),1),0)</f>
        <v>0</v>
      </c>
      <c r="CA25" s="37">
        <f t="shared" si="72"/>
        <v>0</v>
      </c>
      <c r="CB25" s="13">
        <f>IF(属性价值透视!BW25&gt;0,INDEX(数据母表!$FC$6:$FC$13,属性价值透视!BW25),0)</f>
        <v>6</v>
      </c>
      <c r="CC25" s="13">
        <f>IF(BX25&gt;0,SUMIFS(数据母表!$FK$5:$FK$84,数据母表!FF23:FF102,"="&amp;属性价值透视!BW25,数据母表!$FG$5:$FG$84,"&lt;="&amp;属性价值透视!CB25),0)</f>
        <v>0</v>
      </c>
      <c r="CD25" s="13">
        <f>IF(BX25&gt;0,SUMIFS(数据母表!$FR$5:$FR$84,数据母表!FF23:FF102,"="&amp;属性价值透视!BW25,数据母表!$FG$5:$FG$84,"&lt;="&amp;属性价值透视!CB25),0)</f>
        <v>0</v>
      </c>
      <c r="CE25" s="37">
        <f t="shared" si="73"/>
        <v>0</v>
      </c>
      <c r="CG25">
        <f t="shared" si="74"/>
        <v>526671.97249999992</v>
      </c>
      <c r="CI25" s="37">
        <f t="shared" si="0"/>
        <v>108.5</v>
      </c>
      <c r="CJ25" s="37">
        <f t="shared" si="41"/>
        <v>0</v>
      </c>
      <c r="CK25" s="37">
        <f t="shared" si="42"/>
        <v>0</v>
      </c>
      <c r="CL25" s="37">
        <f t="shared" si="43"/>
        <v>0</v>
      </c>
      <c r="CM25" s="37">
        <f t="shared" si="44"/>
        <v>422.1</v>
      </c>
      <c r="CN25" s="37">
        <f t="shared" si="45"/>
        <v>0</v>
      </c>
      <c r="CP25" s="37">
        <f t="shared" si="6"/>
        <v>55</v>
      </c>
      <c r="CQ25" s="37">
        <f t="shared" si="46"/>
        <v>0</v>
      </c>
      <c r="CR25" s="37">
        <f t="shared" si="47"/>
        <v>0</v>
      </c>
      <c r="CS25" s="37">
        <f t="shared" si="48"/>
        <v>0</v>
      </c>
      <c r="CT25" s="37">
        <f t="shared" si="49"/>
        <v>0</v>
      </c>
      <c r="CU25" s="37">
        <f t="shared" si="50"/>
        <v>0</v>
      </c>
      <c r="CX25" s="13">
        <f t="shared" si="12"/>
        <v>6000</v>
      </c>
      <c r="CY25" s="13">
        <f t="shared" si="51"/>
        <v>0</v>
      </c>
      <c r="CZ25" s="13">
        <f t="shared" si="52"/>
        <v>0</v>
      </c>
      <c r="DA25" s="13">
        <f t="shared" si="53"/>
        <v>0</v>
      </c>
      <c r="DB25" s="13">
        <f t="shared" si="54"/>
        <v>0</v>
      </c>
      <c r="DC25" s="13">
        <f t="shared" si="55"/>
        <v>0</v>
      </c>
      <c r="DD25" s="37">
        <f t="shared" si="75"/>
        <v>6000</v>
      </c>
      <c r="DE25" s="42">
        <f t="shared" si="76"/>
        <v>1</v>
      </c>
      <c r="DF25" s="42">
        <f t="shared" si="77"/>
        <v>0</v>
      </c>
      <c r="DG25" s="42">
        <f t="shared" si="78"/>
        <v>0</v>
      </c>
      <c r="DH25" s="42">
        <f t="shared" si="79"/>
        <v>0</v>
      </c>
      <c r="DI25" s="42">
        <f t="shared" si="80"/>
        <v>0</v>
      </c>
      <c r="DJ25" s="42">
        <f t="shared" si="81"/>
        <v>0</v>
      </c>
      <c r="DM25" s="35">
        <v>19</v>
      </c>
      <c r="DN25" s="13">
        <f>SUMIFS(数据母表!$EP$5:$EP$784,数据母表!$EI$5:$EI$784,"="&amp;属性价值透视!DN$3,数据母表!$EM$5:$EM$784,"="&amp;属性价值透视!$DM25,数据母表!$EJ$5:$EJ$784,"&gt;="&amp;属性价值透视!DP$3,数据母表!$EJ$5:$EJ$784,"&lt;="&amp;属性价值透视!DR$3)</f>
        <v>0</v>
      </c>
      <c r="DO25" s="13">
        <f>SUMIFS(数据母表!$ES$5:$ES$784,数据母表!$EI$5:$EI$784,"="&amp;属性价值透视!DN$3,数据母表!$EM$5:$EM$784,"="&amp;属性价值透视!$DM25,数据母表!$EJ$5:$EJ$784,"&gt;="&amp;属性价值透视!DP$3,数据母表!$EJ$5:$EJ$784,"&lt;="&amp;属性价值透视!DR$3)</f>
        <v>0</v>
      </c>
      <c r="DP25" s="37">
        <f t="shared" si="82"/>
        <v>0</v>
      </c>
      <c r="DQ25" s="14"/>
      <c r="DR25" s="14"/>
      <c r="DT25" s="35">
        <v>19</v>
      </c>
      <c r="DU25" s="13">
        <f>SUMIFS(数据母表!$EP$5:$EP$784,数据母表!$EI$5:$EI$784,"="&amp;属性价值透视!DU$3,数据母表!$EM$5:$EM$784,"="&amp;属性价值透视!$DM25,数据母表!$EJ$5:$EJ$784,"&gt;="&amp;属性价值透视!DW$3,数据母表!$EJ$5:$EJ$784,"&lt;="&amp;属性价值透视!DY$3)</f>
        <v>0</v>
      </c>
      <c r="DV25" s="13">
        <f>SUMIFS(数据母表!$ES$5:$ES$784,数据母表!$EI$5:$EI$784,"="&amp;属性价值透视!DU$3,数据母表!$EM$5:$EM$784,"="&amp;属性价值透视!$DM25,数据母表!$EJ$5:$EJ$784,"&gt;="&amp;属性价值透视!DW$3,数据母表!$EJ$5:$EJ$784,"&lt;="&amp;属性价值透视!DY$3)</f>
        <v>0</v>
      </c>
      <c r="DW25" s="37">
        <f t="shared" si="83"/>
        <v>0</v>
      </c>
      <c r="DX25" s="14"/>
      <c r="DY25" s="14"/>
      <c r="EA25" s="35">
        <v>19</v>
      </c>
      <c r="EB25" s="13">
        <f>SUMIFS(数据母表!$EP$5:$EP$784,数据母表!$EI$5:$EI$784,"="&amp;属性价值透视!EB$3,数据母表!$EM$5:$EM$784,"="&amp;属性价值透视!$DM25,数据母表!$EJ$5:$EJ$784,"&gt;="&amp;属性价值透视!ED$3,数据母表!$EJ$5:$EJ$784,"&lt;="&amp;属性价值透视!EF$3)</f>
        <v>0</v>
      </c>
      <c r="EC25" s="13">
        <f>SUMIFS(数据母表!$ES$5:$ES$784,数据母表!$EI$5:$EI$784,"="&amp;属性价值透视!EB$3,数据母表!$EM$5:$EM$784,"="&amp;属性价值透视!$DM25,数据母表!$EJ$5:$EJ$784,"&gt;="&amp;属性价值透视!ED$3,数据母表!$EJ$5:$EJ$784,"&lt;="&amp;属性价值透视!EF$3)</f>
        <v>0</v>
      </c>
      <c r="ED25" s="37">
        <f t="shared" si="84"/>
        <v>0</v>
      </c>
      <c r="EE25" s="14"/>
      <c r="EF25" s="14"/>
      <c r="EH25" s="35">
        <v>19</v>
      </c>
      <c r="EI25" s="13">
        <f>SUMIFS(数据母表!$EP$5:$EP$784,数据母表!$EI$5:$EI$784,"="&amp;属性价值透视!EI$3,数据母表!$EM$5:$EM$784,"="&amp;属性价值透视!$DM25,数据母表!$EJ$5:$EJ$784,"&gt;="&amp;属性价值透视!EK$3,数据母表!$EJ$5:$EJ$784,"&lt;="&amp;属性价值透视!EM$3)</f>
        <v>0</v>
      </c>
      <c r="EJ25" s="13">
        <f>SUMIFS(数据母表!$ES$5:$ES$784,数据母表!$EI$5:$EI$784,"="&amp;属性价值透视!EI$3,数据母表!$EM$5:$EM$784,"="&amp;属性价值透视!$DM25,数据母表!$EJ$5:$EJ$784,"&gt;="&amp;属性价值透视!EK$3,数据母表!$EJ$5:$EJ$784,"&lt;="&amp;属性价值透视!EM$3)</f>
        <v>0</v>
      </c>
      <c r="EK25" s="37">
        <f t="shared" si="85"/>
        <v>0</v>
      </c>
      <c r="EL25" s="14"/>
      <c r="EM25" s="14"/>
      <c r="EO25" s="35">
        <v>19</v>
      </c>
      <c r="EP25" s="13">
        <f>SUMIFS(数据母表!$EP$5:$EP$784,数据母表!$EI$5:$EI$784,"="&amp;属性价值透视!EP$3,数据母表!$EM$5:$EM$784,"="&amp;属性价值透视!$DM25,数据母表!$EJ$5:$EJ$784,"&gt;="&amp;属性价值透视!ER$3,数据母表!$EJ$5:$EJ$784,"&lt;="&amp;属性价值透视!ET$3)</f>
        <v>0</v>
      </c>
      <c r="EQ25" s="13">
        <f>SUMIFS(数据母表!$ES$5:$ES$784,数据母表!$EI$5:$EI$784,"="&amp;属性价值透视!EP$3,数据母表!$EM$5:$EM$784,"="&amp;属性价值透视!$DM25,数据母表!$EJ$5:$EJ$784,"&gt;="&amp;属性价值透视!ER$3,数据母表!$EJ$5:$EJ$784,"&lt;="&amp;属性价值透视!ET$3)</f>
        <v>0</v>
      </c>
      <c r="ER25" s="37">
        <f t="shared" si="86"/>
        <v>0</v>
      </c>
      <c r="ES25" s="14"/>
      <c r="ET25" s="14"/>
      <c r="EV25" s="35">
        <v>19</v>
      </c>
      <c r="EW25" s="13">
        <f>SUMIFS(数据母表!$EP$5:$EP$784,数据母表!$EI$5:$EI$784,"="&amp;属性价值透视!EW$3,数据母表!$EM$5:$EM$784,"="&amp;属性价值透视!$DM25,数据母表!$EJ$5:$EJ$784,"&gt;="&amp;属性价值透视!EY$3,数据母表!$EJ$5:$EJ$784,"&lt;="&amp;属性价值透视!FA$3)</f>
        <v>111816</v>
      </c>
      <c r="EX25" s="13">
        <f>SUMIFS(数据母表!$ES$5:$ES$784,数据母表!$EI$5:$EI$784,"="&amp;属性价值透视!EW$3,数据母表!$EM$5:$EM$784,"="&amp;属性价值透视!$DM25,数据母表!$EJ$5:$EJ$784,"&gt;="&amp;属性价值透视!EY$3,数据母表!$EJ$5:$EJ$784,"&lt;="&amp;属性价值透视!FA$3)</f>
        <v>36200.15</v>
      </c>
      <c r="EY25" s="37">
        <f t="shared" si="87"/>
        <v>3.09</v>
      </c>
      <c r="EZ25" s="14"/>
      <c r="FA25" s="14"/>
      <c r="FC25" s="35">
        <v>19</v>
      </c>
      <c r="FD25" s="13">
        <f>SUMIFS(数据母表!$EP$5:$EP$784,数据母表!$EI$5:$EI$784,"="&amp;属性价值透视!FD$3,数据母表!$EM$5:$EM$784,"="&amp;属性价值透视!$DM25,数据母表!$EJ$5:$EJ$784,"&gt;="&amp;属性价值透视!FF$3,数据母表!$EJ$5:$EJ$784,"&lt;="&amp;属性价值透视!FH$3)</f>
        <v>97248</v>
      </c>
      <c r="FE25" s="13">
        <f>SUMIFS(数据母表!$ES$5:$ES$784,数据母表!$EI$5:$EI$784,"="&amp;属性价值透视!FD$3,数据母表!$EM$5:$EM$784,"="&amp;属性价值透视!$DM25,数据母表!$EJ$5:$EJ$784,"&gt;="&amp;属性价值透视!FF$3,数据母表!$EJ$5:$EJ$784,"&lt;="&amp;属性价值透视!FH$3)</f>
        <v>45308.349999999991</v>
      </c>
      <c r="FF25" s="37">
        <f t="shared" si="88"/>
        <v>2.15</v>
      </c>
      <c r="FG25" s="14"/>
      <c r="FH25" s="14"/>
      <c r="FK25" s="14"/>
      <c r="FL25" s="14"/>
      <c r="FM25" s="14"/>
      <c r="FN25" s="14"/>
      <c r="FP25" s="67"/>
      <c r="FQ25" s="67"/>
      <c r="FR25" s="67"/>
      <c r="FS25" s="67"/>
    </row>
    <row r="26" spans="1:175" ht="16.5" x14ac:dyDescent="0.2">
      <c r="A26" s="33">
        <v>20</v>
      </c>
      <c r="B26" s="13">
        <f>数据母表!BW24</f>
        <v>105</v>
      </c>
      <c r="C26" s="13">
        <f>数据母表!BX24</f>
        <v>110</v>
      </c>
      <c r="D26" s="13">
        <v>130</v>
      </c>
      <c r="E26" s="13">
        <v>24.15</v>
      </c>
      <c r="F26" s="13">
        <f t="shared" si="24"/>
        <v>15</v>
      </c>
      <c r="G26" s="13">
        <f t="shared" si="25"/>
        <v>16</v>
      </c>
      <c r="H26" s="13">
        <f t="shared" si="26"/>
        <v>117</v>
      </c>
      <c r="I26" s="13">
        <f t="shared" si="58"/>
        <v>113</v>
      </c>
      <c r="J26" s="13">
        <f>MATCH(I26,数据母表!$AY$5:$AY$56,1)</f>
        <v>38</v>
      </c>
      <c r="K26" s="13">
        <f>INDEX(数据母表!P$5:P$84,(属性价值透视!$C$2-2)*20+属性价值透视!$G26)*($C26-$B26)</f>
        <v>250</v>
      </c>
      <c r="L26" s="13">
        <f>INDEX(数据母表!Q$5:Q$84,(属性价值透视!$C$2-2)*20+属性价值透视!$G26)*($C26-$B26)</f>
        <v>125</v>
      </c>
      <c r="M26" s="13">
        <f>INDEX(数据母表!R$5:R$84,(属性价值透视!$C$2-2)*20+属性价值透视!$G26)*($C26-$B26)</f>
        <v>2500</v>
      </c>
      <c r="N26" s="13">
        <f t="shared" si="27"/>
        <v>7500</v>
      </c>
      <c r="O26" s="13">
        <f>SUMIFS(数据母表!$CR$5:$CR$604,数据母表!$CP$5:$CP$604,"&lt;"&amp;属性价值透视!C26,数据母表!$CP$5:$CP$604,"&gt;="&amp;属性价值透视!B26,数据母表!$CQ$5:$CQ$604,"="&amp;属性价值透视!$C$2)</f>
        <v>293400</v>
      </c>
      <c r="P26" s="13">
        <f t="shared" si="59"/>
        <v>117360</v>
      </c>
      <c r="Q26" s="13">
        <f t="shared" si="60"/>
        <v>117.4</v>
      </c>
      <c r="R26" s="37">
        <f t="shared" si="61"/>
        <v>64</v>
      </c>
      <c r="S26" s="13">
        <f t="shared" si="62"/>
        <v>1</v>
      </c>
      <c r="T26" s="13">
        <f>SUMIFS(数据母表!BA$5:BA$212,数据母表!$AW$5:$AW$212,"="&amp;属性价值透视!$C$2,数据母表!$AX$5:$AX$212,"&gt;"&amp;属性价值透视!$J25,数据母表!$AX$5:$AX$212,"&lt;="&amp;属性价值透视!$J26)</f>
        <v>1485</v>
      </c>
      <c r="U26" s="13">
        <f>SUMIFS(数据母表!BB$5:BB$212,数据母表!$AW$5:$AW$212,"="&amp;属性价值透视!$C$2,数据母表!$AX$5:$AX$212,"&gt;"&amp;属性价值透视!$J25,数据母表!$AX$5:$AX$212,"&lt;="&amp;属性价值透视!$J26)</f>
        <v>743</v>
      </c>
      <c r="V26" s="13">
        <f>SUMIFS(数据母表!BC$5:BC$212,数据母表!$AW$5:$AW$212,"="&amp;属性价值透视!$C$2,数据母表!$AX$5:$AX$212,"&gt;"&amp;属性价值透视!$J25,数据母表!$AX$5:$AX$212,"&lt;="&amp;属性价值透视!$J26)</f>
        <v>14850</v>
      </c>
      <c r="W26" s="13">
        <f t="shared" si="28"/>
        <v>44560</v>
      </c>
      <c r="X26" s="13">
        <f>SUMIFS(数据母表!BD$5:BD$212,数据母表!$AW$5:$AW$212,"="&amp;属性价值透视!$C$2,数据母表!$AX$5:$AX$212,"&gt;"&amp;属性价值透视!$J25,数据母表!$AX$5:$AX$212,"&lt;="&amp;属性价值透视!$J26)</f>
        <v>0</v>
      </c>
      <c r="Y26" s="13">
        <f>SUMIFS(数据母表!BE$5:BE$212,数据母表!$AW$5:$AW$212,"="&amp;属性价值透视!$C$2,数据母表!$AX$5:$AX$212,"&gt;"&amp;属性价值透视!$J25,数据母表!$AX$5:$AX$212,"&lt;="&amp;属性价值透视!$J26)</f>
        <v>0</v>
      </c>
      <c r="Z26" s="13">
        <f>SUMIFS(数据母表!BF$5:BF$212,数据母表!$AW$5:$AW$212,"="&amp;属性价值透视!$C$2,数据母表!$AX$5:$AX$212,"&gt;"&amp;属性价值透视!$J25,数据母表!$AX$5:$AX$212,"&lt;="&amp;属性价值透视!$J26)</f>
        <v>0</v>
      </c>
      <c r="AA26" s="13">
        <f>SUMIFS(数据母表!BG$5:BG$212,数据母表!$AW$5:$AW$212,"="&amp;属性价值透视!$C$2,数据母表!$AX$5:$AX$212,"&gt;"&amp;属性价值透视!$J25,数据母表!$AX$5:$AX$212,"&lt;="&amp;属性价值透视!$J26)</f>
        <v>70</v>
      </c>
      <c r="AB26" s="13">
        <f>SUMIFS(数据母表!BH$5:BH$212,数据母表!$AW$5:$AW$212,"="&amp;属性价值透视!$C$2,数据母表!$AX$5:$AX$212,"&gt;"&amp;属性价值透视!$J25,数据母表!$AX$5:$AX$212,"&lt;="&amp;属性价值透视!$J26)</f>
        <v>10</v>
      </c>
      <c r="AC26" s="13">
        <f>SUMIFS(数据母表!BI$5:BI$212,数据母表!$AW$5:$AW$212,"="&amp;属性价值透视!$C$2,数据母表!$AX$5:$AX$212,"&gt;"&amp;属性价值透视!$J25,数据母表!$AX$5:$AX$212,"&lt;="&amp;属性价值透视!$J26)</f>
        <v>9</v>
      </c>
      <c r="AD26" s="13">
        <f>SUMIFS(数据母表!BJ$5:BJ$212,数据母表!$AW$5:$AW$212,"="&amp;属性价值透视!$C$2,数据母表!$AX$5:$AX$212,"&gt;"&amp;属性价值透视!$J25,数据母表!$AX$5:$AX$212,"&lt;="&amp;属性价值透视!$J26)</f>
        <v>81000</v>
      </c>
      <c r="AE26" s="13">
        <f t="shared" si="29"/>
        <v>2156000</v>
      </c>
      <c r="AF26" s="13">
        <f t="shared" si="63"/>
        <v>2156</v>
      </c>
      <c r="AG26" s="37">
        <f t="shared" si="64"/>
        <v>21</v>
      </c>
      <c r="AH26" s="13">
        <f>SUMIFS(数据母表!W$5:W$84,数据母表!$K$5:$K$84,"="&amp;属性价值透视!$C$2,数据母表!$L$5:$L$84,"="&amp;属性价值透视!$G26)*$S26</f>
        <v>850</v>
      </c>
      <c r="AI26" s="13">
        <f>SUMIFS(数据母表!X$5:X$84,数据母表!$K$5:$K$84,"="&amp;属性价值透视!$C$2,数据母表!$L$5:$L$84,"="&amp;属性价值透视!$G26)*$S26</f>
        <v>425</v>
      </c>
      <c r="AJ26" s="13">
        <f>SUMIFS(数据母表!Y$5:Y$84,数据母表!$K$5:$K$84,"="&amp;属性价值透视!$C$2,数据母表!$L$5:$L$84,"="&amp;属性价值透视!$G26)*$S26</f>
        <v>8500</v>
      </c>
      <c r="AK26" s="13">
        <f t="shared" si="30"/>
        <v>25500</v>
      </c>
      <c r="AL26" s="13">
        <f>SUMIFS(数据母表!BO$5:BO$84,数据母表!$BM$5:$BM$84,"="&amp;属性价值透视!$C$2,数据母表!$BN$5:$BN$84,"="&amp;属性价值透视!$G26)*属性价值透视!$S26</f>
        <v>0</v>
      </c>
      <c r="AM26" s="13">
        <f>SUMIFS(数据母表!BP$5:BP$84,数据母表!$BM$5:$BM$84,"="&amp;属性价值透视!$C$2,数据母表!$BN$5:$BN$84,"="&amp;属性价值透视!$G26)*属性价值透视!$S26</f>
        <v>0</v>
      </c>
      <c r="AN26" s="13">
        <f>SUMIFS(数据母表!BQ$5:BQ$84,数据母表!$BM$5:$BM$84,"="&amp;属性价值透视!$C$2,数据母表!$BN$5:$BN$84,"="&amp;属性价值透视!$G26)*属性价值透视!$S26</f>
        <v>110</v>
      </c>
      <c r="AO26" s="13">
        <f>SUMIFS(数据母表!BR$5:BR$84,数据母表!$BM$5:$BM$84,"="&amp;属性价值透视!$C$2,数据母表!$BN$5:$BN$84,"="&amp;属性价值透视!$G26)*属性价值透视!$S26</f>
        <v>0</v>
      </c>
      <c r="AP26" s="13">
        <f>SUMIFS(数据母表!BS$5:BS$84,数据母表!$BM$5:$BM$84,"="&amp;属性价值透视!$C$2,数据母表!$BN$5:$BN$84,"="&amp;属性价值透视!$G26)*属性价值透视!$S26</f>
        <v>121500</v>
      </c>
      <c r="AQ26" s="13">
        <f t="shared" si="31"/>
        <v>3971500</v>
      </c>
      <c r="AR26" s="13">
        <f t="shared" si="65"/>
        <v>3971.5</v>
      </c>
      <c r="AS26" s="37">
        <f t="shared" si="66"/>
        <v>6.4207478282764701</v>
      </c>
      <c r="AT26" s="47">
        <f>数据母表!CB24</f>
        <v>7</v>
      </c>
      <c r="AU26" s="47">
        <f t="shared" si="67"/>
        <v>1</v>
      </c>
      <c r="AV26" s="47">
        <f t="shared" si="90"/>
        <v>1</v>
      </c>
      <c r="AW26" s="47">
        <f>IF($AV26&gt;0,INDEX(数据母表!CZ$5:CZ$59,(属性价值透视!$H$2-1)*11+$AT26),0)</f>
        <v>0</v>
      </c>
      <c r="AX26" s="47">
        <f>IF($AV26&gt;0,INDEX(数据母表!DA$5:DA$59,(属性价值透视!$H$2-1)*11+$AT26),0)</f>
        <v>0</v>
      </c>
      <c r="AY26" s="47">
        <f>IF($AV26&gt;0,INDEX(数据母表!DB$5:DB$59,(属性价值透视!$H$2-1)*11+$AT26),0)</f>
        <v>0</v>
      </c>
      <c r="AZ26" s="47">
        <f>IF($AV26&gt;0,INDEX(数据母表!DF$5:DF$59,(属性价值透视!$H$2-1)*11+$AT26),0)</f>
        <v>2279.9899999999998</v>
      </c>
      <c r="BA26" s="47">
        <f>IF($AV26&gt;0,INDEX(数据母表!DG$5:DG$59,(属性价值透视!$H$2-1)*11+$AT26),0)</f>
        <v>1146.55</v>
      </c>
      <c r="BB26" s="47">
        <f>IF($AV26&gt;0,INDEX(数据母表!DH$5:DH$59,(属性价值透视!$H$2-1)*11+$AT26),0)</f>
        <v>19930.190000000002</v>
      </c>
      <c r="BC26" s="13">
        <f t="shared" si="32"/>
        <v>65661.09</v>
      </c>
      <c r="BD26" s="13">
        <f>IF(属性价值透视!$AV26&gt;0,INDEX(数据母表!$CY$5:$CY$59,(属性价值透视!$H$2-1)*11+属性价值透视!AT26)*数据母表!$CW$2,0)</f>
        <v>12000</v>
      </c>
      <c r="BE26" s="13">
        <f t="shared" si="33"/>
        <v>12000</v>
      </c>
      <c r="BF26" s="37">
        <f t="shared" si="68"/>
        <v>5.5</v>
      </c>
      <c r="BG26" s="13">
        <f>IF(属性价值透视!$AU26&gt;0,INDEX(数据母表!$DC$5:$DC$59,(属性价值透视!$H$2-1)*11+属性价值透视!$AT26),0)</f>
        <v>0</v>
      </c>
      <c r="BH26" s="13">
        <f>IF(属性价值透视!$AU26&gt;0,INDEX(数据母表!$DC$5:$DC$59,(属性价值透视!$H$2-1)*11+属性价值透视!$AT26),0)</f>
        <v>0</v>
      </c>
      <c r="BI26" s="13">
        <f>IF(属性价值透视!$AU26&gt;0,INDEX(数据母表!$DC$5:$DC$59,(属性价值透视!$H$2-1)*11+属性价值透视!$AT26),0)</f>
        <v>0</v>
      </c>
      <c r="BJ26" s="13">
        <f t="shared" si="34"/>
        <v>0</v>
      </c>
      <c r="BK26" s="13">
        <f t="shared" si="35"/>
        <v>0</v>
      </c>
      <c r="BL26" s="13">
        <f t="shared" si="36"/>
        <v>0</v>
      </c>
      <c r="BM26" s="13">
        <f t="shared" si="37"/>
        <v>0</v>
      </c>
      <c r="BN26" s="13">
        <f>SUMIFS(数据母表!$DT$5:$DT$754,数据母表!$DR$5:$DR$754,"&gt;"&amp;属性价值透视!$B26,数据母表!$DR$5:$DR$754,"&lt;="&amp;属性价值透视!$C26,数据母表!$DS$5:$DS$754,"="&amp;属性价值透视!$H$2)</f>
        <v>483920</v>
      </c>
      <c r="BO26" s="13">
        <f t="shared" si="38"/>
        <v>483.9</v>
      </c>
      <c r="BP26" s="37">
        <f t="shared" si="69"/>
        <v>0</v>
      </c>
      <c r="BQ26" s="13">
        <f>SUM(N$7:N26)+SUM(W$7:W26)+SUM(AK$7:AK26)+SUM(BC$7:BC26)+SUM(BM$7:BM26)</f>
        <v>669893.0625</v>
      </c>
      <c r="BR26" s="13">
        <f>SUM(Q$7:Q26)+SUM(AF$7:AF26)+SUM(AR$7:AR26)+SUM(BE$7:BE26)+SUM(BO$7:BO26)</f>
        <v>73903</v>
      </c>
      <c r="BS26" s="37">
        <f t="shared" si="70"/>
        <v>9.1</v>
      </c>
      <c r="BT26" s="13">
        <f t="shared" si="39"/>
        <v>143221.09</v>
      </c>
      <c r="BU26" s="13">
        <f t="shared" si="40"/>
        <v>18728.800000000003</v>
      </c>
      <c r="BV26" s="37">
        <f t="shared" si="71"/>
        <v>7.6</v>
      </c>
      <c r="BW26" s="13">
        <f>MATCH(C26,数据母表!$FB$5:$FB$13,1)-1</f>
        <v>5</v>
      </c>
      <c r="BX26" s="13">
        <f t="shared" si="89"/>
        <v>1</v>
      </c>
      <c r="BY26" s="13">
        <f>IF(BX26&gt;0,SUMIFS(数据母表!$FK$5:$FK$84,数据母表!FF24:FF103,"="&amp;属性价值透视!BW26),0)</f>
        <v>90000</v>
      </c>
      <c r="BZ26" s="13">
        <f>IF(BX26&gt;0,ROUND(SUMIFS(数据母表!$FR$5:$FR$84,数据母表!FF24:FF103,"="&amp;属性价值透视!BW26),1),0)</f>
        <v>18631.7</v>
      </c>
      <c r="CA26" s="37">
        <f t="shared" si="72"/>
        <v>4.8</v>
      </c>
      <c r="CB26" s="13">
        <f>IF(属性价值透视!BW26&gt;0,INDEX(数据母表!$FC$6:$FC$13,属性价值透视!BW26),0)</f>
        <v>5</v>
      </c>
      <c r="CC26" s="13">
        <f>IF(BX26&gt;0,SUMIFS(数据母表!$FK$5:$FK$84,数据母表!FF24:FF103,"="&amp;属性价值透视!BW26,数据母表!$FG$5:$FG$84,"&lt;="&amp;属性价值透视!CB26),0)</f>
        <v>27600</v>
      </c>
      <c r="CD26" s="13">
        <f>IF(BX26&gt;0,SUMIFS(数据母表!$FR$5:$FR$84,数据母表!FF24:FF103,"="&amp;属性价值透视!BW26,数据母表!$FG$5:$FG$84,"&lt;="&amp;属性价值透视!CB26),0)</f>
        <v>2493.1689166666674</v>
      </c>
      <c r="CE26" s="37">
        <f t="shared" si="73"/>
        <v>11.1</v>
      </c>
      <c r="CG26">
        <f t="shared" si="74"/>
        <v>697493.0625</v>
      </c>
      <c r="CI26" s="37">
        <f t="shared" si="0"/>
        <v>117.4</v>
      </c>
      <c r="CJ26" s="37">
        <f t="shared" si="41"/>
        <v>3971.5</v>
      </c>
      <c r="CK26" s="37">
        <f t="shared" si="42"/>
        <v>2156</v>
      </c>
      <c r="CL26" s="37">
        <f t="shared" si="43"/>
        <v>12000</v>
      </c>
      <c r="CM26" s="37">
        <f t="shared" si="44"/>
        <v>483.9</v>
      </c>
      <c r="CN26" s="37">
        <f t="shared" si="45"/>
        <v>2493.1689166666674</v>
      </c>
      <c r="CP26" s="37">
        <f t="shared" si="6"/>
        <v>64</v>
      </c>
      <c r="CQ26" s="37">
        <f t="shared" si="46"/>
        <v>6.4207478282764701</v>
      </c>
      <c r="CR26" s="37">
        <f t="shared" si="47"/>
        <v>21</v>
      </c>
      <c r="CS26" s="37">
        <f t="shared" si="48"/>
        <v>5.5</v>
      </c>
      <c r="CT26" s="37">
        <f t="shared" si="49"/>
        <v>0</v>
      </c>
      <c r="CU26" s="37">
        <f t="shared" si="50"/>
        <v>11.1</v>
      </c>
      <c r="CX26" s="13">
        <f t="shared" si="12"/>
        <v>7500</v>
      </c>
      <c r="CY26" s="13">
        <f t="shared" si="51"/>
        <v>25500</v>
      </c>
      <c r="CZ26" s="13">
        <f t="shared" si="52"/>
        <v>44560</v>
      </c>
      <c r="DA26" s="13">
        <f t="shared" si="53"/>
        <v>65661.09</v>
      </c>
      <c r="DB26" s="13">
        <f t="shared" si="54"/>
        <v>0</v>
      </c>
      <c r="DC26" s="13">
        <f t="shared" si="55"/>
        <v>27600</v>
      </c>
      <c r="DD26" s="37">
        <f t="shared" si="75"/>
        <v>170821.09</v>
      </c>
      <c r="DE26" s="42">
        <f t="shared" si="76"/>
        <v>4.3905585662753939E-2</v>
      </c>
      <c r="DF26" s="42">
        <f t="shared" si="77"/>
        <v>0.14927899125336339</v>
      </c>
      <c r="DG26" s="42">
        <f t="shared" si="78"/>
        <v>0.26085771961764209</v>
      </c>
      <c r="DH26" s="42">
        <f t="shared" si="79"/>
        <v>0.38438514822730613</v>
      </c>
      <c r="DI26" s="42">
        <f t="shared" si="80"/>
        <v>0</v>
      </c>
      <c r="DJ26" s="42">
        <f t="shared" si="81"/>
        <v>0.16157255523893449</v>
      </c>
      <c r="DM26" s="35">
        <v>20</v>
      </c>
      <c r="DN26" s="13">
        <f>SUMIFS(数据母表!$EP$5:$EP$784,数据母表!$EI$5:$EI$784,"="&amp;属性价值透视!DN$3,数据母表!$EM$5:$EM$784,"="&amp;属性价值透视!$DM26,数据母表!$EJ$5:$EJ$784,"&gt;="&amp;属性价值透视!DP$3,数据母表!$EJ$5:$EJ$784,"&lt;="&amp;属性价值透视!DR$3)</f>
        <v>0</v>
      </c>
      <c r="DO26" s="13">
        <f>SUMIFS(数据母表!$ES$5:$ES$784,数据母表!$EI$5:$EI$784,"="&amp;属性价值透视!DN$3,数据母表!$EM$5:$EM$784,"="&amp;属性价值透视!$DM26,数据母表!$EJ$5:$EJ$784,"&gt;="&amp;属性价值透视!DP$3,数据母表!$EJ$5:$EJ$784,"&lt;="&amp;属性价值透视!DR$3)</f>
        <v>0</v>
      </c>
      <c r="DP26" s="37">
        <f t="shared" si="82"/>
        <v>0</v>
      </c>
      <c r="DQ26" s="14"/>
      <c r="DR26" s="14"/>
      <c r="DT26" s="35">
        <v>20</v>
      </c>
      <c r="DU26" s="13">
        <f>SUMIFS(数据母表!$EP$5:$EP$784,数据母表!$EI$5:$EI$784,"="&amp;属性价值透视!DU$3,数据母表!$EM$5:$EM$784,"="&amp;属性价值透视!$DM26,数据母表!$EJ$5:$EJ$784,"&gt;="&amp;属性价值透视!DW$3,数据母表!$EJ$5:$EJ$784,"&lt;="&amp;属性价值透视!DY$3)</f>
        <v>0</v>
      </c>
      <c r="DV26" s="13">
        <f>SUMIFS(数据母表!$ES$5:$ES$784,数据母表!$EI$5:$EI$784,"="&amp;属性价值透视!DU$3,数据母表!$EM$5:$EM$784,"="&amp;属性价值透视!$DM26,数据母表!$EJ$5:$EJ$784,"&gt;="&amp;属性价值透视!DW$3,数据母表!$EJ$5:$EJ$784,"&lt;="&amp;属性价值透视!DY$3)</f>
        <v>0</v>
      </c>
      <c r="DW26" s="37">
        <f t="shared" si="83"/>
        <v>0</v>
      </c>
      <c r="DX26" s="14"/>
      <c r="DY26" s="14"/>
      <c r="EA26" s="35">
        <v>20</v>
      </c>
      <c r="EB26" s="13">
        <f>SUMIFS(数据母表!$EP$5:$EP$784,数据母表!$EI$5:$EI$784,"="&amp;属性价值透视!EB$3,数据母表!$EM$5:$EM$784,"="&amp;属性价值透视!$DM26,数据母表!$EJ$5:$EJ$784,"&gt;="&amp;属性价值透视!ED$3,数据母表!$EJ$5:$EJ$784,"&lt;="&amp;属性价值透视!EF$3)</f>
        <v>0</v>
      </c>
      <c r="EC26" s="13">
        <f>SUMIFS(数据母表!$ES$5:$ES$784,数据母表!$EI$5:$EI$784,"="&amp;属性价值透视!EB$3,数据母表!$EM$5:$EM$784,"="&amp;属性价值透视!$DM26,数据母表!$EJ$5:$EJ$784,"&gt;="&amp;属性价值透视!ED$3,数据母表!$EJ$5:$EJ$784,"&lt;="&amp;属性价值透视!EF$3)</f>
        <v>0</v>
      </c>
      <c r="ED26" s="37">
        <f t="shared" si="84"/>
        <v>0</v>
      </c>
      <c r="EE26" s="14"/>
      <c r="EF26" s="14"/>
      <c r="EH26" s="35">
        <v>20</v>
      </c>
      <c r="EI26" s="13">
        <f>SUMIFS(数据母表!$EP$5:$EP$784,数据母表!$EI$5:$EI$784,"="&amp;属性价值透视!EI$3,数据母表!$EM$5:$EM$784,"="&amp;属性价值透视!$DM26,数据母表!$EJ$5:$EJ$784,"&gt;="&amp;属性价值透视!EK$3,数据母表!$EJ$5:$EJ$784,"&lt;="&amp;属性价值透视!EM$3)</f>
        <v>0</v>
      </c>
      <c r="EJ26" s="13">
        <f>SUMIFS(数据母表!$ES$5:$ES$784,数据母表!$EI$5:$EI$784,"="&amp;属性价值透视!EI$3,数据母表!$EM$5:$EM$784,"="&amp;属性价值透视!$DM26,数据母表!$EJ$5:$EJ$784,"&gt;="&amp;属性价值透视!EK$3,数据母表!$EJ$5:$EJ$784,"&lt;="&amp;属性价值透视!EM$3)</f>
        <v>0</v>
      </c>
      <c r="EK26" s="37">
        <f t="shared" si="85"/>
        <v>0</v>
      </c>
      <c r="EL26" s="14"/>
      <c r="EM26" s="14"/>
      <c r="EO26" s="35">
        <v>20</v>
      </c>
      <c r="EP26" s="13">
        <f>SUMIFS(数据母表!$EP$5:$EP$784,数据母表!$EI$5:$EI$784,"="&amp;属性价值透视!EP$3,数据母表!$EM$5:$EM$784,"="&amp;属性价值透视!$DM26,数据母表!$EJ$5:$EJ$784,"&gt;="&amp;属性价值透视!ER$3,数据母表!$EJ$5:$EJ$784,"&lt;="&amp;属性价值透视!ET$3)</f>
        <v>0</v>
      </c>
      <c r="EQ26" s="13">
        <f>SUMIFS(数据母表!$ES$5:$ES$784,数据母表!$EI$5:$EI$784,"="&amp;属性价值透视!EP$3,数据母表!$EM$5:$EM$784,"="&amp;属性价值透视!$DM26,数据母表!$EJ$5:$EJ$784,"&gt;="&amp;属性价值透视!ER$3,数据母表!$EJ$5:$EJ$784,"&lt;="&amp;属性价值透视!ET$3)</f>
        <v>0</v>
      </c>
      <c r="ER26" s="37">
        <f t="shared" si="86"/>
        <v>0</v>
      </c>
      <c r="ES26" s="14"/>
      <c r="ET26" s="14"/>
      <c r="EV26" s="35">
        <v>20</v>
      </c>
      <c r="EW26" s="13">
        <f>SUMIFS(数据母表!$EP$5:$EP$784,数据母表!$EI$5:$EI$784,"="&amp;属性价值透视!EW$3,数据母表!$EM$5:$EM$784,"="&amp;属性价值透视!$DM26,数据母表!$EJ$5:$EJ$784,"&gt;="&amp;属性价值透视!EY$3,数据母表!$EJ$5:$EJ$784,"&lt;="&amp;属性价值透视!FA$3)</f>
        <v>115332</v>
      </c>
      <c r="EX26" s="13">
        <f>SUMIFS(数据母表!$ES$5:$ES$784,数据母表!$EI$5:$EI$784,"="&amp;属性价值透视!EW$3,数据母表!$EM$5:$EM$784,"="&amp;属性价值透视!$DM26,数据母表!$EJ$5:$EJ$784,"&gt;="&amp;属性价值透视!EY$3,数据母表!$EJ$5:$EJ$784,"&lt;="&amp;属性价值透视!FA$3)</f>
        <v>36203.199999999997</v>
      </c>
      <c r="EY26" s="37">
        <f t="shared" si="87"/>
        <v>3.19</v>
      </c>
      <c r="EZ26" s="14"/>
      <c r="FA26" s="14"/>
      <c r="FC26" s="35">
        <v>20</v>
      </c>
      <c r="FD26" s="13">
        <f>SUMIFS(数据母表!$EP$5:$EP$784,数据母表!$EI$5:$EI$784,"="&amp;属性价值透视!FD$3,数据母表!$EM$5:$EM$784,"="&amp;属性价值透视!$DM26,数据母表!$EJ$5:$EJ$784,"&gt;="&amp;属性价值透视!FF$3,数据母表!$EJ$5:$EJ$784,"&lt;="&amp;属性价值透视!FH$3)</f>
        <v>100302</v>
      </c>
      <c r="FE26" s="13">
        <f>SUMIFS(数据母表!$ES$5:$ES$784,数据母表!$EI$5:$EI$784,"="&amp;属性价值透视!FD$3,数据母表!$EM$5:$EM$784,"="&amp;属性价值透视!$DM26,数据母表!$EJ$5:$EJ$784,"&gt;="&amp;属性价值透视!FF$3,数据母表!$EJ$5:$EJ$784,"&lt;="&amp;属性价值透视!FH$3)</f>
        <v>45313.15</v>
      </c>
      <c r="FF26" s="37">
        <f t="shared" si="88"/>
        <v>2.21</v>
      </c>
      <c r="FG26" s="14"/>
      <c r="FH26" s="14"/>
    </row>
    <row r="27" spans="1:175" ht="16.5" x14ac:dyDescent="0.2">
      <c r="A27" s="33">
        <v>21</v>
      </c>
      <c r="B27" s="13">
        <f>数据母表!BW25</f>
        <v>110</v>
      </c>
      <c r="C27" s="13">
        <f>数据母表!BX25</f>
        <v>115</v>
      </c>
      <c r="D27" s="13">
        <v>137</v>
      </c>
      <c r="E27" s="13">
        <v>27</v>
      </c>
      <c r="F27" s="13">
        <f t="shared" si="24"/>
        <v>15</v>
      </c>
      <c r="G27" s="13">
        <f t="shared" si="25"/>
        <v>16</v>
      </c>
      <c r="H27" s="13">
        <f t="shared" si="26"/>
        <v>117</v>
      </c>
      <c r="I27" s="13">
        <f t="shared" si="58"/>
        <v>116</v>
      </c>
      <c r="J27" s="13">
        <f>MATCH(I27,数据母表!$AY$5:$AY$56,1)</f>
        <v>39</v>
      </c>
      <c r="K27" s="13">
        <f>INDEX(数据母表!P$5:P$84,(属性价值透视!$C$2-2)*20+属性价值透视!$G27)*($C27-$B27)</f>
        <v>250</v>
      </c>
      <c r="L27" s="13">
        <f>INDEX(数据母表!Q$5:Q$84,(属性价值透视!$C$2-2)*20+属性价值透视!$G27)*($C27-$B27)</f>
        <v>125</v>
      </c>
      <c r="M27" s="13">
        <f>INDEX(数据母表!R$5:R$84,(属性价值透视!$C$2-2)*20+属性价值透视!$G27)*($C27-$B27)</f>
        <v>2500</v>
      </c>
      <c r="N27" s="13">
        <f t="shared" si="27"/>
        <v>7500</v>
      </c>
      <c r="O27" s="13">
        <f>SUMIFS(数据母表!$CR$5:$CR$604,数据母表!$CP$5:$CP$604,"&lt;"&amp;属性价值透视!C27,数据母表!$CP$5:$CP$604,"&gt;="&amp;属性价值透视!B27,数据母表!$CQ$5:$CQ$604,"="&amp;属性价值透视!$C$2)</f>
        <v>327200</v>
      </c>
      <c r="P27" s="13">
        <f t="shared" si="59"/>
        <v>130880</v>
      </c>
      <c r="Q27" s="13">
        <f t="shared" si="60"/>
        <v>130.9</v>
      </c>
      <c r="R27" s="37">
        <f t="shared" si="61"/>
        <v>57</v>
      </c>
      <c r="S27" s="13">
        <f t="shared" si="62"/>
        <v>0</v>
      </c>
      <c r="T27" s="13">
        <f>SUMIFS(数据母表!BA$5:BA$212,数据母表!$AW$5:$AW$212,"="&amp;属性价值透视!$C$2,数据母表!$AX$5:$AX$212,"&gt;"&amp;属性价值透视!$J26,数据母表!$AX$5:$AX$212,"&lt;="&amp;属性价值透视!$J27)</f>
        <v>520</v>
      </c>
      <c r="U27" s="13">
        <f>SUMIFS(数据母表!BB$5:BB$212,数据母表!$AW$5:$AW$212,"="&amp;属性价值透视!$C$2,数据母表!$AX$5:$AX$212,"&gt;"&amp;属性价值透视!$J26,数据母表!$AX$5:$AX$212,"&lt;="&amp;属性价值透视!$J27)</f>
        <v>260</v>
      </c>
      <c r="V27" s="13">
        <f>SUMIFS(数据母表!BC$5:BC$212,数据母表!$AW$5:$AW$212,"="&amp;属性价值透视!$C$2,数据母表!$AX$5:$AX$212,"&gt;"&amp;属性价值透视!$J26,数据母表!$AX$5:$AX$212,"&lt;="&amp;属性价值透视!$J27)</f>
        <v>5200</v>
      </c>
      <c r="W27" s="13">
        <f t="shared" si="28"/>
        <v>15600</v>
      </c>
      <c r="X27" s="13">
        <f>SUMIFS(数据母表!BD$5:BD$212,数据母表!$AW$5:$AW$212,"="&amp;属性价值透视!$C$2,数据母表!$AX$5:$AX$212,"&gt;"&amp;属性价值透视!$J26,数据母表!$AX$5:$AX$212,"&lt;="&amp;属性价值透视!$J27)</f>
        <v>0</v>
      </c>
      <c r="Y27" s="13">
        <f>SUMIFS(数据母表!BE$5:BE$212,数据母表!$AW$5:$AW$212,"="&amp;属性价值透视!$C$2,数据母表!$AX$5:$AX$212,"&gt;"&amp;属性价值透视!$J26,数据母表!$AX$5:$AX$212,"&lt;="&amp;属性价值透视!$J27)</f>
        <v>0</v>
      </c>
      <c r="Z27" s="13">
        <f>SUMIFS(数据母表!BF$5:BF$212,数据母表!$AW$5:$AW$212,"="&amp;属性价值透视!$C$2,数据母表!$AX$5:$AX$212,"&gt;"&amp;属性价值透视!$J26,数据母表!$AX$5:$AX$212,"&lt;="&amp;属性价值透视!$J27)</f>
        <v>0</v>
      </c>
      <c r="AA27" s="13">
        <f>SUMIFS(数据母表!BG$5:BG$212,数据母表!$AW$5:$AW$212,"="&amp;属性价值透视!$C$2,数据母表!$AX$5:$AX$212,"&gt;"&amp;属性价值透视!$J26,数据母表!$AX$5:$AX$212,"&lt;="&amp;属性价值透视!$J27)</f>
        <v>0</v>
      </c>
      <c r="AB27" s="13">
        <f>SUMIFS(数据母表!BH$5:BH$212,数据母表!$AW$5:$AW$212,"="&amp;属性价值透视!$C$2,数据母表!$AX$5:$AX$212,"&gt;"&amp;属性价值透视!$J26,数据母表!$AX$5:$AX$212,"&lt;="&amp;属性价值透视!$J27)</f>
        <v>10</v>
      </c>
      <c r="AC27" s="13">
        <f>SUMIFS(数据母表!BI$5:BI$212,数据母表!$AW$5:$AW$212,"="&amp;属性价值透视!$C$2,数据母表!$AX$5:$AX$212,"&gt;"&amp;属性价值透视!$J26,数据母表!$AX$5:$AX$212,"&lt;="&amp;属性价值透视!$J27)</f>
        <v>3</v>
      </c>
      <c r="AD27" s="13">
        <f>SUMIFS(数据母表!BJ$5:BJ$212,数据母表!$AW$5:$AW$212,"="&amp;属性价值透视!$C$2,数据母表!$AX$5:$AX$212,"&gt;"&amp;属性价值透视!$J26,数据母表!$AX$5:$AX$212,"&lt;="&amp;属性价值透视!$J27)</f>
        <v>32350</v>
      </c>
      <c r="AE27" s="13">
        <f t="shared" si="29"/>
        <v>732350</v>
      </c>
      <c r="AF27" s="13">
        <f t="shared" si="63"/>
        <v>732.35</v>
      </c>
      <c r="AG27" s="37">
        <f t="shared" si="64"/>
        <v>21</v>
      </c>
      <c r="AH27" s="13">
        <f>SUMIFS(数据母表!W$5:W$84,数据母表!$K$5:$K$84,"="&amp;属性价值透视!$C$2,数据母表!$L$5:$L$84,"="&amp;属性价值透视!$G27)*$S27</f>
        <v>0</v>
      </c>
      <c r="AI27" s="13">
        <f>SUMIFS(数据母表!X$5:X$84,数据母表!$K$5:$K$84,"="&amp;属性价值透视!$C$2,数据母表!$L$5:$L$84,"="&amp;属性价值透视!$G27)*$S27</f>
        <v>0</v>
      </c>
      <c r="AJ27" s="13">
        <f>SUMIFS(数据母表!Y$5:Y$84,数据母表!$K$5:$K$84,"="&amp;属性价值透视!$C$2,数据母表!$L$5:$L$84,"="&amp;属性价值透视!$G27)*$S27</f>
        <v>0</v>
      </c>
      <c r="AK27" s="13">
        <f t="shared" si="30"/>
        <v>0</v>
      </c>
      <c r="AL27" s="13">
        <f>SUMIFS(数据母表!BO$5:BO$84,数据母表!$BM$5:$BM$84,"="&amp;属性价值透视!$C$2,数据母表!$BN$5:$BN$84,"="&amp;属性价值透视!$G27)*属性价值透视!$S27</f>
        <v>0</v>
      </c>
      <c r="AM27" s="13">
        <f>SUMIFS(数据母表!BP$5:BP$84,数据母表!$BM$5:$BM$84,"="&amp;属性价值透视!$C$2,数据母表!$BN$5:$BN$84,"="&amp;属性价值透视!$G27)*属性价值透视!$S27</f>
        <v>0</v>
      </c>
      <c r="AN27" s="13">
        <f>SUMIFS(数据母表!BQ$5:BQ$84,数据母表!$BM$5:$BM$84,"="&amp;属性价值透视!$C$2,数据母表!$BN$5:$BN$84,"="&amp;属性价值透视!$G27)*属性价值透视!$S27</f>
        <v>0</v>
      </c>
      <c r="AO27" s="13">
        <f>SUMIFS(数据母表!BR$5:BR$84,数据母表!$BM$5:$BM$84,"="&amp;属性价值透视!$C$2,数据母表!$BN$5:$BN$84,"="&amp;属性价值透视!$G27)*属性价值透视!$S27</f>
        <v>0</v>
      </c>
      <c r="AP27" s="13">
        <f>SUMIFS(数据母表!BS$5:BS$84,数据母表!$BM$5:$BM$84,"="&amp;属性价值透视!$C$2,数据母表!$BN$5:$BN$84,"="&amp;属性价值透视!$G27)*属性价值透视!$S27</f>
        <v>0</v>
      </c>
      <c r="AQ27" s="13">
        <f t="shared" si="31"/>
        <v>0</v>
      </c>
      <c r="AR27" s="13">
        <f t="shared" si="65"/>
        <v>0</v>
      </c>
      <c r="AS27" s="37">
        <f t="shared" si="66"/>
        <v>0</v>
      </c>
      <c r="AT27" s="47">
        <f>数据母表!CB25</f>
        <v>7</v>
      </c>
      <c r="AU27" s="47">
        <f t="shared" si="67"/>
        <v>1</v>
      </c>
      <c r="AV27" s="47">
        <f t="shared" si="90"/>
        <v>0</v>
      </c>
      <c r="AW27" s="47">
        <f>IF($AV27&gt;0,INDEX(数据母表!CZ$5:CZ$59,(属性价值透视!$H$2-1)*11+$AT27),0)</f>
        <v>0</v>
      </c>
      <c r="AX27" s="47">
        <f>IF($AV27&gt;0,INDEX(数据母表!DA$5:DA$59,(属性价值透视!$H$2-1)*11+$AT27),0)</f>
        <v>0</v>
      </c>
      <c r="AY27" s="47">
        <f>IF($AV27&gt;0,INDEX(数据母表!DB$5:DB$59,(属性价值透视!$H$2-1)*11+$AT27),0)</f>
        <v>0</v>
      </c>
      <c r="AZ27" s="47">
        <f>IF($AV27&gt;0,INDEX(数据母表!DF$5:DF$59,(属性价值透视!$H$2-1)*11+$AT27),0)</f>
        <v>0</v>
      </c>
      <c r="BA27" s="47">
        <f>IF($AV27&gt;0,INDEX(数据母表!DG$5:DG$59,(属性价值透视!$H$2-1)*11+$AT27),0)</f>
        <v>0</v>
      </c>
      <c r="BB27" s="47">
        <f>IF($AV27&gt;0,INDEX(数据母表!DH$5:DH$59,(属性价值透视!$H$2-1)*11+$AT27),0)</f>
        <v>0</v>
      </c>
      <c r="BC27" s="13">
        <f t="shared" si="32"/>
        <v>0</v>
      </c>
      <c r="BD27" s="13">
        <f>IF(属性价值透视!$AV27&gt;0,INDEX(数据母表!$CY$5:$CY$59,(属性价值透视!$H$2-1)*11+属性价值透视!AT27)*数据母表!$CW$2,0)</f>
        <v>0</v>
      </c>
      <c r="BE27" s="13">
        <f t="shared" si="33"/>
        <v>0</v>
      </c>
      <c r="BF27" s="37">
        <f t="shared" si="68"/>
        <v>0</v>
      </c>
      <c r="BG27" s="13">
        <f>IF(属性价值透视!$AU27&gt;0,INDEX(数据母表!$DC$5:$DC$59,(属性价值透视!$H$2-1)*11+属性价值透视!$AT27),0)</f>
        <v>0</v>
      </c>
      <c r="BH27" s="13">
        <f>IF(属性价值透视!$AU27&gt;0,INDEX(数据母表!$DC$5:$DC$59,(属性价值透视!$H$2-1)*11+属性价值透视!$AT27),0)</f>
        <v>0</v>
      </c>
      <c r="BI27" s="13">
        <f>IF(属性价值透视!$AU27&gt;0,INDEX(数据母表!$DC$5:$DC$59,(属性价值透视!$H$2-1)*11+属性价值透视!$AT27),0)</f>
        <v>0</v>
      </c>
      <c r="BJ27" s="13">
        <f t="shared" si="34"/>
        <v>0</v>
      </c>
      <c r="BK27" s="13">
        <f t="shared" si="35"/>
        <v>0</v>
      </c>
      <c r="BL27" s="13">
        <f t="shared" si="36"/>
        <v>0</v>
      </c>
      <c r="BM27" s="13">
        <f t="shared" si="37"/>
        <v>0</v>
      </c>
      <c r="BN27" s="13">
        <f>SUMIFS(数据母表!$DT$5:$DT$754,数据母表!$DR$5:$DR$754,"&gt;"&amp;属性价值透视!$B27,数据母表!$DR$5:$DR$754,"&lt;="&amp;属性价值透视!$C27,数据母表!$DS$5:$DS$754,"="&amp;属性价值透视!$H$2)</f>
        <v>597320</v>
      </c>
      <c r="BO27" s="13">
        <f t="shared" si="38"/>
        <v>597.29999999999995</v>
      </c>
      <c r="BP27" s="37">
        <f t="shared" si="69"/>
        <v>0</v>
      </c>
      <c r="BQ27" s="13">
        <f>SUM(N$7:N27)+SUM(W$7:W27)+SUM(AK$7:AK27)+SUM(BC$7:BC27)+SUM(BM$7:BM27)</f>
        <v>692993.0625</v>
      </c>
      <c r="BR27" s="13">
        <f>SUM(Q$7:Q27)+SUM(AF$7:AF27)+SUM(AR$7:AR27)+SUM(BE$7:BE27)+SUM(BO$7:BO27)</f>
        <v>75363.55</v>
      </c>
      <c r="BS27" s="37">
        <f t="shared" si="70"/>
        <v>9.1999999999999993</v>
      </c>
      <c r="BT27" s="13">
        <f t="shared" si="39"/>
        <v>23100</v>
      </c>
      <c r="BU27" s="13">
        <f t="shared" si="40"/>
        <v>1460.55</v>
      </c>
      <c r="BV27" s="37">
        <f t="shared" si="71"/>
        <v>15.8</v>
      </c>
      <c r="BW27" s="13">
        <f>MATCH(C27,数据母表!$FB$5:$FB$13,1)-1</f>
        <v>5</v>
      </c>
      <c r="BX27" s="13">
        <f t="shared" si="89"/>
        <v>0</v>
      </c>
      <c r="BY27" s="13">
        <f>IF(BX27&gt;0,SUMIFS(数据母表!$FK$5:$FK$84,数据母表!FF25:FF104,"="&amp;属性价值透视!BW27),0)</f>
        <v>0</v>
      </c>
      <c r="BZ27" s="13">
        <f>IF(BX27&gt;0,ROUND(SUMIFS(数据母表!$FR$5:$FR$84,数据母表!FF25:FF104,"="&amp;属性价值透视!BW27),1),0)</f>
        <v>0</v>
      </c>
      <c r="CA27" s="37">
        <f t="shared" si="72"/>
        <v>0</v>
      </c>
      <c r="CB27" s="13">
        <f>IF(属性价值透视!BW27&gt;0,INDEX(数据母表!$FC$6:$FC$13,属性价值透视!BW27),0)</f>
        <v>5</v>
      </c>
      <c r="CC27" s="13">
        <f>IF(BX27&gt;0,SUMIFS(数据母表!$FK$5:$FK$84,数据母表!FF25:FF104,"="&amp;属性价值透视!BW27,数据母表!$FG$5:$FG$84,"&lt;="&amp;属性价值透视!CB27),0)</f>
        <v>0</v>
      </c>
      <c r="CD27" s="13">
        <f>IF(BX27&gt;0,SUMIFS(数据母表!$FR$5:$FR$84,数据母表!FF25:FF104,"="&amp;属性价值透视!BW27,数据母表!$FG$5:$FG$84,"&lt;="&amp;属性价值透视!CB27),0)</f>
        <v>0</v>
      </c>
      <c r="CE27" s="37">
        <f t="shared" si="73"/>
        <v>0</v>
      </c>
      <c r="CG27">
        <f t="shared" si="74"/>
        <v>692993.0625</v>
      </c>
      <c r="CI27" s="37">
        <f t="shared" si="0"/>
        <v>130.9</v>
      </c>
      <c r="CJ27" s="37">
        <f t="shared" si="41"/>
        <v>0</v>
      </c>
      <c r="CK27" s="37">
        <f t="shared" si="42"/>
        <v>732.35</v>
      </c>
      <c r="CL27" s="37">
        <f t="shared" si="43"/>
        <v>0</v>
      </c>
      <c r="CM27" s="37">
        <f t="shared" si="44"/>
        <v>597.29999999999995</v>
      </c>
      <c r="CN27" s="37">
        <f t="shared" si="45"/>
        <v>0</v>
      </c>
      <c r="CP27" s="37">
        <f t="shared" si="6"/>
        <v>57</v>
      </c>
      <c r="CQ27" s="37">
        <f t="shared" si="46"/>
        <v>0</v>
      </c>
      <c r="CR27" s="37">
        <f t="shared" si="47"/>
        <v>21</v>
      </c>
      <c r="CS27" s="37">
        <f t="shared" si="48"/>
        <v>0</v>
      </c>
      <c r="CT27" s="37">
        <f t="shared" si="49"/>
        <v>0</v>
      </c>
      <c r="CU27" s="37">
        <f t="shared" si="50"/>
        <v>0</v>
      </c>
      <c r="CX27" s="13">
        <f t="shared" si="12"/>
        <v>7500</v>
      </c>
      <c r="CY27" s="13">
        <f t="shared" si="51"/>
        <v>0</v>
      </c>
      <c r="CZ27" s="13">
        <f t="shared" si="52"/>
        <v>15600</v>
      </c>
      <c r="DA27" s="13">
        <f t="shared" si="53"/>
        <v>0</v>
      </c>
      <c r="DB27" s="13">
        <f t="shared" si="54"/>
        <v>0</v>
      </c>
      <c r="DC27" s="13">
        <f t="shared" si="55"/>
        <v>0</v>
      </c>
      <c r="DD27" s="37">
        <f t="shared" si="75"/>
        <v>23100</v>
      </c>
      <c r="DE27" s="42">
        <f t="shared" si="76"/>
        <v>0.32467532467532467</v>
      </c>
      <c r="DF27" s="42">
        <f t="shared" si="77"/>
        <v>0</v>
      </c>
      <c r="DG27" s="42">
        <f t="shared" si="78"/>
        <v>0.67532467532467533</v>
      </c>
      <c r="DH27" s="42">
        <f t="shared" si="79"/>
        <v>0</v>
      </c>
      <c r="DI27" s="42">
        <f t="shared" si="80"/>
        <v>0</v>
      </c>
      <c r="DJ27" s="42">
        <f t="shared" si="81"/>
        <v>0</v>
      </c>
      <c r="DM27" s="35">
        <v>21</v>
      </c>
      <c r="DN27" s="13">
        <f>SUMIFS(数据母表!$EP$5:$EP$784,数据母表!$EI$5:$EI$784,"="&amp;属性价值透视!DN$3,数据母表!$EM$5:$EM$784,"="&amp;属性价值透视!$DM27,数据母表!$EJ$5:$EJ$784,"&gt;="&amp;属性价值透视!DP$3,数据母表!$EJ$5:$EJ$784,"&lt;="&amp;属性价值透视!DR$3)</f>
        <v>0</v>
      </c>
      <c r="DO27" s="13">
        <f>SUMIFS(数据母表!$ES$5:$ES$784,数据母表!$EI$5:$EI$784,"="&amp;属性价值透视!DN$3,数据母表!$EM$5:$EM$784,"="&amp;属性价值透视!$DM27,数据母表!$EJ$5:$EJ$784,"&gt;="&amp;属性价值透视!DP$3,数据母表!$EJ$5:$EJ$784,"&lt;="&amp;属性价值透视!DR$3)</f>
        <v>0</v>
      </c>
      <c r="DP27" s="37">
        <f t="shared" si="82"/>
        <v>0</v>
      </c>
      <c r="DQ27" s="14"/>
      <c r="DR27" s="14"/>
      <c r="DT27" s="35">
        <v>21</v>
      </c>
      <c r="DU27" s="13">
        <f>SUMIFS(数据母表!$EP$5:$EP$784,数据母表!$EI$5:$EI$784,"="&amp;属性价值透视!DU$3,数据母表!$EM$5:$EM$784,"="&amp;属性价值透视!$DM27,数据母表!$EJ$5:$EJ$784,"&gt;="&amp;属性价值透视!DW$3,数据母表!$EJ$5:$EJ$784,"&lt;="&amp;属性价值透视!DY$3)</f>
        <v>0</v>
      </c>
      <c r="DV27" s="13">
        <f>SUMIFS(数据母表!$ES$5:$ES$784,数据母表!$EI$5:$EI$784,"="&amp;属性价值透视!DU$3,数据母表!$EM$5:$EM$784,"="&amp;属性价值透视!$DM27,数据母表!$EJ$5:$EJ$784,"&gt;="&amp;属性价值透视!DW$3,数据母表!$EJ$5:$EJ$784,"&lt;="&amp;属性价值透视!DY$3)</f>
        <v>0</v>
      </c>
      <c r="DW27" s="37">
        <f t="shared" si="83"/>
        <v>0</v>
      </c>
      <c r="DX27" s="14"/>
      <c r="DY27" s="14"/>
      <c r="EA27" s="35">
        <v>21</v>
      </c>
      <c r="EB27" s="13">
        <f>SUMIFS(数据母表!$EP$5:$EP$784,数据母表!$EI$5:$EI$784,"="&amp;属性价值透视!EB$3,数据母表!$EM$5:$EM$784,"="&amp;属性价值透视!$DM27,数据母表!$EJ$5:$EJ$784,"&gt;="&amp;属性价值透视!ED$3,数据母表!$EJ$5:$EJ$784,"&lt;="&amp;属性价值透视!EF$3)</f>
        <v>0</v>
      </c>
      <c r="EC27" s="13">
        <f>SUMIFS(数据母表!$ES$5:$ES$784,数据母表!$EI$5:$EI$784,"="&amp;属性价值透视!EB$3,数据母表!$EM$5:$EM$784,"="&amp;属性价值透视!$DM27,数据母表!$EJ$5:$EJ$784,"&gt;="&amp;属性价值透视!ED$3,数据母表!$EJ$5:$EJ$784,"&lt;="&amp;属性价值透视!EF$3)</f>
        <v>0</v>
      </c>
      <c r="ED27" s="37">
        <f t="shared" si="84"/>
        <v>0</v>
      </c>
      <c r="EE27" s="14"/>
      <c r="EF27" s="14"/>
      <c r="EH27" s="35">
        <v>21</v>
      </c>
      <c r="EI27" s="13">
        <f>SUMIFS(数据母表!$EP$5:$EP$784,数据母表!$EI$5:$EI$784,"="&amp;属性价值透视!EI$3,数据母表!$EM$5:$EM$784,"="&amp;属性价值透视!$DM27,数据母表!$EJ$5:$EJ$784,"&gt;="&amp;属性价值透视!EK$3,数据母表!$EJ$5:$EJ$784,"&lt;="&amp;属性价值透视!EM$3)</f>
        <v>0</v>
      </c>
      <c r="EJ27" s="13">
        <f>SUMIFS(数据母表!$ES$5:$ES$784,数据母表!$EI$5:$EI$784,"="&amp;属性价值透视!EI$3,数据母表!$EM$5:$EM$784,"="&amp;属性价值透视!$DM27,数据母表!$EJ$5:$EJ$784,"&gt;="&amp;属性价值透视!EK$3,数据母表!$EJ$5:$EJ$784,"&lt;="&amp;属性价值透视!EM$3)</f>
        <v>0</v>
      </c>
      <c r="EK27" s="37">
        <f t="shared" si="85"/>
        <v>0</v>
      </c>
      <c r="EL27" s="14"/>
      <c r="EM27" s="14"/>
      <c r="EO27" s="35">
        <v>21</v>
      </c>
      <c r="EP27" s="13">
        <f>SUMIFS(数据母表!$EP$5:$EP$784,数据母表!$EI$5:$EI$784,"="&amp;属性价值透视!EP$3,数据母表!$EM$5:$EM$784,"="&amp;属性价值透视!$DM27,数据母表!$EJ$5:$EJ$784,"&gt;="&amp;属性价值透视!ER$3,数据母表!$EJ$5:$EJ$784,"&lt;="&amp;属性价值透视!ET$3)</f>
        <v>0</v>
      </c>
      <c r="EQ27" s="13">
        <f>SUMIFS(数据母表!$ES$5:$ES$784,数据母表!$EI$5:$EI$784,"="&amp;属性价值透视!EP$3,数据母表!$EM$5:$EM$784,"="&amp;属性价值透视!$DM27,数据母表!$EJ$5:$EJ$784,"&gt;="&amp;属性价值透视!ER$3,数据母表!$EJ$5:$EJ$784,"&lt;="&amp;属性价值透视!ET$3)</f>
        <v>0</v>
      </c>
      <c r="ER27" s="37">
        <f t="shared" si="86"/>
        <v>0</v>
      </c>
      <c r="ES27" s="14"/>
      <c r="ET27" s="14"/>
      <c r="EV27" s="35">
        <v>21</v>
      </c>
      <c r="EW27" s="13">
        <f>SUMIFS(数据母表!$EP$5:$EP$784,数据母表!$EI$5:$EI$784,"="&amp;属性价值透视!EW$3,数据母表!$EM$5:$EM$784,"="&amp;属性价值透视!$DM27,数据母表!$EJ$5:$EJ$784,"&gt;="&amp;属性价值透视!EY$3,数据母表!$EJ$5:$EJ$784,"&lt;="&amp;属性价值透视!FA$3)</f>
        <v>119088</v>
      </c>
      <c r="EX27" s="13">
        <f>SUMIFS(数据母表!$ES$5:$ES$784,数据母表!$EI$5:$EI$784,"="&amp;属性价值透视!EW$3,数据母表!$EM$5:$EM$784,"="&amp;属性价值透视!$DM27,数据母表!$EJ$5:$EJ$784,"&gt;="&amp;属性价值透视!EY$3,数据母表!$EJ$5:$EJ$784,"&lt;="&amp;属性价值透视!FA$3)</f>
        <v>36206.35</v>
      </c>
      <c r="EY27" s="37">
        <f t="shared" si="87"/>
        <v>3.29</v>
      </c>
      <c r="EZ27" s="14"/>
      <c r="FA27" s="14"/>
      <c r="FC27" s="35">
        <v>21</v>
      </c>
      <c r="FD27" s="13">
        <f>SUMIFS(数据母表!$EP$5:$EP$784,数据母表!$EI$5:$EI$784,"="&amp;属性价值透视!FD$3,数据母表!$EM$5:$EM$784,"="&amp;属性价值透视!$DM27,数据母表!$EJ$5:$EJ$784,"&gt;="&amp;属性价值透视!FF$3,数据母表!$EJ$5:$EJ$784,"&lt;="&amp;属性价值透视!FH$3)</f>
        <v>103122</v>
      </c>
      <c r="FE27" s="13">
        <f>SUMIFS(数据母表!$ES$5:$ES$784,数据母表!$EI$5:$EI$784,"="&amp;属性价值透视!FD$3,数据母表!$EM$5:$EM$784,"="&amp;属性价值透视!$DM27,数据母表!$EJ$5:$EJ$784,"&gt;="&amp;属性价值透视!FF$3,数据母表!$EJ$5:$EJ$784,"&lt;="&amp;属性价值透视!FH$3)</f>
        <v>45318.1</v>
      </c>
      <c r="FF27" s="37">
        <f t="shared" si="88"/>
        <v>2.2799999999999998</v>
      </c>
      <c r="FG27" s="14"/>
      <c r="FH27" s="14"/>
    </row>
    <row r="28" spans="1:175" ht="16.5" x14ac:dyDescent="0.2">
      <c r="A28" s="33">
        <v>22</v>
      </c>
      <c r="B28" s="13">
        <f>数据母表!BW26</f>
        <v>115</v>
      </c>
      <c r="C28" s="13">
        <f>数据母表!BX26</f>
        <v>120</v>
      </c>
      <c r="D28" s="13">
        <v>144</v>
      </c>
      <c r="E28" s="13">
        <v>30</v>
      </c>
      <c r="F28" s="13">
        <f t="shared" si="24"/>
        <v>16</v>
      </c>
      <c r="G28" s="13">
        <f t="shared" si="25"/>
        <v>17</v>
      </c>
      <c r="H28" s="13">
        <f t="shared" si="26"/>
        <v>125</v>
      </c>
      <c r="I28" s="13">
        <f t="shared" si="58"/>
        <v>122</v>
      </c>
      <c r="J28" s="13">
        <f>MATCH(I28,数据母表!$AY$5:$AY$56,1)</f>
        <v>41</v>
      </c>
      <c r="K28" s="13">
        <f>INDEX(数据母表!P$5:P$84,(属性价值透视!$C$2-2)*20+属性价值透视!$G28)*($C28-$B28)</f>
        <v>250</v>
      </c>
      <c r="L28" s="13">
        <f>INDEX(数据母表!Q$5:Q$84,(属性价值透视!$C$2-2)*20+属性价值透视!$G28)*($C28-$B28)</f>
        <v>125</v>
      </c>
      <c r="M28" s="13">
        <f>INDEX(数据母表!R$5:R$84,(属性价值透视!$C$2-2)*20+属性价值透视!$G28)*($C28-$B28)</f>
        <v>2500</v>
      </c>
      <c r="N28" s="13">
        <f t="shared" si="27"/>
        <v>7500</v>
      </c>
      <c r="O28" s="13">
        <f>SUMIFS(数据母表!$CR$5:$CR$604,数据母表!$CP$5:$CP$604,"&lt;"&amp;属性价值透视!C28,数据母表!$CP$5:$CP$604,"&gt;="&amp;属性价值透视!B28,数据母表!$CQ$5:$CQ$604,"="&amp;属性价值透视!$C$2)</f>
        <v>355000</v>
      </c>
      <c r="P28" s="13">
        <f t="shared" si="59"/>
        <v>142000</v>
      </c>
      <c r="Q28" s="13">
        <f t="shared" si="60"/>
        <v>142</v>
      </c>
      <c r="R28" s="37">
        <f t="shared" si="61"/>
        <v>53</v>
      </c>
      <c r="S28" s="13">
        <f t="shared" si="62"/>
        <v>1</v>
      </c>
      <c r="T28" s="13">
        <f>SUMIFS(数据母表!BA$5:BA$212,数据母表!$AW$5:$AW$212,"="&amp;属性价值透视!$C$2,数据母表!$AX$5:$AX$212,"&gt;"&amp;属性价值透视!$J27,数据母表!$AX$5:$AX$212,"&lt;="&amp;属性价值透视!$J28)</f>
        <v>1300</v>
      </c>
      <c r="U28" s="13">
        <f>SUMIFS(数据母表!BB$5:BB$212,数据母表!$AW$5:$AW$212,"="&amp;属性价值透视!$C$2,数据母表!$AX$5:$AX$212,"&gt;"&amp;属性价值透视!$J27,数据母表!$AX$5:$AX$212,"&lt;="&amp;属性价值透视!$J28)</f>
        <v>650</v>
      </c>
      <c r="V28" s="13">
        <f>SUMIFS(数据母表!BC$5:BC$212,数据母表!$AW$5:$AW$212,"="&amp;属性价值透视!$C$2,数据母表!$AX$5:$AX$212,"&gt;"&amp;属性价值透视!$J27,数据母表!$AX$5:$AX$212,"&lt;="&amp;属性价值透视!$J28)</f>
        <v>13000</v>
      </c>
      <c r="W28" s="13">
        <f t="shared" si="28"/>
        <v>39000</v>
      </c>
      <c r="X28" s="13">
        <f>SUMIFS(数据母表!BD$5:BD$212,数据母表!$AW$5:$AW$212,"="&amp;属性价值透视!$C$2,数据母表!$AX$5:$AX$212,"&gt;"&amp;属性价值透视!$J27,数据母表!$AX$5:$AX$212,"&lt;="&amp;属性价值透视!$J28)</f>
        <v>0</v>
      </c>
      <c r="Y28" s="13">
        <f>SUMIFS(数据母表!BE$5:BE$212,数据母表!$AW$5:$AW$212,"="&amp;属性价值透视!$C$2,数据母表!$AX$5:$AX$212,"&gt;"&amp;属性价值透视!$J27,数据母表!$AX$5:$AX$212,"&lt;="&amp;属性价值透视!$J28)</f>
        <v>0</v>
      </c>
      <c r="Z28" s="13">
        <f>SUMIFS(数据母表!BF$5:BF$212,数据母表!$AW$5:$AW$212,"="&amp;属性价值透视!$C$2,数据母表!$AX$5:$AX$212,"&gt;"&amp;属性价值透视!$J27,数据母表!$AX$5:$AX$212,"&lt;="&amp;属性价值透视!$J28)</f>
        <v>0</v>
      </c>
      <c r="AA28" s="13">
        <f>SUMIFS(数据母表!BG$5:BG$212,数据母表!$AW$5:$AW$212,"="&amp;属性价值透视!$C$2,数据母表!$AX$5:$AX$212,"&gt;"&amp;属性价值透视!$J27,数据母表!$AX$5:$AX$212,"&lt;="&amp;属性价值透视!$J28)</f>
        <v>0</v>
      </c>
      <c r="AB28" s="13">
        <f>SUMIFS(数据母表!BH$5:BH$212,数据母表!$AW$5:$AW$212,"="&amp;属性价值透视!$C$2,数据母表!$AX$5:$AX$212,"&gt;"&amp;属性价值透视!$J27,数据母表!$AX$5:$AX$212,"&lt;="&amp;属性价值透视!$J28)</f>
        <v>20</v>
      </c>
      <c r="AC28" s="13">
        <f>SUMIFS(数据母表!BI$5:BI$212,数据母表!$AW$5:$AW$212,"="&amp;属性价值透视!$C$2,数据母表!$AX$5:$AX$212,"&gt;"&amp;属性价值透视!$J27,数据母表!$AX$5:$AX$212,"&lt;="&amp;属性价值透视!$J28)</f>
        <v>6</v>
      </c>
      <c r="AD28" s="13">
        <f>SUMIFS(数据母表!BJ$5:BJ$212,数据母表!$AW$5:$AW$212,"="&amp;属性价值透视!$C$2,数据母表!$AX$5:$AX$212,"&gt;"&amp;属性价值透视!$J27,数据母表!$AX$5:$AX$212,"&lt;="&amp;属性价值透视!$J28)</f>
        <v>76800</v>
      </c>
      <c r="AE28" s="13">
        <f t="shared" si="29"/>
        <v>1476800</v>
      </c>
      <c r="AF28" s="13">
        <f t="shared" si="63"/>
        <v>1476.8</v>
      </c>
      <c r="AG28" s="37">
        <f t="shared" si="64"/>
        <v>26</v>
      </c>
      <c r="AH28" s="13">
        <f>SUMIFS(数据母表!W$5:W$84,数据母表!$K$5:$K$84,"="&amp;属性价值透视!$C$2,数据母表!$L$5:$L$84,"="&amp;属性价值透视!$G28)*$S28</f>
        <v>950</v>
      </c>
      <c r="AI28" s="13">
        <f>SUMIFS(数据母表!X$5:X$84,数据母表!$K$5:$K$84,"="&amp;属性价值透视!$C$2,数据母表!$L$5:$L$84,"="&amp;属性价值透视!$G28)*$S28</f>
        <v>475</v>
      </c>
      <c r="AJ28" s="13">
        <f>SUMIFS(数据母表!Y$5:Y$84,数据母表!$K$5:$K$84,"="&amp;属性价值透视!$C$2,数据母表!$L$5:$L$84,"="&amp;属性价值透视!$G28)*$S28</f>
        <v>9500</v>
      </c>
      <c r="AK28" s="13">
        <f t="shared" si="30"/>
        <v>28500</v>
      </c>
      <c r="AL28" s="13">
        <f>SUMIFS(数据母表!BO$5:BO$84,数据母表!$BM$5:$BM$84,"="&amp;属性价值透视!$C$2,数据母表!$BN$5:$BN$84,"="&amp;属性价值透视!$G28)*属性价值透视!$S28</f>
        <v>0</v>
      </c>
      <c r="AM28" s="13">
        <f>SUMIFS(数据母表!BP$5:BP$84,数据母表!$BM$5:$BM$84,"="&amp;属性价值透视!$C$2,数据母表!$BN$5:$BN$84,"="&amp;属性价值透视!$G28)*属性价值透视!$S28</f>
        <v>0</v>
      </c>
      <c r="AN28" s="13">
        <f>SUMIFS(数据母表!BQ$5:BQ$84,数据母表!$BM$5:$BM$84,"="&amp;属性价值透视!$C$2,数据母表!$BN$5:$BN$84,"="&amp;属性价值透视!$G28)*属性价值透视!$S28</f>
        <v>0</v>
      </c>
      <c r="AO28" s="13">
        <f>SUMIFS(数据母表!BR$5:BR$84,数据母表!$BM$5:$BM$84,"="&amp;属性价值透视!$C$2,数据母表!$BN$5:$BN$84,"="&amp;属性价值透视!$G28)*属性价值透视!$S28</f>
        <v>21</v>
      </c>
      <c r="AP28" s="13">
        <f>SUMIFS(数据母表!BS$5:BS$84,数据母表!$BM$5:$BM$84,"="&amp;属性价值透视!$C$2,数据母表!$BN$5:$BN$84,"="&amp;属性价值透视!$G28)*属性价值透视!$S28</f>
        <v>121500</v>
      </c>
      <c r="AQ28" s="13">
        <f t="shared" si="31"/>
        <v>2221500</v>
      </c>
      <c r="AR28" s="13">
        <f t="shared" si="65"/>
        <v>2221.5</v>
      </c>
      <c r="AS28" s="37">
        <f t="shared" si="66"/>
        <v>12.829169480081026</v>
      </c>
      <c r="AT28" s="47">
        <f>数据母表!CB26</f>
        <v>8</v>
      </c>
      <c r="AU28" s="47">
        <f t="shared" si="67"/>
        <v>1</v>
      </c>
      <c r="AV28" s="47">
        <f t="shared" si="90"/>
        <v>1</v>
      </c>
      <c r="AW28" s="47">
        <f>IF($AV28&gt;0,INDEX(数据母表!CZ$5:CZ$59,(属性价值透视!$H$2-1)*11+$AT28),0)</f>
        <v>0</v>
      </c>
      <c r="AX28" s="47">
        <f>IF($AV28&gt;0,INDEX(数据母表!DA$5:DA$59,(属性价值透视!$H$2-1)*11+$AT28),0)</f>
        <v>0</v>
      </c>
      <c r="AY28" s="47">
        <f>IF($AV28&gt;0,INDEX(数据母表!DB$5:DB$59,(属性价值透视!$H$2-1)*11+$AT28),0)</f>
        <v>0</v>
      </c>
      <c r="AZ28" s="47">
        <f>IF($AV28&gt;0,INDEX(数据母表!DF$5:DF$59,(属性价值透视!$H$2-1)*11+$AT28),0)</f>
        <v>2844.64</v>
      </c>
      <c r="BA28" s="47">
        <f>IF($AV28&gt;0,INDEX(数据母表!DG$5:DG$59,(属性价值透视!$H$2-1)*11+$AT28),0)</f>
        <v>1429.22</v>
      </c>
      <c r="BB28" s="47">
        <f>IF($AV28&gt;0,INDEX(数据母表!DH$5:DH$59,(属性价值透视!$H$2-1)*11+$AT28),0)</f>
        <v>25576.690000000002</v>
      </c>
      <c r="BC28" s="13">
        <f t="shared" si="32"/>
        <v>82607.490000000005</v>
      </c>
      <c r="BD28" s="13">
        <f>IF(属性价值透视!$AV28&gt;0,INDEX(数据母表!$CY$5:$CY$59,(属性价值透视!$H$2-1)*11+属性价值透视!AT28)*数据母表!$CW$2,0)</f>
        <v>16000</v>
      </c>
      <c r="BE28" s="13">
        <f t="shared" si="33"/>
        <v>16000</v>
      </c>
      <c r="BF28" s="37">
        <f t="shared" si="68"/>
        <v>5.2</v>
      </c>
      <c r="BG28" s="13">
        <f>IF(属性价值透视!$AU28&gt;0,INDEX(数据母表!$DC$5:$DC$59,(属性价值透视!$H$2-1)*11+属性价值透视!$AT28),0)</f>
        <v>0</v>
      </c>
      <c r="BH28" s="13">
        <f>IF(属性价值透视!$AU28&gt;0,INDEX(数据母表!$DC$5:$DC$59,(属性价值透视!$H$2-1)*11+属性价值透视!$AT28),0)</f>
        <v>0</v>
      </c>
      <c r="BI28" s="13">
        <f>IF(属性价值透视!$AU28&gt;0,INDEX(数据母表!$DC$5:$DC$59,(属性价值透视!$H$2-1)*11+属性价值透视!$AT28),0)</f>
        <v>0</v>
      </c>
      <c r="BJ28" s="13">
        <f t="shared" si="34"/>
        <v>0</v>
      </c>
      <c r="BK28" s="13">
        <f t="shared" si="35"/>
        <v>0</v>
      </c>
      <c r="BL28" s="13">
        <f t="shared" si="36"/>
        <v>0</v>
      </c>
      <c r="BM28" s="13">
        <f t="shared" si="37"/>
        <v>0</v>
      </c>
      <c r="BN28" s="13">
        <f>SUMIFS(数据母表!$DT$5:$DT$754,数据母表!$DR$5:$DR$754,"&gt;"&amp;属性价值透视!$B28,数据母表!$DR$5:$DR$754,"&lt;="&amp;属性价值透视!$C28,数据母表!$DS$5:$DS$754,"="&amp;属性价值透视!$H$2)</f>
        <v>675880</v>
      </c>
      <c r="BO28" s="13">
        <f t="shared" si="38"/>
        <v>675.9</v>
      </c>
      <c r="BP28" s="37">
        <f t="shared" si="69"/>
        <v>0</v>
      </c>
      <c r="BQ28" s="13">
        <f>SUM(N$7:N28)+SUM(W$7:W28)+SUM(AK$7:AK28)+SUM(BC$7:BC28)+SUM(BM$7:BM28)</f>
        <v>850600.55249999999</v>
      </c>
      <c r="BR28" s="13">
        <f>SUM(Q$7:Q28)+SUM(AF$7:AF28)+SUM(AR$7:AR28)+SUM(BE$7:BE28)+SUM(BO$7:BO28)</f>
        <v>95879.75</v>
      </c>
      <c r="BS28" s="37">
        <f t="shared" si="70"/>
        <v>8.9</v>
      </c>
      <c r="BT28" s="13">
        <f t="shared" si="39"/>
        <v>157607.49</v>
      </c>
      <c r="BU28" s="13">
        <f t="shared" si="40"/>
        <v>20516.2</v>
      </c>
      <c r="BV28" s="37">
        <f t="shared" si="71"/>
        <v>7.7</v>
      </c>
      <c r="BW28" s="13">
        <f>MATCH(C28,数据母表!$FB$5:$FB$13,1)-1</f>
        <v>5</v>
      </c>
      <c r="BX28" s="13">
        <f t="shared" si="89"/>
        <v>0</v>
      </c>
      <c r="BY28" s="13">
        <f>IF(BX28&gt;0,SUMIFS(数据母表!$FK$5:$FK$84,数据母表!FF26:FF105,"="&amp;属性价值透视!BW28),0)</f>
        <v>0</v>
      </c>
      <c r="BZ28" s="13">
        <f>IF(BX28&gt;0,ROUND(SUMIFS(数据母表!$FR$5:$FR$84,数据母表!FF26:FF105,"="&amp;属性价值透视!BW28),1),0)</f>
        <v>0</v>
      </c>
      <c r="CA28" s="37">
        <f t="shared" si="72"/>
        <v>0</v>
      </c>
      <c r="CB28" s="13">
        <f>IF(属性价值透视!BW28&gt;0,INDEX(数据母表!$FC$6:$FC$13,属性价值透视!BW28),0)</f>
        <v>5</v>
      </c>
      <c r="CC28" s="13">
        <f>IF(BX28&gt;0,SUMIFS(数据母表!$FK$5:$FK$84,数据母表!FF26:FF105,"="&amp;属性价值透视!BW28,数据母表!$FG$5:$FG$84,"&lt;="&amp;属性价值透视!CB28),0)</f>
        <v>0</v>
      </c>
      <c r="CD28" s="13">
        <f>IF(BX28&gt;0,SUMIFS(数据母表!$FR$5:$FR$84,数据母表!FF26:FF105,"="&amp;属性价值透视!BW28,数据母表!$FG$5:$FG$84,"&lt;="&amp;属性价值透视!CB28),0)</f>
        <v>0</v>
      </c>
      <c r="CE28" s="37">
        <f t="shared" si="73"/>
        <v>0</v>
      </c>
      <c r="CG28">
        <f t="shared" si="74"/>
        <v>850600.55249999999</v>
      </c>
      <c r="CI28" s="37">
        <f t="shared" si="0"/>
        <v>142</v>
      </c>
      <c r="CJ28" s="37">
        <f t="shared" si="41"/>
        <v>2221.5</v>
      </c>
      <c r="CK28" s="37">
        <f t="shared" si="42"/>
        <v>1476.8</v>
      </c>
      <c r="CL28" s="37">
        <f t="shared" si="43"/>
        <v>16000</v>
      </c>
      <c r="CM28" s="37">
        <f t="shared" si="44"/>
        <v>675.9</v>
      </c>
      <c r="CN28" s="37">
        <f t="shared" si="45"/>
        <v>0</v>
      </c>
      <c r="CP28" s="37">
        <f t="shared" si="6"/>
        <v>53</v>
      </c>
      <c r="CQ28" s="37">
        <f t="shared" si="46"/>
        <v>12.829169480081026</v>
      </c>
      <c r="CR28" s="37">
        <f t="shared" si="47"/>
        <v>26</v>
      </c>
      <c r="CS28" s="37">
        <f t="shared" si="48"/>
        <v>5.2</v>
      </c>
      <c r="CT28" s="37">
        <f t="shared" si="49"/>
        <v>0</v>
      </c>
      <c r="CU28" s="37">
        <f t="shared" si="50"/>
        <v>0</v>
      </c>
      <c r="CX28" s="13">
        <f t="shared" si="12"/>
        <v>7500</v>
      </c>
      <c r="CY28" s="13">
        <f t="shared" si="51"/>
        <v>28500</v>
      </c>
      <c r="CZ28" s="13">
        <f t="shared" si="52"/>
        <v>39000</v>
      </c>
      <c r="DA28" s="13">
        <f t="shared" si="53"/>
        <v>82607.490000000005</v>
      </c>
      <c r="DB28" s="13">
        <f t="shared" si="54"/>
        <v>0</v>
      </c>
      <c r="DC28" s="13">
        <f t="shared" si="55"/>
        <v>0</v>
      </c>
      <c r="DD28" s="37">
        <f t="shared" si="75"/>
        <v>157607.49</v>
      </c>
      <c r="DE28" s="42">
        <f t="shared" si="76"/>
        <v>4.758657091741008E-2</v>
      </c>
      <c r="DF28" s="42">
        <f t="shared" si="77"/>
        <v>0.18082896948615831</v>
      </c>
      <c r="DG28" s="42">
        <f t="shared" si="78"/>
        <v>0.24745016877053244</v>
      </c>
      <c r="DH28" s="42">
        <f t="shared" si="79"/>
        <v>0.52413429082589924</v>
      </c>
      <c r="DI28" s="42">
        <f t="shared" si="80"/>
        <v>0</v>
      </c>
      <c r="DJ28" s="42">
        <f t="shared" si="81"/>
        <v>0</v>
      </c>
    </row>
    <row r="29" spans="1:175" ht="16.5" x14ac:dyDescent="0.2">
      <c r="A29" s="33">
        <v>23</v>
      </c>
      <c r="B29" s="13">
        <f>数据母表!BW27</f>
        <v>120</v>
      </c>
      <c r="C29" s="13">
        <f>数据母表!BX27</f>
        <v>125</v>
      </c>
      <c r="D29" s="13">
        <v>160</v>
      </c>
      <c r="E29" s="13">
        <v>33.33</v>
      </c>
      <c r="F29" s="13">
        <f t="shared" si="24"/>
        <v>16</v>
      </c>
      <c r="G29" s="13">
        <f t="shared" si="25"/>
        <v>17</v>
      </c>
      <c r="H29" s="13">
        <f t="shared" si="26"/>
        <v>125</v>
      </c>
      <c r="I29" s="13">
        <f t="shared" si="58"/>
        <v>125</v>
      </c>
      <c r="J29" s="13">
        <f>MATCH(I29,数据母表!$AY$5:$AY$56,1)</f>
        <v>43</v>
      </c>
      <c r="K29" s="13">
        <f>INDEX(数据母表!P$5:P$84,(属性价值透视!$C$2-2)*20+属性价值透视!$G29)*($C29-$B29)</f>
        <v>250</v>
      </c>
      <c r="L29" s="13">
        <f>INDEX(数据母表!Q$5:Q$84,(属性价值透视!$C$2-2)*20+属性价值透视!$G29)*($C29-$B29)</f>
        <v>125</v>
      </c>
      <c r="M29" s="13">
        <f>INDEX(数据母表!R$5:R$84,(属性价值透视!$C$2-2)*20+属性价值透视!$G29)*($C29-$B29)</f>
        <v>2500</v>
      </c>
      <c r="N29" s="13">
        <f t="shared" si="27"/>
        <v>7500</v>
      </c>
      <c r="O29" s="13">
        <f>SUMIFS(数据母表!$CR$5:$CR$604,数据母表!$CP$5:$CP$604,"&lt;"&amp;属性价值透视!C29,数据母表!$CP$5:$CP$604,"&gt;="&amp;属性价值透视!B29,数据母表!$CQ$5:$CQ$604,"="&amp;属性价值透视!$C$2)</f>
        <v>409850</v>
      </c>
      <c r="P29" s="13">
        <f t="shared" si="59"/>
        <v>163940</v>
      </c>
      <c r="Q29" s="13">
        <f t="shared" si="60"/>
        <v>163.9</v>
      </c>
      <c r="R29" s="37">
        <f t="shared" si="61"/>
        <v>46</v>
      </c>
      <c r="S29" s="13">
        <f t="shared" si="62"/>
        <v>0</v>
      </c>
      <c r="T29" s="13">
        <f>SUMIFS(数据母表!BA$5:BA$212,数据母表!$AW$5:$AW$212,"="&amp;属性价值透视!$C$2,数据母表!$AX$5:$AX$212,"&gt;"&amp;属性价值透视!$J28,数据母表!$AX$5:$AX$212,"&lt;="&amp;属性价值透视!$J29)</f>
        <v>1400</v>
      </c>
      <c r="U29" s="13">
        <f>SUMIFS(数据母表!BB$5:BB$212,数据母表!$AW$5:$AW$212,"="&amp;属性价值透视!$C$2,数据母表!$AX$5:$AX$212,"&gt;"&amp;属性价值透视!$J28,数据母表!$AX$5:$AX$212,"&lt;="&amp;属性价值透视!$J29)</f>
        <v>700</v>
      </c>
      <c r="V29" s="13">
        <f>SUMIFS(数据母表!BC$5:BC$212,数据母表!$AW$5:$AW$212,"="&amp;属性价值透视!$C$2,数据母表!$AX$5:$AX$212,"&gt;"&amp;属性价值透视!$J28,数据母表!$AX$5:$AX$212,"&lt;="&amp;属性价值透视!$J29)</f>
        <v>14000</v>
      </c>
      <c r="W29" s="13">
        <f t="shared" si="28"/>
        <v>42000</v>
      </c>
      <c r="X29" s="13">
        <f>SUMIFS(数据母表!BD$5:BD$212,数据母表!$AW$5:$AW$212,"="&amp;属性价值透视!$C$2,数据母表!$AX$5:$AX$212,"&gt;"&amp;属性价值透视!$J28,数据母表!$AX$5:$AX$212,"&lt;="&amp;属性价值透视!$J29)</f>
        <v>0</v>
      </c>
      <c r="Y29" s="13">
        <f>SUMIFS(数据母表!BE$5:BE$212,数据母表!$AW$5:$AW$212,"="&amp;属性价值透视!$C$2,数据母表!$AX$5:$AX$212,"&gt;"&amp;属性价值透视!$J28,数据母表!$AX$5:$AX$212,"&lt;="&amp;属性价值透视!$J29)</f>
        <v>0</v>
      </c>
      <c r="Z29" s="13">
        <f>SUMIFS(数据母表!BF$5:BF$212,数据母表!$AW$5:$AW$212,"="&amp;属性价值透视!$C$2,数据母表!$AX$5:$AX$212,"&gt;"&amp;属性价值透视!$J28,数据母表!$AX$5:$AX$212,"&lt;="&amp;属性价值透视!$J29)</f>
        <v>0</v>
      </c>
      <c r="AA29" s="13">
        <f>SUMIFS(数据母表!BG$5:BG$212,数据母表!$AW$5:$AW$212,"="&amp;属性价值透视!$C$2,数据母表!$AX$5:$AX$212,"&gt;"&amp;属性价值透视!$J28,数据母表!$AX$5:$AX$212,"&lt;="&amp;属性价值透视!$J29)</f>
        <v>0</v>
      </c>
      <c r="AB29" s="13">
        <f>SUMIFS(数据母表!BH$5:BH$212,数据母表!$AW$5:$AW$212,"="&amp;属性价值透视!$C$2,数据母表!$AX$5:$AX$212,"&gt;"&amp;属性价值透视!$J28,数据母表!$AX$5:$AX$212,"&lt;="&amp;属性价值透视!$J29)</f>
        <v>20</v>
      </c>
      <c r="AC29" s="13">
        <f>SUMIFS(数据母表!BI$5:BI$212,数据母表!$AW$5:$AW$212,"="&amp;属性价值透视!$C$2,数据母表!$AX$5:$AX$212,"&gt;"&amp;属性价值透视!$J28,数据母表!$AX$5:$AX$212,"&lt;="&amp;属性价值透视!$J29)</f>
        <v>6</v>
      </c>
      <c r="AD29" s="13">
        <f>SUMIFS(数据母表!BJ$5:BJ$212,数据母表!$AW$5:$AW$212,"="&amp;属性价值透视!$C$2,数据母表!$AX$5:$AX$212,"&gt;"&amp;属性价值透视!$J28,数据母表!$AX$5:$AX$212,"&lt;="&amp;属性价值透视!$J29)</f>
        <v>88900</v>
      </c>
      <c r="AE29" s="13">
        <f t="shared" si="29"/>
        <v>1488900</v>
      </c>
      <c r="AF29" s="13">
        <f t="shared" si="63"/>
        <v>1488.9</v>
      </c>
      <c r="AG29" s="37">
        <f t="shared" si="64"/>
        <v>28</v>
      </c>
      <c r="AH29" s="13">
        <f>SUMIFS(数据母表!W$5:W$84,数据母表!$K$5:$K$84,"="&amp;属性价值透视!$C$2,数据母表!$L$5:$L$84,"="&amp;属性价值透视!$G29)*$S29</f>
        <v>0</v>
      </c>
      <c r="AI29" s="13">
        <f>SUMIFS(数据母表!X$5:X$84,数据母表!$K$5:$K$84,"="&amp;属性价值透视!$C$2,数据母表!$L$5:$L$84,"="&amp;属性价值透视!$G29)*$S29</f>
        <v>0</v>
      </c>
      <c r="AJ29" s="13">
        <f>SUMIFS(数据母表!Y$5:Y$84,数据母表!$K$5:$K$84,"="&amp;属性价值透视!$C$2,数据母表!$L$5:$L$84,"="&amp;属性价值透视!$G29)*$S29</f>
        <v>0</v>
      </c>
      <c r="AK29" s="13">
        <f t="shared" si="30"/>
        <v>0</v>
      </c>
      <c r="AL29" s="13">
        <f>SUMIFS(数据母表!BO$5:BO$84,数据母表!$BM$5:$BM$84,"="&amp;属性价值透视!$C$2,数据母表!$BN$5:$BN$84,"="&amp;属性价值透视!$G29)*属性价值透视!$S29</f>
        <v>0</v>
      </c>
      <c r="AM29" s="13">
        <f>SUMIFS(数据母表!BP$5:BP$84,数据母表!$BM$5:$BM$84,"="&amp;属性价值透视!$C$2,数据母表!$BN$5:$BN$84,"="&amp;属性价值透视!$G29)*属性价值透视!$S29</f>
        <v>0</v>
      </c>
      <c r="AN29" s="13">
        <f>SUMIFS(数据母表!BQ$5:BQ$84,数据母表!$BM$5:$BM$84,"="&amp;属性价值透视!$C$2,数据母表!$BN$5:$BN$84,"="&amp;属性价值透视!$G29)*属性价值透视!$S29</f>
        <v>0</v>
      </c>
      <c r="AO29" s="13">
        <f>SUMIFS(数据母表!BR$5:BR$84,数据母表!$BM$5:$BM$84,"="&amp;属性价值透视!$C$2,数据母表!$BN$5:$BN$84,"="&amp;属性价值透视!$G29)*属性价值透视!$S29</f>
        <v>0</v>
      </c>
      <c r="AP29" s="13">
        <f>SUMIFS(数据母表!BS$5:BS$84,数据母表!$BM$5:$BM$84,"="&amp;属性价值透视!$C$2,数据母表!$BN$5:$BN$84,"="&amp;属性价值透视!$G29)*属性价值透视!$S29</f>
        <v>0</v>
      </c>
      <c r="AQ29" s="13">
        <f t="shared" si="31"/>
        <v>0</v>
      </c>
      <c r="AR29" s="13">
        <f t="shared" si="65"/>
        <v>0</v>
      </c>
      <c r="AS29" s="37">
        <f t="shared" si="66"/>
        <v>0</v>
      </c>
      <c r="AT29" s="47">
        <f>数据母表!CB27</f>
        <v>8</v>
      </c>
      <c r="AU29" s="47">
        <f t="shared" si="67"/>
        <v>1</v>
      </c>
      <c r="AV29" s="47">
        <f t="shared" si="90"/>
        <v>0</v>
      </c>
      <c r="AW29" s="47">
        <f>IF($AV29&gt;0,INDEX(数据母表!CZ$5:CZ$59,(属性价值透视!$H$2-1)*11+$AT29),0)</f>
        <v>0</v>
      </c>
      <c r="AX29" s="47">
        <f>IF($AV29&gt;0,INDEX(数据母表!DA$5:DA$59,(属性价值透视!$H$2-1)*11+$AT29),0)</f>
        <v>0</v>
      </c>
      <c r="AY29" s="47">
        <f>IF($AV29&gt;0,INDEX(数据母表!DB$5:DB$59,(属性价值透视!$H$2-1)*11+$AT29),0)</f>
        <v>0</v>
      </c>
      <c r="AZ29" s="47">
        <f>IF($AV29&gt;0,INDEX(数据母表!DF$5:DF$59,(属性价值透视!$H$2-1)*11+$AT29),0)</f>
        <v>0</v>
      </c>
      <c r="BA29" s="47">
        <f>IF($AV29&gt;0,INDEX(数据母表!DG$5:DG$59,(属性价值透视!$H$2-1)*11+$AT29),0)</f>
        <v>0</v>
      </c>
      <c r="BB29" s="47">
        <f>IF($AV29&gt;0,INDEX(数据母表!DH$5:DH$59,(属性价值透视!$H$2-1)*11+$AT29),0)</f>
        <v>0</v>
      </c>
      <c r="BC29" s="13">
        <f t="shared" si="32"/>
        <v>0</v>
      </c>
      <c r="BD29" s="13">
        <f>IF(属性价值透视!$AV29&gt;0,INDEX(数据母表!$CY$5:$CY$59,(属性价值透视!$H$2-1)*11+属性价值透视!AT29)*数据母表!$CW$2,0)</f>
        <v>0</v>
      </c>
      <c r="BE29" s="13">
        <f t="shared" si="33"/>
        <v>0</v>
      </c>
      <c r="BF29" s="37">
        <f t="shared" si="68"/>
        <v>0</v>
      </c>
      <c r="BG29" s="13">
        <f>IF(属性价值透视!$AU29&gt;0,INDEX(数据母表!$DC$5:$DC$59,(属性价值透视!$H$2-1)*11+属性价值透视!$AT29),0)</f>
        <v>0</v>
      </c>
      <c r="BH29" s="13">
        <f>IF(属性价值透视!$AU29&gt;0,INDEX(数据母表!$DC$5:$DC$59,(属性价值透视!$H$2-1)*11+属性价值透视!$AT29),0)</f>
        <v>0</v>
      </c>
      <c r="BI29" s="13">
        <f>IF(属性价值透视!$AU29&gt;0,INDEX(数据母表!$DC$5:$DC$59,(属性价值透视!$H$2-1)*11+属性价值透视!$AT29),0)</f>
        <v>0</v>
      </c>
      <c r="BJ29" s="13">
        <f t="shared" si="34"/>
        <v>0</v>
      </c>
      <c r="BK29" s="13">
        <f t="shared" si="35"/>
        <v>0</v>
      </c>
      <c r="BL29" s="13">
        <f t="shared" si="36"/>
        <v>0</v>
      </c>
      <c r="BM29" s="13">
        <f t="shared" si="37"/>
        <v>0</v>
      </c>
      <c r="BN29" s="13">
        <f>SUMIFS(数据母表!$DT$5:$DT$754,数据母表!$DR$5:$DR$754,"&gt;"&amp;属性价值透视!$B29,数据母表!$DR$5:$DR$754,"&lt;="&amp;属性价值透视!$C29,数据母表!$DS$5:$DS$754,"="&amp;属性价值透视!$H$2)</f>
        <v>754480</v>
      </c>
      <c r="BO29" s="13">
        <f t="shared" si="38"/>
        <v>754.5</v>
      </c>
      <c r="BP29" s="37">
        <f t="shared" si="69"/>
        <v>0</v>
      </c>
      <c r="BQ29" s="13">
        <f>SUM(N$7:N29)+SUM(W$7:W29)+SUM(AK$7:AK29)+SUM(BC$7:BC29)+SUM(BM$7:BM29)</f>
        <v>900100.55249999999</v>
      </c>
      <c r="BR29" s="13">
        <f>SUM(Q$7:Q29)+SUM(AF$7:AF29)+SUM(AR$7:AR29)+SUM(BE$7:BE29)+SUM(BO$7:BO29)</f>
        <v>98287.05</v>
      </c>
      <c r="BS29" s="37">
        <f t="shared" si="70"/>
        <v>9.1999999999999993</v>
      </c>
      <c r="BT29" s="13">
        <f t="shared" si="39"/>
        <v>49500</v>
      </c>
      <c r="BU29" s="13">
        <f t="shared" si="40"/>
        <v>2407.3000000000002</v>
      </c>
      <c r="BV29" s="37">
        <f t="shared" si="71"/>
        <v>20.6</v>
      </c>
      <c r="BW29" s="13">
        <f>MATCH(C29,数据母表!$FB$5:$FB$13,1)-1</f>
        <v>6</v>
      </c>
      <c r="BX29" s="13">
        <f t="shared" si="89"/>
        <v>1</v>
      </c>
      <c r="BY29" s="13">
        <f>IF(BX29&gt;0,SUMIFS(数据母表!$FK$5:$FK$84,数据母表!FF27:FF106,"="&amp;属性价值透视!BW29),0)</f>
        <v>108600</v>
      </c>
      <c r="BZ29" s="13">
        <f>IF(BX29&gt;0,ROUND(SUMIFS(数据母表!$FR$5:$FR$84,数据母表!FF27:FF106,"="&amp;属性价值透视!BW29),1),0)</f>
        <v>24020.5</v>
      </c>
      <c r="CA29" s="37">
        <f t="shared" si="72"/>
        <v>4.5</v>
      </c>
      <c r="CB29" s="13">
        <f>IF(属性价值透视!BW29&gt;0,INDEX(数据母表!$FC$6:$FC$13,属性价值透视!BW29),0)</f>
        <v>5</v>
      </c>
      <c r="CC29" s="13">
        <f>IF(BX29&gt;0,SUMIFS(数据母表!$FK$5:$FK$84,数据母表!FF27:FF106,"="&amp;属性价值透视!BW29,数据母表!$FG$5:$FG$84,"&lt;="&amp;属性价值透视!CB29),0)</f>
        <v>36600</v>
      </c>
      <c r="CD29" s="13">
        <f>IF(BX29&gt;0,SUMIFS(数据母表!$FR$5:$FR$84,数据母表!FF27:FF106,"="&amp;属性价值透视!BW29,数据母表!$FG$5:$FG$84,"&lt;="&amp;属性价值透视!CB29),0)</f>
        <v>4425.1696666666676</v>
      </c>
      <c r="CE29" s="37">
        <f t="shared" si="73"/>
        <v>8.3000000000000007</v>
      </c>
      <c r="CG29">
        <f t="shared" si="74"/>
        <v>936700.55249999999</v>
      </c>
      <c r="CI29" s="37">
        <f t="shared" si="0"/>
        <v>163.9</v>
      </c>
      <c r="CJ29" s="37">
        <f t="shared" si="41"/>
        <v>0</v>
      </c>
      <c r="CK29" s="37">
        <f t="shared" si="42"/>
        <v>1488.9</v>
      </c>
      <c r="CL29" s="37">
        <f t="shared" si="43"/>
        <v>0</v>
      </c>
      <c r="CM29" s="37">
        <f t="shared" si="44"/>
        <v>754.5</v>
      </c>
      <c r="CN29" s="37">
        <f t="shared" si="45"/>
        <v>4425.1696666666676</v>
      </c>
      <c r="CP29" s="37">
        <f t="shared" si="6"/>
        <v>46</v>
      </c>
      <c r="CQ29" s="37">
        <f t="shared" si="46"/>
        <v>0</v>
      </c>
      <c r="CR29" s="37">
        <f t="shared" si="47"/>
        <v>28</v>
      </c>
      <c r="CS29" s="37">
        <f t="shared" si="48"/>
        <v>0</v>
      </c>
      <c r="CT29" s="37">
        <f t="shared" si="49"/>
        <v>0</v>
      </c>
      <c r="CU29" s="37">
        <f t="shared" si="50"/>
        <v>8.3000000000000007</v>
      </c>
      <c r="CX29" s="13">
        <f t="shared" si="12"/>
        <v>7500</v>
      </c>
      <c r="CY29" s="13">
        <f t="shared" si="51"/>
        <v>0</v>
      </c>
      <c r="CZ29" s="13">
        <f t="shared" si="52"/>
        <v>42000</v>
      </c>
      <c r="DA29" s="13">
        <f t="shared" si="53"/>
        <v>0</v>
      </c>
      <c r="DB29" s="13">
        <f t="shared" si="54"/>
        <v>0</v>
      </c>
      <c r="DC29" s="13">
        <f t="shared" si="55"/>
        <v>36600</v>
      </c>
      <c r="DD29" s="37">
        <f t="shared" si="75"/>
        <v>86100</v>
      </c>
      <c r="DE29" s="42">
        <f t="shared" si="76"/>
        <v>8.7108013937282236E-2</v>
      </c>
      <c r="DF29" s="42">
        <f t="shared" si="77"/>
        <v>0</v>
      </c>
      <c r="DG29" s="42">
        <f t="shared" si="78"/>
        <v>0.48780487804878048</v>
      </c>
      <c r="DH29" s="42">
        <f t="shared" si="79"/>
        <v>0</v>
      </c>
      <c r="DI29" s="42">
        <f t="shared" si="80"/>
        <v>0</v>
      </c>
      <c r="DJ29" s="42">
        <f t="shared" si="81"/>
        <v>0.42508710801393729</v>
      </c>
    </row>
    <row r="30" spans="1:175" ht="16.5" x14ac:dyDescent="0.2">
      <c r="A30" s="33">
        <v>24</v>
      </c>
      <c r="B30" s="13">
        <f>数据母表!BW28</f>
        <v>125</v>
      </c>
      <c r="C30" s="13">
        <f>数据母表!BX28</f>
        <v>130</v>
      </c>
      <c r="D30" s="13">
        <v>180</v>
      </c>
      <c r="E30" s="13">
        <v>37.08</v>
      </c>
      <c r="F30" s="13">
        <f t="shared" si="24"/>
        <v>17</v>
      </c>
      <c r="G30" s="13">
        <f t="shared" si="25"/>
        <v>18</v>
      </c>
      <c r="H30" s="13">
        <f t="shared" si="26"/>
        <v>132</v>
      </c>
      <c r="I30" s="13">
        <f t="shared" si="58"/>
        <v>131</v>
      </c>
      <c r="J30" s="13">
        <f>MATCH(I30,数据母表!$AY$5:$AY$56,1)</f>
        <v>45</v>
      </c>
      <c r="K30" s="13">
        <f>INDEX(数据母表!P$5:P$84,(属性价值透视!$C$2-2)*20+属性价值透视!$G30)*($C30-$B30)</f>
        <v>250</v>
      </c>
      <c r="L30" s="13">
        <f>INDEX(数据母表!Q$5:Q$84,(属性价值透视!$C$2-2)*20+属性价值透视!$G30)*($C30-$B30)</f>
        <v>125</v>
      </c>
      <c r="M30" s="13">
        <f>INDEX(数据母表!R$5:R$84,(属性价值透视!$C$2-2)*20+属性价值透视!$G30)*($C30-$B30)</f>
        <v>2500</v>
      </c>
      <c r="N30" s="13">
        <f t="shared" si="27"/>
        <v>7500</v>
      </c>
      <c r="O30" s="13">
        <f>SUMIFS(数据母表!$CR$5:$CR$604,数据母表!$CP$5:$CP$604,"&lt;"&amp;属性价值透视!C30,数据母表!$CP$5:$CP$604,"&gt;="&amp;属性价值透视!B30,数据母表!$CQ$5:$CQ$604,"="&amp;属性价值透视!$C$2)</f>
        <v>493400</v>
      </c>
      <c r="P30" s="13">
        <f t="shared" si="59"/>
        <v>197360</v>
      </c>
      <c r="Q30" s="13">
        <f t="shared" si="60"/>
        <v>197.4</v>
      </c>
      <c r="R30" s="37">
        <f t="shared" si="61"/>
        <v>38</v>
      </c>
      <c r="S30" s="13">
        <f t="shared" si="62"/>
        <v>1</v>
      </c>
      <c r="T30" s="13">
        <f>SUMIFS(数据母表!BA$5:BA$212,数据母表!$AW$5:$AW$212,"="&amp;属性价值透视!$C$2,数据母表!$AX$5:$AX$212,"&gt;"&amp;属性价值透视!$J29,数据母表!$AX$5:$AX$212,"&lt;="&amp;属性价值透视!$J30)</f>
        <v>1500</v>
      </c>
      <c r="U30" s="13">
        <f>SUMIFS(数据母表!BB$5:BB$212,数据母表!$AW$5:$AW$212,"="&amp;属性价值透视!$C$2,数据母表!$AX$5:$AX$212,"&gt;"&amp;属性价值透视!$J29,数据母表!$AX$5:$AX$212,"&lt;="&amp;属性价值透视!$J30)</f>
        <v>750</v>
      </c>
      <c r="V30" s="13">
        <f>SUMIFS(数据母表!BC$5:BC$212,数据母表!$AW$5:$AW$212,"="&amp;属性价值透视!$C$2,数据母表!$AX$5:$AX$212,"&gt;"&amp;属性价值透视!$J29,数据母表!$AX$5:$AX$212,"&lt;="&amp;属性价值透视!$J30)</f>
        <v>15000</v>
      </c>
      <c r="W30" s="13">
        <f t="shared" si="28"/>
        <v>45000</v>
      </c>
      <c r="X30" s="13">
        <f>SUMIFS(数据母表!BD$5:BD$212,数据母表!$AW$5:$AW$212,"="&amp;属性价值透视!$C$2,数据母表!$AX$5:$AX$212,"&gt;"&amp;属性价值透视!$J29,数据母表!$AX$5:$AX$212,"&lt;="&amp;属性价值透视!$J30)</f>
        <v>0</v>
      </c>
      <c r="Y30" s="13">
        <f>SUMIFS(数据母表!BE$5:BE$212,数据母表!$AW$5:$AW$212,"="&amp;属性价值透视!$C$2,数据母表!$AX$5:$AX$212,"&gt;"&amp;属性价值透视!$J29,数据母表!$AX$5:$AX$212,"&lt;="&amp;属性价值透视!$J30)</f>
        <v>0</v>
      </c>
      <c r="Z30" s="13">
        <f>SUMIFS(数据母表!BF$5:BF$212,数据母表!$AW$5:$AW$212,"="&amp;属性价值透视!$C$2,数据母表!$AX$5:$AX$212,"&gt;"&amp;属性价值透视!$J29,数据母表!$AX$5:$AX$212,"&lt;="&amp;属性价值透视!$J30)</f>
        <v>0</v>
      </c>
      <c r="AA30" s="13">
        <f>SUMIFS(数据母表!BG$5:BG$212,数据母表!$AW$5:$AW$212,"="&amp;属性价值透视!$C$2,数据母表!$AX$5:$AX$212,"&gt;"&amp;属性价值透视!$J29,数据母表!$AX$5:$AX$212,"&lt;="&amp;属性价值透视!$J30)</f>
        <v>0</v>
      </c>
      <c r="AB30" s="13">
        <f>SUMIFS(数据母表!BH$5:BH$212,数据母表!$AW$5:$AW$212,"="&amp;属性价值透视!$C$2,数据母表!$AX$5:$AX$212,"&gt;"&amp;属性价值透视!$J29,数据母表!$AX$5:$AX$212,"&lt;="&amp;属性价值透视!$J30)</f>
        <v>30</v>
      </c>
      <c r="AC30" s="13">
        <f>SUMIFS(数据母表!BI$5:BI$212,数据母表!$AW$5:$AW$212,"="&amp;属性价值透视!$C$2,数据母表!$AX$5:$AX$212,"&gt;"&amp;属性价值透视!$J29,数据母表!$AX$5:$AX$212,"&lt;="&amp;属性价值透视!$J30)</f>
        <v>6</v>
      </c>
      <c r="AD30" s="13">
        <f>SUMIFS(数据母表!BJ$5:BJ$212,数据母表!$AW$5:$AW$212,"="&amp;属性价值透视!$C$2,数据母表!$AX$5:$AX$212,"&gt;"&amp;属性价值透视!$J29,数据母表!$AX$5:$AX$212,"&lt;="&amp;属性价值透视!$J30)</f>
        <v>113200</v>
      </c>
      <c r="AE30" s="13">
        <f t="shared" si="29"/>
        <v>1613200</v>
      </c>
      <c r="AF30" s="13">
        <f t="shared" si="63"/>
        <v>1613.2</v>
      </c>
      <c r="AG30" s="37">
        <f t="shared" si="64"/>
        <v>28</v>
      </c>
      <c r="AH30" s="13">
        <f>SUMIFS(数据母表!W$5:W$84,数据母表!$K$5:$K$84,"="&amp;属性价值透视!$C$2,数据母表!$L$5:$L$84,"="&amp;属性价值透视!$G30)*$S30</f>
        <v>1500</v>
      </c>
      <c r="AI30" s="13">
        <f>SUMIFS(数据母表!X$5:X$84,数据母表!$K$5:$K$84,"="&amp;属性价值透视!$C$2,数据母表!$L$5:$L$84,"="&amp;属性价值透视!$G30)*$S30</f>
        <v>750</v>
      </c>
      <c r="AJ30" s="13">
        <f>SUMIFS(数据母表!Y$5:Y$84,数据母表!$K$5:$K$84,"="&amp;属性价值透视!$C$2,数据母表!$L$5:$L$84,"="&amp;属性价值透视!$G30)*$S30</f>
        <v>15000</v>
      </c>
      <c r="AK30" s="13">
        <f t="shared" si="30"/>
        <v>45000</v>
      </c>
      <c r="AL30" s="13">
        <f>SUMIFS(数据母表!BO$5:BO$84,数据母表!$BM$5:$BM$84,"="&amp;属性价值透视!$C$2,数据母表!$BN$5:$BN$84,"="&amp;属性价值透视!$G30)*属性价值透视!$S30</f>
        <v>0</v>
      </c>
      <c r="AM30" s="13">
        <f>SUMIFS(数据母表!BP$5:BP$84,数据母表!$BM$5:$BM$84,"="&amp;属性价值透视!$C$2,数据母表!$BN$5:$BN$84,"="&amp;属性价值透视!$G30)*属性价值透视!$S30</f>
        <v>0</v>
      </c>
      <c r="AN30" s="13">
        <f>SUMIFS(数据母表!BQ$5:BQ$84,数据母表!$BM$5:$BM$84,"="&amp;属性价值透视!$C$2,数据母表!$BN$5:$BN$84,"="&amp;属性价值透视!$G30)*属性价值透视!$S30</f>
        <v>0</v>
      </c>
      <c r="AO30" s="13">
        <f>SUMIFS(数据母表!BR$5:BR$84,数据母表!$BM$5:$BM$84,"="&amp;属性价值透视!$C$2,数据母表!$BN$5:$BN$84,"="&amp;属性价值透视!$G30)*属性价值透视!$S30</f>
        <v>29</v>
      </c>
      <c r="AP30" s="13">
        <f>SUMIFS(数据母表!BS$5:BS$84,数据母表!$BM$5:$BM$84,"="&amp;属性价值透视!$C$2,数据母表!$BN$5:$BN$84,"="&amp;属性价值透视!$G30)*属性价值透视!$S30</f>
        <v>161500</v>
      </c>
      <c r="AQ30" s="13">
        <f t="shared" si="31"/>
        <v>3061500</v>
      </c>
      <c r="AR30" s="13">
        <f t="shared" si="65"/>
        <v>3061.5</v>
      </c>
      <c r="AS30" s="37">
        <f t="shared" si="66"/>
        <v>14.698677119059285</v>
      </c>
      <c r="AT30" s="47">
        <f>数据母表!CB28</f>
        <v>9</v>
      </c>
      <c r="AU30" s="47">
        <f t="shared" si="67"/>
        <v>1</v>
      </c>
      <c r="AV30" s="47">
        <f t="shared" si="90"/>
        <v>1</v>
      </c>
      <c r="AW30" s="47">
        <f>IF($AV30&gt;0,INDEX(数据母表!CZ$5:CZ$59,(属性价值透视!$H$2-1)*11+$AT30),0)</f>
        <v>0</v>
      </c>
      <c r="AX30" s="47">
        <f>IF($AV30&gt;0,INDEX(数据母表!DA$5:DA$59,(属性价值透视!$H$2-1)*11+$AT30),0)</f>
        <v>0</v>
      </c>
      <c r="AY30" s="47">
        <f>IF($AV30&gt;0,INDEX(数据母表!DB$5:DB$59,(属性价值透视!$H$2-1)*11+$AT30),0)</f>
        <v>0</v>
      </c>
      <c r="AZ30" s="47">
        <f>IF($AV30&gt;0,INDEX(数据母表!DF$5:DF$59,(属性价值透视!$H$2-1)*11+$AT30),0)</f>
        <v>3479.4399999999996</v>
      </c>
      <c r="BA30" s="47">
        <f>IF($AV30&gt;0,INDEX(数据母表!DG$5:DG$59,(属性价值透视!$H$2-1)*11+$AT30),0)</f>
        <v>1746.62</v>
      </c>
      <c r="BB30" s="47">
        <f>IF($AV30&gt;0,INDEX(数据母表!DH$5:DH$59,(属性价值透视!$H$2-1)*11+$AT30),0)</f>
        <v>31924.69</v>
      </c>
      <c r="BC30" s="13">
        <f t="shared" si="32"/>
        <v>101651.48999999999</v>
      </c>
      <c r="BD30" s="13">
        <f>IF(属性价值透视!$AV30&gt;0,INDEX(数据母表!$CY$5:$CY$59,(属性价值透视!$H$2-1)*11+属性价值透视!AT30)*数据母表!$CW$2,0)</f>
        <v>20000</v>
      </c>
      <c r="BE30" s="13">
        <f t="shared" si="33"/>
        <v>20000</v>
      </c>
      <c r="BF30" s="37">
        <f t="shared" si="68"/>
        <v>5.0999999999999996</v>
      </c>
      <c r="BG30" s="13">
        <f>IF(属性价值透视!$AU30&gt;0,INDEX(数据母表!$DC$5:$DC$59,(属性价值透视!$H$2-1)*11+属性价值透视!$AT30),0)</f>
        <v>0</v>
      </c>
      <c r="BH30" s="13">
        <f>IF(属性价值透视!$AU30&gt;0,INDEX(数据母表!$DC$5:$DC$59,(属性价值透视!$H$2-1)*11+属性价值透视!$AT30),0)</f>
        <v>0</v>
      </c>
      <c r="BI30" s="13">
        <f>IF(属性价值透视!$AU30&gt;0,INDEX(数据母表!$DC$5:$DC$59,(属性价值透视!$H$2-1)*11+属性价值透视!$AT30),0)</f>
        <v>0</v>
      </c>
      <c r="BJ30" s="13">
        <f t="shared" si="34"/>
        <v>0</v>
      </c>
      <c r="BK30" s="13">
        <f t="shared" si="35"/>
        <v>0</v>
      </c>
      <c r="BL30" s="13">
        <f t="shared" si="36"/>
        <v>0</v>
      </c>
      <c r="BM30" s="13">
        <f t="shared" si="37"/>
        <v>0</v>
      </c>
      <c r="BN30" s="13">
        <f>SUMIFS(数据母表!$DT$5:$DT$754,数据母表!$DR$5:$DR$754,"&gt;"&amp;属性价值透视!$B30,数据母表!$DR$5:$DR$754,"&lt;="&amp;属性价值透视!$C30,数据母表!$DS$5:$DS$754,"="&amp;属性价值透视!$H$2)</f>
        <v>833080</v>
      </c>
      <c r="BO30" s="13">
        <f t="shared" si="38"/>
        <v>833.1</v>
      </c>
      <c r="BP30" s="37">
        <f t="shared" si="69"/>
        <v>0</v>
      </c>
      <c r="BQ30" s="13">
        <f>SUM(N$7:N30)+SUM(W$7:W30)+SUM(AK$7:AK30)+SUM(BC$7:BC30)+SUM(BM$7:BM30)</f>
        <v>1099252.0425</v>
      </c>
      <c r="BR30" s="13">
        <f>SUM(Q$7:Q30)+SUM(AF$7:AF30)+SUM(AR$7:AR30)+SUM(BE$7:BE30)+SUM(BO$7:BO30)</f>
        <v>123992.25</v>
      </c>
      <c r="BS30" s="37">
        <f t="shared" si="70"/>
        <v>8.9</v>
      </c>
      <c r="BT30" s="13">
        <f t="shared" si="39"/>
        <v>199151.49</v>
      </c>
      <c r="BU30" s="13">
        <f t="shared" si="40"/>
        <v>25705.199999999997</v>
      </c>
      <c r="BV30" s="37">
        <f t="shared" si="71"/>
        <v>7.7</v>
      </c>
      <c r="BW30" s="13">
        <f>MATCH(C30,数据母表!$FB$5:$FB$13,1)-1</f>
        <v>6</v>
      </c>
      <c r="BX30" s="13">
        <f t="shared" si="89"/>
        <v>0</v>
      </c>
      <c r="BY30" s="13">
        <f>IF(BX30&gt;0,SUMIFS(数据母表!$FK$5:$FK$84,数据母表!FF28:FF107,"="&amp;属性价值透视!BW30),0)</f>
        <v>0</v>
      </c>
      <c r="BZ30" s="13">
        <f>IF(BX30&gt;0,ROUND(SUMIFS(数据母表!$FR$5:$FR$84,数据母表!FF28:FF107,"="&amp;属性价值透视!BW30),1),0)</f>
        <v>0</v>
      </c>
      <c r="CA30" s="37">
        <f t="shared" si="72"/>
        <v>0</v>
      </c>
      <c r="CB30" s="13">
        <f>IF(属性价值透视!BW30&gt;0,INDEX(数据母表!$FC$6:$FC$13,属性价值透视!BW30),0)</f>
        <v>5</v>
      </c>
      <c r="CC30" s="13">
        <f>IF(BX30&gt;0,SUMIFS(数据母表!$FK$5:$FK$84,数据母表!FF28:FF107,"="&amp;属性价值透视!BW30,数据母表!$FG$5:$FG$84,"&lt;="&amp;属性价值透视!CB30),0)</f>
        <v>0</v>
      </c>
      <c r="CD30" s="13">
        <f>IF(BX30&gt;0,SUMIFS(数据母表!$FR$5:$FR$84,数据母表!FF28:FF107,"="&amp;属性价值透视!BW30,数据母表!$FG$5:$FG$84,"&lt;="&amp;属性价值透视!CB30),0)</f>
        <v>0</v>
      </c>
      <c r="CE30" s="37">
        <f t="shared" si="73"/>
        <v>0</v>
      </c>
      <c r="CG30">
        <f t="shared" si="74"/>
        <v>1099252.0425</v>
      </c>
      <c r="CI30" s="37">
        <f t="shared" si="0"/>
        <v>197.4</v>
      </c>
      <c r="CJ30" s="37">
        <f t="shared" si="41"/>
        <v>3061.5</v>
      </c>
      <c r="CK30" s="37">
        <f t="shared" si="42"/>
        <v>1613.2</v>
      </c>
      <c r="CL30" s="37">
        <f t="shared" si="43"/>
        <v>20000</v>
      </c>
      <c r="CM30" s="37">
        <f t="shared" si="44"/>
        <v>833.1</v>
      </c>
      <c r="CN30" s="37">
        <f t="shared" si="45"/>
        <v>0</v>
      </c>
      <c r="CP30" s="37">
        <f t="shared" si="6"/>
        <v>38</v>
      </c>
      <c r="CQ30" s="37">
        <f t="shared" si="46"/>
        <v>14.698677119059285</v>
      </c>
      <c r="CR30" s="37">
        <f t="shared" si="47"/>
        <v>28</v>
      </c>
      <c r="CS30" s="37">
        <f t="shared" si="48"/>
        <v>5.0999999999999996</v>
      </c>
      <c r="CT30" s="37">
        <f t="shared" si="49"/>
        <v>0</v>
      </c>
      <c r="CU30" s="37">
        <f t="shared" si="50"/>
        <v>0</v>
      </c>
      <c r="CX30" s="13">
        <f t="shared" si="12"/>
        <v>7500</v>
      </c>
      <c r="CY30" s="13">
        <f t="shared" si="51"/>
        <v>45000</v>
      </c>
      <c r="CZ30" s="13">
        <f t="shared" si="52"/>
        <v>45000</v>
      </c>
      <c r="DA30" s="13">
        <f t="shared" si="53"/>
        <v>101651.48999999999</v>
      </c>
      <c r="DB30" s="13">
        <f t="shared" si="54"/>
        <v>0</v>
      </c>
      <c r="DC30" s="13">
        <f t="shared" si="55"/>
        <v>0</v>
      </c>
      <c r="DD30" s="37">
        <f t="shared" si="75"/>
        <v>199151.49</v>
      </c>
      <c r="DE30" s="42">
        <f t="shared" si="76"/>
        <v>3.7659773471943395E-2</v>
      </c>
      <c r="DF30" s="42">
        <f t="shared" si="77"/>
        <v>0.22595864083166037</v>
      </c>
      <c r="DG30" s="42">
        <f t="shared" si="78"/>
        <v>0.22595864083166037</v>
      </c>
      <c r="DH30" s="42">
        <f t="shared" si="79"/>
        <v>0.51042294486473583</v>
      </c>
      <c r="DI30" s="42">
        <f t="shared" si="80"/>
        <v>0</v>
      </c>
      <c r="DJ30" s="42">
        <f t="shared" si="81"/>
        <v>0</v>
      </c>
    </row>
    <row r="31" spans="1:175" ht="16.5" x14ac:dyDescent="0.2">
      <c r="A31" s="33">
        <v>25</v>
      </c>
      <c r="B31" s="13">
        <f>数据母表!BW29</f>
        <v>130</v>
      </c>
      <c r="C31" s="13">
        <f>数据母表!BX29</f>
        <v>135</v>
      </c>
      <c r="D31" s="13">
        <v>210</v>
      </c>
      <c r="E31" s="13">
        <v>41.46</v>
      </c>
      <c r="F31" s="13">
        <f t="shared" si="24"/>
        <v>18</v>
      </c>
      <c r="G31" s="13">
        <f t="shared" si="25"/>
        <v>19</v>
      </c>
      <c r="H31" s="13">
        <f t="shared" si="26"/>
        <v>140</v>
      </c>
      <c r="I31" s="13">
        <f t="shared" si="58"/>
        <v>137</v>
      </c>
      <c r="J31" s="13">
        <f>MATCH(I31,数据母表!$AY$5:$AY$56,1)</f>
        <v>47</v>
      </c>
      <c r="K31" s="13">
        <f>INDEX(数据母表!P$5:P$84,(属性价值透视!$C$2-2)*20+属性价值透视!$G31)*($C31-$B31)</f>
        <v>375</v>
      </c>
      <c r="L31" s="13">
        <f>INDEX(数据母表!Q$5:Q$84,(属性价值透视!$C$2-2)*20+属性价值透视!$G31)*($C31-$B31)</f>
        <v>190</v>
      </c>
      <c r="M31" s="13">
        <f>INDEX(数据母表!R$5:R$84,(属性价值透视!$C$2-2)*20+属性价值透视!$G31)*($C31-$B31)</f>
        <v>3750</v>
      </c>
      <c r="N31" s="13">
        <f t="shared" si="27"/>
        <v>11300</v>
      </c>
      <c r="O31" s="13">
        <f>SUMIFS(数据母表!$CR$5:$CR$604,数据母表!$CP$5:$CP$604,"&lt;"&amp;属性价值透视!C31,数据母表!$CP$5:$CP$604,"&gt;="&amp;属性价值透视!B31,数据母表!$CQ$5:$CQ$604,"="&amp;属性价值透视!$C$2)</f>
        <v>609500</v>
      </c>
      <c r="P31" s="13">
        <f t="shared" si="59"/>
        <v>243800</v>
      </c>
      <c r="Q31" s="13">
        <f t="shared" si="60"/>
        <v>243.8</v>
      </c>
      <c r="R31" s="37">
        <f t="shared" si="61"/>
        <v>46</v>
      </c>
      <c r="S31" s="13">
        <f t="shared" si="62"/>
        <v>1</v>
      </c>
      <c r="T31" s="13">
        <f>SUMIFS(数据母表!BA$5:BA$212,数据母表!$AW$5:$AW$212,"="&amp;属性价值透视!$C$2,数据母表!$AX$5:$AX$212,"&gt;"&amp;属性价值透视!$J30,数据母表!$AX$5:$AX$212,"&lt;="&amp;属性价值透视!$J31)</f>
        <v>1800</v>
      </c>
      <c r="U31" s="13">
        <f>SUMIFS(数据母表!BB$5:BB$212,数据母表!$AW$5:$AW$212,"="&amp;属性价值透视!$C$2,数据母表!$AX$5:$AX$212,"&gt;"&amp;属性价值透视!$J30,数据母表!$AX$5:$AX$212,"&lt;="&amp;属性价值透视!$J31)</f>
        <v>900</v>
      </c>
      <c r="V31" s="13">
        <f>SUMIFS(数据母表!BC$5:BC$212,数据母表!$AW$5:$AW$212,"="&amp;属性价值透视!$C$2,数据母表!$AX$5:$AX$212,"&gt;"&amp;属性价值透视!$J30,数据母表!$AX$5:$AX$212,"&lt;="&amp;属性价值透视!$J31)</f>
        <v>18000</v>
      </c>
      <c r="W31" s="13">
        <f t="shared" si="28"/>
        <v>54000</v>
      </c>
      <c r="X31" s="13">
        <f>SUMIFS(数据母表!BD$5:BD$212,数据母表!$AW$5:$AW$212,"="&amp;属性价值透视!$C$2,数据母表!$AX$5:$AX$212,"&gt;"&amp;属性价值透视!$J30,数据母表!$AX$5:$AX$212,"&lt;="&amp;属性价值透视!$J31)</f>
        <v>0</v>
      </c>
      <c r="Y31" s="13">
        <f>SUMIFS(数据母表!BE$5:BE$212,数据母表!$AW$5:$AW$212,"="&amp;属性价值透视!$C$2,数据母表!$AX$5:$AX$212,"&gt;"&amp;属性价值透视!$J30,数据母表!$AX$5:$AX$212,"&lt;="&amp;属性价值透视!$J31)</f>
        <v>0</v>
      </c>
      <c r="Z31" s="13">
        <f>SUMIFS(数据母表!BF$5:BF$212,数据母表!$AW$5:$AW$212,"="&amp;属性价值透视!$C$2,数据母表!$AX$5:$AX$212,"&gt;"&amp;属性价值透视!$J30,数据母表!$AX$5:$AX$212,"&lt;="&amp;属性价值透视!$J31)</f>
        <v>0</v>
      </c>
      <c r="AA31" s="13">
        <f>SUMIFS(数据母表!BG$5:BG$212,数据母表!$AW$5:$AW$212,"="&amp;属性价值透视!$C$2,数据母表!$AX$5:$AX$212,"&gt;"&amp;属性价值透视!$J30,数据母表!$AX$5:$AX$212,"&lt;="&amp;属性价值透视!$J31)</f>
        <v>0</v>
      </c>
      <c r="AB31" s="13">
        <f>SUMIFS(数据母表!BH$5:BH$212,数据母表!$AW$5:$AW$212,"="&amp;属性价值透视!$C$2,数据母表!$AX$5:$AX$212,"&gt;"&amp;属性价值透视!$J30,数据母表!$AX$5:$AX$212,"&lt;="&amp;属性价值透视!$J31)</f>
        <v>30</v>
      </c>
      <c r="AC31" s="13">
        <f>SUMIFS(数据母表!BI$5:BI$212,数据母表!$AW$5:$AW$212,"="&amp;属性价值透视!$C$2,数据母表!$AX$5:$AX$212,"&gt;"&amp;属性价值透视!$J30,数据母表!$AX$5:$AX$212,"&lt;="&amp;属性价值透视!$J31)</f>
        <v>6</v>
      </c>
      <c r="AD31" s="13">
        <f>SUMIFS(数据母表!BJ$5:BJ$212,数据母表!$AW$5:$AW$212,"="&amp;属性价值透视!$C$2,数据母表!$AX$5:$AX$212,"&gt;"&amp;属性价值透视!$J30,数据母表!$AX$5:$AX$212,"&lt;="&amp;属性价值透视!$J31)</f>
        <v>183800</v>
      </c>
      <c r="AE31" s="13">
        <f t="shared" si="29"/>
        <v>1683800</v>
      </c>
      <c r="AF31" s="13">
        <f t="shared" si="63"/>
        <v>1683.8</v>
      </c>
      <c r="AG31" s="37">
        <f t="shared" si="64"/>
        <v>32</v>
      </c>
      <c r="AH31" s="13">
        <f>SUMIFS(数据母表!W$5:W$84,数据母表!$K$5:$K$84,"="&amp;属性价值透视!$C$2,数据母表!$L$5:$L$84,"="&amp;属性价值透视!$G31)*$S31</f>
        <v>1500</v>
      </c>
      <c r="AI31" s="13">
        <f>SUMIFS(数据母表!X$5:X$84,数据母表!$K$5:$K$84,"="&amp;属性价值透视!$C$2,数据母表!$L$5:$L$84,"="&amp;属性价值透视!$G31)*$S31</f>
        <v>750</v>
      </c>
      <c r="AJ31" s="13">
        <f>SUMIFS(数据母表!Y$5:Y$84,数据母表!$K$5:$K$84,"="&amp;属性价值透视!$C$2,数据母表!$L$5:$L$84,"="&amp;属性价值透视!$G31)*$S31</f>
        <v>15000</v>
      </c>
      <c r="AK31" s="13">
        <f t="shared" si="30"/>
        <v>45000</v>
      </c>
      <c r="AL31" s="13">
        <f>SUMIFS(数据母表!BO$5:BO$84,数据母表!$BM$5:$BM$84,"="&amp;属性价值透视!$C$2,数据母表!$BN$5:$BN$84,"="&amp;属性价值透视!$G31)*属性价值透视!$S31</f>
        <v>0</v>
      </c>
      <c r="AM31" s="13">
        <f>SUMIFS(数据母表!BP$5:BP$84,数据母表!$BM$5:$BM$84,"="&amp;属性价值透视!$C$2,数据母表!$BN$5:$BN$84,"="&amp;属性价值透视!$G31)*属性价值透视!$S31</f>
        <v>0</v>
      </c>
      <c r="AN31" s="13">
        <f>SUMIFS(数据母表!BQ$5:BQ$84,数据母表!$BM$5:$BM$84,"="&amp;属性价值透视!$C$2,数据母表!$BN$5:$BN$84,"="&amp;属性价值透视!$G31)*属性价值透视!$S31</f>
        <v>0</v>
      </c>
      <c r="AO31" s="13">
        <f>SUMIFS(数据母表!BR$5:BR$84,数据母表!$BM$5:$BM$84,"="&amp;属性价值透视!$C$2,数据母表!$BN$5:$BN$84,"="&amp;属性价值透视!$G31)*属性价值透视!$S31</f>
        <v>39</v>
      </c>
      <c r="AP31" s="13">
        <f>SUMIFS(数据母表!BS$5:BS$84,数据母表!$BM$5:$BM$84,"="&amp;属性价值透视!$C$2,数据母表!$BN$5:$BN$84,"="&amp;属性价值透视!$G31)*属性价值透视!$S31</f>
        <v>410500</v>
      </c>
      <c r="AQ31" s="13">
        <f t="shared" si="31"/>
        <v>4310500</v>
      </c>
      <c r="AR31" s="13">
        <f t="shared" si="65"/>
        <v>4310.5</v>
      </c>
      <c r="AS31" s="37">
        <f t="shared" si="66"/>
        <v>10.439624173529753</v>
      </c>
      <c r="AT31" s="47">
        <f>数据母表!CB29</f>
        <v>9</v>
      </c>
      <c r="AU31" s="47">
        <f t="shared" si="67"/>
        <v>1</v>
      </c>
      <c r="AV31" s="47">
        <f t="shared" si="90"/>
        <v>0</v>
      </c>
      <c r="AW31" s="47">
        <f>IF($AV31&gt;0,INDEX(数据母表!CZ$5:CZ$59,(属性价值透视!$H$2-1)*11+$AT31),0)</f>
        <v>0</v>
      </c>
      <c r="AX31" s="47">
        <f>IF($AV31&gt;0,INDEX(数据母表!DA$5:DA$59,(属性价值透视!$H$2-1)*11+$AT31),0)</f>
        <v>0</v>
      </c>
      <c r="AY31" s="47">
        <f>IF($AV31&gt;0,INDEX(数据母表!DB$5:DB$59,(属性价值透视!$H$2-1)*11+$AT31),0)</f>
        <v>0</v>
      </c>
      <c r="AZ31" s="47">
        <f>IF($AV31&gt;0,INDEX(数据母表!DF$5:DF$59,(属性价值透视!$H$2-1)*11+$AT31),0)</f>
        <v>0</v>
      </c>
      <c r="BA31" s="47">
        <f>IF($AV31&gt;0,INDEX(数据母表!DG$5:DG$59,(属性价值透视!$H$2-1)*11+$AT31),0)</f>
        <v>0</v>
      </c>
      <c r="BB31" s="47">
        <f>IF($AV31&gt;0,INDEX(数据母表!DH$5:DH$59,(属性价值透视!$H$2-1)*11+$AT31),0)</f>
        <v>0</v>
      </c>
      <c r="BC31" s="13">
        <f t="shared" si="32"/>
        <v>0</v>
      </c>
      <c r="BD31" s="13">
        <f>IF(属性价值透视!$AV31&gt;0,INDEX(数据母表!$CY$5:$CY$59,(属性价值透视!$H$2-1)*11+属性价值透视!AT31)*数据母表!$CW$2,0)</f>
        <v>0</v>
      </c>
      <c r="BE31" s="13">
        <f t="shared" si="33"/>
        <v>0</v>
      </c>
      <c r="BF31" s="37">
        <f t="shared" si="68"/>
        <v>0</v>
      </c>
      <c r="BG31" s="13">
        <f>IF(属性价值透视!$AU31&gt;0,INDEX(数据母表!$DC$5:$DC$59,(属性价值透视!$H$2-1)*11+属性价值透视!$AT31),0)</f>
        <v>0</v>
      </c>
      <c r="BH31" s="13">
        <f>IF(属性价值透视!$AU31&gt;0,INDEX(数据母表!$DC$5:$DC$59,(属性价值透视!$H$2-1)*11+属性价值透视!$AT31),0)</f>
        <v>0</v>
      </c>
      <c r="BI31" s="13">
        <f>IF(属性价值透视!$AU31&gt;0,INDEX(数据母表!$DC$5:$DC$59,(属性价值透视!$H$2-1)*11+属性价值透视!$AT31),0)</f>
        <v>0</v>
      </c>
      <c r="BJ31" s="13">
        <f t="shared" si="34"/>
        <v>0</v>
      </c>
      <c r="BK31" s="13">
        <f t="shared" si="35"/>
        <v>0</v>
      </c>
      <c r="BL31" s="13">
        <f t="shared" si="36"/>
        <v>0</v>
      </c>
      <c r="BM31" s="13">
        <f t="shared" si="37"/>
        <v>0</v>
      </c>
      <c r="BN31" s="13">
        <f>SUMIFS(数据母表!$DT$5:$DT$754,数据母表!$DR$5:$DR$754,"&gt;"&amp;属性价值透视!$B31,数据母表!$DR$5:$DR$754,"&lt;="&amp;属性价值透视!$C31,数据母表!$DS$5:$DS$754,"="&amp;属性价值透视!$H$2)</f>
        <v>911680</v>
      </c>
      <c r="BO31" s="13">
        <f t="shared" si="38"/>
        <v>911.7</v>
      </c>
      <c r="BP31" s="37">
        <f t="shared" si="69"/>
        <v>0</v>
      </c>
      <c r="BQ31" s="13">
        <f>SUM(N$7:N31)+SUM(W$7:W31)+SUM(AK$7:AK31)+SUM(BC$7:BC31)+SUM(BM$7:BM31)</f>
        <v>1209552.0425</v>
      </c>
      <c r="BR31" s="13">
        <f>SUM(Q$7:Q31)+SUM(AF$7:AF31)+SUM(AR$7:AR31)+SUM(BE$7:BE31)+SUM(BO$7:BO31)</f>
        <v>131142.04999999999</v>
      </c>
      <c r="BS31" s="37">
        <f t="shared" si="70"/>
        <v>9.1999999999999993</v>
      </c>
      <c r="BT31" s="13">
        <f t="shared" si="39"/>
        <v>110300</v>
      </c>
      <c r="BU31" s="13">
        <f t="shared" si="40"/>
        <v>7149.8</v>
      </c>
      <c r="BV31" s="37">
        <f t="shared" si="71"/>
        <v>15.4</v>
      </c>
      <c r="BW31" s="13">
        <f>MATCH(C31,数据母表!$FB$5:$FB$13,1)-1</f>
        <v>7</v>
      </c>
      <c r="BX31" s="13">
        <f t="shared" si="89"/>
        <v>1</v>
      </c>
      <c r="BY31" s="13">
        <f>IF(BX31&gt;0,SUMIFS(数据母表!$FK$5:$FK$84,数据母表!FF29:FF108,"="&amp;属性价值透视!BW31),0)</f>
        <v>129600</v>
      </c>
      <c r="BZ31" s="13">
        <f>IF(BX31&gt;0,ROUND(SUMIFS(数据母表!$FR$5:$FR$84,数据母表!FF29:FF108,"="&amp;属性价值透视!BW31),1),0)</f>
        <v>35420.699999999997</v>
      </c>
      <c r="CA31" s="37">
        <f t="shared" si="72"/>
        <v>3.7</v>
      </c>
      <c r="CB31" s="13">
        <f>IF(属性价值透视!BW31&gt;0,INDEX(数据母表!$FC$6:$FC$13,属性价值透视!BW31),0)</f>
        <v>4</v>
      </c>
      <c r="CC31" s="13">
        <f>IF(BX31&gt;0,SUMIFS(数据母表!$FK$5:$FK$84,数据母表!FF29:FF108,"="&amp;属性价值透视!BW31,数据母表!$FG$5:$FG$84,"&lt;="&amp;属性价值透视!CB31),0)</f>
        <v>30000</v>
      </c>
      <c r="CD31" s="13">
        <f>IF(BX31&gt;0,SUMIFS(数据母表!$FR$5:$FR$84,数据母表!FF29:FF108,"="&amp;属性价值透视!BW31,数据母表!$FG$5:$FG$84,"&lt;="&amp;属性价值透视!CB31),0)</f>
        <v>3923.5144912280712</v>
      </c>
      <c r="CE31" s="37">
        <f t="shared" si="73"/>
        <v>7.6</v>
      </c>
      <c r="CG31">
        <f t="shared" si="74"/>
        <v>1239552.0425</v>
      </c>
      <c r="CI31" s="37">
        <f t="shared" si="0"/>
        <v>243.8</v>
      </c>
      <c r="CJ31" s="37">
        <f t="shared" si="41"/>
        <v>4310.5</v>
      </c>
      <c r="CK31" s="37">
        <f t="shared" si="42"/>
        <v>1683.8</v>
      </c>
      <c r="CL31" s="37">
        <f t="shared" si="43"/>
        <v>0</v>
      </c>
      <c r="CM31" s="37">
        <f t="shared" si="44"/>
        <v>911.7</v>
      </c>
      <c r="CN31" s="37">
        <f t="shared" si="45"/>
        <v>3923.5144912280712</v>
      </c>
      <c r="CP31" s="37">
        <f t="shared" si="6"/>
        <v>46</v>
      </c>
      <c r="CQ31" s="37">
        <f t="shared" si="46"/>
        <v>10.439624173529753</v>
      </c>
      <c r="CR31" s="37">
        <f t="shared" si="47"/>
        <v>32</v>
      </c>
      <c r="CS31" s="37">
        <f t="shared" si="48"/>
        <v>0</v>
      </c>
      <c r="CT31" s="37">
        <f t="shared" si="49"/>
        <v>0</v>
      </c>
      <c r="CU31" s="37">
        <f t="shared" si="50"/>
        <v>7.6</v>
      </c>
      <c r="CX31" s="13">
        <f t="shared" si="12"/>
        <v>11300</v>
      </c>
      <c r="CY31" s="13">
        <f t="shared" si="51"/>
        <v>45000</v>
      </c>
      <c r="CZ31" s="13">
        <f t="shared" si="52"/>
        <v>54000</v>
      </c>
      <c r="DA31" s="13">
        <f t="shared" si="53"/>
        <v>0</v>
      </c>
      <c r="DB31" s="13">
        <f t="shared" si="54"/>
        <v>0</v>
      </c>
      <c r="DC31" s="13">
        <f t="shared" si="55"/>
        <v>30000</v>
      </c>
      <c r="DD31" s="37">
        <f t="shared" si="75"/>
        <v>140300</v>
      </c>
      <c r="DE31" s="42">
        <f t="shared" si="76"/>
        <v>8.0541696364932289E-2</v>
      </c>
      <c r="DF31" s="42">
        <f t="shared" si="77"/>
        <v>0.32074126870990732</v>
      </c>
      <c r="DG31" s="42">
        <f t="shared" si="78"/>
        <v>0.38488952245188879</v>
      </c>
      <c r="DH31" s="42">
        <f t="shared" si="79"/>
        <v>0</v>
      </c>
      <c r="DI31" s="42">
        <f t="shared" si="80"/>
        <v>0</v>
      </c>
      <c r="DJ31" s="42">
        <f t="shared" si="81"/>
        <v>0.21382751247327156</v>
      </c>
    </row>
    <row r="32" spans="1:175" ht="16.5" x14ac:dyDescent="0.2">
      <c r="A32" s="33">
        <v>26</v>
      </c>
      <c r="B32" s="13">
        <f>数据母表!BW30</f>
        <v>135</v>
      </c>
      <c r="C32" s="13">
        <f>数据母表!BX30</f>
        <v>140</v>
      </c>
      <c r="D32" s="13">
        <v>250</v>
      </c>
      <c r="E32" s="13">
        <v>46.67</v>
      </c>
      <c r="F32" s="13">
        <f t="shared" si="24"/>
        <v>19</v>
      </c>
      <c r="G32" s="13">
        <f t="shared" si="25"/>
        <v>20</v>
      </c>
      <c r="H32" s="13">
        <f t="shared" si="26"/>
        <v>150</v>
      </c>
      <c r="I32" s="13">
        <f t="shared" si="58"/>
        <v>145</v>
      </c>
      <c r="J32" s="13">
        <f>MATCH(I32,数据母表!$AY$5:$AY$56,1)</f>
        <v>51</v>
      </c>
      <c r="K32" s="13">
        <f>INDEX(数据母表!P$5:P$84,(属性价值透视!$C$2-2)*20+属性价值透视!$G32)*($C32-$B32)</f>
        <v>375</v>
      </c>
      <c r="L32" s="13">
        <f>INDEX(数据母表!Q$5:Q$84,(属性价值透视!$C$2-2)*20+属性价值透视!$G32)*($C32-$B32)</f>
        <v>190</v>
      </c>
      <c r="M32" s="13">
        <f>INDEX(数据母表!R$5:R$84,(属性价值透视!$C$2-2)*20+属性价值透视!$G32)*($C32-$B32)</f>
        <v>3750</v>
      </c>
      <c r="N32" s="13">
        <f t="shared" si="27"/>
        <v>11300</v>
      </c>
      <c r="O32" s="13">
        <f>SUMIFS(数据母表!$CR$5:$CR$604,数据母表!$CP$5:$CP$604,"&lt;"&amp;属性价值透视!C32,数据母表!$CP$5:$CP$604,"&gt;="&amp;属性价值透视!B32,数据母表!$CQ$5:$CQ$604,"="&amp;属性价值透视!$C$2)</f>
        <v>764750</v>
      </c>
      <c r="P32" s="13">
        <f t="shared" si="59"/>
        <v>305900</v>
      </c>
      <c r="Q32" s="13">
        <f t="shared" si="60"/>
        <v>305.89999999999998</v>
      </c>
      <c r="R32" s="37">
        <f t="shared" si="61"/>
        <v>37</v>
      </c>
      <c r="S32" s="13">
        <f t="shared" si="62"/>
        <v>1</v>
      </c>
      <c r="T32" s="13">
        <f>SUMIFS(数据母表!BA$5:BA$212,数据母表!$AW$5:$AW$212,"="&amp;属性价值透视!$C$2,数据母表!$AX$5:$AX$212,"&gt;"&amp;属性价值透视!$J31,数据母表!$AX$5:$AX$212,"&lt;="&amp;属性价值透视!$J32)</f>
        <v>3900</v>
      </c>
      <c r="U32" s="13">
        <f>SUMIFS(数据母表!BB$5:BB$212,数据母表!$AW$5:$AW$212,"="&amp;属性价值透视!$C$2,数据母表!$AX$5:$AX$212,"&gt;"&amp;属性价值透视!$J31,数据母表!$AX$5:$AX$212,"&lt;="&amp;属性价值透视!$J32)</f>
        <v>1950</v>
      </c>
      <c r="V32" s="13">
        <f>SUMIFS(数据母表!BC$5:BC$212,数据母表!$AW$5:$AW$212,"="&amp;属性价值透视!$C$2,数据母表!$AX$5:$AX$212,"&gt;"&amp;属性价值透视!$J31,数据母表!$AX$5:$AX$212,"&lt;="&amp;属性价值透视!$J32)</f>
        <v>39000</v>
      </c>
      <c r="W32" s="13">
        <f t="shared" si="28"/>
        <v>117000</v>
      </c>
      <c r="X32" s="13">
        <f>SUMIFS(数据母表!BD$5:BD$212,数据母表!$AW$5:$AW$212,"="&amp;属性价值透视!$C$2,数据母表!$AX$5:$AX$212,"&gt;"&amp;属性价值透视!$J31,数据母表!$AX$5:$AX$212,"&lt;="&amp;属性价值透视!$J32)</f>
        <v>0</v>
      </c>
      <c r="Y32" s="13">
        <f>SUMIFS(数据母表!BE$5:BE$212,数据母表!$AW$5:$AW$212,"="&amp;属性价值透视!$C$2,数据母表!$AX$5:$AX$212,"&gt;"&amp;属性价值透视!$J31,数据母表!$AX$5:$AX$212,"&lt;="&amp;属性价值透视!$J32)</f>
        <v>0</v>
      </c>
      <c r="Z32" s="13">
        <f>SUMIFS(数据母表!BF$5:BF$212,数据母表!$AW$5:$AW$212,"="&amp;属性价值透视!$C$2,数据母表!$AX$5:$AX$212,"&gt;"&amp;属性价值透视!$J31,数据母表!$AX$5:$AX$212,"&lt;="&amp;属性价值透视!$J32)</f>
        <v>0</v>
      </c>
      <c r="AA32" s="13">
        <f>SUMIFS(数据母表!BG$5:BG$212,数据母表!$AW$5:$AW$212,"="&amp;属性价值透视!$C$2,数据母表!$AX$5:$AX$212,"&gt;"&amp;属性价值透视!$J31,数据母表!$AX$5:$AX$212,"&lt;="&amp;属性价值透视!$J32)</f>
        <v>0</v>
      </c>
      <c r="AB32" s="13">
        <f>SUMIFS(数据母表!BH$5:BH$212,数据母表!$AW$5:$AW$212,"="&amp;属性价值透视!$C$2,数据母表!$AX$5:$AX$212,"&gt;"&amp;属性价值透视!$J31,数据母表!$AX$5:$AX$212,"&lt;="&amp;属性价值透视!$J32)</f>
        <v>60</v>
      </c>
      <c r="AC32" s="13">
        <f>SUMIFS(数据母表!BI$5:BI$212,数据母表!$AW$5:$AW$212,"="&amp;属性价值透视!$C$2,数据母表!$AX$5:$AX$212,"&gt;"&amp;属性价值透视!$J31,数据母表!$AX$5:$AX$212,"&lt;="&amp;属性价值透视!$J32)</f>
        <v>12</v>
      </c>
      <c r="AD32" s="13">
        <f>SUMIFS(数据母表!BJ$5:BJ$212,数据母表!$AW$5:$AW$212,"="&amp;属性价值透视!$C$2,数据母表!$AX$5:$AX$212,"&gt;"&amp;属性价值透视!$J31,数据母表!$AX$5:$AX$212,"&lt;="&amp;属性价值透视!$J32)</f>
        <v>677400</v>
      </c>
      <c r="AE32" s="13">
        <f t="shared" si="29"/>
        <v>3677400</v>
      </c>
      <c r="AF32" s="13">
        <f t="shared" si="63"/>
        <v>3677.4</v>
      </c>
      <c r="AG32" s="37">
        <f t="shared" si="64"/>
        <v>32</v>
      </c>
      <c r="AH32" s="13">
        <f>SUMIFS(数据母表!W$5:W$84,数据母表!$K$5:$K$84,"="&amp;属性价值透视!$C$2,数据母表!$L$5:$L$84,"="&amp;属性价值透视!$G32)*$S32</f>
        <v>1500</v>
      </c>
      <c r="AI32" s="13">
        <f>SUMIFS(数据母表!X$5:X$84,数据母表!$K$5:$K$84,"="&amp;属性价值透视!$C$2,数据母表!$L$5:$L$84,"="&amp;属性价值透视!$G32)*$S32</f>
        <v>750</v>
      </c>
      <c r="AJ32" s="13">
        <f>SUMIFS(数据母表!Y$5:Y$84,数据母表!$K$5:$K$84,"="&amp;属性价值透视!$C$2,数据母表!$L$5:$L$84,"="&amp;属性价值透视!$G32)*$S32</f>
        <v>15000</v>
      </c>
      <c r="AK32" s="13">
        <f t="shared" si="30"/>
        <v>45000</v>
      </c>
      <c r="AL32" s="13">
        <f>SUMIFS(数据母表!BO$5:BO$84,数据母表!$BM$5:$BM$84,"="&amp;属性价值透视!$C$2,数据母表!$BN$5:$BN$84,"="&amp;属性价值透视!$G32)*属性价值透视!$S32</f>
        <v>0</v>
      </c>
      <c r="AM32" s="13">
        <f>SUMIFS(数据母表!BP$5:BP$84,数据母表!$BM$5:$BM$84,"="&amp;属性价值透视!$C$2,数据母表!$BN$5:$BN$84,"="&amp;属性价值透视!$G32)*属性价值透视!$S32</f>
        <v>0</v>
      </c>
      <c r="AN32" s="13">
        <f>SUMIFS(数据母表!BQ$5:BQ$84,数据母表!$BM$5:$BM$84,"="&amp;属性价值透视!$C$2,数据母表!$BN$5:$BN$84,"="&amp;属性价值透视!$G32)*属性价值透视!$S32</f>
        <v>0</v>
      </c>
      <c r="AO32" s="13">
        <f>SUMIFS(数据母表!BR$5:BR$84,数据母表!$BM$5:$BM$84,"="&amp;属性价值透视!$C$2,数据母表!$BN$5:$BN$84,"="&amp;属性价值透视!$G32)*属性价值透视!$S32</f>
        <v>51</v>
      </c>
      <c r="AP32" s="13">
        <f>SUMIFS(数据母表!BS$5:BS$84,数据母表!$BM$5:$BM$84,"="&amp;属性价值透视!$C$2,数据母表!$BN$5:$BN$84,"="&amp;属性价值透视!$G32)*属性价值透视!$S32</f>
        <v>616000</v>
      </c>
      <c r="AQ32" s="13">
        <f t="shared" si="31"/>
        <v>5716000</v>
      </c>
      <c r="AR32" s="13">
        <f t="shared" si="65"/>
        <v>5716</v>
      </c>
      <c r="AS32" s="37">
        <f t="shared" si="66"/>
        <v>7.8726382085374391</v>
      </c>
      <c r="AT32" s="47">
        <f>数据母表!CB30</f>
        <v>10</v>
      </c>
      <c r="AU32" s="47">
        <f t="shared" si="67"/>
        <v>1</v>
      </c>
      <c r="AV32" s="47">
        <f t="shared" si="90"/>
        <v>1</v>
      </c>
      <c r="AW32" s="47">
        <f>IF($AV32&gt;0,INDEX(数据母表!CZ$5:CZ$59,(属性价值透视!$H$2-1)*11+$AT32),0)</f>
        <v>0</v>
      </c>
      <c r="AX32" s="47">
        <f>IF($AV32&gt;0,INDEX(数据母表!DA$5:DA$59,(属性价值透视!$H$2-1)*11+$AT32),0)</f>
        <v>0</v>
      </c>
      <c r="AY32" s="47">
        <f>IF($AV32&gt;0,INDEX(数据母表!DB$5:DB$59,(属性价值透视!$H$2-1)*11+$AT32),0)</f>
        <v>0</v>
      </c>
      <c r="AZ32" s="47">
        <f>IF($AV32&gt;0,INDEX(数据母表!DF$5:DF$59,(属性价值透视!$H$2-1)*11+$AT32),0)</f>
        <v>5298.0499999999993</v>
      </c>
      <c r="BA32" s="47">
        <f>IF($AV32&gt;0,INDEX(数据母表!DG$5:DG$59,(属性价值透视!$H$2-1)*11+$AT32),0)</f>
        <v>2657.6499999999996</v>
      </c>
      <c r="BB32" s="47">
        <f>IF($AV32&gt;0,INDEX(数据母表!DH$5:DH$59,(属性价值透视!$H$2-1)*11+$AT32),0)</f>
        <v>49393.362499999996</v>
      </c>
      <c r="BC32" s="13">
        <f t="shared" si="32"/>
        <v>155526.86249999999</v>
      </c>
      <c r="BD32" s="13">
        <f>IF(属性价值透视!$AV32&gt;0,INDEX(数据母表!$CY$5:$CY$59,(属性价值透视!$H$2-1)*11+属性价值透视!AT32)*数据母表!$CW$2,0)</f>
        <v>24000</v>
      </c>
      <c r="BE32" s="13">
        <f t="shared" si="33"/>
        <v>24000</v>
      </c>
      <c r="BF32" s="37">
        <f t="shared" si="68"/>
        <v>6.5</v>
      </c>
      <c r="BG32" s="13">
        <f>IF(属性价值透视!$AU32&gt;0,INDEX(数据母表!$DC$5:$DC$59,(属性价值透视!$H$2-1)*11+属性价值透视!$AT32),0)</f>
        <v>0</v>
      </c>
      <c r="BH32" s="13">
        <f>IF(属性价值透视!$AU32&gt;0,INDEX(数据母表!$DC$5:$DC$59,(属性价值透视!$H$2-1)*11+属性价值透视!$AT32),0)</f>
        <v>0</v>
      </c>
      <c r="BI32" s="13">
        <f>IF(属性价值透视!$AU32&gt;0,INDEX(数据母表!$DC$5:$DC$59,(属性价值透视!$H$2-1)*11+属性价值透视!$AT32),0)</f>
        <v>0</v>
      </c>
      <c r="BJ32" s="13">
        <f t="shared" si="34"/>
        <v>0</v>
      </c>
      <c r="BK32" s="13">
        <f t="shared" si="35"/>
        <v>0</v>
      </c>
      <c r="BL32" s="13">
        <f t="shared" si="36"/>
        <v>0</v>
      </c>
      <c r="BM32" s="13">
        <f t="shared" si="37"/>
        <v>0</v>
      </c>
      <c r="BN32" s="13">
        <f>SUMIFS(数据母表!$DT$5:$DT$754,数据母表!$DR$5:$DR$754,"&gt;"&amp;属性价值透视!$B32,数据母表!$DR$5:$DR$754,"&lt;="&amp;属性价值透视!$C32,数据母表!$DS$5:$DS$754,"="&amp;属性价值透视!$H$2)</f>
        <v>2280920</v>
      </c>
      <c r="BO32" s="13">
        <f t="shared" si="38"/>
        <v>2280.9</v>
      </c>
      <c r="BP32" s="37">
        <f t="shared" si="69"/>
        <v>0</v>
      </c>
      <c r="BQ32" s="13">
        <f>SUM(N$7:N32)+SUM(W$7:W32)+SUM(AK$7:AK32)+SUM(BC$7:BC32)+SUM(BM$7:BM32)</f>
        <v>1538378.905</v>
      </c>
      <c r="BR32" s="13">
        <f>SUM(Q$7:Q32)+SUM(AF$7:AF32)+SUM(AR$7:AR32)+SUM(BE$7:BE32)+SUM(BO$7:BO32)</f>
        <v>167122.25</v>
      </c>
      <c r="BS32" s="37">
        <f t="shared" si="70"/>
        <v>9.1999999999999993</v>
      </c>
      <c r="BT32" s="13">
        <f t="shared" si="39"/>
        <v>328826.86249999999</v>
      </c>
      <c r="BU32" s="13">
        <f t="shared" si="40"/>
        <v>35980.200000000004</v>
      </c>
      <c r="BV32" s="37">
        <f t="shared" si="71"/>
        <v>9.1</v>
      </c>
      <c r="BW32" s="13">
        <f>MATCH(C32,数据母表!$FB$5:$FB$13,1)-1</f>
        <v>7</v>
      </c>
      <c r="BX32" s="13">
        <f t="shared" si="89"/>
        <v>0</v>
      </c>
      <c r="BY32" s="13">
        <f>IF(BX32&gt;0,SUMIFS(数据母表!$FK$5:$FK$84,数据母表!FF30:FF109,"="&amp;属性价值透视!BW32),0)</f>
        <v>0</v>
      </c>
      <c r="BZ32" s="13">
        <f>IF(BX32&gt;0,ROUND(SUMIFS(数据母表!$FR$5:$FR$84,数据母表!FF30:FF109,"="&amp;属性价值透视!BW32),1),0)</f>
        <v>0</v>
      </c>
      <c r="CA32" s="37">
        <f t="shared" si="72"/>
        <v>0</v>
      </c>
      <c r="CB32" s="13">
        <f>IF(属性价值透视!BW32&gt;0,INDEX(数据母表!$FC$6:$FC$13,属性价值透视!BW32),0)</f>
        <v>4</v>
      </c>
      <c r="CC32" s="13">
        <f>IF(BX32&gt;0,SUMIFS(数据母表!$FK$5:$FK$84,数据母表!FF30:FF109,"="&amp;属性价值透视!BW32,数据母表!$FG$5:$FG$84,"&lt;="&amp;属性价值透视!CB32),0)</f>
        <v>0</v>
      </c>
      <c r="CD32" s="13">
        <f>IF(BX32&gt;0,SUMIFS(数据母表!$FR$5:$FR$84,数据母表!FF30:FF109,"="&amp;属性价值透视!BW32,数据母表!$FG$5:$FG$84,"&lt;="&amp;属性价值透视!CB32),0)</f>
        <v>0</v>
      </c>
      <c r="CE32" s="37">
        <f t="shared" si="73"/>
        <v>0</v>
      </c>
      <c r="CG32">
        <f t="shared" si="74"/>
        <v>1538378.905</v>
      </c>
      <c r="CI32" s="37">
        <f t="shared" si="0"/>
        <v>305.89999999999998</v>
      </c>
      <c r="CJ32" s="37">
        <f t="shared" si="41"/>
        <v>5716</v>
      </c>
      <c r="CK32" s="37">
        <f t="shared" si="42"/>
        <v>3677.4</v>
      </c>
      <c r="CL32" s="37">
        <f t="shared" si="43"/>
        <v>24000</v>
      </c>
      <c r="CM32" s="37">
        <f t="shared" si="44"/>
        <v>2280.9</v>
      </c>
      <c r="CN32" s="37">
        <f t="shared" si="45"/>
        <v>0</v>
      </c>
      <c r="CP32" s="37">
        <f t="shared" si="6"/>
        <v>37</v>
      </c>
      <c r="CQ32" s="37">
        <f t="shared" si="46"/>
        <v>7.8726382085374391</v>
      </c>
      <c r="CR32" s="37">
        <f t="shared" si="47"/>
        <v>32</v>
      </c>
      <c r="CS32" s="37">
        <f t="shared" si="48"/>
        <v>6.5</v>
      </c>
      <c r="CT32" s="37">
        <f t="shared" si="49"/>
        <v>0</v>
      </c>
      <c r="CU32" s="37">
        <f t="shared" si="50"/>
        <v>0</v>
      </c>
      <c r="CX32" s="13">
        <f t="shared" si="12"/>
        <v>11300</v>
      </c>
      <c r="CY32" s="13">
        <f t="shared" si="51"/>
        <v>45000</v>
      </c>
      <c r="CZ32" s="13">
        <f t="shared" si="52"/>
        <v>117000</v>
      </c>
      <c r="DA32" s="13">
        <f t="shared" si="53"/>
        <v>155526.86249999999</v>
      </c>
      <c r="DB32" s="13">
        <f t="shared" si="54"/>
        <v>0</v>
      </c>
      <c r="DC32" s="13">
        <f t="shared" si="55"/>
        <v>0</v>
      </c>
      <c r="DD32" s="37">
        <f t="shared" si="75"/>
        <v>328826.86249999999</v>
      </c>
      <c r="DE32" s="42">
        <f t="shared" si="76"/>
        <v>3.4364589054825166E-2</v>
      </c>
      <c r="DF32" s="42">
        <f t="shared" si="77"/>
        <v>0.13685013340417101</v>
      </c>
      <c r="DG32" s="42">
        <f t="shared" si="78"/>
        <v>0.35581034685084467</v>
      </c>
      <c r="DH32" s="42">
        <f t="shared" si="79"/>
        <v>0.47297493069015917</v>
      </c>
      <c r="DI32" s="42">
        <f t="shared" si="80"/>
        <v>0</v>
      </c>
      <c r="DJ32" s="42">
        <f t="shared" si="81"/>
        <v>0</v>
      </c>
    </row>
    <row r="33" spans="1:114" ht="16.5" x14ac:dyDescent="0.2">
      <c r="A33" s="33">
        <v>27</v>
      </c>
      <c r="B33" s="13">
        <f>数据母表!BW31</f>
        <v>140</v>
      </c>
      <c r="C33" s="13">
        <f>数据母表!BX31</f>
        <v>145</v>
      </c>
      <c r="D33" s="13">
        <v>300</v>
      </c>
      <c r="E33" s="13">
        <v>52.92</v>
      </c>
      <c r="F33" s="13">
        <f t="shared" si="24"/>
        <v>19</v>
      </c>
      <c r="G33" s="13">
        <f t="shared" si="25"/>
        <v>20</v>
      </c>
      <c r="H33" s="13">
        <f t="shared" si="26"/>
        <v>150</v>
      </c>
      <c r="I33" s="13">
        <f t="shared" si="58"/>
        <v>147</v>
      </c>
      <c r="J33" s="13">
        <f>MATCH(I33,数据母表!$AY$5:$AY$56,1)</f>
        <v>51</v>
      </c>
      <c r="K33" s="13">
        <f>INDEX(数据母表!P$5:P$84,(属性价值透视!$C$2-2)*20+属性价值透视!$G33)*($C33-$B33)</f>
        <v>375</v>
      </c>
      <c r="L33" s="13">
        <f>INDEX(数据母表!Q$5:Q$84,(属性价值透视!$C$2-2)*20+属性价值透视!$G33)*($C33-$B33)</f>
        <v>190</v>
      </c>
      <c r="M33" s="13">
        <f>INDEX(数据母表!R$5:R$84,(属性价值透视!$C$2-2)*20+属性价值透视!$G33)*($C33-$B33)</f>
        <v>3750</v>
      </c>
      <c r="N33" s="13">
        <f t="shared" si="27"/>
        <v>11300</v>
      </c>
      <c r="O33" s="13">
        <f>SUMIFS(数据母表!$CR$5:$CR$604,数据母表!$CP$5:$CP$604,"&lt;"&amp;属性价值透视!C33,数据母表!$CP$5:$CP$604,"&gt;="&amp;属性价值透视!B33,数据母表!$CQ$5:$CQ$604,"="&amp;属性价值透视!$C$2)</f>
        <v>964100</v>
      </c>
      <c r="P33" s="13">
        <f t="shared" si="59"/>
        <v>385640</v>
      </c>
      <c r="Q33" s="13">
        <f t="shared" si="60"/>
        <v>385.6</v>
      </c>
      <c r="R33" s="37">
        <f t="shared" si="61"/>
        <v>29</v>
      </c>
      <c r="S33" s="13">
        <f t="shared" si="62"/>
        <v>0</v>
      </c>
      <c r="T33" s="13">
        <f>SUMIFS(数据母表!BA$5:BA$212,数据母表!$AW$5:$AW$212,"="&amp;属性价值透视!$C$2,数据母表!$AX$5:$AX$212,"&gt;"&amp;属性价值透视!$J32,数据母表!$AX$5:$AX$212,"&lt;="&amp;属性价值透视!$J33)</f>
        <v>0</v>
      </c>
      <c r="U33" s="13">
        <f>SUMIFS(数据母表!BB$5:BB$212,数据母表!$AW$5:$AW$212,"="&amp;属性价值透视!$C$2,数据母表!$AX$5:$AX$212,"&gt;"&amp;属性价值透视!$J32,数据母表!$AX$5:$AX$212,"&lt;="&amp;属性价值透视!$J33)</f>
        <v>0</v>
      </c>
      <c r="V33" s="13">
        <f>SUMIFS(数据母表!BC$5:BC$212,数据母表!$AW$5:$AW$212,"="&amp;属性价值透视!$C$2,数据母表!$AX$5:$AX$212,"&gt;"&amp;属性价值透视!$J32,数据母表!$AX$5:$AX$212,"&lt;="&amp;属性价值透视!$J33)</f>
        <v>0</v>
      </c>
      <c r="W33" s="13">
        <f t="shared" si="28"/>
        <v>0</v>
      </c>
      <c r="X33" s="13">
        <f>SUMIFS(数据母表!BD$5:BD$212,数据母表!$AW$5:$AW$212,"="&amp;属性价值透视!$C$2,数据母表!$AX$5:$AX$212,"&gt;"&amp;属性价值透视!$J32,数据母表!$AX$5:$AX$212,"&lt;="&amp;属性价值透视!$J33)</f>
        <v>0</v>
      </c>
      <c r="Y33" s="13">
        <f>SUMIFS(数据母表!BE$5:BE$212,数据母表!$AW$5:$AW$212,"="&amp;属性价值透视!$C$2,数据母表!$AX$5:$AX$212,"&gt;"&amp;属性价值透视!$J32,数据母表!$AX$5:$AX$212,"&lt;="&amp;属性价值透视!$J33)</f>
        <v>0</v>
      </c>
      <c r="Z33" s="13">
        <f>SUMIFS(数据母表!BF$5:BF$212,数据母表!$AW$5:$AW$212,"="&amp;属性价值透视!$C$2,数据母表!$AX$5:$AX$212,"&gt;"&amp;属性价值透视!$J32,数据母表!$AX$5:$AX$212,"&lt;="&amp;属性价值透视!$J33)</f>
        <v>0</v>
      </c>
      <c r="AA33" s="13">
        <f>SUMIFS(数据母表!BG$5:BG$212,数据母表!$AW$5:$AW$212,"="&amp;属性价值透视!$C$2,数据母表!$AX$5:$AX$212,"&gt;"&amp;属性价值透视!$J32,数据母表!$AX$5:$AX$212,"&lt;="&amp;属性价值透视!$J33)</f>
        <v>0</v>
      </c>
      <c r="AB33" s="13">
        <f>SUMIFS(数据母表!BH$5:BH$212,数据母表!$AW$5:$AW$212,"="&amp;属性价值透视!$C$2,数据母表!$AX$5:$AX$212,"&gt;"&amp;属性价值透视!$J32,数据母表!$AX$5:$AX$212,"&lt;="&amp;属性价值透视!$J33)</f>
        <v>0</v>
      </c>
      <c r="AC33" s="13">
        <f>SUMIFS(数据母表!BI$5:BI$212,数据母表!$AW$5:$AW$212,"="&amp;属性价值透视!$C$2,数据母表!$AX$5:$AX$212,"&gt;"&amp;属性价值透视!$J32,数据母表!$AX$5:$AX$212,"&lt;="&amp;属性价值透视!$J33)</f>
        <v>0</v>
      </c>
      <c r="AD33" s="13">
        <f>SUMIFS(数据母表!BJ$5:BJ$212,数据母表!$AW$5:$AW$212,"="&amp;属性价值透视!$C$2,数据母表!$AX$5:$AX$212,"&gt;"&amp;属性价值透视!$J32,数据母表!$AX$5:$AX$212,"&lt;="&amp;属性价值透视!$J33)</f>
        <v>0</v>
      </c>
      <c r="AE33" s="13">
        <f t="shared" si="29"/>
        <v>0</v>
      </c>
      <c r="AF33" s="13">
        <f t="shared" si="63"/>
        <v>0</v>
      </c>
      <c r="AG33" s="37">
        <f t="shared" si="64"/>
        <v>0</v>
      </c>
      <c r="AH33" s="13">
        <f>SUMIFS(数据母表!W$5:W$84,数据母表!$K$5:$K$84,"="&amp;属性价值透视!$C$2,数据母表!$L$5:$L$84,"="&amp;属性价值透视!$G33)*$S33</f>
        <v>0</v>
      </c>
      <c r="AI33" s="13">
        <f>SUMIFS(数据母表!X$5:X$84,数据母表!$K$5:$K$84,"="&amp;属性价值透视!$C$2,数据母表!$L$5:$L$84,"="&amp;属性价值透视!$G33)*$S33</f>
        <v>0</v>
      </c>
      <c r="AJ33" s="13">
        <f>SUMIFS(数据母表!Y$5:Y$84,数据母表!$K$5:$K$84,"="&amp;属性价值透视!$C$2,数据母表!$L$5:$L$84,"="&amp;属性价值透视!$G33)*$S33</f>
        <v>0</v>
      </c>
      <c r="AK33" s="13">
        <f t="shared" si="30"/>
        <v>0</v>
      </c>
      <c r="AL33" s="13">
        <f>SUMIFS(数据母表!BO$5:BO$84,数据母表!$BM$5:$BM$84,"="&amp;属性价值透视!$C$2,数据母表!$BN$5:$BN$84,"="&amp;属性价值透视!$G33)*属性价值透视!$S33</f>
        <v>0</v>
      </c>
      <c r="AM33" s="13">
        <f>SUMIFS(数据母表!BP$5:BP$84,数据母表!$BM$5:$BM$84,"="&amp;属性价值透视!$C$2,数据母表!$BN$5:$BN$84,"="&amp;属性价值透视!$G33)*属性价值透视!$S33</f>
        <v>0</v>
      </c>
      <c r="AN33" s="13">
        <f>SUMIFS(数据母表!BQ$5:BQ$84,数据母表!$BM$5:$BM$84,"="&amp;属性价值透视!$C$2,数据母表!$BN$5:$BN$84,"="&amp;属性价值透视!$G33)*属性价值透视!$S33</f>
        <v>0</v>
      </c>
      <c r="AO33" s="13">
        <f>SUMIFS(数据母表!BR$5:BR$84,数据母表!$BM$5:$BM$84,"="&amp;属性价值透视!$C$2,数据母表!$BN$5:$BN$84,"="&amp;属性价值透视!$G33)*属性价值透视!$S33</f>
        <v>0</v>
      </c>
      <c r="AP33" s="13">
        <f>SUMIFS(数据母表!BS$5:BS$84,数据母表!$BM$5:$BM$84,"="&amp;属性价值透视!$C$2,数据母表!$BN$5:$BN$84,"="&amp;属性价值透视!$G33)*属性价值透视!$S33</f>
        <v>0</v>
      </c>
      <c r="AQ33" s="13">
        <f t="shared" si="31"/>
        <v>0</v>
      </c>
      <c r="AR33" s="13">
        <f t="shared" si="65"/>
        <v>0</v>
      </c>
      <c r="AS33" s="37">
        <f t="shared" si="66"/>
        <v>0</v>
      </c>
      <c r="AT33" s="47">
        <f>数据母表!CB31</f>
        <v>10</v>
      </c>
      <c r="AU33" s="47">
        <f t="shared" si="67"/>
        <v>1</v>
      </c>
      <c r="AV33" s="47">
        <f t="shared" si="90"/>
        <v>0</v>
      </c>
      <c r="AW33" s="47">
        <f>IF($AV33&gt;0,INDEX(数据母表!CZ$5:CZ$59,(属性价值透视!$H$2-1)*11+$AT33),0)</f>
        <v>0</v>
      </c>
      <c r="AX33" s="47">
        <f>IF($AV33&gt;0,INDEX(数据母表!DA$5:DA$59,(属性价值透视!$H$2-1)*11+$AT33),0)</f>
        <v>0</v>
      </c>
      <c r="AY33" s="47">
        <f>IF($AV33&gt;0,INDEX(数据母表!DB$5:DB$59,(属性价值透视!$H$2-1)*11+$AT33),0)</f>
        <v>0</v>
      </c>
      <c r="AZ33" s="47">
        <f>IF($AV33&gt;0,INDEX(数据母表!DF$5:DF$59,(属性价值透视!$H$2-1)*11+$AT33),0)</f>
        <v>0</v>
      </c>
      <c r="BA33" s="47">
        <f>IF($AV33&gt;0,INDEX(数据母表!DG$5:DG$59,(属性价值透视!$H$2-1)*11+$AT33),0)</f>
        <v>0</v>
      </c>
      <c r="BB33" s="47">
        <f>IF($AV33&gt;0,INDEX(数据母表!DH$5:DH$59,(属性价值透视!$H$2-1)*11+$AT33),0)</f>
        <v>0</v>
      </c>
      <c r="BC33" s="13">
        <f t="shared" si="32"/>
        <v>0</v>
      </c>
      <c r="BD33" s="13">
        <f>IF(属性价值透视!$AV33&gt;0,INDEX(数据母表!$CY$5:$CY$59,(属性价值透视!$H$2-1)*11+属性价值透视!AT33)*数据母表!$CW$2,0)</f>
        <v>0</v>
      </c>
      <c r="BE33" s="13">
        <f t="shared" si="33"/>
        <v>0</v>
      </c>
      <c r="BF33" s="37">
        <f t="shared" si="68"/>
        <v>0</v>
      </c>
      <c r="BG33" s="13">
        <f>IF(属性价值透视!$AU33&gt;0,INDEX(数据母表!$DC$5:$DC$59,(属性价值透视!$H$2-1)*11+属性价值透视!$AT33),0)</f>
        <v>0</v>
      </c>
      <c r="BH33" s="13">
        <f>IF(属性价值透视!$AU33&gt;0,INDEX(数据母表!$DC$5:$DC$59,(属性价值透视!$H$2-1)*11+属性价值透视!$AT33),0)</f>
        <v>0</v>
      </c>
      <c r="BI33" s="13">
        <f>IF(属性价值透视!$AU33&gt;0,INDEX(数据母表!$DC$5:$DC$59,(属性价值透视!$H$2-1)*11+属性价值透视!$AT33),0)</f>
        <v>0</v>
      </c>
      <c r="BJ33" s="13">
        <f t="shared" si="34"/>
        <v>0</v>
      </c>
      <c r="BK33" s="13">
        <f t="shared" si="35"/>
        <v>0</v>
      </c>
      <c r="BL33" s="13">
        <f t="shared" si="36"/>
        <v>0</v>
      </c>
      <c r="BM33" s="13">
        <f t="shared" si="37"/>
        <v>0</v>
      </c>
      <c r="BN33" s="13">
        <f>SUMIFS(数据母表!$DT$5:$DT$754,数据母表!$DR$5:$DR$754,"&gt;"&amp;属性价值透视!$B33,数据母表!$DR$5:$DR$754,"&lt;="&amp;属性价值透视!$C33,数据母表!$DS$5:$DS$754,"="&amp;属性价值透视!$H$2)</f>
        <v>3193280</v>
      </c>
      <c r="BO33" s="13">
        <f t="shared" si="38"/>
        <v>3193.3</v>
      </c>
      <c r="BP33" s="37">
        <f t="shared" si="69"/>
        <v>0</v>
      </c>
      <c r="BQ33" s="13">
        <f>SUM(N$7:N33)+SUM(W$7:W33)+SUM(AK$7:AK33)+SUM(BC$7:BC33)+SUM(BM$7:BM33)</f>
        <v>1549678.905</v>
      </c>
      <c r="BR33" s="13">
        <f>SUM(Q$7:Q33)+SUM(AF$7:AF33)+SUM(AR$7:AR33)+SUM(BE$7:BE33)+SUM(BO$7:BO33)</f>
        <v>170701.15000000002</v>
      </c>
      <c r="BS33" s="37">
        <f t="shared" si="70"/>
        <v>9.1</v>
      </c>
      <c r="BT33" s="13">
        <f t="shared" si="39"/>
        <v>11300</v>
      </c>
      <c r="BU33" s="13">
        <f t="shared" si="40"/>
        <v>3578.9</v>
      </c>
      <c r="BV33" s="37">
        <f t="shared" si="71"/>
        <v>3.2</v>
      </c>
      <c r="BW33" s="13">
        <f>MATCH(C33,数据母表!$FB$5:$FB$13,1)-1</f>
        <v>7</v>
      </c>
      <c r="BX33" s="13">
        <f t="shared" si="89"/>
        <v>0</v>
      </c>
      <c r="BY33" s="13">
        <f>IF(BX33&gt;0,SUMIFS(数据母表!$FK$5:$FK$84,数据母表!FF31:FF110,"="&amp;属性价值透视!BW33),0)</f>
        <v>0</v>
      </c>
      <c r="BZ33" s="13">
        <f>IF(BX33&gt;0,ROUND(SUMIFS(数据母表!$FR$5:$FR$84,数据母表!FF31:FF110,"="&amp;属性价值透视!BW33),1),0)</f>
        <v>0</v>
      </c>
      <c r="CA33" s="37">
        <f t="shared" si="72"/>
        <v>0</v>
      </c>
      <c r="CB33" s="13">
        <f>IF(属性价值透视!BW33&gt;0,INDEX(数据母表!$FC$6:$FC$13,属性价值透视!BW33),0)</f>
        <v>4</v>
      </c>
      <c r="CC33" s="13">
        <f>IF(BX33&gt;0,SUMIFS(数据母表!$FK$5:$FK$84,数据母表!FF31:FF110,"="&amp;属性价值透视!BW33,数据母表!$FG$5:$FG$84,"&lt;="&amp;属性价值透视!CB33),0)</f>
        <v>0</v>
      </c>
      <c r="CD33" s="13">
        <f>IF(BX33&gt;0,SUMIFS(数据母表!$FR$5:$FR$84,数据母表!FF31:FF110,"="&amp;属性价值透视!BW33,数据母表!$FG$5:$FG$84,"&lt;="&amp;属性价值透视!CB33),0)</f>
        <v>0</v>
      </c>
      <c r="CE33" s="37">
        <f t="shared" si="73"/>
        <v>0</v>
      </c>
      <c r="CG33">
        <f t="shared" si="74"/>
        <v>1549678.905</v>
      </c>
      <c r="CI33" s="37">
        <f t="shared" si="0"/>
        <v>385.6</v>
      </c>
      <c r="CJ33" s="37">
        <f t="shared" si="41"/>
        <v>0</v>
      </c>
      <c r="CK33" s="37">
        <f t="shared" si="42"/>
        <v>0</v>
      </c>
      <c r="CL33" s="37">
        <f t="shared" si="43"/>
        <v>0</v>
      </c>
      <c r="CM33" s="37">
        <f t="shared" si="44"/>
        <v>3193.3</v>
      </c>
      <c r="CN33" s="37">
        <f t="shared" si="45"/>
        <v>0</v>
      </c>
      <c r="CP33" s="37">
        <f t="shared" si="6"/>
        <v>29</v>
      </c>
      <c r="CQ33" s="37">
        <f t="shared" si="46"/>
        <v>0</v>
      </c>
      <c r="CR33" s="37">
        <f t="shared" si="47"/>
        <v>0</v>
      </c>
      <c r="CS33" s="37">
        <f t="shared" si="48"/>
        <v>0</v>
      </c>
      <c r="CT33" s="37">
        <f t="shared" si="49"/>
        <v>0</v>
      </c>
      <c r="CU33" s="37">
        <f t="shared" si="50"/>
        <v>0</v>
      </c>
      <c r="CX33" s="13">
        <f t="shared" si="12"/>
        <v>11300</v>
      </c>
      <c r="CY33" s="13">
        <f t="shared" si="51"/>
        <v>0</v>
      </c>
      <c r="CZ33" s="13">
        <f t="shared" si="52"/>
        <v>0</v>
      </c>
      <c r="DA33" s="13">
        <f t="shared" si="53"/>
        <v>0</v>
      </c>
      <c r="DB33" s="13">
        <f t="shared" si="54"/>
        <v>0</v>
      </c>
      <c r="DC33" s="13">
        <f t="shared" si="55"/>
        <v>0</v>
      </c>
      <c r="DD33" s="37">
        <f t="shared" si="75"/>
        <v>11300</v>
      </c>
      <c r="DE33" s="42">
        <f t="shared" si="76"/>
        <v>1</v>
      </c>
      <c r="DF33" s="42">
        <f t="shared" si="77"/>
        <v>0</v>
      </c>
      <c r="DG33" s="42">
        <f t="shared" si="78"/>
        <v>0</v>
      </c>
      <c r="DH33" s="42">
        <f t="shared" si="79"/>
        <v>0</v>
      </c>
      <c r="DI33" s="42">
        <f t="shared" si="80"/>
        <v>0</v>
      </c>
      <c r="DJ33" s="42">
        <f t="shared" si="81"/>
        <v>0</v>
      </c>
    </row>
    <row r="34" spans="1:114" ht="16.5" x14ac:dyDescent="0.2">
      <c r="A34" s="33">
        <v>28</v>
      </c>
      <c r="B34" s="13">
        <f>数据母表!BW32</f>
        <v>145</v>
      </c>
      <c r="C34" s="13">
        <f>数据母表!BX32</f>
        <v>150</v>
      </c>
      <c r="D34" s="13">
        <v>340</v>
      </c>
      <c r="E34" s="13">
        <v>60</v>
      </c>
      <c r="F34" s="13">
        <f t="shared" si="24"/>
        <v>20</v>
      </c>
      <c r="G34" s="13">
        <v>20</v>
      </c>
      <c r="H34" s="13">
        <f t="shared" si="26"/>
        <v>150</v>
      </c>
      <c r="I34" s="13">
        <f t="shared" si="58"/>
        <v>150</v>
      </c>
      <c r="J34" s="13">
        <f>MATCH(I34,数据母表!$AY$5:$AY$56,1)</f>
        <v>52</v>
      </c>
      <c r="K34" s="13">
        <f>INDEX(数据母表!P$5:P$84,(属性价值透视!$C$2-2)*20+属性价值透视!$G34)*($C34-$B34)</f>
        <v>375</v>
      </c>
      <c r="L34" s="13">
        <f>INDEX(数据母表!Q$5:Q$84,(属性价值透视!$C$2-2)*20+属性价值透视!$G34)*($C34-$B34)</f>
        <v>190</v>
      </c>
      <c r="M34" s="13">
        <f>INDEX(数据母表!R$5:R$84,(属性价值透视!$C$2-2)*20+属性价值透视!$G34)*($C34-$B34)</f>
        <v>3750</v>
      </c>
      <c r="N34" s="13">
        <f t="shared" si="27"/>
        <v>11300</v>
      </c>
      <c r="O34" s="13">
        <f>SUMIFS(数据母表!$CR$5:$CR$604,数据母表!$CP$5:$CP$604,"&lt;"&amp;属性价值透视!C34,数据母表!$CP$5:$CP$604,"&gt;="&amp;属性价值透视!B34,数据母表!$CQ$5:$CQ$604,"="&amp;属性价值透视!$C$2)</f>
        <v>1153400</v>
      </c>
      <c r="P34" s="13">
        <f t="shared" si="59"/>
        <v>461360</v>
      </c>
      <c r="Q34" s="13">
        <f t="shared" si="60"/>
        <v>461.4</v>
      </c>
      <c r="R34" s="37">
        <f t="shared" si="61"/>
        <v>24</v>
      </c>
      <c r="S34" s="13">
        <f t="shared" si="62"/>
        <v>0</v>
      </c>
      <c r="T34" s="13">
        <f>SUMIFS(数据母表!BA$5:BA$212,数据母表!$AW$5:$AW$212,"="&amp;属性价值透视!$C$2,数据母表!$AX$5:$AX$212,"&gt;"&amp;属性价值透视!$J33,数据母表!$AX$5:$AX$212,"&lt;="&amp;属性价值透视!$J34)</f>
        <v>1000</v>
      </c>
      <c r="U34" s="13">
        <f>SUMIFS(数据母表!BB$5:BB$212,数据母表!$AW$5:$AW$212,"="&amp;属性价值透视!$C$2,数据母表!$AX$5:$AX$212,"&gt;"&amp;属性价值透视!$J33,数据母表!$AX$5:$AX$212,"&lt;="&amp;属性价值透视!$J34)</f>
        <v>500</v>
      </c>
      <c r="V34" s="13">
        <f>SUMIFS(数据母表!BC$5:BC$212,数据母表!$AW$5:$AW$212,"="&amp;属性价值透视!$C$2,数据母表!$AX$5:$AX$212,"&gt;"&amp;属性价值透视!$J33,数据母表!$AX$5:$AX$212,"&lt;="&amp;属性价值透视!$J34)</f>
        <v>10000</v>
      </c>
      <c r="W34" s="13">
        <f t="shared" si="28"/>
        <v>30000</v>
      </c>
      <c r="X34" s="13">
        <f>SUMIFS(数据母表!BD$5:BD$212,数据母表!$AW$5:$AW$212,"="&amp;属性价值透视!$C$2,数据母表!$AX$5:$AX$212,"&gt;"&amp;属性价值透视!$J33,数据母表!$AX$5:$AX$212,"&lt;="&amp;属性价值透视!$J34)</f>
        <v>0</v>
      </c>
      <c r="Y34" s="13">
        <f>SUMIFS(数据母表!BE$5:BE$212,数据母表!$AW$5:$AW$212,"="&amp;属性价值透视!$C$2,数据母表!$AX$5:$AX$212,"&gt;"&amp;属性价值透视!$J33,数据母表!$AX$5:$AX$212,"&lt;="&amp;属性价值透视!$J34)</f>
        <v>0</v>
      </c>
      <c r="Z34" s="13">
        <f>SUMIFS(数据母表!BF$5:BF$212,数据母表!$AW$5:$AW$212,"="&amp;属性价值透视!$C$2,数据母表!$AX$5:$AX$212,"&gt;"&amp;属性价值透视!$J33,数据母表!$AX$5:$AX$212,"&lt;="&amp;属性价值透视!$J34)</f>
        <v>0</v>
      </c>
      <c r="AA34" s="13">
        <f>SUMIFS(数据母表!BG$5:BG$212,数据母表!$AW$5:$AW$212,"="&amp;属性价值透视!$C$2,数据母表!$AX$5:$AX$212,"&gt;"&amp;属性价值透视!$J33,数据母表!$AX$5:$AX$212,"&lt;="&amp;属性价值透视!$J34)</f>
        <v>0</v>
      </c>
      <c r="AB34" s="13">
        <f>SUMIFS(数据母表!BH$5:BH$212,数据母表!$AW$5:$AW$212,"="&amp;属性价值透视!$C$2,数据母表!$AX$5:$AX$212,"&gt;"&amp;属性价值透视!$J33,数据母表!$AX$5:$AX$212,"&lt;="&amp;属性价值透视!$J34)</f>
        <v>15</v>
      </c>
      <c r="AC34" s="13">
        <f>SUMIFS(数据母表!BI$5:BI$212,数据母表!$AW$5:$AW$212,"="&amp;属性价值透视!$C$2,数据母表!$AX$5:$AX$212,"&gt;"&amp;属性价值透视!$J33,数据母表!$AX$5:$AX$212,"&lt;="&amp;属性价值透视!$J34)</f>
        <v>3</v>
      </c>
      <c r="AD34" s="13">
        <f>SUMIFS(数据母表!BJ$5:BJ$212,数据母表!$AW$5:$AW$212,"="&amp;属性价值透视!$C$2,数据母表!$AX$5:$AX$212,"&gt;"&amp;属性价值透视!$J33,数据母表!$AX$5:$AX$212,"&lt;="&amp;属性价值透视!$J34)</f>
        <v>225800</v>
      </c>
      <c r="AE34" s="13">
        <f t="shared" si="29"/>
        <v>975800</v>
      </c>
      <c r="AF34" s="13">
        <f t="shared" si="63"/>
        <v>975.8</v>
      </c>
      <c r="AG34" s="37">
        <f t="shared" si="64"/>
        <v>31</v>
      </c>
      <c r="AH34" s="13">
        <f>SUMIFS(数据母表!W$5:W$84,数据母表!$K$5:$K$84,"="&amp;属性价值透视!$C$2,数据母表!$L$5:$L$84,"="&amp;属性价值透视!$G34)*$S34</f>
        <v>0</v>
      </c>
      <c r="AI34" s="13">
        <f>SUMIFS(数据母表!X$5:X$84,数据母表!$K$5:$K$84,"="&amp;属性价值透视!$C$2,数据母表!$L$5:$L$84,"="&amp;属性价值透视!$G34)*$S34</f>
        <v>0</v>
      </c>
      <c r="AJ34" s="13">
        <f>SUMIFS(数据母表!Y$5:Y$84,数据母表!$K$5:$K$84,"="&amp;属性价值透视!$C$2,数据母表!$L$5:$L$84,"="&amp;属性价值透视!$G34)*$S34</f>
        <v>0</v>
      </c>
      <c r="AK34" s="13">
        <f t="shared" si="30"/>
        <v>0</v>
      </c>
      <c r="AL34" s="13">
        <f>SUMIFS(数据母表!BO$5:BO$84,数据母表!$BM$5:$BM$84,"="&amp;属性价值透视!$C$2,数据母表!$BN$5:$BN$84,"="&amp;属性价值透视!$G34)*属性价值透视!$S34</f>
        <v>0</v>
      </c>
      <c r="AM34" s="13">
        <f>SUMIFS(数据母表!BP$5:BP$84,数据母表!$BM$5:$BM$84,"="&amp;属性价值透视!$C$2,数据母表!$BN$5:$BN$84,"="&amp;属性价值透视!$G34)*属性价值透视!$S34</f>
        <v>0</v>
      </c>
      <c r="AN34" s="13">
        <f>SUMIFS(数据母表!BQ$5:BQ$84,数据母表!$BM$5:$BM$84,"="&amp;属性价值透视!$C$2,数据母表!$BN$5:$BN$84,"="&amp;属性价值透视!$G34)*属性价值透视!$S34</f>
        <v>0</v>
      </c>
      <c r="AO34" s="13">
        <f>SUMIFS(数据母表!BR$5:BR$84,数据母表!$BM$5:$BM$84,"="&amp;属性价值透视!$C$2,数据母表!$BN$5:$BN$84,"="&amp;属性价值透视!$G34)*属性价值透视!$S34</f>
        <v>0</v>
      </c>
      <c r="AP34" s="13">
        <f>SUMIFS(数据母表!BS$5:BS$84,数据母表!$BM$5:$BM$84,"="&amp;属性价值透视!$C$2,数据母表!$BN$5:$BN$84,"="&amp;属性价值透视!$G34)*属性价值透视!$S34</f>
        <v>0</v>
      </c>
      <c r="AQ34" s="13">
        <f t="shared" si="31"/>
        <v>0</v>
      </c>
      <c r="AR34" s="13">
        <f t="shared" si="65"/>
        <v>0</v>
      </c>
      <c r="AS34" s="37">
        <f t="shared" si="66"/>
        <v>0</v>
      </c>
      <c r="AT34" s="47">
        <f>数据母表!CB32</f>
        <v>11</v>
      </c>
      <c r="AU34" s="47">
        <f t="shared" si="67"/>
        <v>1</v>
      </c>
      <c r="AV34" s="47">
        <f t="shared" si="90"/>
        <v>1</v>
      </c>
      <c r="AW34" s="47">
        <f>IF($AV34&gt;0,INDEX(数据母表!CZ$5:CZ$59,(属性价值透视!$H$2-1)*11+$AT34),0)</f>
        <v>0</v>
      </c>
      <c r="AX34" s="47">
        <f>IF($AV34&gt;0,INDEX(数据母表!DA$5:DA$59,(属性价值透视!$H$2-1)*11+$AT34),0)</f>
        <v>0</v>
      </c>
      <c r="AY34" s="47">
        <f>IF($AV34&gt;0,INDEX(数据母表!DB$5:DB$59,(属性价值透视!$H$2-1)*11+$AT34),0)</f>
        <v>0</v>
      </c>
      <c r="AZ34" s="47">
        <f>IF($AV34&gt;0,INDEX(数据母表!DF$5:DF$59,(属性价值透视!$H$2-1)*11+$AT34),0)</f>
        <v>5181.4399999999996</v>
      </c>
      <c r="BA34" s="47">
        <f>IF($AV34&gt;0,INDEX(数据母表!DG$5:DG$59,(属性价值透视!$H$2-1)*11+$AT34),0)</f>
        <v>2597.62</v>
      </c>
      <c r="BB34" s="47">
        <f>IF($AV34&gt;0,INDEX(数据母表!DH$5:DH$59,(属性价值透视!$H$2-1)*11+$AT34),0)</f>
        <v>48944.69</v>
      </c>
      <c r="BC34" s="13">
        <f t="shared" si="32"/>
        <v>152711.49</v>
      </c>
      <c r="BD34" s="13">
        <f>IF(属性价值透视!$AV34&gt;0,INDEX(数据母表!$CY$5:$CY$59,(属性价值透视!$H$2-1)*11+属性价值透视!AT34)*数据母表!$CW$2,0)</f>
        <v>32000</v>
      </c>
      <c r="BE34" s="13">
        <f t="shared" si="33"/>
        <v>32000</v>
      </c>
      <c r="BF34" s="37">
        <f t="shared" si="68"/>
        <v>4.8</v>
      </c>
      <c r="BG34" s="13">
        <f>IF(属性价值透视!$AU34&gt;0,INDEX(数据母表!$DC$5:$DC$59,(属性价值透视!$H$2-1)*11+属性价值透视!$AT34),0)</f>
        <v>0</v>
      </c>
      <c r="BH34" s="13">
        <f>IF(属性价值透视!$AU34&gt;0,INDEX(数据母表!$DC$5:$DC$59,(属性价值透视!$H$2-1)*11+属性价值透视!$AT34),0)</f>
        <v>0</v>
      </c>
      <c r="BI34" s="13">
        <f>IF(属性价值透视!$AU34&gt;0,INDEX(数据母表!$DC$5:$DC$59,(属性价值透视!$H$2-1)*11+属性价值透视!$AT34),0)</f>
        <v>0</v>
      </c>
      <c r="BJ34" s="13">
        <f t="shared" si="34"/>
        <v>0</v>
      </c>
      <c r="BK34" s="13">
        <f t="shared" si="35"/>
        <v>0</v>
      </c>
      <c r="BL34" s="13">
        <f t="shared" si="36"/>
        <v>0</v>
      </c>
      <c r="BM34" s="13">
        <f t="shared" si="37"/>
        <v>0</v>
      </c>
      <c r="BN34" s="13">
        <f>SUMIFS(数据母表!$DT$5:$DT$754,数据母表!$DR$5:$DR$754,"&gt;"&amp;属性价值透视!$B34,数据母表!$DR$5:$DR$754,"&lt;="&amp;属性价值透视!$C34,数据母表!$DS$5:$DS$754,"="&amp;属性价值透视!$H$2)</f>
        <v>4105600</v>
      </c>
      <c r="BO34" s="13">
        <f t="shared" si="38"/>
        <v>4105.6000000000004</v>
      </c>
      <c r="BP34" s="37">
        <f t="shared" si="69"/>
        <v>0</v>
      </c>
      <c r="BQ34" s="13">
        <f>SUM(N$7:N34)+SUM(W$7:W34)+SUM(AK$7:AK34)+SUM(BC$7:BC34)+SUM(BM$7:BM34)</f>
        <v>1743690.395</v>
      </c>
      <c r="BR34" s="13">
        <f>SUM(Q$7:Q34)+SUM(AF$7:AF34)+SUM(AR$7:AR34)+SUM(BE$7:BE34)+SUM(BO$7:BO34)</f>
        <v>208243.95</v>
      </c>
      <c r="BS34" s="37">
        <f t="shared" si="70"/>
        <v>8.4</v>
      </c>
      <c r="BT34" s="13">
        <f t="shared" si="39"/>
        <v>194011.49</v>
      </c>
      <c r="BU34" s="13">
        <f t="shared" si="40"/>
        <v>37542.799999999996</v>
      </c>
      <c r="BV34" s="37">
        <f t="shared" si="71"/>
        <v>5.2</v>
      </c>
      <c r="BW34" s="13">
        <f>MATCH(C34,数据母表!$FB$5:$FB$13,1)-1</f>
        <v>8</v>
      </c>
      <c r="BX34" s="13">
        <f t="shared" si="89"/>
        <v>1</v>
      </c>
      <c r="BY34" s="13">
        <f>IF(BX34&gt;0,SUMIFS(数据母表!$FK$5:$FK$84,数据母表!FF32:FF111,"="&amp;属性价值透视!BW34),0)</f>
        <v>154200</v>
      </c>
      <c r="BZ34" s="13">
        <f>IF(BX34&gt;0,ROUND(SUMIFS(数据母表!$FR$5:$FR$84,数据母表!FF32:FF111,"="&amp;属性价值透视!BW34),1),0)</f>
        <v>52289.1</v>
      </c>
      <c r="CA34" s="37">
        <f t="shared" si="72"/>
        <v>2.9</v>
      </c>
      <c r="CB34" s="13">
        <f>IF(属性价值透视!BW34&gt;0,INDEX(数据母表!$FC$6:$FC$13,属性价值透视!BW34),0)</f>
        <v>3</v>
      </c>
      <c r="CC34" s="13">
        <f>IF(BX34&gt;0,SUMIFS(数据母表!$FK$5:$FK$84,数据母表!FF32:FF111,"="&amp;属性价值透视!BW34,数据母表!$FG$5:$FG$84,"&lt;="&amp;属性价值透视!CB34),0)</f>
        <v>21600</v>
      </c>
      <c r="CD34" s="13">
        <f>IF(BX34&gt;0,SUMIFS(数据母表!$FR$5:$FR$84,数据母表!FF32:FF111,"="&amp;属性价值透视!BW34,数据母表!$FG$5:$FG$84,"&lt;="&amp;属性价值透视!CB34),0)</f>
        <v>3789.6751339712919</v>
      </c>
      <c r="CE34" s="37">
        <f t="shared" si="73"/>
        <v>5.7</v>
      </c>
      <c r="CG34">
        <f t="shared" si="74"/>
        <v>1765290.395</v>
      </c>
      <c r="CI34" s="37">
        <f t="shared" si="0"/>
        <v>461.4</v>
      </c>
      <c r="CJ34" s="37">
        <f t="shared" si="41"/>
        <v>0</v>
      </c>
      <c r="CK34" s="37">
        <f t="shared" si="42"/>
        <v>975.8</v>
      </c>
      <c r="CL34" s="37">
        <f t="shared" si="43"/>
        <v>32000</v>
      </c>
      <c r="CM34" s="37">
        <f t="shared" si="44"/>
        <v>4105.6000000000004</v>
      </c>
      <c r="CN34" s="37">
        <f t="shared" si="45"/>
        <v>3789.6751339712919</v>
      </c>
      <c r="CP34" s="37">
        <f t="shared" si="6"/>
        <v>24</v>
      </c>
      <c r="CQ34" s="37">
        <f t="shared" si="46"/>
        <v>0</v>
      </c>
      <c r="CR34" s="37">
        <f t="shared" si="47"/>
        <v>31</v>
      </c>
      <c r="CS34" s="37">
        <f t="shared" si="48"/>
        <v>4.8</v>
      </c>
      <c r="CT34" s="37">
        <f t="shared" si="49"/>
        <v>0</v>
      </c>
      <c r="CU34" s="37">
        <f t="shared" si="50"/>
        <v>5.7</v>
      </c>
      <c r="CX34" s="13">
        <f t="shared" si="12"/>
        <v>11300</v>
      </c>
      <c r="CY34" s="13">
        <f t="shared" si="51"/>
        <v>0</v>
      </c>
      <c r="CZ34" s="13">
        <f t="shared" si="52"/>
        <v>30000</v>
      </c>
      <c r="DA34" s="13">
        <f t="shared" si="53"/>
        <v>152711.49</v>
      </c>
      <c r="DB34" s="13">
        <f t="shared" si="54"/>
        <v>0</v>
      </c>
      <c r="DC34" s="13">
        <f t="shared" si="55"/>
        <v>21600</v>
      </c>
      <c r="DD34" s="37">
        <f t="shared" si="75"/>
        <v>215611.49</v>
      </c>
      <c r="DE34" s="42">
        <f t="shared" si="76"/>
        <v>5.2409080796204321E-2</v>
      </c>
      <c r="DF34" s="42">
        <f t="shared" si="77"/>
        <v>0</v>
      </c>
      <c r="DG34" s="42">
        <f t="shared" si="78"/>
        <v>0.13913915255629467</v>
      </c>
      <c r="DH34" s="42">
        <f t="shared" si="79"/>
        <v>0.70827157680696884</v>
      </c>
      <c r="DI34" s="42">
        <f t="shared" si="80"/>
        <v>0</v>
      </c>
      <c r="DJ34" s="42">
        <f t="shared" si="81"/>
        <v>0.10018018984053216</v>
      </c>
    </row>
    <row r="35" spans="1:114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AU35" s="14"/>
      <c r="AV35" s="14"/>
    </row>
    <row r="36" spans="1:114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AU36" s="14"/>
      <c r="AV36" s="14"/>
    </row>
  </sheetData>
  <mergeCells count="19">
    <mergeCell ref="K4:R4"/>
    <mergeCell ref="S4:AG4"/>
    <mergeCell ref="AH4:AS4"/>
    <mergeCell ref="AT4:BF4"/>
    <mergeCell ref="BG4:BP4"/>
    <mergeCell ref="BQ4:BV4"/>
    <mergeCell ref="BW4:CE4"/>
    <mergeCell ref="FC4:FH4"/>
    <mergeCell ref="DM4:DR4"/>
    <mergeCell ref="DT4:DY4"/>
    <mergeCell ref="EA4:EF4"/>
    <mergeCell ref="EH4:EM4"/>
    <mergeCell ref="EO4:ET4"/>
    <mergeCell ref="FK3:FN3"/>
    <mergeCell ref="FP3:FS3"/>
    <mergeCell ref="CP4:CU4"/>
    <mergeCell ref="CX4:DJ4"/>
    <mergeCell ref="CI4:CN4"/>
    <mergeCell ref="EV4:FA4"/>
  </mergeCells>
  <phoneticPr fontId="2" type="noConversion"/>
  <dataValidations disablePrompts="1" count="1">
    <dataValidation type="list" allowBlank="1" showInputMessage="1" showErrorMessage="1" sqref="B2">
      <formula1>卡牌品质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workbookViewId="0">
      <selection activeCell="L36" sqref="L36"/>
    </sheetView>
  </sheetViews>
  <sheetFormatPr defaultRowHeight="14.25" x14ac:dyDescent="0.2"/>
  <cols>
    <col min="3" max="3" width="10" customWidth="1"/>
    <col min="5" max="5" width="9.625" customWidth="1"/>
  </cols>
  <sheetData>
    <row r="3" spans="1:5" ht="15" x14ac:dyDescent="0.2">
      <c r="A3" s="48" t="s">
        <v>634</v>
      </c>
      <c r="B3" s="48" t="s">
        <v>363</v>
      </c>
      <c r="C3" s="48" t="s">
        <v>635</v>
      </c>
      <c r="D3" s="48" t="s">
        <v>636</v>
      </c>
      <c r="E3" s="50"/>
    </row>
    <row r="4" spans="1:5" ht="16.5" x14ac:dyDescent="0.2">
      <c r="A4" s="47">
        <f>CEILING(属性价值透视!E7,1)</f>
        <v>0</v>
      </c>
      <c r="B4" s="47">
        <v>1</v>
      </c>
      <c r="C4" s="47" t="str">
        <f>INDEX(属性价值透视!$B$7:$B$34,可做的任务!B4)&amp;"~"&amp;INDEX(属性价值透视!$C$7:$C$34,可做的任务!B4)</f>
        <v>1~7</v>
      </c>
      <c r="D4" s="47">
        <f>INDEX(属性价值透视!$G$7:$G$34,可做的任务!B4)</f>
        <v>2</v>
      </c>
      <c r="E4" s="49"/>
    </row>
    <row r="5" spans="1:5" ht="16.5" x14ac:dyDescent="0.2">
      <c r="A5" s="47">
        <f>CEILING(属性价值透视!E8,1)</f>
        <v>1</v>
      </c>
      <c r="B5" s="47">
        <v>2</v>
      </c>
      <c r="C5" s="47" t="str">
        <f>INDEX(属性价值透视!$B$7:$B$34,可做的任务!B5)&amp;"~"&amp;INDEX(属性价值透视!$C$7:$C$34,可做的任务!B5)</f>
        <v>7~15</v>
      </c>
      <c r="D5" s="47">
        <f>INDEX(属性价值透视!$G$7:$G$34,可做的任务!B5)</f>
        <v>3</v>
      </c>
      <c r="E5" s="49"/>
    </row>
    <row r="6" spans="1:5" ht="16.5" x14ac:dyDescent="0.2">
      <c r="A6" s="47">
        <f>CEILING(属性价值透视!E9,1)</f>
        <v>1</v>
      </c>
      <c r="B6" s="47">
        <v>3</v>
      </c>
      <c r="C6" s="47" t="str">
        <f>INDEX(属性价值透视!$B$7:$B$34,可做的任务!B6)&amp;"~"&amp;INDEX(属性价值透视!$C$7:$C$34,可做的任务!B6)</f>
        <v>15~25</v>
      </c>
      <c r="D6" s="47">
        <f>INDEX(属性价值透视!$G$7:$G$34,可做的任务!B6)</f>
        <v>4</v>
      </c>
      <c r="E6" s="49"/>
    </row>
    <row r="7" spans="1:5" ht="16.5" x14ac:dyDescent="0.2">
      <c r="A7" s="47">
        <f>CEILING(属性价值透视!E10,1)</f>
        <v>2</v>
      </c>
      <c r="B7" s="47">
        <v>4</v>
      </c>
      <c r="C7" s="47" t="str">
        <f>INDEX(属性价值透视!$B$7:$B$34,可做的任务!B7)&amp;"~"&amp;INDEX(属性价值透视!$C$7:$C$34,可做的任务!B7)</f>
        <v>25~30</v>
      </c>
      <c r="D7" s="47">
        <f>INDEX(属性价值透视!$G$7:$G$34,可做的任务!B7)</f>
        <v>5</v>
      </c>
      <c r="E7" s="49"/>
    </row>
    <row r="8" spans="1:5" ht="16.5" x14ac:dyDescent="0.2">
      <c r="A8" s="47">
        <f>CEILING(属性价值透视!E11,1)</f>
        <v>2</v>
      </c>
      <c r="B8" s="47">
        <v>5</v>
      </c>
      <c r="C8" s="47" t="str">
        <f>INDEX(属性价值透视!$B$7:$B$34,可做的任务!B8)&amp;"~"&amp;INDEX(属性价值透视!$C$7:$C$34,可做的任务!B8)</f>
        <v>30~35</v>
      </c>
      <c r="D8" s="47">
        <f>INDEX(属性价值透视!$G$7:$G$34,可做的任务!B8)</f>
        <v>5</v>
      </c>
      <c r="E8" s="49"/>
    </row>
    <row r="9" spans="1:5" ht="16.5" x14ac:dyDescent="0.2">
      <c r="A9" s="47">
        <f>CEILING(属性价值透视!E12,1)</f>
        <v>3</v>
      </c>
      <c r="B9" s="47">
        <v>6</v>
      </c>
      <c r="C9" s="47" t="str">
        <f>INDEX(属性价值透视!$B$7:$B$34,可做的任务!B9)&amp;"~"&amp;INDEX(属性价值透视!$C$7:$C$34,可做的任务!B9)</f>
        <v>35~40</v>
      </c>
      <c r="D9" s="47">
        <f>INDEX(属性价值透视!$G$7:$G$34,可做的任务!B9)</f>
        <v>6</v>
      </c>
      <c r="E9" s="49"/>
    </row>
    <row r="10" spans="1:5" ht="16.5" x14ac:dyDescent="0.2">
      <c r="A10" s="47">
        <f>CEILING(属性价值透视!E13,1)</f>
        <v>3</v>
      </c>
      <c r="B10" s="47">
        <v>7</v>
      </c>
      <c r="C10" s="47" t="str">
        <f>INDEX(属性价值透视!$B$7:$B$34,可做的任务!B10)&amp;"~"&amp;INDEX(属性价值透视!$C$7:$C$34,可做的任务!B10)</f>
        <v>40~45</v>
      </c>
      <c r="D10" s="47">
        <f>INDEX(属性价值透视!$G$7:$G$34,可做的任务!B10)</f>
        <v>7</v>
      </c>
      <c r="E10" s="49"/>
    </row>
    <row r="11" spans="1:5" ht="16.5" x14ac:dyDescent="0.2">
      <c r="A11" s="47">
        <f>CEILING(属性价值透视!E14,1)</f>
        <v>4</v>
      </c>
      <c r="B11" s="47">
        <v>8</v>
      </c>
      <c r="C11" s="47" t="str">
        <f>INDEX(属性价值透视!$B$7:$B$34,可做的任务!B11)&amp;"~"&amp;INDEX(属性价值透视!$C$7:$C$34,可做的任务!B11)</f>
        <v>45~50</v>
      </c>
      <c r="D11" s="47">
        <f>INDEX(属性价值透视!$G$7:$G$34,可做的任务!B11)</f>
        <v>8</v>
      </c>
      <c r="E11" s="49"/>
    </row>
    <row r="12" spans="1:5" ht="16.5" x14ac:dyDescent="0.2">
      <c r="A12" s="47">
        <f>CEILING(属性价值透视!E15,1)</f>
        <v>5</v>
      </c>
      <c r="B12" s="47">
        <v>9</v>
      </c>
      <c r="C12" s="47" t="str">
        <f>INDEX(属性价值透视!$B$7:$B$34,可做的任务!B12)&amp;"~"&amp;INDEX(属性价值透视!$C$7:$C$34,可做的任务!B12)</f>
        <v>50~55</v>
      </c>
      <c r="D12" s="47">
        <f>INDEX(属性价值透视!$G$7:$G$34,可做的任务!B12)</f>
        <v>8</v>
      </c>
      <c r="E12" s="49"/>
    </row>
    <row r="13" spans="1:5" ht="16.5" x14ac:dyDescent="0.2">
      <c r="A13" s="47">
        <f>CEILING(属性价值透视!E16,1)</f>
        <v>5</v>
      </c>
      <c r="B13" s="47">
        <v>10</v>
      </c>
      <c r="C13" s="47" t="str">
        <f>INDEX(属性价值透视!$B$7:$B$34,可做的任务!B13)&amp;"~"&amp;INDEX(属性价值透视!$C$7:$C$34,可做的任务!B13)</f>
        <v>55~60</v>
      </c>
      <c r="D13" s="47">
        <f>INDEX(属性价值透视!$G$7:$G$34,可做的任务!B13)</f>
        <v>9</v>
      </c>
      <c r="E13" s="49"/>
    </row>
    <row r="14" spans="1:5" ht="16.5" x14ac:dyDescent="0.2">
      <c r="A14" s="47">
        <f>CEILING(属性价值透视!E17,1)</f>
        <v>6</v>
      </c>
      <c r="B14" s="47">
        <v>11</v>
      </c>
      <c r="C14" s="47" t="str">
        <f>INDEX(属性价值透视!$B$7:$B$34,可做的任务!B14)&amp;"~"&amp;INDEX(属性价值透视!$C$7:$C$34,可做的任务!B14)</f>
        <v>60~65</v>
      </c>
      <c r="D14" s="47">
        <f>INDEX(属性价值透视!$G$7:$G$34,可做的任务!B14)</f>
        <v>10</v>
      </c>
      <c r="E14" s="49"/>
    </row>
    <row r="15" spans="1:5" ht="16.5" x14ac:dyDescent="0.2">
      <c r="A15" s="47">
        <f>CEILING(属性价值透视!E18,1)</f>
        <v>7</v>
      </c>
      <c r="B15" s="47">
        <v>12</v>
      </c>
      <c r="C15" s="47" t="str">
        <f>INDEX(属性价值透视!$B$7:$B$34,可做的任务!B15)&amp;"~"&amp;INDEX(属性价值透视!$C$7:$C$34,可做的任务!B15)</f>
        <v>65~70</v>
      </c>
      <c r="D15" s="47">
        <f>INDEX(属性价值透视!$G$7:$G$34,可做的任务!B15)</f>
        <v>11</v>
      </c>
      <c r="E15" s="49"/>
    </row>
    <row r="16" spans="1:5" ht="16.5" x14ac:dyDescent="0.2">
      <c r="A16" s="47">
        <f>CEILING(属性价值透视!E19,1)</f>
        <v>9</v>
      </c>
      <c r="B16" s="47">
        <v>13</v>
      </c>
      <c r="C16" s="47" t="str">
        <f>INDEX(属性价值透视!$B$7:$B$34,可做的任务!B16)&amp;"~"&amp;INDEX(属性价值透视!$C$7:$C$34,可做的任务!B16)</f>
        <v>70~75</v>
      </c>
      <c r="D16" s="47">
        <f>INDEX(属性价值透视!$G$7:$G$34,可做的任务!B16)</f>
        <v>11</v>
      </c>
      <c r="E16" s="49"/>
    </row>
    <row r="17" spans="1:5" ht="16.5" x14ac:dyDescent="0.2">
      <c r="A17" s="47">
        <f>CEILING(属性价值透视!E20,1)</f>
        <v>10</v>
      </c>
      <c r="B17" s="47">
        <v>14</v>
      </c>
      <c r="C17" s="47" t="str">
        <f>INDEX(属性价值透视!$B$7:$B$34,可做的任务!B17)&amp;"~"&amp;INDEX(属性价值透视!$C$7:$C$34,可做的任务!B17)</f>
        <v>75~80</v>
      </c>
      <c r="D17" s="47">
        <f>INDEX(属性价值透视!$G$7:$G$34,可做的任务!B17)</f>
        <v>12</v>
      </c>
      <c r="E17" s="49"/>
    </row>
    <row r="18" spans="1:5" ht="16.5" x14ac:dyDescent="0.2">
      <c r="A18" s="47">
        <f>CEILING(属性价值透视!E21,1)</f>
        <v>12</v>
      </c>
      <c r="B18" s="47">
        <v>15</v>
      </c>
      <c r="C18" s="47" t="str">
        <f>INDEX(属性价值透视!$B$7:$B$34,可做的任务!B18)&amp;"~"&amp;INDEX(属性价值透视!$C$7:$C$34,可做的任务!B18)</f>
        <v>80~85</v>
      </c>
      <c r="D18" s="47">
        <f>INDEX(属性价值透视!$G$7:$G$34,可做的任务!B18)</f>
        <v>13</v>
      </c>
      <c r="E18" s="49"/>
    </row>
    <row r="19" spans="1:5" ht="16.5" x14ac:dyDescent="0.2">
      <c r="A19" s="47">
        <f>CEILING(属性价值透视!E22,1)</f>
        <v>14</v>
      </c>
      <c r="B19" s="47">
        <v>16</v>
      </c>
      <c r="C19" s="47" t="str">
        <f>INDEX(属性价值透视!$B$7:$B$34,可做的任务!B19)&amp;"~"&amp;INDEX(属性价值透视!$C$7:$C$34,可做的任务!B19)</f>
        <v>85~90</v>
      </c>
      <c r="D19" s="47">
        <f>INDEX(属性价值透视!$G$7:$G$34,可做的任务!B19)</f>
        <v>14</v>
      </c>
      <c r="E19" s="49"/>
    </row>
    <row r="20" spans="1:5" ht="16.5" x14ac:dyDescent="0.2">
      <c r="A20" s="47">
        <f>CEILING(属性价值透视!E23,1)</f>
        <v>17</v>
      </c>
      <c r="B20" s="47">
        <v>17</v>
      </c>
      <c r="C20" s="47" t="str">
        <f>INDEX(属性价值透视!$B$7:$B$34,可做的任务!B20)&amp;"~"&amp;INDEX(属性价值透视!$C$7:$C$34,可做的任务!B20)</f>
        <v>90~95</v>
      </c>
      <c r="D20" s="47">
        <f>INDEX(属性价值透视!$G$7:$G$34,可做的任务!B20)</f>
        <v>14</v>
      </c>
      <c r="E20" s="49"/>
    </row>
    <row r="21" spans="1:5" ht="16.5" x14ac:dyDescent="0.2">
      <c r="A21" s="47">
        <f>CEILING(属性价值透视!E24,1)</f>
        <v>19</v>
      </c>
      <c r="B21" s="47">
        <v>18</v>
      </c>
      <c r="C21" s="47" t="str">
        <f>INDEX(属性价值透视!$B$7:$B$34,可做的任务!B21)&amp;"~"&amp;INDEX(属性价值透视!$C$7:$C$34,可做的任务!B21)</f>
        <v>95~100</v>
      </c>
      <c r="D21" s="47">
        <f>INDEX(属性价值透视!$G$7:$G$34,可做的任务!B21)</f>
        <v>15</v>
      </c>
      <c r="E21" s="49"/>
    </row>
    <row r="22" spans="1:5" ht="16.5" x14ac:dyDescent="0.2">
      <c r="A22" s="47">
        <f>CEILING(属性价值透视!E25,1)</f>
        <v>22</v>
      </c>
      <c r="B22" s="47">
        <v>19</v>
      </c>
      <c r="C22" s="47" t="str">
        <f>INDEX(属性价值透视!$B$7:$B$34,可做的任务!B22)&amp;"~"&amp;INDEX(属性价值透视!$C$7:$C$34,可做的任务!B22)</f>
        <v>100~105</v>
      </c>
      <c r="D22" s="47">
        <f>INDEX(属性价值透视!$G$7:$G$34,可做的任务!B22)</f>
        <v>15</v>
      </c>
      <c r="E22" s="49"/>
    </row>
    <row r="23" spans="1:5" ht="16.5" x14ac:dyDescent="0.2">
      <c r="A23" s="47">
        <f>CEILING(属性价值透视!E26,1)</f>
        <v>25</v>
      </c>
      <c r="B23" s="47">
        <v>20</v>
      </c>
      <c r="C23" s="47" t="str">
        <f>INDEX(属性价值透视!$B$7:$B$34,可做的任务!B23)&amp;"~"&amp;INDEX(属性价值透视!$C$7:$C$34,可做的任务!B23)</f>
        <v>105~110</v>
      </c>
      <c r="D23" s="47">
        <f>INDEX(属性价值透视!$G$7:$G$34,可做的任务!B23)</f>
        <v>16</v>
      </c>
      <c r="E23" s="49"/>
    </row>
    <row r="24" spans="1:5" ht="16.5" x14ac:dyDescent="0.2">
      <c r="A24" s="47">
        <f>CEILING(属性价值透视!E27,1)</f>
        <v>27</v>
      </c>
      <c r="B24" s="47">
        <v>21</v>
      </c>
      <c r="C24" s="47" t="str">
        <f>INDEX(属性价值透视!$B$7:$B$34,可做的任务!B24)&amp;"~"&amp;INDEX(属性价值透视!$C$7:$C$34,可做的任务!B24)</f>
        <v>110~115</v>
      </c>
      <c r="D24" s="47">
        <f>INDEX(属性价值透视!$G$7:$G$34,可做的任务!B24)</f>
        <v>16</v>
      </c>
      <c r="E24" s="49"/>
    </row>
    <row r="25" spans="1:5" ht="16.5" x14ac:dyDescent="0.2">
      <c r="A25" s="47">
        <f>CEILING(属性价值透视!E28,1)</f>
        <v>30</v>
      </c>
      <c r="B25" s="47">
        <v>22</v>
      </c>
      <c r="C25" s="47" t="str">
        <f>INDEX(属性价值透视!$B$7:$B$34,可做的任务!B25)&amp;"~"&amp;INDEX(属性价值透视!$C$7:$C$34,可做的任务!B25)</f>
        <v>115~120</v>
      </c>
      <c r="D25" s="47">
        <f>INDEX(属性价值透视!$G$7:$G$34,可做的任务!B25)</f>
        <v>17</v>
      </c>
      <c r="E25" s="49"/>
    </row>
    <row r="26" spans="1:5" ht="16.5" x14ac:dyDescent="0.2">
      <c r="A26" s="47">
        <f>CEILING(属性价值透视!E29,1)</f>
        <v>34</v>
      </c>
      <c r="B26" s="47">
        <v>23</v>
      </c>
      <c r="C26" s="47" t="str">
        <f>INDEX(属性价值透视!$B$7:$B$34,可做的任务!B26)&amp;"~"&amp;INDEX(属性价值透视!$C$7:$C$34,可做的任务!B26)</f>
        <v>120~125</v>
      </c>
      <c r="D26" s="47">
        <f>INDEX(属性价值透视!$G$7:$G$34,可做的任务!B26)</f>
        <v>17</v>
      </c>
      <c r="E26" s="49"/>
    </row>
    <row r="27" spans="1:5" ht="16.5" x14ac:dyDescent="0.2">
      <c r="A27" s="47">
        <f>CEILING(属性价值透视!E30,1)</f>
        <v>38</v>
      </c>
      <c r="B27" s="47">
        <v>24</v>
      </c>
      <c r="C27" s="47" t="str">
        <f>INDEX(属性价值透视!$B$7:$B$34,可做的任务!B27)&amp;"~"&amp;INDEX(属性价值透视!$C$7:$C$34,可做的任务!B27)</f>
        <v>125~130</v>
      </c>
      <c r="D27" s="47">
        <f>INDEX(属性价值透视!$G$7:$G$34,可做的任务!B27)</f>
        <v>18</v>
      </c>
      <c r="E27" s="49"/>
    </row>
    <row r="28" spans="1:5" ht="16.5" x14ac:dyDescent="0.2">
      <c r="A28" s="47">
        <f>CEILING(属性价值透视!E31,1)</f>
        <v>42</v>
      </c>
      <c r="B28" s="47">
        <v>25</v>
      </c>
      <c r="C28" s="47" t="str">
        <f>INDEX(属性价值透视!$B$7:$B$34,可做的任务!B28)&amp;"~"&amp;INDEX(属性价值透视!$C$7:$C$34,可做的任务!B28)</f>
        <v>130~135</v>
      </c>
      <c r="D28" s="47">
        <f>INDEX(属性价值透视!$G$7:$G$34,可做的任务!B28)</f>
        <v>19</v>
      </c>
      <c r="E28" s="49"/>
    </row>
    <row r="29" spans="1:5" ht="16.5" x14ac:dyDescent="0.2">
      <c r="A29" s="47">
        <f>CEILING(属性价值透视!E32,1)</f>
        <v>47</v>
      </c>
      <c r="B29" s="47">
        <v>26</v>
      </c>
      <c r="C29" s="47" t="str">
        <f>INDEX(属性价值透视!$B$7:$B$34,可做的任务!B29)&amp;"~"&amp;INDEX(属性价值透视!$C$7:$C$34,可做的任务!B29)</f>
        <v>135~140</v>
      </c>
      <c r="D29" s="47">
        <f>INDEX(属性价值透视!$G$7:$G$34,可做的任务!B29)</f>
        <v>20</v>
      </c>
      <c r="E29" s="49"/>
    </row>
    <row r="30" spans="1:5" ht="16.5" x14ac:dyDescent="0.2">
      <c r="A30" s="47">
        <f>CEILING(属性价值透视!E33,1)</f>
        <v>53</v>
      </c>
      <c r="B30" s="47">
        <v>27</v>
      </c>
      <c r="C30" s="47" t="str">
        <f>INDEX(属性价值透视!$B$7:$B$34,可做的任务!B30)&amp;"~"&amp;INDEX(属性价值透视!$C$7:$C$34,可做的任务!B30)</f>
        <v>140~145</v>
      </c>
      <c r="D30" s="47">
        <f>INDEX(属性价值透视!$G$7:$G$34,可做的任务!B30)</f>
        <v>20</v>
      </c>
      <c r="E30" s="49"/>
    </row>
    <row r="31" spans="1:5" ht="16.5" x14ac:dyDescent="0.2">
      <c r="A31" s="47">
        <f>CEILING(属性价值透视!E34,1)</f>
        <v>60</v>
      </c>
      <c r="B31" s="47">
        <v>28</v>
      </c>
      <c r="C31" s="47" t="str">
        <f>INDEX(属性价值透视!$B$7:$B$34,可做的任务!B31)&amp;"~"&amp;INDEX(属性价值透视!$C$7:$C$34,可做的任务!B31)</f>
        <v>145~150</v>
      </c>
      <c r="D31" s="47">
        <f>INDEX(属性价值透视!$G$7:$G$34,可做的任务!B31)</f>
        <v>20</v>
      </c>
      <c r="E31" s="49"/>
    </row>
    <row r="32" spans="1:5" ht="16.5" x14ac:dyDescent="0.2">
      <c r="A32" s="47"/>
      <c r="B32" s="47"/>
      <c r="C32" s="47"/>
      <c r="D32" s="47"/>
      <c r="E32" s="49"/>
    </row>
    <row r="33" spans="1:5" ht="16.5" x14ac:dyDescent="0.2">
      <c r="A33" s="47"/>
      <c r="B33" s="47"/>
      <c r="C33" s="47"/>
      <c r="D33" s="47"/>
      <c r="E33" s="49"/>
    </row>
    <row r="34" spans="1:5" ht="16.5" x14ac:dyDescent="0.2">
      <c r="A34" s="47"/>
      <c r="B34" s="47"/>
      <c r="C34" s="47"/>
      <c r="D34" s="47"/>
      <c r="E34" s="49"/>
    </row>
    <row r="35" spans="1:5" ht="16.5" x14ac:dyDescent="0.2">
      <c r="A35" s="47"/>
      <c r="B35" s="47"/>
      <c r="C35" s="47"/>
      <c r="D35" s="47"/>
      <c r="E35" s="49"/>
    </row>
    <row r="36" spans="1:5" ht="16.5" x14ac:dyDescent="0.2">
      <c r="A36" s="47"/>
      <c r="B36" s="47"/>
      <c r="C36" s="47"/>
      <c r="D36" s="47"/>
      <c r="E36" s="49"/>
    </row>
    <row r="37" spans="1:5" ht="16.5" x14ac:dyDescent="0.2">
      <c r="A37" s="47"/>
      <c r="B37" s="47"/>
      <c r="C37" s="47"/>
      <c r="D37" s="47"/>
      <c r="E37" s="49"/>
    </row>
    <row r="38" spans="1:5" ht="16.5" x14ac:dyDescent="0.2">
      <c r="A38" s="47"/>
      <c r="B38" s="47"/>
      <c r="C38" s="47"/>
      <c r="D38" s="47"/>
      <c r="E38" s="4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workbookViewId="0">
      <selection activeCell="Q11" sqref="Q11:W17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6" max="6" width="14.25" customWidth="1"/>
    <col min="7" max="7" width="9.875" customWidth="1"/>
    <col min="23" max="23" width="13.875" bestFit="1" customWidth="1"/>
    <col min="26" max="26" width="10.875" customWidth="1"/>
  </cols>
  <sheetData>
    <row r="1" spans="1:23" ht="15" x14ac:dyDescent="0.2">
      <c r="A1" s="17"/>
      <c r="B1" s="17"/>
      <c r="C1" s="17"/>
      <c r="D1" s="18"/>
      <c r="E1" s="18"/>
      <c r="F1" s="18"/>
      <c r="G1" s="18"/>
    </row>
    <row r="2" spans="1:23" ht="15" x14ac:dyDescent="0.2">
      <c r="A2" s="17"/>
      <c r="B2" s="17"/>
      <c r="C2" s="17"/>
      <c r="D2" s="18"/>
      <c r="E2" s="14"/>
      <c r="F2" s="18"/>
      <c r="G2" s="18"/>
      <c r="H2">
        <v>1</v>
      </c>
      <c r="I2">
        <f>H2*1.15</f>
        <v>1.1499999999999999</v>
      </c>
      <c r="J2">
        <f>I2*1.15</f>
        <v>1.3224999999999998</v>
      </c>
      <c r="K2">
        <f>J2*1.15</f>
        <v>1.5208749999999995</v>
      </c>
      <c r="L2">
        <f>K2*1.105</f>
        <v>1.6805668749999993</v>
      </c>
      <c r="M2">
        <f>L2*1.105</f>
        <v>1.8570263968749992</v>
      </c>
      <c r="N2">
        <f>M2*1.105</f>
        <v>2.052014168546874</v>
      </c>
      <c r="O2">
        <f>N2*1.105</f>
        <v>2.2674756562442959</v>
      </c>
    </row>
    <row r="3" spans="1:23" ht="17.25" x14ac:dyDescent="0.2">
      <c r="A3" s="12" t="s">
        <v>46</v>
      </c>
      <c r="B3" s="12" t="s">
        <v>47</v>
      </c>
      <c r="C3" s="12" t="s">
        <v>48</v>
      </c>
      <c r="D3" s="12" t="s">
        <v>62</v>
      </c>
      <c r="E3" s="14"/>
      <c r="H3" s="12" t="s">
        <v>194</v>
      </c>
      <c r="I3" s="12" t="s">
        <v>51</v>
      </c>
      <c r="J3" s="12" t="s">
        <v>52</v>
      </c>
      <c r="K3" s="12" t="s">
        <v>53</v>
      </c>
      <c r="L3" s="12" t="s">
        <v>54</v>
      </c>
      <c r="M3" s="12" t="s">
        <v>55</v>
      </c>
      <c r="N3" s="12" t="s">
        <v>56</v>
      </c>
      <c r="O3" s="12" t="s">
        <v>57</v>
      </c>
    </row>
    <row r="4" spans="1:23" ht="16.5" x14ac:dyDescent="0.2">
      <c r="A4" s="27" t="s">
        <v>16</v>
      </c>
      <c r="B4" s="27">
        <v>5</v>
      </c>
      <c r="C4" s="27">
        <v>10</v>
      </c>
      <c r="D4" s="27">
        <f>B4*C4</f>
        <v>50</v>
      </c>
      <c r="E4" s="14"/>
      <c r="G4" s="19" t="s">
        <v>17</v>
      </c>
      <c r="H4" s="27">
        <v>20</v>
      </c>
      <c r="I4" s="27">
        <v>40</v>
      </c>
      <c r="J4" s="27">
        <v>80</v>
      </c>
      <c r="K4" s="27">
        <v>120</v>
      </c>
      <c r="L4" s="27">
        <v>160</v>
      </c>
      <c r="M4" s="27"/>
      <c r="N4" s="27"/>
      <c r="O4" s="27"/>
      <c r="R4">
        <f>SUM(H4:L4)*B5</f>
        <v>4200</v>
      </c>
      <c r="S4">
        <f>SUM(H4:L4)/H4</f>
        <v>21</v>
      </c>
    </row>
    <row r="5" spans="1:23" ht="16.5" x14ac:dyDescent="0.2">
      <c r="A5" s="27" t="s">
        <v>187</v>
      </c>
      <c r="B5" s="27">
        <v>10</v>
      </c>
      <c r="C5" s="27">
        <v>20</v>
      </c>
      <c r="D5" s="27">
        <f>B5*C5</f>
        <v>200</v>
      </c>
      <c r="E5" s="14"/>
      <c r="G5" s="19" t="s">
        <v>186</v>
      </c>
      <c r="H5" s="27"/>
      <c r="I5" s="27">
        <v>40</v>
      </c>
      <c r="J5" s="27">
        <v>80</v>
      </c>
      <c r="K5" s="27">
        <v>120</v>
      </c>
      <c r="L5" s="27">
        <v>160</v>
      </c>
      <c r="M5" s="27">
        <v>240</v>
      </c>
      <c r="N5" s="27"/>
      <c r="O5" s="27"/>
      <c r="R5">
        <f>SUM(I5:M5)*B6</f>
        <v>9600</v>
      </c>
    </row>
    <row r="6" spans="1:23" ht="16.5" x14ac:dyDescent="0.2">
      <c r="A6" s="27" t="s">
        <v>49</v>
      </c>
      <c r="B6" s="27">
        <v>15</v>
      </c>
      <c r="C6" s="27">
        <v>40</v>
      </c>
      <c r="D6" s="27">
        <f>B6*C6</f>
        <v>600</v>
      </c>
      <c r="E6" s="14"/>
      <c r="G6" s="19" t="s">
        <v>193</v>
      </c>
      <c r="H6" s="27"/>
      <c r="I6" s="27"/>
      <c r="J6" s="27">
        <v>80</v>
      </c>
      <c r="K6" s="27">
        <v>80</v>
      </c>
      <c r="L6" s="27">
        <v>160</v>
      </c>
      <c r="M6" s="27">
        <v>160</v>
      </c>
      <c r="N6" s="27">
        <v>240</v>
      </c>
      <c r="O6" s="27"/>
      <c r="R6">
        <f>SUM(J6:N6)*B7</f>
        <v>25200</v>
      </c>
    </row>
    <row r="7" spans="1:23" ht="16.5" x14ac:dyDescent="0.2">
      <c r="A7" s="27" t="s">
        <v>171</v>
      </c>
      <c r="B7" s="27">
        <v>35</v>
      </c>
      <c r="C7" s="27">
        <v>80</v>
      </c>
      <c r="D7" s="27">
        <f>B7*C7</f>
        <v>2800</v>
      </c>
      <c r="E7" s="14"/>
      <c r="G7" s="19" t="s">
        <v>58</v>
      </c>
      <c r="H7" s="27"/>
      <c r="I7" s="27"/>
      <c r="J7" s="27"/>
      <c r="K7" s="27">
        <v>80</v>
      </c>
      <c r="L7" s="27">
        <v>80</v>
      </c>
      <c r="M7" s="27">
        <v>160</v>
      </c>
      <c r="N7" s="27">
        <v>160</v>
      </c>
      <c r="O7" s="27">
        <v>240</v>
      </c>
      <c r="R7">
        <f>SUM(K7:O7)*B8</f>
        <v>72000</v>
      </c>
    </row>
    <row r="8" spans="1:23" ht="16.5" x14ac:dyDescent="0.2">
      <c r="A8" s="27" t="s">
        <v>58</v>
      </c>
      <c r="B8" s="27">
        <v>100</v>
      </c>
      <c r="C8" s="27">
        <v>80</v>
      </c>
      <c r="D8" s="27">
        <f>B8*C8</f>
        <v>8000</v>
      </c>
      <c r="E8" s="14"/>
    </row>
    <row r="9" spans="1:23" x14ac:dyDescent="0.2">
      <c r="E9" s="14"/>
    </row>
    <row r="11" spans="1:23" ht="16.5" x14ac:dyDescent="0.2">
      <c r="F11" s="20"/>
      <c r="G11" s="20"/>
      <c r="H11" s="20"/>
      <c r="I11" s="20"/>
      <c r="J11" s="20"/>
      <c r="K11" s="20"/>
      <c r="L11" s="20"/>
      <c r="M11" s="20"/>
      <c r="N11" s="20"/>
      <c r="O11" s="20"/>
      <c r="R11" s="27"/>
      <c r="S11" s="27">
        <v>27</v>
      </c>
      <c r="T11" s="27">
        <v>2</v>
      </c>
      <c r="U11" s="27">
        <v>1</v>
      </c>
      <c r="V11" s="28" t="s">
        <v>192</v>
      </c>
      <c r="W11" s="13">
        <f>SUMPRODUCT(V13:V17,R13:R17)/30</f>
        <v>279.01000000000005</v>
      </c>
    </row>
    <row r="12" spans="1:23" ht="15" customHeight="1" x14ac:dyDescent="0.2">
      <c r="A12" s="12" t="s">
        <v>75</v>
      </c>
      <c r="B12" s="12" t="s">
        <v>18</v>
      </c>
      <c r="C12" s="12" t="s">
        <v>190</v>
      </c>
      <c r="D12" s="12" t="s">
        <v>254</v>
      </c>
      <c r="E12" s="14"/>
      <c r="F12" s="96" t="s">
        <v>191</v>
      </c>
      <c r="G12" s="96"/>
      <c r="H12" s="96"/>
      <c r="I12" s="96"/>
      <c r="J12" s="96"/>
      <c r="K12" s="96"/>
      <c r="L12" s="96"/>
      <c r="M12" s="96"/>
      <c r="N12" s="96"/>
      <c r="O12" s="96"/>
      <c r="R12" s="12" t="s">
        <v>190</v>
      </c>
      <c r="S12" s="12" t="s">
        <v>59</v>
      </c>
      <c r="T12" s="12" t="s">
        <v>189</v>
      </c>
      <c r="U12" s="12" t="s">
        <v>60</v>
      </c>
      <c r="V12" s="12" t="s">
        <v>188</v>
      </c>
      <c r="W12" s="16" t="s">
        <v>38</v>
      </c>
    </row>
    <row r="13" spans="1:23" ht="16.5" x14ac:dyDescent="0.2">
      <c r="A13" s="22" t="s">
        <v>234</v>
      </c>
      <c r="B13" s="27" t="s">
        <v>42</v>
      </c>
      <c r="C13" s="27">
        <f t="shared" ref="C13:C33" si="0">MATCH(B13,$G$4:$G$7)+1</f>
        <v>2</v>
      </c>
      <c r="D13" s="29"/>
      <c r="E13" s="14"/>
      <c r="F13" s="96"/>
      <c r="G13" s="96"/>
      <c r="H13" s="96"/>
      <c r="I13" s="96"/>
      <c r="J13" s="96"/>
      <c r="K13" s="96"/>
      <c r="L13" s="96"/>
      <c r="M13" s="96"/>
      <c r="N13" s="96"/>
      <c r="O13" s="96"/>
      <c r="Q13" s="27" t="s">
        <v>61</v>
      </c>
      <c r="R13" s="27">
        <v>27</v>
      </c>
      <c r="S13" s="27">
        <v>0.7</v>
      </c>
      <c r="T13" s="27"/>
      <c r="U13" s="27"/>
      <c r="V13" s="27">
        <f>SUMPRODUCT(S$11:U$11,S13:U13)</f>
        <v>18.899999999999999</v>
      </c>
      <c r="W13" s="15">
        <f>V13/30</f>
        <v>0.63</v>
      </c>
    </row>
    <row r="14" spans="1:23" ht="16.5" x14ac:dyDescent="0.2">
      <c r="A14" s="22" t="s">
        <v>235</v>
      </c>
      <c r="B14" s="27" t="s">
        <v>42</v>
      </c>
      <c r="C14" s="27">
        <f t="shared" si="0"/>
        <v>2</v>
      </c>
      <c r="D14" s="29"/>
      <c r="E14" s="14"/>
      <c r="F14" s="96"/>
      <c r="G14" s="96"/>
      <c r="H14" s="96"/>
      <c r="I14" s="96"/>
      <c r="J14" s="96"/>
      <c r="K14" s="96"/>
      <c r="L14" s="96"/>
      <c r="M14" s="96"/>
      <c r="N14" s="96"/>
      <c r="O14" s="96"/>
      <c r="Q14" s="27" t="s">
        <v>187</v>
      </c>
      <c r="R14" s="27">
        <v>200</v>
      </c>
      <c r="S14" s="27">
        <v>0.25</v>
      </c>
      <c r="T14" s="27"/>
      <c r="U14" s="27"/>
      <c r="V14" s="27">
        <f>SUMPRODUCT(S$11:U$11,S14:U14)</f>
        <v>6.75</v>
      </c>
      <c r="W14" s="15">
        <f>V14/30</f>
        <v>0.22500000000000001</v>
      </c>
    </row>
    <row r="15" spans="1:23" ht="16.5" x14ac:dyDescent="0.2">
      <c r="A15" s="22" t="s">
        <v>240</v>
      </c>
      <c r="B15" s="27" t="s">
        <v>43</v>
      </c>
      <c r="C15" s="27">
        <f t="shared" si="0"/>
        <v>3</v>
      </c>
      <c r="D15" s="29"/>
      <c r="E15" s="14"/>
      <c r="F15" s="96"/>
      <c r="G15" s="96"/>
      <c r="H15" s="96"/>
      <c r="I15" s="96"/>
      <c r="J15" s="96"/>
      <c r="K15" s="96"/>
      <c r="L15" s="96"/>
      <c r="M15" s="96"/>
      <c r="N15" s="96"/>
      <c r="O15" s="96"/>
      <c r="Q15" s="27" t="s">
        <v>186</v>
      </c>
      <c r="R15" s="27">
        <v>600</v>
      </c>
      <c r="S15" s="27">
        <v>0.05</v>
      </c>
      <c r="T15" s="27">
        <v>0.85</v>
      </c>
      <c r="U15" s="27"/>
      <c r="V15" s="27">
        <f>SUMPRODUCT(S$11:U$11,S15:U15)</f>
        <v>3.05</v>
      </c>
      <c r="W15" s="15">
        <f>V15/30</f>
        <v>0.10166666666666666</v>
      </c>
    </row>
    <row r="16" spans="1:23" ht="16.5" x14ac:dyDescent="0.2">
      <c r="A16" s="22" t="s">
        <v>241</v>
      </c>
      <c r="B16" s="27" t="s">
        <v>49</v>
      </c>
      <c r="C16" s="27">
        <f t="shared" si="0"/>
        <v>3</v>
      </c>
      <c r="D16" s="29"/>
      <c r="E16" s="14"/>
      <c r="F16" s="96"/>
      <c r="G16" s="96"/>
      <c r="H16" s="96"/>
      <c r="I16" s="96"/>
      <c r="J16" s="96"/>
      <c r="K16" s="96"/>
      <c r="L16" s="96"/>
      <c r="M16" s="96"/>
      <c r="N16" s="96"/>
      <c r="O16" s="96"/>
      <c r="Q16" s="27" t="s">
        <v>171</v>
      </c>
      <c r="R16" s="27">
        <v>2800</v>
      </c>
      <c r="S16" s="27">
        <v>0</v>
      </c>
      <c r="T16" s="27">
        <v>0.15</v>
      </c>
      <c r="U16" s="27">
        <v>0.8</v>
      </c>
      <c r="V16" s="27">
        <f>SUMPRODUCT(S$11:U$11,S16:U16)</f>
        <v>1.1000000000000001</v>
      </c>
      <c r="W16" s="15">
        <f>V16/30</f>
        <v>3.6666666666666667E-2</v>
      </c>
    </row>
    <row r="17" spans="1:23" ht="16.5" x14ac:dyDescent="0.2">
      <c r="A17" s="22" t="s">
        <v>246</v>
      </c>
      <c r="B17" s="27" t="s">
        <v>50</v>
      </c>
      <c r="C17" s="27">
        <f t="shared" si="0"/>
        <v>4</v>
      </c>
      <c r="D17" s="29"/>
      <c r="E17" s="14"/>
      <c r="F17" s="96"/>
      <c r="G17" s="96"/>
      <c r="H17" s="96"/>
      <c r="I17" s="96"/>
      <c r="J17" s="96"/>
      <c r="K17" s="96"/>
      <c r="L17" s="96"/>
      <c r="M17" s="96"/>
      <c r="N17" s="96"/>
      <c r="O17" s="96"/>
      <c r="Q17" s="27" t="s">
        <v>58</v>
      </c>
      <c r="R17" s="27">
        <v>8000</v>
      </c>
      <c r="S17" s="27">
        <v>0</v>
      </c>
      <c r="T17" s="27"/>
      <c r="U17" s="27">
        <v>0.2</v>
      </c>
      <c r="V17" s="27">
        <f>SUMPRODUCT(S$11:U$11,S17:U17)</f>
        <v>0.2</v>
      </c>
      <c r="W17" s="15">
        <f>V17/30</f>
        <v>6.6666666666666671E-3</v>
      </c>
    </row>
    <row r="18" spans="1:23" ht="16.5" x14ac:dyDescent="0.2">
      <c r="A18" s="22" t="s">
        <v>251</v>
      </c>
      <c r="B18" s="27" t="s">
        <v>45</v>
      </c>
      <c r="C18" s="27">
        <f t="shared" si="0"/>
        <v>5</v>
      </c>
      <c r="D18" s="29"/>
      <c r="E18" s="14"/>
      <c r="F18" s="96"/>
      <c r="G18" s="96"/>
      <c r="H18" s="96"/>
      <c r="I18" s="96"/>
      <c r="J18" s="96"/>
      <c r="K18" s="96"/>
      <c r="L18" s="96"/>
      <c r="M18" s="96"/>
      <c r="N18" s="96"/>
      <c r="O18" s="96"/>
    </row>
    <row r="19" spans="1:23" ht="16.5" x14ac:dyDescent="0.2">
      <c r="A19" s="21" t="s">
        <v>236</v>
      </c>
      <c r="B19" s="27" t="s">
        <v>42</v>
      </c>
      <c r="C19" s="27">
        <f t="shared" si="0"/>
        <v>2</v>
      </c>
      <c r="D19" s="29"/>
      <c r="E19" s="14"/>
      <c r="F19" s="96"/>
      <c r="G19" s="96"/>
      <c r="H19" s="96"/>
      <c r="I19" s="96"/>
      <c r="J19" s="96"/>
      <c r="K19" s="96"/>
      <c r="L19" s="96"/>
      <c r="M19" s="96"/>
      <c r="N19" s="96"/>
      <c r="O19" s="96"/>
    </row>
    <row r="20" spans="1:23" ht="16.5" x14ac:dyDescent="0.2">
      <c r="A20" s="21" t="s">
        <v>237</v>
      </c>
      <c r="B20" s="27" t="s">
        <v>42</v>
      </c>
      <c r="C20" s="27">
        <f t="shared" si="0"/>
        <v>2</v>
      </c>
      <c r="D20" s="29"/>
      <c r="E20" s="14"/>
      <c r="F20" s="96"/>
      <c r="G20" s="96"/>
      <c r="H20" s="96"/>
      <c r="I20" s="96"/>
      <c r="J20" s="96"/>
      <c r="K20" s="96"/>
      <c r="L20" s="96"/>
      <c r="M20" s="96"/>
      <c r="N20" s="96"/>
      <c r="O20" s="96"/>
    </row>
    <row r="21" spans="1:23" ht="16.5" x14ac:dyDescent="0.2">
      <c r="A21" s="21" t="s">
        <v>242</v>
      </c>
      <c r="B21" s="27" t="s">
        <v>43</v>
      </c>
      <c r="C21" s="27">
        <f t="shared" si="0"/>
        <v>3</v>
      </c>
      <c r="D21" s="29"/>
      <c r="E21" s="14"/>
      <c r="F21" s="96"/>
      <c r="G21" s="96"/>
      <c r="H21" s="96"/>
      <c r="I21" s="96"/>
      <c r="J21" s="96"/>
      <c r="K21" s="96"/>
      <c r="L21" s="96"/>
      <c r="M21" s="96"/>
      <c r="N21" s="96"/>
      <c r="O21" s="96"/>
    </row>
    <row r="22" spans="1:23" ht="16.5" x14ac:dyDescent="0.2">
      <c r="A22" s="21" t="s">
        <v>243</v>
      </c>
      <c r="B22" s="27" t="s">
        <v>186</v>
      </c>
      <c r="C22" s="27">
        <f t="shared" si="0"/>
        <v>3</v>
      </c>
      <c r="D22" s="29"/>
      <c r="E22" s="14"/>
      <c r="F22" s="96"/>
      <c r="G22" s="96"/>
      <c r="H22" s="96"/>
      <c r="I22" s="96"/>
      <c r="J22" s="96"/>
      <c r="K22" s="96"/>
      <c r="L22" s="96"/>
      <c r="M22" s="96"/>
      <c r="N22" s="96"/>
      <c r="O22" s="96"/>
    </row>
    <row r="23" spans="1:23" ht="16.5" x14ac:dyDescent="0.2">
      <c r="A23" s="21" t="s">
        <v>247</v>
      </c>
      <c r="B23" s="27" t="s">
        <v>171</v>
      </c>
      <c r="C23" s="27">
        <f t="shared" si="0"/>
        <v>4</v>
      </c>
      <c r="D23" s="29"/>
      <c r="E23" s="14"/>
      <c r="F23" s="96"/>
      <c r="G23" s="96"/>
      <c r="H23" s="96"/>
      <c r="I23" s="96"/>
      <c r="J23" s="96"/>
      <c r="K23" s="96"/>
      <c r="L23" s="96"/>
      <c r="M23" s="96"/>
      <c r="N23" s="96"/>
      <c r="O23" s="96"/>
    </row>
    <row r="24" spans="1:23" ht="16.5" x14ac:dyDescent="0.2">
      <c r="A24" s="21" t="s">
        <v>248</v>
      </c>
      <c r="B24" s="27" t="s">
        <v>171</v>
      </c>
      <c r="C24" s="27">
        <f t="shared" si="0"/>
        <v>4</v>
      </c>
      <c r="D24" s="29"/>
      <c r="E24" s="14"/>
      <c r="F24" s="96"/>
      <c r="G24" s="96"/>
      <c r="H24" s="96"/>
      <c r="I24" s="96"/>
      <c r="J24" s="96"/>
      <c r="K24" s="96"/>
      <c r="L24" s="96"/>
      <c r="M24" s="96"/>
      <c r="N24" s="96"/>
      <c r="O24" s="96"/>
    </row>
    <row r="25" spans="1:23" ht="16.5" x14ac:dyDescent="0.2">
      <c r="A25" s="21" t="s">
        <v>252</v>
      </c>
      <c r="B25" s="27" t="s">
        <v>45</v>
      </c>
      <c r="C25" s="27">
        <f t="shared" si="0"/>
        <v>5</v>
      </c>
      <c r="D25" s="29"/>
      <c r="E25" s="14"/>
      <c r="F25" s="96"/>
      <c r="G25" s="96"/>
      <c r="H25" s="96"/>
      <c r="I25" s="96"/>
      <c r="J25" s="96"/>
      <c r="K25" s="96"/>
      <c r="L25" s="96"/>
      <c r="M25" s="96"/>
      <c r="N25" s="96"/>
      <c r="O25" s="96"/>
    </row>
    <row r="26" spans="1:23" ht="16.5" x14ac:dyDescent="0.2">
      <c r="A26" s="23" t="s">
        <v>238</v>
      </c>
      <c r="B26" s="27" t="s">
        <v>42</v>
      </c>
      <c r="C26" s="27">
        <f t="shared" si="0"/>
        <v>2</v>
      </c>
      <c r="D26" s="29"/>
      <c r="E26" s="14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23" ht="16.5" x14ac:dyDescent="0.2">
      <c r="A27" s="23" t="s">
        <v>239</v>
      </c>
      <c r="B27" s="27" t="s">
        <v>42</v>
      </c>
      <c r="C27" s="27">
        <f t="shared" si="0"/>
        <v>2</v>
      </c>
      <c r="D27" s="29"/>
      <c r="E27" s="14"/>
      <c r="F27" s="96"/>
      <c r="G27" s="96"/>
      <c r="H27" s="96"/>
      <c r="I27" s="96"/>
      <c r="J27" s="96"/>
      <c r="K27" s="96"/>
      <c r="L27" s="96"/>
      <c r="M27" s="96"/>
      <c r="N27" s="96"/>
      <c r="O27" s="96"/>
    </row>
    <row r="28" spans="1:23" ht="16.5" x14ac:dyDescent="0.2">
      <c r="A28" s="23" t="s">
        <v>244</v>
      </c>
      <c r="B28" s="27" t="s">
        <v>43</v>
      </c>
      <c r="C28" s="27">
        <f t="shared" si="0"/>
        <v>3</v>
      </c>
      <c r="D28" s="29"/>
      <c r="E28" s="14"/>
      <c r="F28" s="96"/>
      <c r="G28" s="96"/>
      <c r="H28" s="96"/>
      <c r="I28" s="96"/>
      <c r="J28" s="96"/>
      <c r="K28" s="96"/>
      <c r="L28" s="96"/>
      <c r="M28" s="96"/>
      <c r="N28" s="96"/>
      <c r="O28" s="96"/>
    </row>
    <row r="29" spans="1:23" ht="16.5" x14ac:dyDescent="0.2">
      <c r="A29" s="23" t="s">
        <v>245</v>
      </c>
      <c r="B29" s="27" t="s">
        <v>43</v>
      </c>
      <c r="C29" s="27">
        <f t="shared" si="0"/>
        <v>3</v>
      </c>
      <c r="D29" s="29"/>
      <c r="E29" s="14"/>
      <c r="F29" s="96"/>
      <c r="G29" s="96"/>
      <c r="H29" s="96"/>
      <c r="I29" s="96"/>
      <c r="J29" s="96"/>
      <c r="K29" s="96"/>
      <c r="L29" s="96"/>
      <c r="M29" s="96"/>
      <c r="N29" s="96"/>
      <c r="O29" s="96"/>
    </row>
    <row r="30" spans="1:23" ht="16.5" x14ac:dyDescent="0.2">
      <c r="A30" s="23" t="s">
        <v>85</v>
      </c>
      <c r="B30" s="27" t="s">
        <v>49</v>
      </c>
      <c r="C30" s="27">
        <f t="shared" si="0"/>
        <v>3</v>
      </c>
      <c r="D30" s="29"/>
      <c r="E30" s="14"/>
      <c r="F30" s="96"/>
      <c r="G30" s="96"/>
      <c r="H30" s="96"/>
      <c r="I30" s="96"/>
      <c r="J30" s="96"/>
      <c r="K30" s="96"/>
      <c r="L30" s="96"/>
      <c r="M30" s="96"/>
      <c r="N30" s="96"/>
      <c r="O30" s="96"/>
    </row>
    <row r="31" spans="1:23" ht="16.5" x14ac:dyDescent="0.2">
      <c r="A31" s="23" t="s">
        <v>249</v>
      </c>
      <c r="B31" s="27" t="s">
        <v>44</v>
      </c>
      <c r="C31" s="27">
        <f t="shared" si="0"/>
        <v>4</v>
      </c>
      <c r="D31" s="29"/>
      <c r="E31" s="14"/>
      <c r="F31" s="96"/>
      <c r="G31" s="96"/>
      <c r="H31" s="96"/>
      <c r="I31" s="96"/>
      <c r="J31" s="96"/>
      <c r="K31" s="96"/>
      <c r="L31" s="96"/>
      <c r="M31" s="96"/>
      <c r="N31" s="96"/>
      <c r="O31" s="96"/>
    </row>
    <row r="32" spans="1:23" ht="16.5" x14ac:dyDescent="0.2">
      <c r="A32" s="23" t="s">
        <v>250</v>
      </c>
      <c r="B32" s="27" t="s">
        <v>50</v>
      </c>
      <c r="C32" s="27">
        <f t="shared" si="0"/>
        <v>4</v>
      </c>
      <c r="D32" s="29"/>
      <c r="E32" s="14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1:15" ht="16.5" x14ac:dyDescent="0.2">
      <c r="A33" s="23" t="s">
        <v>253</v>
      </c>
      <c r="B33" s="27" t="s">
        <v>58</v>
      </c>
      <c r="C33" s="27">
        <f t="shared" si="0"/>
        <v>5</v>
      </c>
      <c r="D33" s="29"/>
      <c r="E33" s="14"/>
      <c r="F33" s="96"/>
      <c r="G33" s="96"/>
      <c r="H33" s="96"/>
      <c r="I33" s="96"/>
      <c r="J33" s="96"/>
      <c r="K33" s="96"/>
      <c r="L33" s="96"/>
      <c r="M33" s="96"/>
      <c r="N33" s="96"/>
      <c r="O33" s="96"/>
    </row>
    <row r="36" spans="1:15" ht="16.5" x14ac:dyDescent="0.2">
      <c r="A36" s="27" t="s">
        <v>63</v>
      </c>
      <c r="B36" s="27">
        <v>650</v>
      </c>
      <c r="C36" s="27"/>
      <c r="F36" s="96" t="s">
        <v>185</v>
      </c>
      <c r="G36" s="96"/>
      <c r="H36" s="96"/>
      <c r="I36" s="96"/>
      <c r="J36" s="96"/>
      <c r="K36" s="96"/>
      <c r="L36" s="96"/>
      <c r="M36" s="96"/>
      <c r="N36" s="96"/>
      <c r="O36" s="96"/>
    </row>
    <row r="37" spans="1:15" ht="16.5" x14ac:dyDescent="0.2">
      <c r="A37" s="27" t="s">
        <v>64</v>
      </c>
      <c r="B37" s="27">
        <v>650</v>
      </c>
      <c r="C37" s="27"/>
      <c r="F37" s="96"/>
      <c r="G37" s="96"/>
      <c r="H37" s="96"/>
      <c r="I37" s="96"/>
      <c r="J37" s="96"/>
      <c r="K37" s="96"/>
      <c r="L37" s="96"/>
      <c r="M37" s="96"/>
      <c r="N37" s="96"/>
      <c r="O37" s="96"/>
    </row>
    <row r="38" spans="1:15" ht="16.5" x14ac:dyDescent="0.2">
      <c r="A38" s="27" t="s">
        <v>66</v>
      </c>
      <c r="B38" s="27">
        <v>650</v>
      </c>
      <c r="C38" s="27"/>
      <c r="F38" s="96"/>
      <c r="G38" s="96"/>
      <c r="H38" s="96"/>
      <c r="I38" s="96"/>
      <c r="J38" s="96"/>
      <c r="K38" s="96"/>
      <c r="L38" s="96"/>
      <c r="M38" s="96"/>
      <c r="N38" s="96"/>
      <c r="O38" s="96"/>
    </row>
    <row r="39" spans="1:15" ht="16.5" x14ac:dyDescent="0.2">
      <c r="A39" s="27" t="s">
        <v>67</v>
      </c>
      <c r="B39" s="27">
        <v>650</v>
      </c>
      <c r="C39" s="27"/>
      <c r="F39" s="96"/>
      <c r="G39" s="96"/>
      <c r="H39" s="96"/>
      <c r="I39" s="96"/>
      <c r="J39" s="96"/>
      <c r="K39" s="96"/>
      <c r="L39" s="96"/>
      <c r="M39" s="96"/>
      <c r="N39" s="96"/>
      <c r="O39" s="96"/>
    </row>
    <row r="40" spans="1:15" ht="16.5" x14ac:dyDescent="0.2">
      <c r="A40" s="27" t="s">
        <v>68</v>
      </c>
      <c r="B40" s="27">
        <v>750</v>
      </c>
      <c r="C40" s="27"/>
      <c r="F40" s="96"/>
      <c r="G40" s="96"/>
      <c r="H40" s="96"/>
      <c r="I40" s="96"/>
      <c r="J40" s="96"/>
      <c r="K40" s="96"/>
      <c r="L40" s="96"/>
      <c r="M40" s="96"/>
      <c r="N40" s="96"/>
      <c r="O40" s="96"/>
    </row>
    <row r="41" spans="1:15" ht="16.5" x14ac:dyDescent="0.2">
      <c r="A41" s="27" t="s">
        <v>69</v>
      </c>
      <c r="B41" s="27">
        <v>650</v>
      </c>
      <c r="C41" s="27"/>
      <c r="F41" s="96"/>
      <c r="G41" s="96"/>
      <c r="H41" s="96"/>
      <c r="I41" s="96"/>
      <c r="J41" s="96"/>
      <c r="K41" s="96"/>
      <c r="L41" s="96"/>
      <c r="M41" s="96"/>
      <c r="N41" s="96"/>
      <c r="O41" s="96"/>
    </row>
    <row r="42" spans="1:15" ht="16.5" x14ac:dyDescent="0.2">
      <c r="A42" s="27" t="s">
        <v>65</v>
      </c>
      <c r="B42" s="27">
        <v>285</v>
      </c>
      <c r="C42" s="27"/>
      <c r="F42" s="96"/>
      <c r="G42" s="96"/>
      <c r="H42" s="96"/>
      <c r="I42" s="96"/>
      <c r="J42" s="96"/>
      <c r="K42" s="96"/>
      <c r="L42" s="96"/>
      <c r="M42" s="96"/>
      <c r="N42" s="96"/>
      <c r="O42" s="96"/>
    </row>
    <row r="43" spans="1:15" ht="16.5" x14ac:dyDescent="0.2">
      <c r="A43" s="27" t="s">
        <v>184</v>
      </c>
      <c r="B43" s="27">
        <v>285</v>
      </c>
      <c r="C43" s="27"/>
      <c r="F43" s="96"/>
      <c r="G43" s="96"/>
      <c r="H43" s="96"/>
      <c r="I43" s="96"/>
      <c r="J43" s="96"/>
      <c r="K43" s="96"/>
      <c r="L43" s="96"/>
      <c r="M43" s="96"/>
      <c r="N43" s="96"/>
      <c r="O43" s="96"/>
    </row>
    <row r="44" spans="1:15" ht="16.5" x14ac:dyDescent="0.2">
      <c r="A44" s="27" t="s">
        <v>70</v>
      </c>
      <c r="B44" s="27">
        <v>285</v>
      </c>
      <c r="C44" s="27"/>
      <c r="F44" s="96"/>
      <c r="G44" s="96"/>
      <c r="H44" s="96"/>
      <c r="I44" s="96"/>
      <c r="J44" s="96"/>
      <c r="K44" s="96"/>
      <c r="L44" s="96"/>
      <c r="M44" s="96"/>
      <c r="N44" s="96"/>
      <c r="O44" s="96"/>
    </row>
    <row r="45" spans="1:15" ht="16.5" x14ac:dyDescent="0.2">
      <c r="A45" s="27" t="s">
        <v>73</v>
      </c>
      <c r="B45" s="27">
        <v>285</v>
      </c>
      <c r="C45" s="27"/>
      <c r="F45" s="96"/>
      <c r="G45" s="96"/>
      <c r="H45" s="96"/>
      <c r="I45" s="96"/>
      <c r="J45" s="96"/>
      <c r="K45" s="96"/>
      <c r="L45" s="96"/>
      <c r="M45" s="96"/>
      <c r="N45" s="96"/>
      <c r="O45" s="96"/>
    </row>
    <row r="46" spans="1:15" ht="16.5" x14ac:dyDescent="0.2">
      <c r="A46" s="27" t="s">
        <v>71</v>
      </c>
      <c r="B46" s="27">
        <v>285</v>
      </c>
      <c r="C46" s="27"/>
      <c r="F46" s="96"/>
      <c r="G46" s="96"/>
      <c r="H46" s="96"/>
      <c r="I46" s="96"/>
      <c r="J46" s="96"/>
      <c r="K46" s="96"/>
      <c r="L46" s="96"/>
      <c r="M46" s="96"/>
      <c r="N46" s="96"/>
      <c r="O46" s="96"/>
    </row>
    <row r="47" spans="1:15" ht="16.5" x14ac:dyDescent="0.2">
      <c r="A47" s="27" t="s">
        <v>72</v>
      </c>
      <c r="B47" s="27">
        <v>290</v>
      </c>
      <c r="C47" s="27"/>
      <c r="F47" s="96"/>
      <c r="G47" s="96"/>
      <c r="H47" s="96"/>
      <c r="I47" s="96"/>
      <c r="J47" s="96"/>
      <c r="K47" s="96"/>
      <c r="L47" s="96"/>
      <c r="M47" s="96"/>
      <c r="N47" s="96"/>
      <c r="O47" s="96"/>
    </row>
    <row r="48" spans="1:15" ht="16.5" x14ac:dyDescent="0.2">
      <c r="A48" s="27" t="s">
        <v>74</v>
      </c>
      <c r="B48" s="27">
        <v>285</v>
      </c>
      <c r="C48" s="27"/>
      <c r="F48" s="96"/>
      <c r="G48" s="96"/>
      <c r="H48" s="96"/>
      <c r="I48" s="96"/>
      <c r="J48" s="96"/>
      <c r="K48" s="96"/>
      <c r="L48" s="96"/>
      <c r="M48" s="96"/>
      <c r="N48" s="96"/>
      <c r="O48" s="96"/>
    </row>
    <row r="49" spans="1:15" ht="16.5" x14ac:dyDescent="0.2">
      <c r="A49" s="27" t="s">
        <v>183</v>
      </c>
      <c r="B49" s="27">
        <v>200</v>
      </c>
      <c r="C49" s="27"/>
      <c r="F49" s="96"/>
      <c r="G49" s="96"/>
      <c r="H49" s="96"/>
      <c r="I49" s="96"/>
      <c r="J49" s="96"/>
      <c r="K49" s="96"/>
      <c r="L49" s="96"/>
      <c r="M49" s="96"/>
      <c r="N49" s="96"/>
      <c r="O49" s="96"/>
    </row>
    <row r="50" spans="1:15" ht="16.5" x14ac:dyDescent="0.2">
      <c r="A50" s="27" t="s">
        <v>182</v>
      </c>
      <c r="B50" s="27">
        <v>200</v>
      </c>
      <c r="C50" s="27"/>
      <c r="F50" s="96"/>
      <c r="G50" s="96"/>
      <c r="H50" s="96"/>
      <c r="I50" s="96"/>
      <c r="J50" s="96"/>
      <c r="K50" s="96"/>
      <c r="L50" s="96"/>
      <c r="M50" s="96"/>
      <c r="N50" s="96"/>
      <c r="O50" s="96"/>
    </row>
    <row r="51" spans="1:15" ht="16.5" x14ac:dyDescent="0.2">
      <c r="A51" s="27" t="s">
        <v>181</v>
      </c>
      <c r="B51" s="27">
        <v>200</v>
      </c>
      <c r="C51" s="27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5" ht="16.5" x14ac:dyDescent="0.2">
      <c r="A52" s="27" t="s">
        <v>180</v>
      </c>
      <c r="B52" s="27">
        <v>200</v>
      </c>
      <c r="C52" s="27"/>
      <c r="F52" s="96"/>
      <c r="G52" s="96"/>
      <c r="H52" s="96"/>
      <c r="I52" s="96"/>
      <c r="J52" s="96"/>
      <c r="K52" s="96"/>
      <c r="L52" s="96"/>
      <c r="M52" s="96"/>
      <c r="N52" s="96"/>
      <c r="O52" s="96"/>
    </row>
    <row r="53" spans="1:15" ht="16.5" x14ac:dyDescent="0.2">
      <c r="A53" s="27" t="s">
        <v>78</v>
      </c>
      <c r="B53" s="27">
        <v>200</v>
      </c>
      <c r="C53" s="27"/>
      <c r="F53" s="96"/>
      <c r="G53" s="96"/>
      <c r="H53" s="96"/>
      <c r="I53" s="96"/>
      <c r="J53" s="96"/>
      <c r="K53" s="96"/>
      <c r="L53" s="96"/>
      <c r="M53" s="96"/>
      <c r="N53" s="96"/>
      <c r="O53" s="96"/>
    </row>
    <row r="54" spans="1:15" ht="16.5" x14ac:dyDescent="0.2">
      <c r="A54" s="27"/>
      <c r="B54" s="27"/>
      <c r="C54" s="27"/>
    </row>
    <row r="55" spans="1:15" ht="16.5" x14ac:dyDescent="0.2">
      <c r="A55" s="27" t="s">
        <v>30</v>
      </c>
      <c r="B55" s="27">
        <v>417</v>
      </c>
      <c r="C55" s="27"/>
      <c r="F55" s="27" t="s">
        <v>63</v>
      </c>
      <c r="G55" s="27">
        <v>650</v>
      </c>
    </row>
    <row r="56" spans="1:15" ht="16.5" x14ac:dyDescent="0.2">
      <c r="A56" s="27" t="s">
        <v>40</v>
      </c>
      <c r="B56" s="27">
        <v>417</v>
      </c>
      <c r="C56" s="27"/>
      <c r="F56" s="27" t="s">
        <v>179</v>
      </c>
      <c r="G56" s="27">
        <v>650</v>
      </c>
    </row>
    <row r="57" spans="1:15" ht="16.5" x14ac:dyDescent="0.2">
      <c r="A57" s="27" t="s">
        <v>32</v>
      </c>
      <c r="B57" s="27">
        <v>415</v>
      </c>
      <c r="C57" s="27"/>
      <c r="F57" s="27" t="s">
        <v>66</v>
      </c>
      <c r="G57" s="27">
        <v>650</v>
      </c>
    </row>
    <row r="58" spans="1:15" ht="16.5" x14ac:dyDescent="0.2">
      <c r="A58" s="27" t="s">
        <v>34</v>
      </c>
      <c r="B58" s="27">
        <v>417</v>
      </c>
      <c r="C58" s="27"/>
      <c r="F58" s="27" t="s">
        <v>67</v>
      </c>
      <c r="G58" s="27">
        <v>650</v>
      </c>
    </row>
    <row r="59" spans="1:15" ht="16.5" x14ac:dyDescent="0.2">
      <c r="A59" s="27" t="s">
        <v>22</v>
      </c>
      <c r="B59" s="27">
        <v>417</v>
      </c>
      <c r="C59" s="27"/>
      <c r="F59" s="27" t="s">
        <v>68</v>
      </c>
      <c r="G59" s="27">
        <v>750</v>
      </c>
    </row>
    <row r="60" spans="1:15" ht="16.5" x14ac:dyDescent="0.2">
      <c r="A60" s="27" t="s">
        <v>35</v>
      </c>
      <c r="B60" s="27">
        <v>417</v>
      </c>
      <c r="C60" s="27"/>
      <c r="F60" s="27" t="s">
        <v>69</v>
      </c>
      <c r="G60" s="27">
        <v>650</v>
      </c>
    </row>
    <row r="61" spans="1:15" ht="16.5" x14ac:dyDescent="0.2">
      <c r="A61" s="27" t="s">
        <v>23</v>
      </c>
      <c r="B61" s="27">
        <v>80</v>
      </c>
      <c r="C61" s="27"/>
      <c r="F61" s="27" t="s">
        <v>65</v>
      </c>
      <c r="G61" s="27">
        <v>285</v>
      </c>
    </row>
    <row r="62" spans="1:15" ht="16.5" x14ac:dyDescent="0.2">
      <c r="A62" s="27" t="s">
        <v>77</v>
      </c>
      <c r="B62" s="27">
        <v>80</v>
      </c>
      <c r="C62" s="27"/>
      <c r="F62" s="27" t="s">
        <v>79</v>
      </c>
      <c r="G62" s="27">
        <v>285</v>
      </c>
    </row>
    <row r="63" spans="1:15" ht="16.5" x14ac:dyDescent="0.2">
      <c r="A63" s="27" t="s">
        <v>36</v>
      </c>
      <c r="B63" s="27">
        <v>80</v>
      </c>
      <c r="C63" s="27"/>
      <c r="F63" s="27" t="s">
        <v>70</v>
      </c>
      <c r="G63" s="27">
        <v>285</v>
      </c>
    </row>
    <row r="64" spans="1:15" ht="16.5" x14ac:dyDescent="0.2">
      <c r="A64" s="27" t="s">
        <v>177</v>
      </c>
      <c r="B64" s="27">
        <v>80</v>
      </c>
      <c r="C64" s="27"/>
      <c r="F64" s="27" t="s">
        <v>73</v>
      </c>
      <c r="G64" s="27">
        <v>285</v>
      </c>
    </row>
    <row r="65" spans="1:7" ht="16.5" x14ac:dyDescent="0.2">
      <c r="A65" s="27" t="s">
        <v>37</v>
      </c>
      <c r="B65" s="27">
        <v>100</v>
      </c>
      <c r="C65" s="27"/>
      <c r="F65" s="27" t="s">
        <v>71</v>
      </c>
      <c r="G65" s="27">
        <v>285</v>
      </c>
    </row>
    <row r="66" spans="1:7" ht="16.5" x14ac:dyDescent="0.2">
      <c r="A66" s="27" t="s">
        <v>20</v>
      </c>
      <c r="B66" s="27">
        <v>80</v>
      </c>
      <c r="C66" s="27"/>
      <c r="F66" s="27" t="s">
        <v>72</v>
      </c>
      <c r="G66" s="27">
        <v>290</v>
      </c>
    </row>
    <row r="67" spans="1:7" ht="16.5" x14ac:dyDescent="0.2">
      <c r="F67" s="27" t="s">
        <v>74</v>
      </c>
      <c r="G67" s="27">
        <v>285</v>
      </c>
    </row>
    <row r="68" spans="1:7" ht="16.5" x14ac:dyDescent="0.2">
      <c r="A68" s="27" t="s">
        <v>23</v>
      </c>
      <c r="B68" s="27">
        <v>1212</v>
      </c>
      <c r="C68" s="27"/>
      <c r="F68" s="27" t="s">
        <v>80</v>
      </c>
      <c r="G68" s="27">
        <v>200</v>
      </c>
    </row>
    <row r="69" spans="1:7" ht="16.5" x14ac:dyDescent="0.2">
      <c r="A69" s="27" t="s">
        <v>76</v>
      </c>
      <c r="B69" s="27">
        <v>1212</v>
      </c>
      <c r="C69" s="27"/>
      <c r="F69" s="27" t="s">
        <v>81</v>
      </c>
      <c r="G69" s="27">
        <v>200</v>
      </c>
    </row>
    <row r="70" spans="1:7" ht="16.5" x14ac:dyDescent="0.2">
      <c r="A70" s="27" t="s">
        <v>36</v>
      </c>
      <c r="B70" s="27">
        <v>1212</v>
      </c>
      <c r="C70" s="27"/>
      <c r="F70" s="27" t="s">
        <v>82</v>
      </c>
      <c r="G70" s="27">
        <v>200</v>
      </c>
    </row>
    <row r="71" spans="1:7" ht="16.5" x14ac:dyDescent="0.2">
      <c r="A71" s="27" t="s">
        <v>26</v>
      </c>
      <c r="B71" s="27">
        <v>1212</v>
      </c>
      <c r="C71" s="27"/>
      <c r="F71" s="27" t="s">
        <v>83</v>
      </c>
      <c r="G71" s="27">
        <v>200</v>
      </c>
    </row>
    <row r="72" spans="1:7" ht="16.5" x14ac:dyDescent="0.2">
      <c r="A72" s="27" t="s">
        <v>20</v>
      </c>
      <c r="B72" s="27">
        <v>1212</v>
      </c>
      <c r="C72" s="27"/>
      <c r="F72" s="27" t="s">
        <v>84</v>
      </c>
      <c r="G72" s="27">
        <v>200</v>
      </c>
    </row>
    <row r="73" spans="1:7" ht="16.5" x14ac:dyDescent="0.2">
      <c r="A73" s="27" t="s">
        <v>37</v>
      </c>
      <c r="B73" s="27">
        <v>1228</v>
      </c>
      <c r="C73" s="27"/>
      <c r="F73" s="27" t="s">
        <v>30</v>
      </c>
      <c r="G73" s="27">
        <v>500</v>
      </c>
    </row>
    <row r="74" spans="1:7" ht="16.5" x14ac:dyDescent="0.2">
      <c r="A74" s="27" t="s">
        <v>31</v>
      </c>
      <c r="B74" s="27">
        <v>1212</v>
      </c>
      <c r="C74" s="27"/>
      <c r="F74" s="27" t="s">
        <v>40</v>
      </c>
      <c r="G74" s="27">
        <v>500</v>
      </c>
    </row>
    <row r="75" spans="1:7" ht="16.5" x14ac:dyDescent="0.2">
      <c r="A75" s="27" t="s">
        <v>28</v>
      </c>
      <c r="B75" s="27">
        <v>300</v>
      </c>
      <c r="C75" s="27"/>
      <c r="F75" s="27" t="s">
        <v>32</v>
      </c>
      <c r="G75" s="27">
        <v>500</v>
      </c>
    </row>
    <row r="76" spans="1:7" ht="16.5" x14ac:dyDescent="0.2">
      <c r="A76" s="27" t="s">
        <v>21</v>
      </c>
      <c r="B76" s="27">
        <v>300</v>
      </c>
      <c r="C76" s="27"/>
      <c r="F76" s="27" t="s">
        <v>34</v>
      </c>
      <c r="G76" s="27">
        <v>500</v>
      </c>
    </row>
    <row r="77" spans="1:7" ht="16.5" x14ac:dyDescent="0.2">
      <c r="A77" s="27" t="s">
        <v>33</v>
      </c>
      <c r="B77" s="27">
        <v>300</v>
      </c>
      <c r="C77" s="27"/>
      <c r="F77" s="27" t="s">
        <v>22</v>
      </c>
      <c r="G77" s="27">
        <v>500</v>
      </c>
    </row>
    <row r="78" spans="1:7" ht="16.5" x14ac:dyDescent="0.2">
      <c r="A78" s="27" t="s">
        <v>25</v>
      </c>
      <c r="B78" s="27">
        <v>300</v>
      </c>
      <c r="C78" s="27"/>
      <c r="F78" s="27" t="s">
        <v>35</v>
      </c>
      <c r="G78" s="27">
        <v>500</v>
      </c>
    </row>
    <row r="79" spans="1:7" ht="16.5" x14ac:dyDescent="0.2">
      <c r="A79" s="27" t="s">
        <v>27</v>
      </c>
      <c r="B79" s="27">
        <v>300</v>
      </c>
      <c r="C79" s="27"/>
    </row>
    <row r="81" spans="1:7" ht="16.5" x14ac:dyDescent="0.2">
      <c r="F81" s="27" t="s">
        <v>30</v>
      </c>
      <c r="G81" s="27">
        <v>1350</v>
      </c>
    </row>
    <row r="82" spans="1:7" ht="16.5" x14ac:dyDescent="0.2">
      <c r="A82" s="27" t="s">
        <v>28</v>
      </c>
      <c r="B82" s="27">
        <v>1700</v>
      </c>
      <c r="C82" s="27"/>
      <c r="F82" s="27" t="s">
        <v>178</v>
      </c>
      <c r="G82" s="27">
        <v>1350</v>
      </c>
    </row>
    <row r="83" spans="1:7" ht="16.5" x14ac:dyDescent="0.2">
      <c r="A83" s="27" t="s">
        <v>21</v>
      </c>
      <c r="B83" s="27">
        <v>1700</v>
      </c>
      <c r="C83" s="27"/>
      <c r="F83" s="27" t="s">
        <v>32</v>
      </c>
      <c r="G83" s="27">
        <v>1350</v>
      </c>
    </row>
    <row r="84" spans="1:7" ht="16.5" x14ac:dyDescent="0.2">
      <c r="A84" s="27" t="s">
        <v>33</v>
      </c>
      <c r="B84" s="27">
        <v>1700</v>
      </c>
      <c r="C84" s="27"/>
      <c r="F84" s="27" t="s">
        <v>34</v>
      </c>
      <c r="G84" s="27">
        <v>1350</v>
      </c>
    </row>
    <row r="85" spans="1:7" ht="16.5" x14ac:dyDescent="0.2">
      <c r="A85" s="27" t="s">
        <v>25</v>
      </c>
      <c r="B85" s="27">
        <v>1700</v>
      </c>
      <c r="C85" s="27"/>
      <c r="F85" s="27" t="s">
        <v>22</v>
      </c>
      <c r="G85" s="27">
        <v>1350</v>
      </c>
    </row>
    <row r="86" spans="1:7" ht="16.5" x14ac:dyDescent="0.2">
      <c r="A86" s="27" t="s">
        <v>27</v>
      </c>
      <c r="B86" s="27">
        <v>1700</v>
      </c>
      <c r="C86" s="27"/>
      <c r="F86" s="27" t="s">
        <v>35</v>
      </c>
      <c r="G86" s="27">
        <v>1350</v>
      </c>
    </row>
    <row r="87" spans="1:7" ht="16.5" x14ac:dyDescent="0.2">
      <c r="A87" s="27" t="s">
        <v>19</v>
      </c>
      <c r="B87" s="27">
        <v>500</v>
      </c>
      <c r="C87" s="27"/>
      <c r="F87" s="27" t="s">
        <v>77</v>
      </c>
      <c r="G87" s="27">
        <v>315</v>
      </c>
    </row>
    <row r="88" spans="1:7" ht="16.5" x14ac:dyDescent="0.2">
      <c r="A88" s="27" t="s">
        <v>24</v>
      </c>
      <c r="B88" s="27">
        <v>500</v>
      </c>
      <c r="C88" s="27"/>
      <c r="F88" s="27" t="s">
        <v>36</v>
      </c>
      <c r="G88" s="27">
        <v>315</v>
      </c>
    </row>
    <row r="89" spans="1:7" ht="16.5" x14ac:dyDescent="0.2">
      <c r="A89" s="27" t="s">
        <v>29</v>
      </c>
      <c r="B89" s="27">
        <v>500</v>
      </c>
      <c r="C89" s="27"/>
      <c r="F89" s="27" t="s">
        <v>177</v>
      </c>
      <c r="G89" s="27">
        <v>315</v>
      </c>
    </row>
    <row r="90" spans="1:7" ht="16.5" x14ac:dyDescent="0.2">
      <c r="A90" s="14"/>
      <c r="B90" s="14"/>
      <c r="C90" s="14"/>
      <c r="F90" s="27" t="s">
        <v>37</v>
      </c>
      <c r="G90" s="27">
        <v>315</v>
      </c>
    </row>
    <row r="91" spans="1:7" ht="16.5" x14ac:dyDescent="0.2">
      <c r="A91" s="14"/>
      <c r="B91" s="14"/>
      <c r="C91" s="14"/>
      <c r="F91" s="27" t="s">
        <v>20</v>
      </c>
      <c r="G91" s="27">
        <v>325</v>
      </c>
    </row>
    <row r="92" spans="1:7" ht="16.5" x14ac:dyDescent="0.2">
      <c r="F92" s="27" t="s">
        <v>176</v>
      </c>
      <c r="G92" s="27">
        <v>315</v>
      </c>
    </row>
    <row r="95" spans="1:7" x14ac:dyDescent="0.2">
      <c r="D95">
        <f>SUM(D97:D117)</f>
        <v>405.11904761904759</v>
      </c>
    </row>
    <row r="96" spans="1:7" ht="17.25" x14ac:dyDescent="0.2">
      <c r="A96" s="12" t="s">
        <v>175</v>
      </c>
      <c r="B96" s="12" t="s">
        <v>18</v>
      </c>
      <c r="C96" s="12" t="s">
        <v>39</v>
      </c>
      <c r="D96" s="12" t="s">
        <v>174</v>
      </c>
      <c r="E96" s="12" t="s">
        <v>173</v>
      </c>
      <c r="F96" s="12" t="s">
        <v>172</v>
      </c>
    </row>
    <row r="97" spans="1:6" ht="16.5" x14ac:dyDescent="0.2">
      <c r="A97" s="27" t="s">
        <v>30</v>
      </c>
      <c r="B97" s="27" t="s">
        <v>42</v>
      </c>
      <c r="C97" s="27">
        <f t="shared" ref="C97:C117" si="1">INDEX($D$4:$D$8,MATCH(B97,$A$4:$A$8,0))</f>
        <v>200</v>
      </c>
      <c r="D97" s="27">
        <f t="shared" ref="D97:D117" si="2">10000/C97</f>
        <v>50</v>
      </c>
      <c r="E97" s="27">
        <f t="shared" ref="E97:E117" si="3">ROUND(D97/D$95*10000,0)</f>
        <v>1234</v>
      </c>
      <c r="F97" s="27">
        <v>1234</v>
      </c>
    </row>
    <row r="98" spans="1:6" ht="16.5" x14ac:dyDescent="0.2">
      <c r="A98" s="27" t="s">
        <v>40</v>
      </c>
      <c r="B98" s="27" t="s">
        <v>42</v>
      </c>
      <c r="C98" s="27">
        <f t="shared" si="1"/>
        <v>200</v>
      </c>
      <c r="D98" s="27">
        <f t="shared" si="2"/>
        <v>50</v>
      </c>
      <c r="E98" s="27">
        <f t="shared" si="3"/>
        <v>1234</v>
      </c>
      <c r="F98" s="27">
        <v>1234</v>
      </c>
    </row>
    <row r="99" spans="1:6" ht="16.5" x14ac:dyDescent="0.2">
      <c r="A99" s="27" t="s">
        <v>23</v>
      </c>
      <c r="B99" s="27" t="s">
        <v>43</v>
      </c>
      <c r="C99" s="27">
        <f t="shared" si="1"/>
        <v>600</v>
      </c>
      <c r="D99" s="27">
        <f t="shared" si="2"/>
        <v>16.666666666666668</v>
      </c>
      <c r="E99" s="27">
        <f t="shared" si="3"/>
        <v>411</v>
      </c>
      <c r="F99" s="27">
        <v>414</v>
      </c>
    </row>
    <row r="100" spans="1:6" ht="16.5" x14ac:dyDescent="0.2">
      <c r="A100" s="27" t="s">
        <v>41</v>
      </c>
      <c r="B100" s="27" t="s">
        <v>171</v>
      </c>
      <c r="C100" s="27">
        <f t="shared" si="1"/>
        <v>2800</v>
      </c>
      <c r="D100" s="27">
        <f t="shared" si="2"/>
        <v>3.5714285714285716</v>
      </c>
      <c r="E100" s="27">
        <f t="shared" si="3"/>
        <v>88</v>
      </c>
      <c r="F100" s="27">
        <v>88</v>
      </c>
    </row>
    <row r="101" spans="1:6" ht="16.5" x14ac:dyDescent="0.2">
      <c r="A101" s="27" t="s">
        <v>33</v>
      </c>
      <c r="B101" s="27" t="s">
        <v>45</v>
      </c>
      <c r="C101" s="27">
        <f t="shared" si="1"/>
        <v>8000</v>
      </c>
      <c r="D101" s="27">
        <f t="shared" si="2"/>
        <v>1.25</v>
      </c>
      <c r="E101" s="27">
        <f t="shared" si="3"/>
        <v>31</v>
      </c>
      <c r="F101" s="27">
        <v>31</v>
      </c>
    </row>
    <row r="102" spans="1:6" ht="16.5" x14ac:dyDescent="0.2">
      <c r="A102" s="27" t="s">
        <v>27</v>
      </c>
      <c r="B102" s="27" t="s">
        <v>45</v>
      </c>
      <c r="C102" s="27">
        <f t="shared" si="1"/>
        <v>8000</v>
      </c>
      <c r="D102" s="27">
        <f t="shared" si="2"/>
        <v>1.25</v>
      </c>
      <c r="E102" s="27">
        <f t="shared" si="3"/>
        <v>31</v>
      </c>
      <c r="F102" s="27">
        <v>31</v>
      </c>
    </row>
    <row r="103" spans="1:6" ht="16.5" x14ac:dyDescent="0.2">
      <c r="A103" s="27" t="s">
        <v>32</v>
      </c>
      <c r="B103" s="27" t="s">
        <v>42</v>
      </c>
      <c r="C103" s="27">
        <f t="shared" si="1"/>
        <v>200</v>
      </c>
      <c r="D103" s="27">
        <f t="shared" si="2"/>
        <v>50</v>
      </c>
      <c r="E103" s="27">
        <f t="shared" si="3"/>
        <v>1234</v>
      </c>
      <c r="F103" s="27">
        <v>1234</v>
      </c>
    </row>
    <row r="104" spans="1:6" ht="16.5" x14ac:dyDescent="0.2">
      <c r="A104" s="27" t="s">
        <v>34</v>
      </c>
      <c r="B104" s="27" t="s">
        <v>42</v>
      </c>
      <c r="C104" s="27">
        <f t="shared" si="1"/>
        <v>200</v>
      </c>
      <c r="D104" s="27">
        <f t="shared" si="2"/>
        <v>50</v>
      </c>
      <c r="E104" s="27">
        <f t="shared" si="3"/>
        <v>1234</v>
      </c>
      <c r="F104" s="27">
        <v>1234</v>
      </c>
    </row>
    <row r="105" spans="1:6" ht="16.5" x14ac:dyDescent="0.2">
      <c r="A105" s="27" t="s">
        <v>36</v>
      </c>
      <c r="B105" s="27" t="s">
        <v>43</v>
      </c>
      <c r="C105" s="27">
        <f t="shared" si="1"/>
        <v>600</v>
      </c>
      <c r="D105" s="27">
        <f t="shared" si="2"/>
        <v>16.666666666666668</v>
      </c>
      <c r="E105" s="27">
        <f t="shared" si="3"/>
        <v>411</v>
      </c>
      <c r="F105" s="27">
        <v>411</v>
      </c>
    </row>
    <row r="106" spans="1:6" ht="16.5" x14ac:dyDescent="0.2">
      <c r="A106" s="27" t="s">
        <v>21</v>
      </c>
      <c r="B106" s="27" t="s">
        <v>43</v>
      </c>
      <c r="C106" s="27">
        <f t="shared" si="1"/>
        <v>600</v>
      </c>
      <c r="D106" s="27">
        <f t="shared" si="2"/>
        <v>16.666666666666668</v>
      </c>
      <c r="E106" s="27">
        <f t="shared" si="3"/>
        <v>411</v>
      </c>
      <c r="F106" s="27">
        <v>411</v>
      </c>
    </row>
    <row r="107" spans="1:6" ht="16.5" x14ac:dyDescent="0.2">
      <c r="A107" s="27" t="s">
        <v>26</v>
      </c>
      <c r="B107" s="27" t="s">
        <v>171</v>
      </c>
      <c r="C107" s="27">
        <f t="shared" si="1"/>
        <v>2800</v>
      </c>
      <c r="D107" s="27">
        <f t="shared" si="2"/>
        <v>3.5714285714285716</v>
      </c>
      <c r="E107" s="27">
        <f t="shared" si="3"/>
        <v>88</v>
      </c>
      <c r="F107" s="27">
        <v>88</v>
      </c>
    </row>
    <row r="108" spans="1:6" ht="16.5" x14ac:dyDescent="0.2">
      <c r="A108" s="27" t="s">
        <v>28</v>
      </c>
      <c r="B108" s="27" t="s">
        <v>45</v>
      </c>
      <c r="C108" s="27">
        <f t="shared" si="1"/>
        <v>8000</v>
      </c>
      <c r="D108" s="27">
        <f t="shared" si="2"/>
        <v>1.25</v>
      </c>
      <c r="E108" s="27">
        <f t="shared" si="3"/>
        <v>31</v>
      </c>
      <c r="F108" s="27">
        <v>31</v>
      </c>
    </row>
    <row r="109" spans="1:6" ht="16.5" x14ac:dyDescent="0.2">
      <c r="A109" s="27" t="s">
        <v>24</v>
      </c>
      <c r="B109" s="27" t="s">
        <v>45</v>
      </c>
      <c r="C109" s="27">
        <f t="shared" si="1"/>
        <v>8000</v>
      </c>
      <c r="D109" s="27">
        <f t="shared" si="2"/>
        <v>1.25</v>
      </c>
      <c r="E109" s="27">
        <f t="shared" si="3"/>
        <v>31</v>
      </c>
      <c r="F109" s="27">
        <v>31</v>
      </c>
    </row>
    <row r="110" spans="1:6" ht="16.5" x14ac:dyDescent="0.2">
      <c r="A110" s="27" t="s">
        <v>22</v>
      </c>
      <c r="B110" s="27" t="s">
        <v>42</v>
      </c>
      <c r="C110" s="27">
        <f t="shared" si="1"/>
        <v>200</v>
      </c>
      <c r="D110" s="27">
        <f t="shared" si="2"/>
        <v>50</v>
      </c>
      <c r="E110" s="27">
        <f t="shared" si="3"/>
        <v>1234</v>
      </c>
      <c r="F110" s="27">
        <v>1234</v>
      </c>
    </row>
    <row r="111" spans="1:6" ht="16.5" x14ac:dyDescent="0.2">
      <c r="A111" s="27" t="s">
        <v>35</v>
      </c>
      <c r="B111" s="27" t="s">
        <v>42</v>
      </c>
      <c r="C111" s="27">
        <f t="shared" si="1"/>
        <v>200</v>
      </c>
      <c r="D111" s="27">
        <f t="shared" si="2"/>
        <v>50</v>
      </c>
      <c r="E111" s="27">
        <f t="shared" si="3"/>
        <v>1234</v>
      </c>
      <c r="F111" s="27">
        <v>1234</v>
      </c>
    </row>
    <row r="112" spans="1:6" ht="16.5" x14ac:dyDescent="0.2">
      <c r="A112" s="27" t="s">
        <v>37</v>
      </c>
      <c r="B112" s="27" t="s">
        <v>43</v>
      </c>
      <c r="C112" s="27">
        <f t="shared" si="1"/>
        <v>600</v>
      </c>
      <c r="D112" s="27">
        <f t="shared" si="2"/>
        <v>16.666666666666668</v>
      </c>
      <c r="E112" s="27">
        <f t="shared" si="3"/>
        <v>411</v>
      </c>
      <c r="F112" s="27">
        <v>411</v>
      </c>
    </row>
    <row r="113" spans="1:6" ht="16.5" x14ac:dyDescent="0.2">
      <c r="A113" s="27" t="s">
        <v>20</v>
      </c>
      <c r="B113" s="27" t="s">
        <v>43</v>
      </c>
      <c r="C113" s="27">
        <f t="shared" si="1"/>
        <v>600</v>
      </c>
      <c r="D113" s="27">
        <f t="shared" si="2"/>
        <v>16.666666666666668</v>
      </c>
      <c r="E113" s="27">
        <f t="shared" si="3"/>
        <v>411</v>
      </c>
      <c r="F113" s="27">
        <v>411</v>
      </c>
    </row>
    <row r="114" spans="1:6" ht="16.5" x14ac:dyDescent="0.2">
      <c r="A114" s="27" t="s">
        <v>31</v>
      </c>
      <c r="B114" s="27" t="s">
        <v>171</v>
      </c>
      <c r="C114" s="27">
        <f t="shared" si="1"/>
        <v>2800</v>
      </c>
      <c r="D114" s="27">
        <f t="shared" si="2"/>
        <v>3.5714285714285716</v>
      </c>
      <c r="E114" s="27">
        <f t="shared" si="3"/>
        <v>88</v>
      </c>
      <c r="F114" s="27">
        <v>88</v>
      </c>
    </row>
    <row r="115" spans="1:6" ht="16.5" x14ac:dyDescent="0.2">
      <c r="A115" s="27" t="s">
        <v>170</v>
      </c>
      <c r="B115" s="27" t="s">
        <v>44</v>
      </c>
      <c r="C115" s="27">
        <f t="shared" si="1"/>
        <v>2800</v>
      </c>
      <c r="D115" s="27">
        <f t="shared" si="2"/>
        <v>3.5714285714285716</v>
      </c>
      <c r="E115" s="27">
        <f t="shared" si="3"/>
        <v>88</v>
      </c>
      <c r="F115" s="27">
        <v>88</v>
      </c>
    </row>
    <row r="116" spans="1:6" ht="16.5" x14ac:dyDescent="0.2">
      <c r="A116" s="27" t="s">
        <v>29</v>
      </c>
      <c r="B116" s="27" t="s">
        <v>45</v>
      </c>
      <c r="C116" s="27">
        <f t="shared" si="1"/>
        <v>8000</v>
      </c>
      <c r="D116" s="27">
        <f t="shared" si="2"/>
        <v>1.25</v>
      </c>
      <c r="E116" s="27">
        <f t="shared" si="3"/>
        <v>31</v>
      </c>
      <c r="F116" s="27">
        <v>31</v>
      </c>
    </row>
    <row r="117" spans="1:6" ht="16.5" x14ac:dyDescent="0.2">
      <c r="A117" s="27" t="s">
        <v>19</v>
      </c>
      <c r="B117" s="27" t="s">
        <v>45</v>
      </c>
      <c r="C117" s="27">
        <f t="shared" si="1"/>
        <v>8000</v>
      </c>
      <c r="D117" s="27">
        <f t="shared" si="2"/>
        <v>1.25</v>
      </c>
      <c r="E117" s="27">
        <f t="shared" si="3"/>
        <v>31</v>
      </c>
      <c r="F117" s="27">
        <v>31</v>
      </c>
    </row>
  </sheetData>
  <mergeCells count="2">
    <mergeCell ref="F12:O33"/>
    <mergeCell ref="F36:O5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19"/>
  <sheetViews>
    <sheetView tabSelected="1" topLeftCell="CY1" workbookViewId="0">
      <selection activeCell="DM7" sqref="DM7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7" max="7" width="10.875" customWidth="1"/>
    <col min="12" max="12" width="15.625" customWidth="1"/>
    <col min="20" max="20" width="15.625" customWidth="1"/>
    <col min="21" max="21" width="10.625" customWidth="1"/>
    <col min="22" max="28" width="9" customWidth="1"/>
    <col min="29" max="29" width="15.125" customWidth="1"/>
    <col min="30" max="31" width="10.625" customWidth="1"/>
    <col min="32" max="36" width="9" customWidth="1"/>
    <col min="37" max="37" width="10.125" customWidth="1"/>
    <col min="38" max="38" width="12" customWidth="1"/>
    <col min="39" max="39" width="10.375" customWidth="1"/>
    <col min="40" max="41" width="9.375" customWidth="1"/>
    <col min="42" max="42" width="13.875" customWidth="1"/>
    <col min="43" max="43" width="12.625" customWidth="1"/>
    <col min="44" max="51" width="9" customWidth="1"/>
    <col min="52" max="52" width="8.625" customWidth="1"/>
    <col min="53" max="54" width="9" customWidth="1"/>
    <col min="70" max="70" width="9.5" customWidth="1"/>
    <col min="72" max="72" width="10.625" customWidth="1"/>
    <col min="87" max="87" width="10.25" customWidth="1"/>
    <col min="97" max="97" width="9.625" customWidth="1"/>
    <col min="105" max="105" width="11.25" customWidth="1"/>
    <col min="106" max="106" width="10.25" customWidth="1"/>
    <col min="107" max="108" width="10.625" customWidth="1"/>
    <col min="113" max="113" width="11.875" customWidth="1"/>
    <col min="115" max="115" width="13.625" customWidth="1"/>
    <col min="116" max="116" width="9.5" customWidth="1"/>
    <col min="117" max="117" width="11.375" bestFit="1" customWidth="1"/>
    <col min="120" max="120" width="15.625" customWidth="1"/>
    <col min="121" max="121" width="9.625" customWidth="1"/>
    <col min="122" max="123" width="10.625" customWidth="1"/>
    <col min="125" max="125" width="11.75" customWidth="1"/>
    <col min="126" max="126" width="13.5" customWidth="1"/>
    <col min="127" max="129" width="10.625" customWidth="1"/>
  </cols>
  <sheetData>
    <row r="1" spans="1:129" ht="15" x14ac:dyDescent="0.2">
      <c r="A1" s="17"/>
      <c r="B1" s="17"/>
      <c r="C1" s="17"/>
      <c r="D1" s="18"/>
      <c r="E1" s="18"/>
      <c r="BL1">
        <v>0</v>
      </c>
      <c r="BQ1">
        <v>60</v>
      </c>
      <c r="BV1">
        <v>120</v>
      </c>
      <c r="CA1">
        <v>180</v>
      </c>
      <c r="CF1">
        <v>240</v>
      </c>
    </row>
    <row r="2" spans="1:129" ht="15" x14ac:dyDescent="0.2">
      <c r="A2" s="17"/>
      <c r="B2" s="17"/>
      <c r="C2" s="17"/>
      <c r="D2" s="18"/>
      <c r="E2" s="14"/>
    </row>
    <row r="3" spans="1:129" ht="15" x14ac:dyDescent="0.2">
      <c r="A3" s="17"/>
      <c r="B3" s="17"/>
      <c r="C3" s="17"/>
      <c r="D3" s="18"/>
      <c r="E3" s="14"/>
      <c r="AV3">
        <f>SUM(AV6:AV12)</f>
        <v>8.0000000000000016E-2</v>
      </c>
      <c r="AW3">
        <v>10000</v>
      </c>
      <c r="BA3">
        <f>SUM(BA6:BA11)</f>
        <v>8.3333333333333332E-3</v>
      </c>
      <c r="BB3">
        <v>10000</v>
      </c>
      <c r="BN3">
        <f>SUM(BN6:BN9)</f>
        <v>1.0714285714285715E-3</v>
      </c>
      <c r="BO3">
        <v>10000</v>
      </c>
      <c r="BS3">
        <f>SUM(BS6:BS11)</f>
        <v>2.0089285714285717E-3</v>
      </c>
      <c r="BT3">
        <v>10000</v>
      </c>
      <c r="BX3">
        <f>SUM(BX6:BX13)</f>
        <v>2.5089285714285717E-3</v>
      </c>
      <c r="BY3">
        <v>10000</v>
      </c>
      <c r="CC3">
        <f>SUM(CC6:CC6)</f>
        <v>1.0416666666666667E-4</v>
      </c>
      <c r="CD3">
        <v>10000</v>
      </c>
      <c r="CH3">
        <f>SUM(CH6:CH8)</f>
        <v>2.7083333333333332E-4</v>
      </c>
      <c r="CI3">
        <v>10000</v>
      </c>
      <c r="CM3">
        <f>SUM(CM6:CM12)</f>
        <v>8.0000000000000016E-2</v>
      </c>
      <c r="CN3">
        <v>10000</v>
      </c>
      <c r="CR3">
        <f>SUM(CR6:CR7)</f>
        <v>3.3333333333333335E-3</v>
      </c>
      <c r="CS3">
        <v>10000</v>
      </c>
      <c r="CW3">
        <f>SUM(CW6:CW11)</f>
        <v>8.3333333333333332E-3</v>
      </c>
      <c r="CX3">
        <v>10000</v>
      </c>
      <c r="DC3">
        <f>SUM(DC6:DC13)</f>
        <v>4.4999999999999998E-2</v>
      </c>
      <c r="DD3">
        <v>10000</v>
      </c>
      <c r="DH3">
        <f>SUM(DH6:DH11)</f>
        <v>7.5000000000000006E-3</v>
      </c>
      <c r="DI3">
        <v>10000</v>
      </c>
      <c r="DM3">
        <f>SUM(DM6:DM11)</f>
        <v>9.7916666666666681E-4</v>
      </c>
      <c r="DN3">
        <v>10000</v>
      </c>
      <c r="DR3">
        <f>SUM(DR6:DR14)</f>
        <v>4.7834821428571421E-2</v>
      </c>
      <c r="DS3">
        <v>10000</v>
      </c>
      <c r="DX3">
        <f>SUM(DX6:DX11)</f>
        <v>0.79999999999999993</v>
      </c>
      <c r="DY3">
        <v>10000</v>
      </c>
    </row>
    <row r="4" spans="1:129" ht="20.25" x14ac:dyDescent="0.2">
      <c r="A4" s="97" t="s">
        <v>855</v>
      </c>
      <c r="B4" s="97"/>
      <c r="C4" s="97"/>
      <c r="D4" s="97"/>
      <c r="E4" s="14"/>
      <c r="L4" s="97" t="s">
        <v>856</v>
      </c>
      <c r="M4" s="97"/>
      <c r="N4" s="97"/>
      <c r="O4" s="97"/>
      <c r="P4" s="97"/>
      <c r="Q4" s="97"/>
      <c r="R4" s="97"/>
      <c r="T4" s="97" t="s">
        <v>857</v>
      </c>
      <c r="U4" s="97"/>
      <c r="V4" s="97"/>
      <c r="W4" s="97"/>
      <c r="X4" s="97"/>
      <c r="Y4" s="97"/>
      <c r="Z4" s="97"/>
      <c r="AC4" s="97" t="s">
        <v>886</v>
      </c>
      <c r="AD4" s="97"/>
      <c r="AE4" s="97"/>
      <c r="AF4" s="97"/>
      <c r="AG4" s="97"/>
      <c r="AH4" s="97"/>
      <c r="AI4" s="57"/>
      <c r="AJ4" s="57"/>
      <c r="AK4" s="65"/>
      <c r="AL4" s="65"/>
      <c r="AM4" s="57"/>
      <c r="AP4" s="97" t="s">
        <v>906</v>
      </c>
      <c r="AQ4" s="97"/>
      <c r="AT4" s="97" t="s">
        <v>858</v>
      </c>
      <c r="AU4" s="97"/>
      <c r="AV4" s="97"/>
      <c r="AW4" s="97"/>
      <c r="AY4" s="97" t="s">
        <v>860</v>
      </c>
      <c r="AZ4" s="97"/>
      <c r="BA4" s="97"/>
      <c r="BB4" s="97"/>
      <c r="BE4" s="97" t="s">
        <v>921</v>
      </c>
      <c r="BF4" s="97"/>
      <c r="BG4" s="97"/>
      <c r="BH4" s="97"/>
      <c r="BI4" s="97"/>
      <c r="BL4" s="97" t="s">
        <v>863</v>
      </c>
      <c r="BM4" s="97"/>
      <c r="BN4" s="97"/>
      <c r="BO4" s="97"/>
      <c r="BQ4" s="97" t="s">
        <v>865</v>
      </c>
      <c r="BR4" s="97"/>
      <c r="BS4" s="97"/>
      <c r="BT4" s="97"/>
      <c r="BV4" s="97" t="s">
        <v>867</v>
      </c>
      <c r="BW4" s="97"/>
      <c r="BX4" s="97"/>
      <c r="BY4" s="97"/>
      <c r="CA4" s="97" t="s">
        <v>880</v>
      </c>
      <c r="CB4" s="97"/>
      <c r="CC4" s="97"/>
      <c r="CD4" s="97"/>
      <c r="CF4" s="97" t="s">
        <v>883</v>
      </c>
      <c r="CG4" s="97"/>
      <c r="CH4" s="97"/>
      <c r="CI4" s="97"/>
      <c r="CK4" s="97" t="s">
        <v>912</v>
      </c>
      <c r="CL4" s="97"/>
      <c r="CM4" s="97"/>
      <c r="CN4" s="97"/>
      <c r="CP4" s="97" t="s">
        <v>913</v>
      </c>
      <c r="CQ4" s="97"/>
      <c r="CR4" s="97"/>
      <c r="CS4" s="97"/>
      <c r="CU4" s="97" t="s">
        <v>914</v>
      </c>
      <c r="CV4" s="97"/>
      <c r="CW4" s="97"/>
      <c r="CX4" s="97"/>
      <c r="DA4" s="97" t="s">
        <v>889</v>
      </c>
      <c r="DB4" s="97"/>
      <c r="DC4" s="97"/>
      <c r="DD4" s="97"/>
      <c r="DF4" s="97" t="s">
        <v>890</v>
      </c>
      <c r="DG4" s="97"/>
      <c r="DH4" s="97"/>
      <c r="DI4" s="97"/>
      <c r="DK4" s="97" t="s">
        <v>891</v>
      </c>
      <c r="DL4" s="97"/>
      <c r="DM4" s="97"/>
      <c r="DN4" s="97"/>
      <c r="DP4" s="97" t="s">
        <v>901</v>
      </c>
      <c r="DQ4" s="97"/>
      <c r="DR4" s="97"/>
      <c r="DS4" s="97"/>
      <c r="DU4" s="97" t="s">
        <v>1166</v>
      </c>
      <c r="DV4" s="97"/>
      <c r="DW4" s="97"/>
      <c r="DX4" s="97"/>
      <c r="DY4" s="97"/>
    </row>
    <row r="5" spans="1:129" ht="17.25" x14ac:dyDescent="0.2">
      <c r="A5" s="12" t="s">
        <v>46</v>
      </c>
      <c r="B5" s="12" t="s">
        <v>47</v>
      </c>
      <c r="C5" s="12" t="s">
        <v>48</v>
      </c>
      <c r="D5" s="12" t="s">
        <v>62</v>
      </c>
      <c r="E5" s="14"/>
      <c r="L5" s="12" t="s">
        <v>851</v>
      </c>
      <c r="M5" s="12" t="s">
        <v>75</v>
      </c>
      <c r="N5" s="12" t="s">
        <v>18</v>
      </c>
      <c r="O5" s="12" t="s">
        <v>792</v>
      </c>
      <c r="P5" s="12" t="s">
        <v>190</v>
      </c>
      <c r="Q5" s="12" t="s">
        <v>808</v>
      </c>
      <c r="R5" s="12" t="s">
        <v>254</v>
      </c>
      <c r="T5" s="12" t="s">
        <v>851</v>
      </c>
      <c r="U5" s="12" t="s">
        <v>75</v>
      </c>
      <c r="V5" s="12" t="s">
        <v>18</v>
      </c>
      <c r="W5" s="12" t="s">
        <v>792</v>
      </c>
      <c r="X5" s="12" t="s">
        <v>39</v>
      </c>
      <c r="Y5" s="12" t="s">
        <v>808</v>
      </c>
      <c r="Z5" s="12" t="s">
        <v>254</v>
      </c>
      <c r="AC5" s="12" t="s">
        <v>870</v>
      </c>
      <c r="AD5" s="12" t="s">
        <v>875</v>
      </c>
      <c r="AE5" s="12" t="s">
        <v>876</v>
      </c>
      <c r="AF5" s="12" t="s">
        <v>877</v>
      </c>
      <c r="AG5" s="12" t="s">
        <v>878</v>
      </c>
      <c r="AH5" s="12" t="s">
        <v>879</v>
      </c>
      <c r="AI5" s="12" t="s">
        <v>887</v>
      </c>
      <c r="AJ5" s="12" t="s">
        <v>888</v>
      </c>
      <c r="AK5" s="12" t="s">
        <v>919</v>
      </c>
      <c r="AL5" s="12" t="s">
        <v>920</v>
      </c>
      <c r="AM5" s="12" t="s">
        <v>903</v>
      </c>
      <c r="AP5" s="12" t="s">
        <v>907</v>
      </c>
      <c r="AQ5" s="12" t="s">
        <v>903</v>
      </c>
      <c r="AT5" s="60" t="s">
        <v>881</v>
      </c>
      <c r="AU5" s="60" t="s">
        <v>903</v>
      </c>
      <c r="AV5" s="60" t="s">
        <v>902</v>
      </c>
      <c r="AW5" s="60" t="s">
        <v>859</v>
      </c>
      <c r="AY5" s="60" t="s">
        <v>881</v>
      </c>
      <c r="AZ5" s="60" t="s">
        <v>903</v>
      </c>
      <c r="BA5" s="60" t="s">
        <v>854</v>
      </c>
      <c r="BB5" s="60" t="s">
        <v>859</v>
      </c>
      <c r="BE5" s="60" t="s">
        <v>881</v>
      </c>
      <c r="BF5" s="60" t="s">
        <v>903</v>
      </c>
      <c r="BG5" s="60" t="s">
        <v>854</v>
      </c>
      <c r="BH5" s="60" t="s">
        <v>922</v>
      </c>
      <c r="BI5" s="60" t="s">
        <v>859</v>
      </c>
      <c r="BL5" s="60" t="s">
        <v>881</v>
      </c>
      <c r="BM5" s="60" t="s">
        <v>903</v>
      </c>
      <c r="BN5" s="60" t="s">
        <v>854</v>
      </c>
      <c r="BO5" s="60" t="s">
        <v>859</v>
      </c>
      <c r="BQ5" s="60" t="s">
        <v>881</v>
      </c>
      <c r="BR5" s="60" t="s">
        <v>903</v>
      </c>
      <c r="BS5" s="60" t="s">
        <v>854</v>
      </c>
      <c r="BT5" s="60" t="s">
        <v>859</v>
      </c>
      <c r="BV5" s="60" t="s">
        <v>881</v>
      </c>
      <c r="BW5" s="60" t="s">
        <v>903</v>
      </c>
      <c r="BX5" s="60" t="s">
        <v>854</v>
      </c>
      <c r="BY5" s="60" t="s">
        <v>859</v>
      </c>
      <c r="CA5" s="12" t="s">
        <v>881</v>
      </c>
      <c r="CB5" s="60" t="s">
        <v>904</v>
      </c>
      <c r="CC5" s="12" t="s">
        <v>854</v>
      </c>
      <c r="CD5" s="12" t="s">
        <v>859</v>
      </c>
      <c r="CF5" s="12" t="s">
        <v>881</v>
      </c>
      <c r="CG5" s="12" t="s">
        <v>905</v>
      </c>
      <c r="CH5" s="12" t="s">
        <v>854</v>
      </c>
      <c r="CI5" s="12" t="s">
        <v>859</v>
      </c>
      <c r="CK5" s="12" t="s">
        <v>881</v>
      </c>
      <c r="CL5" s="12" t="s">
        <v>905</v>
      </c>
      <c r="CM5" s="12" t="s">
        <v>854</v>
      </c>
      <c r="CN5" s="12" t="s">
        <v>859</v>
      </c>
      <c r="CP5" s="12" t="s">
        <v>881</v>
      </c>
      <c r="CQ5" s="12" t="s">
        <v>905</v>
      </c>
      <c r="CR5" s="12" t="s">
        <v>854</v>
      </c>
      <c r="CS5" s="12" t="s">
        <v>859</v>
      </c>
      <c r="CU5" s="12" t="s">
        <v>881</v>
      </c>
      <c r="CV5" s="12" t="s">
        <v>905</v>
      </c>
      <c r="CW5" s="12" t="s">
        <v>854</v>
      </c>
      <c r="CX5" s="12" t="s">
        <v>859</v>
      </c>
      <c r="DA5" s="12" t="s">
        <v>881</v>
      </c>
      <c r="DB5" s="12" t="s">
        <v>904</v>
      </c>
      <c r="DC5" s="12" t="s">
        <v>854</v>
      </c>
      <c r="DD5" s="12" t="s">
        <v>859</v>
      </c>
      <c r="DF5" s="12" t="s">
        <v>881</v>
      </c>
      <c r="DG5" s="12" t="s">
        <v>904</v>
      </c>
      <c r="DH5" s="12" t="s">
        <v>854</v>
      </c>
      <c r="DI5" s="12" t="s">
        <v>859</v>
      </c>
      <c r="DK5" s="12" t="s">
        <v>881</v>
      </c>
      <c r="DL5" s="12" t="s">
        <v>904</v>
      </c>
      <c r="DM5" s="12" t="s">
        <v>854</v>
      </c>
      <c r="DN5" s="12" t="s">
        <v>859</v>
      </c>
      <c r="DP5" s="12" t="s">
        <v>881</v>
      </c>
      <c r="DQ5" s="12" t="s">
        <v>39</v>
      </c>
      <c r="DR5" s="12" t="s">
        <v>854</v>
      </c>
      <c r="DS5" s="12" t="s">
        <v>859</v>
      </c>
      <c r="DU5" s="12" t="s">
        <v>1158</v>
      </c>
      <c r="DV5" s="12" t="s">
        <v>1165</v>
      </c>
      <c r="DW5" s="12" t="s">
        <v>39</v>
      </c>
      <c r="DX5" s="12" t="s">
        <v>854</v>
      </c>
      <c r="DY5" s="12" t="s">
        <v>859</v>
      </c>
    </row>
    <row r="6" spans="1:129" ht="16.5" x14ac:dyDescent="0.2">
      <c r="A6" s="49" t="s">
        <v>16</v>
      </c>
      <c r="B6" s="49">
        <v>5</v>
      </c>
      <c r="C6" s="49">
        <v>10</v>
      </c>
      <c r="D6" s="49">
        <f>B6*C6</f>
        <v>50</v>
      </c>
      <c r="E6" s="14"/>
      <c r="L6" s="56">
        <v>1102015</v>
      </c>
      <c r="M6" s="23" t="s">
        <v>794</v>
      </c>
      <c r="N6" s="49" t="s">
        <v>42</v>
      </c>
      <c r="O6" s="56">
        <v>1</v>
      </c>
      <c r="P6" s="13">
        <f>Q6*R6</f>
        <v>100</v>
      </c>
      <c r="Q6" s="56">
        <v>20</v>
      </c>
      <c r="R6" s="49">
        <v>5</v>
      </c>
      <c r="T6" s="73">
        <v>1101013</v>
      </c>
      <c r="U6" s="23" t="s">
        <v>813</v>
      </c>
      <c r="V6" s="56" t="s">
        <v>817</v>
      </c>
      <c r="W6" s="56">
        <v>1</v>
      </c>
      <c r="X6" s="13">
        <f>Y6*Z6</f>
        <v>200</v>
      </c>
      <c r="Y6" s="56">
        <v>20</v>
      </c>
      <c r="Z6" s="56">
        <v>10</v>
      </c>
      <c r="AC6" s="56" t="s">
        <v>871</v>
      </c>
      <c r="AD6" s="15">
        <v>0.95</v>
      </c>
      <c r="AE6" s="15">
        <v>0.05</v>
      </c>
      <c r="AF6" s="15">
        <v>0</v>
      </c>
      <c r="AG6" s="15">
        <v>0.85</v>
      </c>
      <c r="AH6" s="15">
        <v>0.15</v>
      </c>
      <c r="AI6" s="15"/>
      <c r="AJ6" s="15"/>
      <c r="AK6" s="15">
        <v>0.85</v>
      </c>
      <c r="AL6" s="15">
        <v>0.15</v>
      </c>
      <c r="AM6" s="62">
        <f>((AD6*AQ6+AE6*AQ7+AF6*AQ10)*29+(AG6*AQ10+AQ12*AH6)*1)/30</f>
        <v>260.89170000000001</v>
      </c>
      <c r="AP6" s="56" t="s">
        <v>908</v>
      </c>
      <c r="AQ6" s="13">
        <f>SUMPRODUCT(AU6:AU12,AW6:AW12)/10000</f>
        <v>87.499999999999986</v>
      </c>
      <c r="AT6" s="56" t="s">
        <v>853</v>
      </c>
      <c r="AU6" s="13">
        <f>INDEX($P$6:$P$29,MATCH(AT6,$M$6:$M$29,0))</f>
        <v>25</v>
      </c>
      <c r="AV6" s="13">
        <f>1/INDEX($P$6:$P$29,MATCH(AT6,$M$6:$M$29,0))</f>
        <v>0.04</v>
      </c>
      <c r="AW6" s="13">
        <f>AW$3*AV6/AV$3</f>
        <v>4999.9999999999991</v>
      </c>
      <c r="AY6" s="56" t="s">
        <v>37</v>
      </c>
      <c r="AZ6" s="13">
        <f>INDEX($P$6:$P$29,MATCH(AY6,$M$6:$M$29,0))</f>
        <v>600</v>
      </c>
      <c r="BA6" s="13">
        <f>1/INDEX($P$6:$P$29,MATCH(AY6,$M$6:$M$29,0))</f>
        <v>1.6666666666666668E-3</v>
      </c>
      <c r="BB6" s="13">
        <f>INT(BB$3*BA6/BA$3)</f>
        <v>2000</v>
      </c>
      <c r="BE6" s="66" t="s">
        <v>37</v>
      </c>
      <c r="BF6" s="13">
        <f>INDEX($P$6:$P$29,MATCH(BE6,$M$6:$M$29,0))</f>
        <v>600</v>
      </c>
      <c r="BG6" s="13">
        <f>1/INDEX($P$6:$P$29,MATCH(BE6,$M$6:$M$29,0))</f>
        <v>1.6666666666666668E-3</v>
      </c>
      <c r="BH6">
        <f>SUM(BG6:BG11)</f>
        <v>8.3333333333333332E-3</v>
      </c>
      <c r="BI6" s="66">
        <f>BG6*BH$7/BH$6</f>
        <v>1700.0000000000002</v>
      </c>
      <c r="BL6" s="56" t="s">
        <v>21</v>
      </c>
      <c r="BM6" s="13">
        <f>INDEX($P$6:$P$29,MATCH(BL6,$M$6:$M$29,0))</f>
        <v>2800</v>
      </c>
      <c r="BN6" s="13">
        <f>1/INDEX($P$6:$P$29,MATCH(BL6,$M$6:$M$29,0))</f>
        <v>3.5714285714285714E-4</v>
      </c>
      <c r="BO6" s="13">
        <f>INT(BO$3*BN6/BN$3)</f>
        <v>3333</v>
      </c>
      <c r="BQ6" s="56" t="s">
        <v>21</v>
      </c>
      <c r="BR6" s="13">
        <f>INDEX($P$6:$P$29,MATCH(BQ6,$M$6:$M$29,0))</f>
        <v>2800</v>
      </c>
      <c r="BS6" s="13">
        <f>1/INDEX($P$6:$P$29,MATCH(BQ6,$M$6:$M$29,0))</f>
        <v>3.5714285714285714E-4</v>
      </c>
      <c r="BT6" s="13">
        <f>INT(BT$3*BS6/BS$3)</f>
        <v>1777</v>
      </c>
      <c r="BV6" s="56" t="s">
        <v>21</v>
      </c>
      <c r="BW6" s="13">
        <f>INDEX($P$6:$P$29,MATCH(BV6,$M$6:$M$29,0))</f>
        <v>2800</v>
      </c>
      <c r="BX6" s="13">
        <f>1/INDEX($P$6:$P$29,MATCH(BV6,$M$6:$M$29,0))</f>
        <v>3.5714285714285714E-4</v>
      </c>
      <c r="BY6" s="13">
        <f>INT(BY$3*BX6/BX$3)</f>
        <v>1423</v>
      </c>
      <c r="CA6" s="56" t="s">
        <v>882</v>
      </c>
      <c r="CB6" s="13">
        <f>INDEX($P$6:$P$29,MATCH(CA6,$M$6:$M$29,0))</f>
        <v>9600</v>
      </c>
      <c r="CC6" s="13">
        <f>1/INDEX($P$6:$P$29,MATCH(CA6,$M$6:$M$29,0))</f>
        <v>1.0416666666666667E-4</v>
      </c>
      <c r="CD6" s="13">
        <f>INT(CD$3*CC6/CC$3)</f>
        <v>10000</v>
      </c>
      <c r="CF6" s="56" t="s">
        <v>882</v>
      </c>
      <c r="CG6" s="13">
        <f>INDEX($P$6:$P$29,MATCH(CF6,$M$6:$M$29,0))</f>
        <v>9600</v>
      </c>
      <c r="CH6" s="13">
        <f>1/INDEX($P$6:$P$29,MATCH(CF6,$M$6:$M$29,0))</f>
        <v>1.0416666666666667E-4</v>
      </c>
      <c r="CI6" s="13">
        <f>INT(CH6/CH$3*CI$3)</f>
        <v>3846</v>
      </c>
      <c r="CK6" s="56" t="s">
        <v>800</v>
      </c>
      <c r="CL6" s="13">
        <f>INDEX($P$6:$P$29,MATCH(CK6,$M$6:$M$29,0))</f>
        <v>25</v>
      </c>
      <c r="CM6" s="13">
        <f>1/CL6</f>
        <v>0.04</v>
      </c>
      <c r="CN6" s="13">
        <f>INT(CM6/CM$3*CN$3)</f>
        <v>5000</v>
      </c>
      <c r="CP6" s="56" t="s">
        <v>37</v>
      </c>
      <c r="CQ6" s="13">
        <f>INDEX($P$6:$P$29,MATCH(CP6,$M$6:$M$29,0))</f>
        <v>600</v>
      </c>
      <c r="CR6" s="13">
        <f>1/CQ6</f>
        <v>1.6666666666666668E-3</v>
      </c>
      <c r="CS6" s="13">
        <f>CS$3*CR6/CR$3</f>
        <v>5000</v>
      </c>
      <c r="CU6" s="56" t="s">
        <v>37</v>
      </c>
      <c r="CV6" s="13">
        <f>INDEX($P$6:$P$29,MATCH(CU6,$M$6:$M$29,0))</f>
        <v>600</v>
      </c>
      <c r="CW6" s="13">
        <f>1/CV6</f>
        <v>1.6666666666666668E-3</v>
      </c>
      <c r="CX6" s="13">
        <f>CW6*CX$3/CW$3</f>
        <v>2000.0000000000002</v>
      </c>
      <c r="DA6" s="56" t="s">
        <v>809</v>
      </c>
      <c r="DB6" s="13">
        <f t="shared" ref="DB6:DB13" si="0">INDEX($X$6:$X$25,MATCH(DA6,$U$6:$U$25,0))</f>
        <v>200</v>
      </c>
      <c r="DC6" s="13">
        <f>1/INDEX($X$6:$X$25,MATCH(DA6,$U$6:$U$25,0))</f>
        <v>5.0000000000000001E-3</v>
      </c>
      <c r="DD6" s="13">
        <f>INT(DC6*DD$3/DC$3)</f>
        <v>1111</v>
      </c>
      <c r="DF6" s="56" t="s">
        <v>810</v>
      </c>
      <c r="DG6" s="13">
        <f t="shared" ref="DG6:DG11" si="1">INDEX($X$6:$X$25,MATCH(DF6,$U$6:$U$25,0))</f>
        <v>800</v>
      </c>
      <c r="DH6" s="13">
        <f t="shared" ref="DH6:DH11" si="2">1/INDEX($X$6:$X$25,MATCH(DF6,$U$6:$U$25,0))</f>
        <v>1.25E-3</v>
      </c>
      <c r="DI6" s="13">
        <f>INT(DH6*DI$3/DH$3)</f>
        <v>1666</v>
      </c>
      <c r="DK6" s="56" t="s">
        <v>811</v>
      </c>
      <c r="DL6" s="13">
        <f t="shared" ref="DL6:DL11" si="3">INDEX($X$6:$X$25,MATCH(DK6,$U$6:$U$25,0))</f>
        <v>8000</v>
      </c>
      <c r="DM6" s="13">
        <f>1/INDEX($X$6:$X$25,MATCH(DK6,$U$6:$U$25,0))/2</f>
        <v>6.2500000000000001E-5</v>
      </c>
      <c r="DN6" s="13">
        <f>DN$3*DM6/DM$3</f>
        <v>638.29787234042544</v>
      </c>
      <c r="DP6" s="56" t="s">
        <v>892</v>
      </c>
      <c r="DQ6" s="13">
        <f>INDEX($P$6:$P$29,MATCH(DP6,$M$6:$M$29,0))</f>
        <v>25</v>
      </c>
      <c r="DR6" s="13">
        <f>1/INDEX($P$6:$P$29,MATCH(DP6,$M$6:$M$29,0))/2</f>
        <v>0.02</v>
      </c>
      <c r="DS6" s="13">
        <f>INT(DS$3*DR6/DR$3)</f>
        <v>4181</v>
      </c>
      <c r="DU6" s="75" t="s">
        <v>1159</v>
      </c>
      <c r="DV6" s="75" t="str">
        <f>DU6&amp;"碎片"</f>
        <v>于禁碎片</v>
      </c>
      <c r="DW6" s="13">
        <f>INDEX($R$6:$R$29,MATCH(DU6,$M$6:$M$29,0))</f>
        <v>5</v>
      </c>
      <c r="DX6" s="13">
        <f>1/DW6</f>
        <v>0.2</v>
      </c>
      <c r="DY6" s="75">
        <f>INT(DY$3*DX6/DX$3)</f>
        <v>2500</v>
      </c>
    </row>
    <row r="7" spans="1:129" ht="16.5" x14ac:dyDescent="0.2">
      <c r="A7" s="49" t="s">
        <v>187</v>
      </c>
      <c r="B7" s="49">
        <v>10</v>
      </c>
      <c r="C7" s="49">
        <v>20</v>
      </c>
      <c r="D7" s="49">
        <f>B7*C7</f>
        <v>200</v>
      </c>
      <c r="E7" s="14"/>
      <c r="L7" s="56">
        <v>1102019</v>
      </c>
      <c r="M7" s="23" t="s">
        <v>239</v>
      </c>
      <c r="N7" s="49" t="s">
        <v>42</v>
      </c>
      <c r="O7" s="56">
        <v>2</v>
      </c>
      <c r="P7" s="13">
        <f t="shared" ref="P7:P29" si="4">Q7*R7</f>
        <v>200</v>
      </c>
      <c r="Q7" s="56">
        <v>20</v>
      </c>
      <c r="R7" s="49">
        <v>10</v>
      </c>
      <c r="T7" s="73">
        <v>1101001</v>
      </c>
      <c r="U7" s="23" t="s">
        <v>814</v>
      </c>
      <c r="V7" s="56" t="s">
        <v>818</v>
      </c>
      <c r="W7" s="56">
        <v>1</v>
      </c>
      <c r="X7" s="13">
        <f t="shared" ref="X7:X10" si="5">Y7*Z7</f>
        <v>200</v>
      </c>
      <c r="Y7" s="56">
        <v>20</v>
      </c>
      <c r="Z7" s="56">
        <v>10</v>
      </c>
      <c r="AC7" s="56" t="s">
        <v>872</v>
      </c>
      <c r="AD7" s="15">
        <v>0.95</v>
      </c>
      <c r="AE7" s="61">
        <v>0.05</v>
      </c>
      <c r="AF7" s="56"/>
      <c r="AG7" s="15"/>
      <c r="AH7" s="15"/>
      <c r="AI7" s="15">
        <v>1</v>
      </c>
      <c r="AJ7" s="15"/>
      <c r="AK7" s="15"/>
      <c r="AL7" s="15"/>
      <c r="AM7" s="13">
        <f>AD7*SUMPRODUCT(CL6:CL12,CN6:CN12)/10000+AE7*SUMPRODUCT(CQ6:CQ7,CS6:CS7)/10000</f>
        <v>113.125</v>
      </c>
      <c r="AP7" s="56" t="s">
        <v>909</v>
      </c>
      <c r="AQ7" s="13">
        <f>SUMPRODUCT(AZ6:AZ11,BB6:BB11)/10000</f>
        <v>720</v>
      </c>
      <c r="AT7" s="56" t="s">
        <v>32</v>
      </c>
      <c r="AU7" s="13">
        <f t="shared" ref="AU7:AU12" si="6">INDEX($P$6:$P$29,MATCH(AT7,$M$6:$M$29,0))</f>
        <v>100</v>
      </c>
      <c r="AV7" s="13">
        <f t="shared" ref="AV7:AV12" si="7">1/INDEX($P$6:$P$29,MATCH(AT7,$M$6:$M$29,0))</f>
        <v>0.01</v>
      </c>
      <c r="AW7" s="13">
        <f t="shared" ref="AW7:AW12" si="8">AW$3*AV7/AV$3</f>
        <v>1249.9999999999998</v>
      </c>
      <c r="AY7" s="56" t="s">
        <v>20</v>
      </c>
      <c r="AZ7" s="13">
        <f t="shared" ref="AZ7:AZ11" si="9">INDEX($P$6:$P$29,MATCH(AY7,$M$6:$M$29,0))</f>
        <v>800</v>
      </c>
      <c r="BA7" s="13">
        <f t="shared" ref="BA7:BA11" si="10">1/INDEX($P$6:$P$29,MATCH(AY7,$M$6:$M$29,0))</f>
        <v>1.25E-3</v>
      </c>
      <c r="BB7" s="13">
        <f t="shared" ref="BB7:BB11" si="11">INT(BB$3*BA7/BA$3)</f>
        <v>1500</v>
      </c>
      <c r="BE7" s="66" t="s">
        <v>20</v>
      </c>
      <c r="BF7" s="13">
        <f t="shared" ref="BF7:BF14" si="12">INDEX($P$6:$P$29,MATCH(BE7,$M$6:$M$29,0))</f>
        <v>800</v>
      </c>
      <c r="BG7" s="13">
        <f t="shared" ref="BG7:BG14" si="13">1/INDEX($P$6:$P$29,MATCH(BE7,$M$6:$M$29,0))</f>
        <v>1.25E-3</v>
      </c>
      <c r="BH7">
        <v>8500</v>
      </c>
      <c r="BI7" s="66">
        <f t="shared" ref="BI7:BI11" si="14">BG7*BH$7/BH$6</f>
        <v>1275</v>
      </c>
      <c r="BL7" s="56" t="s">
        <v>804</v>
      </c>
      <c r="BM7" s="13">
        <f t="shared" ref="BM7:BM8" si="15">INDEX($P$6:$P$29,MATCH(BL7,$M$6:$M$29,0))</f>
        <v>2800</v>
      </c>
      <c r="BN7" s="13">
        <f t="shared" ref="BN7:BN8" si="16">1/INDEX($P$6:$P$29,MATCH(BL7,$M$6:$M$29,0))</f>
        <v>3.5714285714285714E-4</v>
      </c>
      <c r="BO7" s="13">
        <f t="shared" ref="BO7" si="17">INT(BO$3*BN7/BN$3)</f>
        <v>3333</v>
      </c>
      <c r="BQ7" s="56" t="s">
        <v>804</v>
      </c>
      <c r="BR7" s="13">
        <f t="shared" ref="BR7:BR11" si="18">INDEX($P$6:$P$29,MATCH(BQ7,$M$6:$M$29,0))</f>
        <v>2800</v>
      </c>
      <c r="BS7" s="13">
        <f t="shared" ref="BS7:BS11" si="19">1/INDEX($P$6:$P$29,MATCH(BQ7,$M$6:$M$29,0))</f>
        <v>3.5714285714285714E-4</v>
      </c>
      <c r="BT7" s="13">
        <f t="shared" ref="BT7:BT10" si="20">INT(BT$3*BS7/BS$3)</f>
        <v>1777</v>
      </c>
      <c r="BV7" s="56" t="s">
        <v>804</v>
      </c>
      <c r="BW7" s="13">
        <f t="shared" ref="BW7:BW13" si="21">INDEX($P$6:$P$29,MATCH(BV7,$M$6:$M$29,0))</f>
        <v>2800</v>
      </c>
      <c r="BX7" s="13">
        <f t="shared" ref="BX7:BX13" si="22">1/INDEX($P$6:$P$29,MATCH(BV7,$M$6:$M$29,0))</f>
        <v>3.5714285714285714E-4</v>
      </c>
      <c r="BY7" s="13">
        <f t="shared" ref="BY7:BY12" si="23">INT(BY$3*BX7/BX$3)</f>
        <v>1423</v>
      </c>
      <c r="CF7" s="56" t="s">
        <v>884</v>
      </c>
      <c r="CG7" s="13">
        <f t="shared" ref="CG7:CG8" si="24">INDEX($P$6:$P$29,MATCH(CF7,$M$6:$M$29,0))</f>
        <v>12000</v>
      </c>
      <c r="CH7" s="13">
        <f t="shared" ref="CH7:CH8" si="25">1/INDEX($P$6:$P$29,MATCH(CF7,$M$6:$M$29,0))</f>
        <v>8.3333333333333331E-5</v>
      </c>
      <c r="CI7" s="13">
        <f t="shared" ref="CI7" si="26">INT(CH7/CH$3*CI$3)</f>
        <v>3076</v>
      </c>
      <c r="CK7" s="56" t="s">
        <v>32</v>
      </c>
      <c r="CL7" s="13">
        <f t="shared" ref="CL7:CL12" si="27">INDEX($P$6:$P$29,MATCH(CK7,$M$6:$M$29,0))</f>
        <v>100</v>
      </c>
      <c r="CM7" s="13">
        <f>1/CL7</f>
        <v>0.01</v>
      </c>
      <c r="CN7" s="13">
        <f t="shared" ref="CN7:CN11" si="28">INT(CM7/CM$3*CN$3)</f>
        <v>1250</v>
      </c>
      <c r="CP7" s="56" t="s">
        <v>797</v>
      </c>
      <c r="CQ7" s="13">
        <f t="shared" ref="CQ7" si="29">INDEX($P$6:$P$29,MATCH(CP7,$M$6:$M$29,0))</f>
        <v>600</v>
      </c>
      <c r="CR7" s="13">
        <f t="shared" ref="CR7" si="30">1/CQ7</f>
        <v>1.6666666666666668E-3</v>
      </c>
      <c r="CS7" s="13">
        <f>CS$3*CR7/CR$3</f>
        <v>5000</v>
      </c>
      <c r="CU7" s="56" t="s">
        <v>20</v>
      </c>
      <c r="CV7" s="13">
        <f t="shared" ref="CV7:CV11" si="31">INDEX($P$6:$P$29,MATCH(CU7,$M$6:$M$29,0))</f>
        <v>800</v>
      </c>
      <c r="CW7" s="13">
        <f t="shared" ref="CW7:CW11" si="32">1/CV7</f>
        <v>1.25E-3</v>
      </c>
      <c r="CX7" s="13">
        <f t="shared" ref="CX7:CX11" si="33">CW7*CX$3/CW$3</f>
        <v>1500</v>
      </c>
      <c r="DA7" s="56" t="s">
        <v>812</v>
      </c>
      <c r="DB7" s="13">
        <f t="shared" si="0"/>
        <v>200</v>
      </c>
      <c r="DC7" s="13">
        <f>1/INDEX($X$6:$X$25,MATCH(DA7,$U$6:$U$25,0))</f>
        <v>5.0000000000000001E-3</v>
      </c>
      <c r="DD7" s="13">
        <f t="shared" ref="DD7:DD12" si="34">INT(DC7*DD$3/DC$3)</f>
        <v>1111</v>
      </c>
      <c r="DF7" s="56" t="s">
        <v>823</v>
      </c>
      <c r="DG7" s="13">
        <f t="shared" si="1"/>
        <v>800</v>
      </c>
      <c r="DH7" s="13">
        <f t="shared" si="2"/>
        <v>1.25E-3</v>
      </c>
      <c r="DI7" s="13">
        <f t="shared" ref="DI7:DI10" si="35">INT(DH7*DI$3/DH$3)</f>
        <v>1666</v>
      </c>
      <c r="DK7" s="56" t="s">
        <v>41</v>
      </c>
      <c r="DL7" s="13">
        <f t="shared" si="3"/>
        <v>4000</v>
      </c>
      <c r="DM7" s="13">
        <f t="shared" ref="DM6:DM11" si="36">1/INDEX($X$6:$X$25,MATCH(DK7,$U$6:$U$25,0))</f>
        <v>2.5000000000000001E-4</v>
      </c>
      <c r="DN7" s="13">
        <f t="shared" ref="DN7:DN11" si="37">DN$3*DM7/DM$3</f>
        <v>2553.1914893617018</v>
      </c>
      <c r="DP7" s="56" t="s">
        <v>893</v>
      </c>
      <c r="DQ7" s="13">
        <f t="shared" ref="DQ7:DQ14" si="38">INDEX($P$6:$P$29,MATCH(DP7,$M$6:$M$29,0))</f>
        <v>100</v>
      </c>
      <c r="DR7" s="13">
        <f t="shared" ref="DR7:DR12" si="39">1/INDEX($P$6:$P$29,MATCH(DP7,$M$6:$M$29,0))</f>
        <v>0.01</v>
      </c>
      <c r="DS7" s="13">
        <f t="shared" ref="DS7:DS13" si="40">INT(DS$3*DR7/DR$3)</f>
        <v>2090</v>
      </c>
      <c r="DU7" s="75" t="s">
        <v>1160</v>
      </c>
      <c r="DV7" s="75" t="str">
        <f t="shared" ref="DV7:DV11" si="41">DU7&amp;"碎片"</f>
        <v>食火蜥碎片</v>
      </c>
      <c r="DW7" s="13">
        <f t="shared" ref="DW7:DW11" si="42">INDEX($R$6:$R$29,MATCH(DU7,$M$6:$M$29,0))</f>
        <v>10</v>
      </c>
      <c r="DX7" s="13">
        <f t="shared" ref="DX7:DX11" si="43">1/DW7</f>
        <v>0.1</v>
      </c>
      <c r="DY7" s="75">
        <f t="shared" ref="DY7:DY11" si="44">INT(DY$3*DX7/DX$3)</f>
        <v>1250</v>
      </c>
    </row>
    <row r="8" spans="1:129" ht="16.5" x14ac:dyDescent="0.2">
      <c r="A8" s="49" t="s">
        <v>49</v>
      </c>
      <c r="B8" s="49">
        <v>15</v>
      </c>
      <c r="C8" s="49">
        <v>40</v>
      </c>
      <c r="D8" s="49">
        <f>B8*C8</f>
        <v>600</v>
      </c>
      <c r="E8" s="14"/>
      <c r="L8" s="56">
        <v>1102021</v>
      </c>
      <c r="M8" s="23" t="s">
        <v>244</v>
      </c>
      <c r="N8" s="49" t="s">
        <v>43</v>
      </c>
      <c r="O8" s="56">
        <v>1</v>
      </c>
      <c r="P8" s="13">
        <f t="shared" si="4"/>
        <v>600</v>
      </c>
      <c r="Q8" s="56">
        <v>40</v>
      </c>
      <c r="R8" s="49">
        <v>15</v>
      </c>
      <c r="T8" s="73">
        <v>1101015</v>
      </c>
      <c r="U8" s="23" t="s">
        <v>815</v>
      </c>
      <c r="V8" s="56" t="s">
        <v>819</v>
      </c>
      <c r="W8" s="56">
        <v>1</v>
      </c>
      <c r="X8" s="13">
        <f t="shared" si="5"/>
        <v>800</v>
      </c>
      <c r="Y8" s="56">
        <v>40</v>
      </c>
      <c r="Z8" s="56">
        <v>20</v>
      </c>
      <c r="AC8" s="56" t="s">
        <v>873</v>
      </c>
      <c r="AD8" s="15">
        <v>0.85</v>
      </c>
      <c r="AE8" s="61">
        <v>0.15</v>
      </c>
      <c r="AF8" s="56"/>
      <c r="AG8" s="56"/>
      <c r="AH8" s="56"/>
      <c r="AI8" s="15">
        <v>0.85</v>
      </c>
      <c r="AJ8" s="61">
        <v>0.15</v>
      </c>
      <c r="AK8" s="61"/>
      <c r="AL8" s="61"/>
      <c r="AM8" s="13"/>
      <c r="AP8" s="56" t="s">
        <v>863</v>
      </c>
      <c r="AQ8" s="13">
        <f>SUMPRODUCT(BM6:BM8,BO6:BO8)/10000</f>
        <v>2800</v>
      </c>
      <c r="AT8" s="56" t="s">
        <v>35</v>
      </c>
      <c r="AU8" s="13">
        <f t="shared" si="6"/>
        <v>200</v>
      </c>
      <c r="AV8" s="13">
        <f t="shared" si="7"/>
        <v>5.0000000000000001E-3</v>
      </c>
      <c r="AW8" s="13">
        <f t="shared" si="8"/>
        <v>624.99999999999989</v>
      </c>
      <c r="AY8" s="56" t="s">
        <v>797</v>
      </c>
      <c r="AZ8" s="13">
        <f t="shared" si="9"/>
        <v>600</v>
      </c>
      <c r="BA8" s="13">
        <f t="shared" si="10"/>
        <v>1.6666666666666668E-3</v>
      </c>
      <c r="BB8" s="13">
        <f t="shared" si="11"/>
        <v>2000</v>
      </c>
      <c r="BE8" s="66" t="s">
        <v>797</v>
      </c>
      <c r="BF8" s="13">
        <f t="shared" si="12"/>
        <v>600</v>
      </c>
      <c r="BG8" s="13">
        <f t="shared" si="13"/>
        <v>1.6666666666666668E-3</v>
      </c>
      <c r="BI8" s="66">
        <f t="shared" si="14"/>
        <v>1700.0000000000002</v>
      </c>
      <c r="BL8" s="56" t="s">
        <v>805</v>
      </c>
      <c r="BM8" s="13">
        <f t="shared" si="15"/>
        <v>2800</v>
      </c>
      <c r="BN8" s="13">
        <f t="shared" si="16"/>
        <v>3.5714285714285714E-4</v>
      </c>
      <c r="BO8" s="13">
        <f>BO3-SUM(BO6:BO7)</f>
        <v>3334</v>
      </c>
      <c r="BQ8" s="56" t="s">
        <v>805</v>
      </c>
      <c r="BR8" s="13">
        <f t="shared" si="18"/>
        <v>2800</v>
      </c>
      <c r="BS8" s="13">
        <f t="shared" si="19"/>
        <v>3.5714285714285714E-4</v>
      </c>
      <c r="BT8" s="13">
        <f t="shared" si="20"/>
        <v>1777</v>
      </c>
      <c r="BV8" s="56" t="s">
        <v>805</v>
      </c>
      <c r="BW8" s="13">
        <f t="shared" si="21"/>
        <v>2800</v>
      </c>
      <c r="BX8" s="13">
        <f t="shared" si="22"/>
        <v>3.5714285714285714E-4</v>
      </c>
      <c r="BY8" s="13">
        <f t="shared" si="23"/>
        <v>1423</v>
      </c>
      <c r="CF8" s="56" t="s">
        <v>885</v>
      </c>
      <c r="CG8" s="13">
        <f t="shared" si="24"/>
        <v>12000</v>
      </c>
      <c r="CH8" s="13">
        <f t="shared" si="25"/>
        <v>8.3333333333333331E-5</v>
      </c>
      <c r="CI8" s="13">
        <f>CI3-SUM(CI6:CI7)</f>
        <v>3078</v>
      </c>
      <c r="CK8" s="56" t="s">
        <v>35</v>
      </c>
      <c r="CL8" s="13">
        <f t="shared" si="27"/>
        <v>200</v>
      </c>
      <c r="CM8" s="13">
        <f t="shared" ref="CM8:CM12" si="45">1/CL8</f>
        <v>5.0000000000000001E-3</v>
      </c>
      <c r="CN8" s="13">
        <f t="shared" si="28"/>
        <v>625</v>
      </c>
      <c r="CP8" s="14"/>
      <c r="CQ8" s="14"/>
      <c r="CR8" s="14"/>
      <c r="CS8" s="14"/>
      <c r="CU8" s="56" t="s">
        <v>797</v>
      </c>
      <c r="CV8" s="13">
        <f t="shared" si="31"/>
        <v>600</v>
      </c>
      <c r="CW8" s="13">
        <f t="shared" si="32"/>
        <v>1.6666666666666668E-3</v>
      </c>
      <c r="CX8" s="13">
        <f t="shared" si="33"/>
        <v>2000.0000000000002</v>
      </c>
      <c r="DA8" s="56" t="s">
        <v>821</v>
      </c>
      <c r="DB8" s="13">
        <f t="shared" si="0"/>
        <v>200</v>
      </c>
      <c r="DC8" s="13">
        <f>1/INDEX($X$6:$X$25,MATCH(DA8,$U$6:$U$25,0))</f>
        <v>5.0000000000000001E-3</v>
      </c>
      <c r="DD8" s="13">
        <f t="shared" si="34"/>
        <v>1111</v>
      </c>
      <c r="DF8" s="56" t="s">
        <v>825</v>
      </c>
      <c r="DG8" s="13">
        <f t="shared" si="1"/>
        <v>800</v>
      </c>
      <c r="DH8" s="13">
        <f t="shared" si="2"/>
        <v>1.25E-3</v>
      </c>
      <c r="DI8" s="13">
        <f t="shared" si="35"/>
        <v>1666</v>
      </c>
      <c r="DK8" s="56" t="s">
        <v>827</v>
      </c>
      <c r="DL8" s="13">
        <f t="shared" si="3"/>
        <v>6000</v>
      </c>
      <c r="DM8" s="13">
        <f t="shared" si="36"/>
        <v>1.6666666666666666E-4</v>
      </c>
      <c r="DN8" s="13">
        <f t="shared" si="37"/>
        <v>1702.1276595744678</v>
      </c>
      <c r="DP8" s="56" t="s">
        <v>894</v>
      </c>
      <c r="DQ8" s="13">
        <f t="shared" si="38"/>
        <v>200</v>
      </c>
      <c r="DR8" s="13">
        <f t="shared" si="39"/>
        <v>5.0000000000000001E-3</v>
      </c>
      <c r="DS8" s="13">
        <f t="shared" si="40"/>
        <v>1045</v>
      </c>
      <c r="DU8" s="75" t="s">
        <v>1161</v>
      </c>
      <c r="DV8" s="75" t="str">
        <f t="shared" si="41"/>
        <v>唐流雨碎片</v>
      </c>
      <c r="DW8" s="13">
        <f t="shared" si="42"/>
        <v>5</v>
      </c>
      <c r="DX8" s="13">
        <f t="shared" si="43"/>
        <v>0.2</v>
      </c>
      <c r="DY8" s="75">
        <f t="shared" si="44"/>
        <v>2500</v>
      </c>
    </row>
    <row r="9" spans="1:129" ht="16.5" x14ac:dyDescent="0.2">
      <c r="A9" s="49" t="s">
        <v>171</v>
      </c>
      <c r="B9" s="49">
        <v>35</v>
      </c>
      <c r="C9" s="49">
        <v>80</v>
      </c>
      <c r="D9" s="49">
        <f>B9*C9</f>
        <v>2800</v>
      </c>
      <c r="E9" s="14"/>
      <c r="L9" s="56">
        <v>1102002</v>
      </c>
      <c r="M9" s="23" t="s">
        <v>245</v>
      </c>
      <c r="N9" s="49" t="s">
        <v>43</v>
      </c>
      <c r="O9" s="56">
        <v>2</v>
      </c>
      <c r="P9" s="13">
        <f t="shared" si="4"/>
        <v>800</v>
      </c>
      <c r="Q9" s="56">
        <v>40</v>
      </c>
      <c r="R9" s="49">
        <v>20</v>
      </c>
      <c r="T9" s="73">
        <v>1101007</v>
      </c>
      <c r="U9" s="23" t="s">
        <v>816</v>
      </c>
      <c r="V9" s="56" t="s">
        <v>820</v>
      </c>
      <c r="W9" s="56">
        <v>1</v>
      </c>
      <c r="X9" s="13">
        <f t="shared" si="5"/>
        <v>8000</v>
      </c>
      <c r="Y9" s="56">
        <v>80</v>
      </c>
      <c r="Z9" s="56">
        <v>100</v>
      </c>
      <c r="AC9" s="56" t="s">
        <v>874</v>
      </c>
      <c r="AD9" s="56"/>
      <c r="AE9" s="56"/>
      <c r="AF9" s="56"/>
      <c r="AG9" s="56"/>
      <c r="AH9" s="56"/>
      <c r="AI9" s="56"/>
      <c r="AJ9" s="56"/>
      <c r="AK9" s="64"/>
      <c r="AL9" s="64"/>
      <c r="AM9" s="13"/>
      <c r="AP9" s="56" t="s">
        <v>864</v>
      </c>
      <c r="AQ9" s="13">
        <f>SUMPRODUCT(BR6:BR11,BT6:BT11)/10000</f>
        <v>2986.76</v>
      </c>
      <c r="AT9" s="56" t="s">
        <v>22</v>
      </c>
      <c r="AU9" s="13">
        <f t="shared" si="6"/>
        <v>100</v>
      </c>
      <c r="AV9" s="13">
        <f t="shared" si="7"/>
        <v>0.01</v>
      </c>
      <c r="AW9" s="13">
        <f t="shared" si="8"/>
        <v>1249.9999999999998</v>
      </c>
      <c r="AY9" s="56" t="s">
        <v>36</v>
      </c>
      <c r="AZ9" s="13">
        <f t="shared" si="9"/>
        <v>800</v>
      </c>
      <c r="BA9" s="13">
        <f t="shared" si="10"/>
        <v>1.25E-3</v>
      </c>
      <c r="BB9" s="13">
        <f t="shared" si="11"/>
        <v>1500</v>
      </c>
      <c r="BE9" s="66" t="s">
        <v>36</v>
      </c>
      <c r="BF9" s="13">
        <f t="shared" si="12"/>
        <v>800</v>
      </c>
      <c r="BG9" s="13">
        <f t="shared" si="13"/>
        <v>1.25E-3</v>
      </c>
      <c r="BI9" s="66">
        <f t="shared" si="14"/>
        <v>1275</v>
      </c>
      <c r="BL9" s="14"/>
      <c r="BM9" s="14"/>
      <c r="BN9" s="14"/>
      <c r="BO9" s="14"/>
      <c r="BQ9" s="56" t="s">
        <v>861</v>
      </c>
      <c r="BR9" s="13">
        <f t="shared" si="18"/>
        <v>3200</v>
      </c>
      <c r="BS9" s="13">
        <f t="shared" si="19"/>
        <v>3.1250000000000001E-4</v>
      </c>
      <c r="BT9" s="13">
        <f t="shared" si="20"/>
        <v>1555</v>
      </c>
      <c r="BV9" s="56" t="s">
        <v>26</v>
      </c>
      <c r="BW9" s="13">
        <f t="shared" si="21"/>
        <v>3200</v>
      </c>
      <c r="BX9" s="13">
        <f t="shared" si="22"/>
        <v>3.1250000000000001E-4</v>
      </c>
      <c r="BY9" s="13">
        <f t="shared" si="23"/>
        <v>1245</v>
      </c>
      <c r="CK9" s="56" t="s">
        <v>22</v>
      </c>
      <c r="CL9" s="13">
        <f t="shared" si="27"/>
        <v>100</v>
      </c>
      <c r="CM9" s="13">
        <f t="shared" si="45"/>
        <v>0.01</v>
      </c>
      <c r="CN9" s="13">
        <f t="shared" si="28"/>
        <v>1250</v>
      </c>
      <c r="CU9" s="56" t="s">
        <v>36</v>
      </c>
      <c r="CV9" s="13">
        <f t="shared" si="31"/>
        <v>800</v>
      </c>
      <c r="CW9" s="13">
        <f t="shared" si="32"/>
        <v>1.25E-3</v>
      </c>
      <c r="CX9" s="13">
        <f t="shared" si="33"/>
        <v>1500</v>
      </c>
      <c r="DA9" s="56" t="s">
        <v>916</v>
      </c>
      <c r="DB9" s="13">
        <f t="shared" si="0"/>
        <v>200</v>
      </c>
      <c r="DC9" s="13">
        <f>1/INDEX($X$6:$X$25,MATCH(DA9,$U$6:$U$25,0))*2</f>
        <v>0.01</v>
      </c>
      <c r="DD9" s="13">
        <f t="shared" si="34"/>
        <v>2222</v>
      </c>
      <c r="DF9" s="56" t="s">
        <v>826</v>
      </c>
      <c r="DG9" s="13">
        <f t="shared" si="1"/>
        <v>800</v>
      </c>
      <c r="DH9" s="13">
        <f t="shared" si="2"/>
        <v>1.25E-3</v>
      </c>
      <c r="DI9" s="13">
        <f t="shared" si="35"/>
        <v>1666</v>
      </c>
      <c r="DK9" s="56" t="s">
        <v>828</v>
      </c>
      <c r="DL9" s="13">
        <f t="shared" si="3"/>
        <v>8000</v>
      </c>
      <c r="DM9" s="13">
        <f t="shared" si="36"/>
        <v>1.25E-4</v>
      </c>
      <c r="DN9" s="13">
        <f t="shared" si="37"/>
        <v>1276.5957446808509</v>
      </c>
      <c r="DP9" s="56" t="s">
        <v>895</v>
      </c>
      <c r="DQ9" s="13">
        <f t="shared" si="38"/>
        <v>200</v>
      </c>
      <c r="DR9" s="13">
        <f t="shared" si="39"/>
        <v>5.0000000000000001E-3</v>
      </c>
      <c r="DS9" s="13">
        <f t="shared" si="40"/>
        <v>1045</v>
      </c>
      <c r="DU9" s="75" t="s">
        <v>1162</v>
      </c>
      <c r="DV9" s="75" t="str">
        <f t="shared" si="41"/>
        <v>噬日碎片</v>
      </c>
      <c r="DW9" s="13">
        <f t="shared" si="42"/>
        <v>10</v>
      </c>
      <c r="DX9" s="13">
        <f t="shared" si="43"/>
        <v>0.1</v>
      </c>
      <c r="DY9" s="75">
        <f t="shared" si="44"/>
        <v>1250</v>
      </c>
    </row>
    <row r="10" spans="1:129" ht="16.5" x14ac:dyDescent="0.2">
      <c r="A10" s="49" t="s">
        <v>58</v>
      </c>
      <c r="B10" s="49">
        <v>100</v>
      </c>
      <c r="C10" s="49">
        <v>80</v>
      </c>
      <c r="D10" s="49">
        <f>B10*C10</f>
        <v>8000</v>
      </c>
      <c r="E10" s="14"/>
      <c r="L10" s="56">
        <v>1102003</v>
      </c>
      <c r="M10" s="23" t="s">
        <v>795</v>
      </c>
      <c r="N10" s="56" t="s">
        <v>50</v>
      </c>
      <c r="O10" s="56">
        <v>1</v>
      </c>
      <c r="P10" s="13">
        <f t="shared" si="4"/>
        <v>2800</v>
      </c>
      <c r="Q10" s="56">
        <v>80</v>
      </c>
      <c r="R10" s="49">
        <v>35</v>
      </c>
      <c r="T10" s="73">
        <v>1101043</v>
      </c>
      <c r="U10" s="23" t="s">
        <v>1156</v>
      </c>
      <c r="V10" s="73" t="s">
        <v>187</v>
      </c>
      <c r="W10" s="73">
        <v>1</v>
      </c>
      <c r="X10" s="13">
        <f t="shared" si="5"/>
        <v>200</v>
      </c>
      <c r="Y10" s="73">
        <v>20</v>
      </c>
      <c r="Z10" s="73">
        <v>10</v>
      </c>
      <c r="AP10" s="56" t="s">
        <v>866</v>
      </c>
      <c r="AQ10" s="13">
        <f>SUMPRODUCT(BW6:BW13,BY6:BY13)/10000</f>
        <v>3188.92</v>
      </c>
      <c r="AT10" s="56" t="s">
        <v>34</v>
      </c>
      <c r="AU10" s="13">
        <f t="shared" si="6"/>
        <v>200</v>
      </c>
      <c r="AV10" s="13">
        <f t="shared" si="7"/>
        <v>5.0000000000000001E-3</v>
      </c>
      <c r="AW10" s="13">
        <f t="shared" si="8"/>
        <v>624.99999999999989</v>
      </c>
      <c r="AY10" s="56" t="s">
        <v>23</v>
      </c>
      <c r="AZ10" s="13">
        <f t="shared" si="9"/>
        <v>800</v>
      </c>
      <c r="BA10" s="13">
        <f t="shared" si="10"/>
        <v>1.25E-3</v>
      </c>
      <c r="BB10" s="13">
        <f t="shared" si="11"/>
        <v>1500</v>
      </c>
      <c r="BE10" s="66" t="s">
        <v>23</v>
      </c>
      <c r="BF10" s="13">
        <f t="shared" si="12"/>
        <v>800</v>
      </c>
      <c r="BG10" s="13">
        <f t="shared" si="13"/>
        <v>1.25E-3</v>
      </c>
      <c r="BI10" s="66">
        <f t="shared" si="14"/>
        <v>1275</v>
      </c>
      <c r="BQ10" s="56" t="s">
        <v>862</v>
      </c>
      <c r="BR10" s="13">
        <f t="shared" si="18"/>
        <v>3200</v>
      </c>
      <c r="BS10" s="13">
        <f t="shared" si="19"/>
        <v>3.1250000000000001E-4</v>
      </c>
      <c r="BT10" s="13">
        <f t="shared" si="20"/>
        <v>1555</v>
      </c>
      <c r="BV10" s="56" t="s">
        <v>33</v>
      </c>
      <c r="BW10" s="13">
        <f t="shared" si="21"/>
        <v>3200</v>
      </c>
      <c r="BX10" s="13">
        <f t="shared" si="22"/>
        <v>3.1250000000000001E-4</v>
      </c>
      <c r="BY10" s="13">
        <f t="shared" si="23"/>
        <v>1245</v>
      </c>
      <c r="CK10" s="56" t="s">
        <v>34</v>
      </c>
      <c r="CL10" s="13">
        <f t="shared" si="27"/>
        <v>200</v>
      </c>
      <c r="CM10" s="13">
        <f t="shared" si="45"/>
        <v>5.0000000000000001E-3</v>
      </c>
      <c r="CN10" s="13">
        <f t="shared" si="28"/>
        <v>625</v>
      </c>
      <c r="CU10" s="56" t="s">
        <v>23</v>
      </c>
      <c r="CV10" s="13">
        <f t="shared" si="31"/>
        <v>800</v>
      </c>
      <c r="CW10" s="13">
        <f t="shared" si="32"/>
        <v>1.25E-3</v>
      </c>
      <c r="CX10" s="13">
        <f t="shared" si="33"/>
        <v>1500</v>
      </c>
      <c r="DA10" s="56" t="s">
        <v>836</v>
      </c>
      <c r="DB10" s="13">
        <f t="shared" si="0"/>
        <v>200</v>
      </c>
      <c r="DC10" s="13">
        <f>1/INDEX($X$6:$X$25,MATCH(DA10,$U$6:$U$25,0))</f>
        <v>5.0000000000000001E-3</v>
      </c>
      <c r="DD10" s="13">
        <f t="shared" si="34"/>
        <v>1111</v>
      </c>
      <c r="DF10" s="56" t="s">
        <v>838</v>
      </c>
      <c r="DG10" s="13">
        <f t="shared" si="1"/>
        <v>800</v>
      </c>
      <c r="DH10" s="13">
        <f t="shared" si="2"/>
        <v>1.25E-3</v>
      </c>
      <c r="DI10" s="13">
        <f t="shared" si="35"/>
        <v>1666</v>
      </c>
      <c r="DK10" s="56" t="s">
        <v>840</v>
      </c>
      <c r="DL10" s="13">
        <f t="shared" si="3"/>
        <v>4000</v>
      </c>
      <c r="DM10" s="13">
        <f t="shared" si="36"/>
        <v>2.5000000000000001E-4</v>
      </c>
      <c r="DN10" s="13">
        <f t="shared" si="37"/>
        <v>2553.1914893617018</v>
      </c>
      <c r="DP10" s="56" t="s">
        <v>896</v>
      </c>
      <c r="DQ10" s="13">
        <f t="shared" si="38"/>
        <v>200</v>
      </c>
      <c r="DR10" s="13">
        <f t="shared" si="39"/>
        <v>5.0000000000000001E-3</v>
      </c>
      <c r="DS10" s="13">
        <f t="shared" si="40"/>
        <v>1045</v>
      </c>
      <c r="DU10" s="75" t="s">
        <v>1163</v>
      </c>
      <c r="DV10" s="75" t="str">
        <f t="shared" si="41"/>
        <v>塞伯罗斯碎片</v>
      </c>
      <c r="DW10" s="13">
        <f t="shared" si="42"/>
        <v>10</v>
      </c>
      <c r="DX10" s="13">
        <f t="shared" si="43"/>
        <v>0.1</v>
      </c>
      <c r="DY10" s="75">
        <f t="shared" si="44"/>
        <v>1250</v>
      </c>
    </row>
    <row r="11" spans="1:129" ht="16.5" x14ac:dyDescent="0.2">
      <c r="E11" s="14"/>
      <c r="L11" s="56">
        <v>1102009</v>
      </c>
      <c r="M11" s="23" t="s">
        <v>796</v>
      </c>
      <c r="N11" s="56" t="s">
        <v>50</v>
      </c>
      <c r="O11" s="56">
        <v>2</v>
      </c>
      <c r="P11" s="13">
        <f t="shared" si="4"/>
        <v>3200</v>
      </c>
      <c r="Q11" s="56">
        <v>80</v>
      </c>
      <c r="R11" s="49">
        <v>40</v>
      </c>
      <c r="T11" s="73">
        <v>1101002</v>
      </c>
      <c r="U11" s="21" t="s">
        <v>824</v>
      </c>
      <c r="V11" s="56" t="s">
        <v>817</v>
      </c>
      <c r="W11" s="56">
        <v>1</v>
      </c>
      <c r="X11" s="13">
        <f>Y11*Z11</f>
        <v>200</v>
      </c>
      <c r="Y11" s="56">
        <v>20</v>
      </c>
      <c r="Z11" s="56">
        <v>10</v>
      </c>
      <c r="AP11" s="56" t="s">
        <v>910</v>
      </c>
      <c r="AQ11" s="13">
        <f>SUMPRODUCT(CB6:CB6,CD6:CD6)/10000</f>
        <v>9600</v>
      </c>
      <c r="AT11" s="56" t="s">
        <v>30</v>
      </c>
      <c r="AU11" s="13">
        <f t="shared" si="6"/>
        <v>200</v>
      </c>
      <c r="AV11" s="13">
        <f t="shared" si="7"/>
        <v>5.0000000000000001E-3</v>
      </c>
      <c r="AW11" s="13">
        <f t="shared" si="8"/>
        <v>624.99999999999989</v>
      </c>
      <c r="AY11" s="56" t="s">
        <v>31</v>
      </c>
      <c r="AZ11" s="13">
        <f t="shared" si="9"/>
        <v>800</v>
      </c>
      <c r="BA11" s="13">
        <f t="shared" si="10"/>
        <v>1.25E-3</v>
      </c>
      <c r="BB11" s="13">
        <f t="shared" si="11"/>
        <v>1500</v>
      </c>
      <c r="BE11" s="66" t="s">
        <v>31</v>
      </c>
      <c r="BF11" s="13">
        <f t="shared" si="12"/>
        <v>800</v>
      </c>
      <c r="BG11" s="13">
        <f t="shared" si="13"/>
        <v>1.25E-3</v>
      </c>
      <c r="BI11" s="66">
        <f t="shared" si="14"/>
        <v>1275</v>
      </c>
      <c r="BQ11" s="56" t="s">
        <v>807</v>
      </c>
      <c r="BR11" s="13">
        <f t="shared" si="18"/>
        <v>3200</v>
      </c>
      <c r="BS11" s="13">
        <f t="shared" si="19"/>
        <v>3.1250000000000001E-4</v>
      </c>
      <c r="BT11" s="13">
        <f>BT3-SUM(BT6:BT10)</f>
        <v>1559</v>
      </c>
      <c r="BV11" s="56" t="s">
        <v>25</v>
      </c>
      <c r="BW11" s="13">
        <f t="shared" si="21"/>
        <v>3200</v>
      </c>
      <c r="BX11" s="13">
        <f t="shared" si="22"/>
        <v>3.1250000000000001E-4</v>
      </c>
      <c r="BY11" s="13">
        <f t="shared" si="23"/>
        <v>1245</v>
      </c>
      <c r="CK11" s="56" t="s">
        <v>30</v>
      </c>
      <c r="CL11" s="13">
        <f t="shared" si="27"/>
        <v>200</v>
      </c>
      <c r="CM11" s="13">
        <f t="shared" si="45"/>
        <v>5.0000000000000001E-3</v>
      </c>
      <c r="CN11" s="13">
        <f t="shared" si="28"/>
        <v>625</v>
      </c>
      <c r="CU11" s="56" t="s">
        <v>31</v>
      </c>
      <c r="CV11" s="13">
        <f t="shared" si="31"/>
        <v>800</v>
      </c>
      <c r="CW11" s="13">
        <f t="shared" si="32"/>
        <v>1.25E-3</v>
      </c>
      <c r="CX11" s="13">
        <f t="shared" si="33"/>
        <v>1500</v>
      </c>
      <c r="DA11" s="56" t="s">
        <v>837</v>
      </c>
      <c r="DB11" s="13">
        <f t="shared" si="0"/>
        <v>200</v>
      </c>
      <c r="DC11" s="13">
        <f>1/INDEX($X$6:$X$25,MATCH(DA11,$U$6:$U$25,0))</f>
        <v>5.0000000000000001E-3</v>
      </c>
      <c r="DD11" s="13">
        <f t="shared" si="34"/>
        <v>1111</v>
      </c>
      <c r="DF11" s="56" t="s">
        <v>839</v>
      </c>
      <c r="DG11" s="13">
        <f t="shared" si="1"/>
        <v>800</v>
      </c>
      <c r="DH11" s="13">
        <f t="shared" si="2"/>
        <v>1.25E-3</v>
      </c>
      <c r="DI11" s="13">
        <f>DI3-SUM(DI6:DI10)</f>
        <v>1670</v>
      </c>
      <c r="DK11" s="56" t="s">
        <v>841</v>
      </c>
      <c r="DL11" s="13">
        <f t="shared" si="3"/>
        <v>8000</v>
      </c>
      <c r="DM11" s="13">
        <f t="shared" si="36"/>
        <v>1.25E-4</v>
      </c>
      <c r="DN11" s="13">
        <f t="shared" si="37"/>
        <v>1276.5957446808509</v>
      </c>
      <c r="DP11" s="56" t="s">
        <v>897</v>
      </c>
      <c r="DQ11" s="13">
        <f t="shared" si="38"/>
        <v>800</v>
      </c>
      <c r="DR11" s="13">
        <f t="shared" si="39"/>
        <v>1.25E-3</v>
      </c>
      <c r="DS11" s="13">
        <f t="shared" si="40"/>
        <v>261</v>
      </c>
      <c r="DU11" s="75" t="s">
        <v>1164</v>
      </c>
      <c r="DV11" s="75" t="str">
        <f t="shared" si="41"/>
        <v>异邦刀客碎片</v>
      </c>
      <c r="DW11" s="13">
        <f t="shared" si="42"/>
        <v>10</v>
      </c>
      <c r="DX11" s="13">
        <f t="shared" si="43"/>
        <v>0.1</v>
      </c>
      <c r="DY11" s="75">
        <f t="shared" si="44"/>
        <v>1250</v>
      </c>
    </row>
    <row r="12" spans="1:129" ht="16.5" x14ac:dyDescent="0.2">
      <c r="L12" s="56">
        <v>1102010</v>
      </c>
      <c r="M12" s="23" t="s">
        <v>250</v>
      </c>
      <c r="N12" s="49" t="s">
        <v>50</v>
      </c>
      <c r="O12" s="56">
        <v>3</v>
      </c>
      <c r="P12" s="13">
        <f t="shared" si="4"/>
        <v>4000</v>
      </c>
      <c r="Q12" s="56">
        <v>80</v>
      </c>
      <c r="R12" s="49">
        <v>50</v>
      </c>
      <c r="T12" s="73">
        <v>1101011</v>
      </c>
      <c r="U12" s="21" t="s">
        <v>829</v>
      </c>
      <c r="V12" s="56" t="s">
        <v>17</v>
      </c>
      <c r="W12" s="56">
        <v>1</v>
      </c>
      <c r="X12" s="13">
        <f>Y12*Z12</f>
        <v>200</v>
      </c>
      <c r="Y12" s="59">
        <v>20</v>
      </c>
      <c r="Z12" s="59">
        <v>10</v>
      </c>
      <c r="AP12" s="56" t="s">
        <v>911</v>
      </c>
      <c r="AQ12" s="13">
        <f>SUMPRODUCT(CG6:CG8,CI6:CI8)/10000</f>
        <v>11076.96</v>
      </c>
      <c r="AT12" s="56" t="s">
        <v>790</v>
      </c>
      <c r="AU12" s="13">
        <f t="shared" si="6"/>
        <v>200</v>
      </c>
      <c r="AV12" s="13">
        <f t="shared" si="7"/>
        <v>5.0000000000000001E-3</v>
      </c>
      <c r="AW12" s="13">
        <f t="shared" si="8"/>
        <v>624.99999999999989</v>
      </c>
      <c r="AY12" s="14"/>
      <c r="AZ12" s="14"/>
      <c r="BA12" s="14"/>
      <c r="BB12" s="14"/>
      <c r="BE12" s="66" t="s">
        <v>21</v>
      </c>
      <c r="BF12" s="13">
        <f t="shared" si="12"/>
        <v>2800</v>
      </c>
      <c r="BG12" s="13">
        <f t="shared" si="13"/>
        <v>3.5714285714285714E-4</v>
      </c>
      <c r="BH12">
        <f>SUM(BG12:BG14)</f>
        <v>1.0714285714285715E-3</v>
      </c>
      <c r="BI12" s="66">
        <f>BG12*BH$13/BH$12</f>
        <v>499.99999999999994</v>
      </c>
      <c r="BV12" s="56" t="s">
        <v>869</v>
      </c>
      <c r="BW12" s="13">
        <f t="shared" si="21"/>
        <v>4000</v>
      </c>
      <c r="BX12" s="13">
        <f t="shared" si="22"/>
        <v>2.5000000000000001E-4</v>
      </c>
      <c r="BY12" s="13">
        <f t="shared" si="23"/>
        <v>996</v>
      </c>
      <c r="CK12" s="56" t="s">
        <v>790</v>
      </c>
      <c r="CL12" s="13">
        <f t="shared" si="27"/>
        <v>200</v>
      </c>
      <c r="CM12" s="13">
        <f t="shared" si="45"/>
        <v>5.0000000000000001E-3</v>
      </c>
      <c r="CN12" s="13">
        <f>CN3-SUM(CN6:CN11)</f>
        <v>625</v>
      </c>
      <c r="DA12" s="56" t="s">
        <v>822</v>
      </c>
      <c r="DB12" s="13">
        <f t="shared" si="0"/>
        <v>200</v>
      </c>
      <c r="DC12" s="13">
        <f>1/INDEX($X$6:$X$25,MATCH(DA12,$U$6:$U$25,0))</f>
        <v>5.0000000000000001E-3</v>
      </c>
      <c r="DD12" s="13">
        <f t="shared" si="34"/>
        <v>1111</v>
      </c>
      <c r="DP12" s="56" t="s">
        <v>898</v>
      </c>
      <c r="DQ12" s="13">
        <f t="shared" si="38"/>
        <v>800</v>
      </c>
      <c r="DR12" s="13">
        <f t="shared" si="39"/>
        <v>1.25E-3</v>
      </c>
      <c r="DS12" s="13">
        <f t="shared" si="40"/>
        <v>261</v>
      </c>
    </row>
    <row r="13" spans="1:129" ht="16.5" x14ac:dyDescent="0.2">
      <c r="A13" s="18"/>
      <c r="B13">
        <v>1</v>
      </c>
      <c r="C13">
        <f>B13*1.15</f>
        <v>1.1499999999999999</v>
      </c>
      <c r="D13">
        <f>C13*1.15</f>
        <v>1.3224999999999998</v>
      </c>
      <c r="E13">
        <f>D13*1.15</f>
        <v>1.5208749999999995</v>
      </c>
      <c r="F13">
        <f>E13*1.105</f>
        <v>1.6805668749999993</v>
      </c>
      <c r="G13">
        <f>F13*1.105</f>
        <v>1.8570263968749992</v>
      </c>
      <c r="H13">
        <f>G13*1.105</f>
        <v>2.052014168546874</v>
      </c>
      <c r="I13">
        <f>H13*1.105</f>
        <v>2.2674756562442959</v>
      </c>
      <c r="L13" s="56">
        <v>1102012</v>
      </c>
      <c r="M13" s="23" t="s">
        <v>253</v>
      </c>
      <c r="N13" s="49" t="s">
        <v>58</v>
      </c>
      <c r="O13" s="56">
        <v>1</v>
      </c>
      <c r="P13" s="13">
        <f t="shared" si="4"/>
        <v>9600</v>
      </c>
      <c r="Q13" s="56">
        <v>120</v>
      </c>
      <c r="R13" s="49">
        <v>80</v>
      </c>
      <c r="T13" s="73">
        <v>1101030</v>
      </c>
      <c r="U13" s="21" t="s">
        <v>830</v>
      </c>
      <c r="V13" s="56" t="s">
        <v>819</v>
      </c>
      <c r="W13" s="56">
        <v>1</v>
      </c>
      <c r="X13" s="13">
        <f>Y13*Z13</f>
        <v>800</v>
      </c>
      <c r="Y13" s="56">
        <v>40</v>
      </c>
      <c r="Z13" s="56">
        <v>20</v>
      </c>
      <c r="AY13" s="14"/>
      <c r="AZ13" s="14"/>
      <c r="BA13" s="14"/>
      <c r="BB13" s="14"/>
      <c r="BE13" s="66" t="s">
        <v>804</v>
      </c>
      <c r="BF13" s="13">
        <f t="shared" si="12"/>
        <v>2800</v>
      </c>
      <c r="BG13" s="13">
        <f t="shared" si="13"/>
        <v>3.5714285714285714E-4</v>
      </c>
      <c r="BH13">
        <v>1500</v>
      </c>
      <c r="BI13" s="66">
        <f t="shared" ref="BI13:BI14" si="46">BG13*BH$13/BH$12</f>
        <v>499.99999999999994</v>
      </c>
      <c r="BV13" s="56" t="s">
        <v>868</v>
      </c>
      <c r="BW13" s="13">
        <f t="shared" si="21"/>
        <v>4000</v>
      </c>
      <c r="BX13" s="13">
        <f t="shared" si="22"/>
        <v>2.5000000000000001E-4</v>
      </c>
      <c r="BY13" s="13">
        <f>BY3-SUM(BY6:BY12)</f>
        <v>1000</v>
      </c>
      <c r="DA13" s="73" t="s">
        <v>1157</v>
      </c>
      <c r="DB13" s="13">
        <f t="shared" si="0"/>
        <v>200</v>
      </c>
      <c r="DC13" s="13">
        <f>1/INDEX($X$6:$X$25,MATCH(DA13,$U$6:$U$25,0))</f>
        <v>5.0000000000000001E-3</v>
      </c>
      <c r="DD13" s="13">
        <f>DD3-SUM(DD6:DD12)</f>
        <v>1112</v>
      </c>
      <c r="DP13" s="56" t="s">
        <v>899</v>
      </c>
      <c r="DQ13" s="13">
        <f t="shared" si="38"/>
        <v>2800</v>
      </c>
      <c r="DR13" s="13">
        <f>1/INDEX($P$6:$P$29,MATCH(DP13,$M$6:$M$29,0))/2</f>
        <v>1.7857142857142857E-4</v>
      </c>
      <c r="DS13" s="13">
        <f t="shared" si="40"/>
        <v>37</v>
      </c>
    </row>
    <row r="14" spans="1:129" ht="15" customHeight="1" x14ac:dyDescent="0.2">
      <c r="B14" s="12" t="s">
        <v>194</v>
      </c>
      <c r="C14" s="12" t="s">
        <v>51</v>
      </c>
      <c r="D14" s="12" t="s">
        <v>52</v>
      </c>
      <c r="E14" s="12" t="s">
        <v>53</v>
      </c>
      <c r="F14" s="12" t="s">
        <v>54</v>
      </c>
      <c r="G14" s="12" t="s">
        <v>55</v>
      </c>
      <c r="H14" s="12" t="s">
        <v>56</v>
      </c>
      <c r="I14" s="12" t="s">
        <v>57</v>
      </c>
      <c r="L14" s="56">
        <v>1102004</v>
      </c>
      <c r="M14" s="21" t="s">
        <v>238</v>
      </c>
      <c r="N14" s="49" t="s">
        <v>42</v>
      </c>
      <c r="O14" s="56">
        <v>1</v>
      </c>
      <c r="P14" s="13">
        <f t="shared" si="4"/>
        <v>100</v>
      </c>
      <c r="Q14" s="56">
        <v>20</v>
      </c>
      <c r="R14" s="49">
        <v>5</v>
      </c>
      <c r="T14" s="73">
        <v>1101014</v>
      </c>
      <c r="U14" s="21" t="s">
        <v>831</v>
      </c>
      <c r="V14" s="56" t="s">
        <v>819</v>
      </c>
      <c r="W14" s="56">
        <v>1</v>
      </c>
      <c r="X14" s="13">
        <f>Y14*Z14</f>
        <v>800</v>
      </c>
      <c r="Y14" s="56">
        <v>40</v>
      </c>
      <c r="Z14" s="56">
        <v>20</v>
      </c>
      <c r="BE14" s="66" t="s">
        <v>805</v>
      </c>
      <c r="BF14" s="13">
        <f t="shared" si="12"/>
        <v>2800</v>
      </c>
      <c r="BG14" s="13">
        <f t="shared" si="13"/>
        <v>3.5714285714285714E-4</v>
      </c>
      <c r="BI14" s="66">
        <f t="shared" si="46"/>
        <v>499.99999999999994</v>
      </c>
      <c r="DP14" s="56" t="s">
        <v>900</v>
      </c>
      <c r="DQ14" s="13">
        <f t="shared" si="38"/>
        <v>3200</v>
      </c>
      <c r="DR14" s="13">
        <f>1/INDEX($P$6:$P$29,MATCH(DP14,$M$6:$M$29,0))/2</f>
        <v>1.5625E-4</v>
      </c>
      <c r="DS14" s="13">
        <f>DS3-SUM(DS6:DS13)</f>
        <v>35</v>
      </c>
    </row>
    <row r="15" spans="1:129" ht="16.5" x14ac:dyDescent="0.2">
      <c r="A15" s="19" t="s">
        <v>17</v>
      </c>
      <c r="B15" s="49">
        <v>20</v>
      </c>
      <c r="C15" s="49">
        <v>40</v>
      </c>
      <c r="D15" s="49">
        <v>80</v>
      </c>
      <c r="E15" s="49">
        <v>120</v>
      </c>
      <c r="F15" s="49">
        <v>160</v>
      </c>
      <c r="G15" s="49"/>
      <c r="H15" s="49"/>
      <c r="I15" s="49"/>
      <c r="L15" s="56">
        <v>1102018</v>
      </c>
      <c r="M15" s="21" t="s">
        <v>237</v>
      </c>
      <c r="N15" s="49" t="s">
        <v>42</v>
      </c>
      <c r="O15" s="56">
        <v>2</v>
      </c>
      <c r="P15" s="13">
        <f t="shared" si="4"/>
        <v>200</v>
      </c>
      <c r="Q15" s="56">
        <v>20</v>
      </c>
      <c r="R15" s="49">
        <v>10</v>
      </c>
      <c r="T15" s="73">
        <v>1101020</v>
      </c>
      <c r="U15" s="21" t="s">
        <v>833</v>
      </c>
      <c r="V15" s="56" t="s">
        <v>852</v>
      </c>
      <c r="W15" s="56">
        <v>1</v>
      </c>
      <c r="X15" s="13">
        <f t="shared" ref="X15:X25" si="47">Y15*Z15</f>
        <v>800</v>
      </c>
      <c r="Y15" s="56">
        <v>40</v>
      </c>
      <c r="Z15" s="56">
        <v>20</v>
      </c>
    </row>
    <row r="16" spans="1:129" ht="16.5" x14ac:dyDescent="0.2">
      <c r="A16" s="19" t="s">
        <v>186</v>
      </c>
      <c r="B16" s="49"/>
      <c r="C16" s="49">
        <v>40</v>
      </c>
      <c r="D16" s="49">
        <v>80</v>
      </c>
      <c r="E16" s="49">
        <v>120</v>
      </c>
      <c r="F16" s="49">
        <v>160</v>
      </c>
      <c r="G16" s="49">
        <v>240</v>
      </c>
      <c r="H16" s="49"/>
      <c r="I16" s="49"/>
      <c r="L16" s="56">
        <v>1102030</v>
      </c>
      <c r="M16" s="21" t="s">
        <v>798</v>
      </c>
      <c r="N16" s="49" t="s">
        <v>43</v>
      </c>
      <c r="O16" s="56">
        <v>1</v>
      </c>
      <c r="P16" s="13">
        <f t="shared" si="4"/>
        <v>600</v>
      </c>
      <c r="Q16" s="56">
        <v>40</v>
      </c>
      <c r="R16" s="56">
        <v>15</v>
      </c>
      <c r="T16" s="73">
        <v>1101011</v>
      </c>
      <c r="U16" s="21" t="s">
        <v>832</v>
      </c>
      <c r="V16" s="56" t="s">
        <v>820</v>
      </c>
      <c r="W16" s="56">
        <v>1</v>
      </c>
      <c r="X16" s="13">
        <f t="shared" si="47"/>
        <v>4000</v>
      </c>
      <c r="Y16" s="56">
        <v>80</v>
      </c>
      <c r="Z16" s="56">
        <v>50</v>
      </c>
    </row>
    <row r="17" spans="1:26" ht="16.5" x14ac:dyDescent="0.2">
      <c r="A17" s="19" t="s">
        <v>193</v>
      </c>
      <c r="B17" s="49"/>
      <c r="C17" s="49"/>
      <c r="D17" s="49">
        <v>80</v>
      </c>
      <c r="E17" s="49">
        <v>80</v>
      </c>
      <c r="F17" s="49">
        <v>160</v>
      </c>
      <c r="G17" s="49">
        <v>160</v>
      </c>
      <c r="H17" s="49">
        <v>240</v>
      </c>
      <c r="I17" s="49"/>
      <c r="L17" s="56">
        <v>1102020</v>
      </c>
      <c r="M17" s="21" t="s">
        <v>799</v>
      </c>
      <c r="N17" s="49" t="s">
        <v>186</v>
      </c>
      <c r="O17" s="56">
        <v>2</v>
      </c>
      <c r="P17" s="13">
        <f t="shared" si="4"/>
        <v>800</v>
      </c>
      <c r="Q17" s="56">
        <v>40</v>
      </c>
      <c r="R17" s="56">
        <v>20</v>
      </c>
      <c r="T17" s="73">
        <v>1101010</v>
      </c>
      <c r="U17" s="21" t="s">
        <v>834</v>
      </c>
      <c r="V17" s="56" t="s">
        <v>820</v>
      </c>
      <c r="W17" s="56">
        <v>1</v>
      </c>
      <c r="X17" s="13">
        <f t="shared" si="47"/>
        <v>6000</v>
      </c>
      <c r="Y17" s="56">
        <v>80</v>
      </c>
      <c r="Z17" s="56">
        <v>75</v>
      </c>
    </row>
    <row r="18" spans="1:26" ht="16.5" x14ac:dyDescent="0.2">
      <c r="A18" s="19" t="s">
        <v>58</v>
      </c>
      <c r="B18" s="49"/>
      <c r="C18" s="49"/>
      <c r="D18" s="49"/>
      <c r="E18" s="49">
        <v>80</v>
      </c>
      <c r="F18" s="49">
        <v>80</v>
      </c>
      <c r="G18" s="49">
        <v>160</v>
      </c>
      <c r="H18" s="49">
        <v>160</v>
      </c>
      <c r="I18" s="49">
        <v>240</v>
      </c>
      <c r="L18" s="56">
        <v>1102017</v>
      </c>
      <c r="M18" s="21" t="s">
        <v>77</v>
      </c>
      <c r="N18" s="56" t="s">
        <v>50</v>
      </c>
      <c r="O18" s="56">
        <v>1</v>
      </c>
      <c r="P18" s="13">
        <f t="shared" si="4"/>
        <v>2800</v>
      </c>
      <c r="Q18" s="56">
        <v>80</v>
      </c>
      <c r="R18" s="56">
        <v>35</v>
      </c>
      <c r="T18" s="73">
        <v>1101004</v>
      </c>
      <c r="U18" s="21" t="s">
        <v>835</v>
      </c>
      <c r="V18" s="56" t="s">
        <v>820</v>
      </c>
      <c r="W18" s="56">
        <v>2</v>
      </c>
      <c r="X18" s="13">
        <f t="shared" si="47"/>
        <v>8000</v>
      </c>
      <c r="Y18" s="56">
        <v>80</v>
      </c>
      <c r="Z18" s="56">
        <v>100</v>
      </c>
    </row>
    <row r="19" spans="1:26" ht="16.5" x14ac:dyDescent="0.2">
      <c r="E19" s="14"/>
      <c r="L19" s="56">
        <v>1102026</v>
      </c>
      <c r="M19" s="21" t="s">
        <v>806</v>
      </c>
      <c r="N19" s="56" t="s">
        <v>50</v>
      </c>
      <c r="O19" s="56">
        <v>1</v>
      </c>
      <c r="P19" s="13">
        <f t="shared" si="4"/>
        <v>2800</v>
      </c>
      <c r="Q19" s="56">
        <v>80</v>
      </c>
      <c r="R19" s="56">
        <v>35</v>
      </c>
      <c r="T19" s="73">
        <v>1101042</v>
      </c>
      <c r="U19" s="22" t="s">
        <v>917</v>
      </c>
      <c r="V19" s="56" t="s">
        <v>848</v>
      </c>
      <c r="W19" s="56">
        <v>1</v>
      </c>
      <c r="X19" s="13">
        <f t="shared" si="47"/>
        <v>200</v>
      </c>
      <c r="Y19" s="56">
        <v>20</v>
      </c>
      <c r="Z19" s="56">
        <v>10</v>
      </c>
    </row>
    <row r="20" spans="1:26" ht="16.5" x14ac:dyDescent="0.2">
      <c r="E20" s="14"/>
      <c r="L20" s="56">
        <v>1102016</v>
      </c>
      <c r="M20" s="21" t="s">
        <v>248</v>
      </c>
      <c r="N20" s="49" t="s">
        <v>171</v>
      </c>
      <c r="O20" s="56">
        <v>2</v>
      </c>
      <c r="P20" s="13">
        <f t="shared" si="4"/>
        <v>3200</v>
      </c>
      <c r="Q20" s="56">
        <v>80</v>
      </c>
      <c r="R20" s="56">
        <v>40</v>
      </c>
      <c r="T20" s="73">
        <v>1101008</v>
      </c>
      <c r="U20" s="22" t="s">
        <v>842</v>
      </c>
      <c r="V20" s="56" t="s">
        <v>848</v>
      </c>
      <c r="W20" s="56">
        <v>1</v>
      </c>
      <c r="X20" s="13">
        <f t="shared" si="47"/>
        <v>200</v>
      </c>
      <c r="Y20" s="56">
        <v>20</v>
      </c>
      <c r="Z20" s="56">
        <v>10</v>
      </c>
    </row>
    <row r="21" spans="1:26" ht="16.5" x14ac:dyDescent="0.2">
      <c r="E21" s="14"/>
      <c r="L21" s="56">
        <v>1102006</v>
      </c>
      <c r="M21" s="21" t="s">
        <v>252</v>
      </c>
      <c r="N21" s="49" t="s">
        <v>45</v>
      </c>
      <c r="O21" s="56">
        <v>2</v>
      </c>
      <c r="P21" s="13">
        <f t="shared" si="4"/>
        <v>12000</v>
      </c>
      <c r="Q21" s="56">
        <v>120</v>
      </c>
      <c r="R21" s="49">
        <v>100</v>
      </c>
      <c r="T21" s="73">
        <v>1101022</v>
      </c>
      <c r="U21" s="22" t="s">
        <v>843</v>
      </c>
      <c r="V21" s="56" t="s">
        <v>915</v>
      </c>
      <c r="W21" s="56">
        <v>1</v>
      </c>
      <c r="X21" s="13">
        <f t="shared" si="47"/>
        <v>200</v>
      </c>
      <c r="Y21" s="59">
        <v>20</v>
      </c>
      <c r="Z21" s="59">
        <v>10</v>
      </c>
    </row>
    <row r="22" spans="1:26" ht="16.5" x14ac:dyDescent="0.2">
      <c r="L22" s="56">
        <v>1102050</v>
      </c>
      <c r="M22" s="22" t="s">
        <v>801</v>
      </c>
      <c r="N22" s="49" t="s">
        <v>42</v>
      </c>
      <c r="O22" s="56">
        <v>1</v>
      </c>
      <c r="P22" s="13">
        <f t="shared" si="4"/>
        <v>25</v>
      </c>
      <c r="Q22" s="56">
        <v>5</v>
      </c>
      <c r="R22" s="49">
        <v>5</v>
      </c>
      <c r="T22" s="73">
        <v>1101003</v>
      </c>
      <c r="U22" s="22" t="s">
        <v>844</v>
      </c>
      <c r="V22" s="56" t="s">
        <v>849</v>
      </c>
      <c r="W22" s="56">
        <v>1</v>
      </c>
      <c r="X22" s="13">
        <f t="shared" si="47"/>
        <v>800</v>
      </c>
      <c r="Y22" s="56">
        <v>40</v>
      </c>
      <c r="Z22" s="56">
        <v>20</v>
      </c>
    </row>
    <row r="23" spans="1:26" ht="16.5" x14ac:dyDescent="0.2">
      <c r="L23" s="56">
        <v>1102013</v>
      </c>
      <c r="M23" s="22" t="s">
        <v>802</v>
      </c>
      <c r="N23" s="49" t="s">
        <v>42</v>
      </c>
      <c r="O23" s="56">
        <v>2</v>
      </c>
      <c r="P23" s="13">
        <f t="shared" si="4"/>
        <v>200</v>
      </c>
      <c r="Q23" s="56">
        <v>20</v>
      </c>
      <c r="R23" s="49">
        <v>10</v>
      </c>
      <c r="T23" s="73">
        <v>1101009</v>
      </c>
      <c r="U23" s="22" t="s">
        <v>845</v>
      </c>
      <c r="V23" s="56" t="s">
        <v>849</v>
      </c>
      <c r="W23" s="56">
        <v>1</v>
      </c>
      <c r="X23" s="13">
        <f t="shared" si="47"/>
        <v>800</v>
      </c>
      <c r="Y23" s="56">
        <v>40</v>
      </c>
      <c r="Z23" s="56">
        <v>20</v>
      </c>
    </row>
    <row r="24" spans="1:26" ht="16.5" x14ac:dyDescent="0.2">
      <c r="L24" s="56">
        <v>1102023</v>
      </c>
      <c r="M24" s="22" t="s">
        <v>791</v>
      </c>
      <c r="N24" s="56" t="s">
        <v>42</v>
      </c>
      <c r="O24" s="56">
        <v>2</v>
      </c>
      <c r="P24" s="13">
        <f t="shared" si="4"/>
        <v>200</v>
      </c>
      <c r="Q24" s="56">
        <v>20</v>
      </c>
      <c r="R24" s="56">
        <v>10</v>
      </c>
      <c r="T24" s="73">
        <v>1101006</v>
      </c>
      <c r="U24" s="22" t="s">
        <v>846</v>
      </c>
      <c r="V24" s="56" t="s">
        <v>850</v>
      </c>
      <c r="W24" s="56">
        <v>1</v>
      </c>
      <c r="X24" s="13">
        <f t="shared" si="47"/>
        <v>4000</v>
      </c>
      <c r="Y24" s="56">
        <v>80</v>
      </c>
      <c r="Z24" s="56">
        <v>50</v>
      </c>
    </row>
    <row r="25" spans="1:26" ht="16.5" x14ac:dyDescent="0.2">
      <c r="L25" s="56">
        <v>1102005</v>
      </c>
      <c r="M25" s="22" t="s">
        <v>240</v>
      </c>
      <c r="N25" s="49" t="s">
        <v>43</v>
      </c>
      <c r="O25" s="56">
        <v>2</v>
      </c>
      <c r="P25" s="13">
        <f t="shared" si="4"/>
        <v>800</v>
      </c>
      <c r="Q25" s="56">
        <v>40</v>
      </c>
      <c r="R25" s="56">
        <v>20</v>
      </c>
      <c r="T25" s="73">
        <v>1101005</v>
      </c>
      <c r="U25" s="22" t="s">
        <v>847</v>
      </c>
      <c r="V25" s="56" t="s">
        <v>850</v>
      </c>
      <c r="W25" s="56">
        <v>2</v>
      </c>
      <c r="X25" s="13">
        <f t="shared" si="47"/>
        <v>8000</v>
      </c>
      <c r="Y25" s="56">
        <v>80</v>
      </c>
      <c r="Z25" s="56">
        <v>100</v>
      </c>
    </row>
    <row r="26" spans="1:26" ht="16.5" x14ac:dyDescent="0.2">
      <c r="L26" s="56">
        <v>1102014</v>
      </c>
      <c r="M26" s="22" t="s">
        <v>793</v>
      </c>
      <c r="N26" s="56" t="s">
        <v>49</v>
      </c>
      <c r="O26" s="56">
        <v>2</v>
      </c>
      <c r="P26" s="13">
        <f t="shared" si="4"/>
        <v>800</v>
      </c>
      <c r="Q26" s="56">
        <v>40</v>
      </c>
      <c r="R26" s="56">
        <v>20</v>
      </c>
    </row>
    <row r="27" spans="1:26" ht="16.5" x14ac:dyDescent="0.2">
      <c r="L27" s="56">
        <v>1102007</v>
      </c>
      <c r="M27" s="22" t="s">
        <v>807</v>
      </c>
      <c r="N27" s="49" t="s">
        <v>803</v>
      </c>
      <c r="O27" s="56">
        <v>2</v>
      </c>
      <c r="P27" s="13">
        <f t="shared" si="4"/>
        <v>3200</v>
      </c>
      <c r="Q27" s="56">
        <v>80</v>
      </c>
      <c r="R27" s="49">
        <v>40</v>
      </c>
    </row>
    <row r="28" spans="1:26" ht="16.5" x14ac:dyDescent="0.2">
      <c r="L28" s="56">
        <v>1102011</v>
      </c>
      <c r="M28" s="22" t="s">
        <v>246</v>
      </c>
      <c r="N28" s="49" t="s">
        <v>50</v>
      </c>
      <c r="O28" s="56">
        <v>3</v>
      </c>
      <c r="P28" s="13">
        <f t="shared" si="4"/>
        <v>4000</v>
      </c>
      <c r="Q28" s="56">
        <v>80</v>
      </c>
      <c r="R28" s="49">
        <v>50</v>
      </c>
    </row>
    <row r="29" spans="1:26" ht="16.5" x14ac:dyDescent="0.2">
      <c r="E29" s="14"/>
      <c r="L29" s="56">
        <v>1102001</v>
      </c>
      <c r="M29" s="22" t="s">
        <v>251</v>
      </c>
      <c r="N29" s="49" t="s">
        <v>45</v>
      </c>
      <c r="O29" s="56">
        <v>2</v>
      </c>
      <c r="P29" s="13">
        <f t="shared" si="4"/>
        <v>12000</v>
      </c>
      <c r="Q29" s="56">
        <v>120</v>
      </c>
      <c r="R29" s="49">
        <v>100</v>
      </c>
    </row>
    <row r="30" spans="1:26" x14ac:dyDescent="0.2">
      <c r="E30" s="14"/>
    </row>
    <row r="31" spans="1:26" x14ac:dyDescent="0.2">
      <c r="E31" s="14"/>
    </row>
    <row r="32" spans="1:26" x14ac:dyDescent="0.2">
      <c r="E32" s="14"/>
    </row>
    <row r="33" spans="1:7" x14ac:dyDescent="0.2">
      <c r="E33" s="14"/>
    </row>
    <row r="34" spans="1:7" x14ac:dyDescent="0.2">
      <c r="E34" s="14"/>
    </row>
    <row r="35" spans="1:7" x14ac:dyDescent="0.2">
      <c r="E35" s="14"/>
    </row>
    <row r="38" spans="1:7" ht="16.5" customHeight="1" x14ac:dyDescent="0.2">
      <c r="A38" s="14"/>
      <c r="B38" s="14"/>
      <c r="C38" s="14"/>
      <c r="D38" s="14"/>
      <c r="E38" s="14"/>
      <c r="F38" s="14"/>
      <c r="G38" s="14"/>
    </row>
    <row r="39" spans="1:7" x14ac:dyDescent="0.2">
      <c r="A39" s="14"/>
      <c r="B39" s="14"/>
      <c r="C39" s="14"/>
      <c r="D39" s="14"/>
      <c r="E39" s="14"/>
      <c r="F39" s="14"/>
      <c r="G39" s="14"/>
    </row>
    <row r="40" spans="1:7" x14ac:dyDescent="0.2">
      <c r="A40" s="14"/>
      <c r="B40" s="14"/>
      <c r="C40" s="14"/>
      <c r="D40" s="14"/>
      <c r="E40" s="14"/>
      <c r="F40" s="14"/>
      <c r="G40" s="14"/>
    </row>
    <row r="41" spans="1:7" x14ac:dyDescent="0.2">
      <c r="A41" s="14"/>
      <c r="B41" s="14"/>
      <c r="C41" s="14"/>
      <c r="D41" s="14"/>
      <c r="E41" s="14"/>
      <c r="F41" s="14"/>
      <c r="G41" s="14"/>
    </row>
    <row r="42" spans="1:7" x14ac:dyDescent="0.2">
      <c r="A42" s="14"/>
      <c r="B42" s="14"/>
      <c r="C42" s="14"/>
      <c r="D42" s="14"/>
      <c r="E42" s="14"/>
      <c r="F42" s="14"/>
      <c r="G42" s="14"/>
    </row>
    <row r="43" spans="1:7" x14ac:dyDescent="0.2">
      <c r="A43" s="14"/>
      <c r="B43" s="14"/>
      <c r="C43" s="14"/>
      <c r="D43" s="14"/>
      <c r="E43" s="14"/>
      <c r="F43" s="14"/>
      <c r="G43" s="14"/>
    </row>
    <row r="44" spans="1:7" x14ac:dyDescent="0.2">
      <c r="A44" s="14"/>
      <c r="B44" s="14"/>
      <c r="C44" s="14"/>
      <c r="D44" s="14"/>
      <c r="E44" s="14"/>
      <c r="F44" s="14"/>
      <c r="G44" s="14"/>
    </row>
    <row r="45" spans="1:7" x14ac:dyDescent="0.2">
      <c r="A45" s="14"/>
      <c r="B45" s="14"/>
      <c r="C45" s="14"/>
      <c r="D45" s="14"/>
      <c r="E45" s="14"/>
      <c r="F45" s="14"/>
      <c r="G45" s="14"/>
    </row>
    <row r="46" spans="1:7" x14ac:dyDescent="0.2">
      <c r="A46" s="14"/>
      <c r="B46" s="14"/>
      <c r="C46" s="14"/>
      <c r="D46" s="14"/>
      <c r="E46" s="14"/>
      <c r="F46" s="14"/>
      <c r="G46" s="14"/>
    </row>
    <row r="47" spans="1:7" x14ac:dyDescent="0.2">
      <c r="A47" s="14"/>
      <c r="B47" s="14"/>
      <c r="C47" s="14"/>
      <c r="D47" s="14"/>
      <c r="E47" s="14"/>
      <c r="F47" s="14"/>
      <c r="G47" s="14"/>
    </row>
    <row r="48" spans="1:7" x14ac:dyDescent="0.2">
      <c r="A48" s="14"/>
      <c r="B48" s="14"/>
      <c r="C48" s="14"/>
      <c r="D48" s="14"/>
      <c r="E48" s="14"/>
      <c r="F48" s="14"/>
      <c r="G48" s="14"/>
    </row>
    <row r="49" spans="1:7" x14ac:dyDescent="0.2">
      <c r="A49" s="14"/>
      <c r="B49" s="14"/>
      <c r="C49" s="14"/>
      <c r="D49" s="14"/>
      <c r="E49" s="14"/>
      <c r="F49" s="14"/>
      <c r="G49" s="14"/>
    </row>
    <row r="50" spans="1:7" x14ac:dyDescent="0.2">
      <c r="A50" s="14"/>
      <c r="B50" s="14"/>
      <c r="C50" s="14"/>
      <c r="D50" s="14"/>
      <c r="E50" s="14"/>
      <c r="F50" s="14"/>
      <c r="G50" s="14"/>
    </row>
    <row r="51" spans="1:7" x14ac:dyDescent="0.2">
      <c r="A51" s="14"/>
      <c r="B51" s="14"/>
      <c r="C51" s="14"/>
      <c r="D51" s="14"/>
      <c r="E51" s="14"/>
      <c r="F51" s="14"/>
      <c r="G51" s="14"/>
    </row>
    <row r="52" spans="1:7" x14ac:dyDescent="0.2">
      <c r="A52" s="14"/>
      <c r="B52" s="14"/>
      <c r="C52" s="14"/>
      <c r="D52" s="14"/>
      <c r="E52" s="14"/>
      <c r="F52" s="14"/>
      <c r="G52" s="14"/>
    </row>
    <row r="53" spans="1:7" x14ac:dyDescent="0.2">
      <c r="A53" s="14"/>
      <c r="B53" s="14"/>
      <c r="C53" s="14"/>
      <c r="D53" s="14"/>
      <c r="E53" s="14"/>
      <c r="F53" s="14"/>
      <c r="G53" s="14"/>
    </row>
    <row r="54" spans="1:7" x14ac:dyDescent="0.2">
      <c r="A54" s="14"/>
      <c r="B54" s="14"/>
      <c r="C54" s="14"/>
      <c r="D54" s="14"/>
      <c r="E54" s="14"/>
      <c r="F54" s="14"/>
      <c r="G54" s="14"/>
    </row>
    <row r="55" spans="1:7" x14ac:dyDescent="0.2">
      <c r="A55" s="14"/>
      <c r="B55" s="14"/>
      <c r="C55" s="14"/>
      <c r="D55" s="14"/>
      <c r="E55" s="14"/>
      <c r="F55" s="14"/>
      <c r="G55" s="14"/>
    </row>
    <row r="56" spans="1:7" x14ac:dyDescent="0.2">
      <c r="A56" s="14"/>
      <c r="B56" s="14"/>
      <c r="C56" s="14"/>
      <c r="D56" s="14"/>
      <c r="E56" s="14"/>
      <c r="F56" s="14"/>
      <c r="G56" s="14"/>
    </row>
    <row r="57" spans="1:7" x14ac:dyDescent="0.2">
      <c r="A57" s="14"/>
      <c r="B57" s="14"/>
      <c r="C57" s="14"/>
      <c r="D57" s="14"/>
      <c r="E57" s="14"/>
      <c r="F57" s="14"/>
      <c r="G57" s="14"/>
    </row>
    <row r="58" spans="1:7" x14ac:dyDescent="0.2">
      <c r="A58" s="14"/>
      <c r="B58" s="14"/>
      <c r="C58" s="14"/>
      <c r="D58" s="14"/>
      <c r="E58" s="14"/>
      <c r="F58" s="14"/>
      <c r="G58" s="14"/>
    </row>
    <row r="59" spans="1:7" x14ac:dyDescent="0.2">
      <c r="A59" s="14"/>
      <c r="B59" s="14"/>
      <c r="C59" s="14"/>
      <c r="D59" s="14"/>
      <c r="E59" s="14"/>
      <c r="F59" s="14"/>
      <c r="G59" s="14"/>
    </row>
    <row r="60" spans="1:7" x14ac:dyDescent="0.2">
      <c r="A60" s="14"/>
      <c r="B60" s="14"/>
      <c r="C60" s="14"/>
      <c r="D60" s="14"/>
      <c r="E60" s="14"/>
      <c r="F60" s="14"/>
      <c r="G60" s="14"/>
    </row>
    <row r="61" spans="1:7" x14ac:dyDescent="0.2">
      <c r="A61" s="14"/>
      <c r="B61" s="14"/>
      <c r="C61" s="14"/>
      <c r="D61" s="14"/>
      <c r="E61" s="14"/>
      <c r="F61" s="14"/>
      <c r="G61" s="14"/>
    </row>
    <row r="62" spans="1:7" x14ac:dyDescent="0.2">
      <c r="A62" s="14"/>
      <c r="B62" s="14"/>
      <c r="C62" s="14"/>
      <c r="D62" s="14"/>
      <c r="E62" s="14"/>
      <c r="F62" s="14"/>
      <c r="G62" s="14"/>
    </row>
    <row r="63" spans="1:7" x14ac:dyDescent="0.2">
      <c r="A63" s="14"/>
      <c r="B63" s="14"/>
      <c r="C63" s="14"/>
      <c r="D63" s="14"/>
      <c r="E63" s="14"/>
      <c r="F63" s="14"/>
      <c r="G63" s="14"/>
    </row>
    <row r="64" spans="1:7" x14ac:dyDescent="0.2">
      <c r="A64" s="14"/>
      <c r="B64" s="14"/>
      <c r="C64" s="14"/>
      <c r="D64" s="14"/>
      <c r="E64" s="14"/>
      <c r="F64" s="14"/>
      <c r="G64" s="14"/>
    </row>
    <row r="65" spans="1:7" x14ac:dyDescent="0.2">
      <c r="A65" s="14"/>
      <c r="B65" s="14"/>
      <c r="C65" s="14"/>
      <c r="D65" s="14"/>
      <c r="E65" s="14"/>
      <c r="F65" s="14"/>
      <c r="G65" s="14"/>
    </row>
    <row r="66" spans="1:7" x14ac:dyDescent="0.2">
      <c r="A66" s="14"/>
      <c r="B66" s="14"/>
      <c r="C66" s="14"/>
      <c r="D66" s="14"/>
      <c r="E66" s="14"/>
      <c r="F66" s="14"/>
      <c r="G66" s="14"/>
    </row>
    <row r="67" spans="1:7" x14ac:dyDescent="0.2">
      <c r="A67" s="14"/>
      <c r="B67" s="14"/>
      <c r="C67" s="14"/>
      <c r="D67" s="14"/>
      <c r="E67" s="14"/>
      <c r="F67" s="14"/>
      <c r="G67" s="14"/>
    </row>
    <row r="68" spans="1:7" x14ac:dyDescent="0.2">
      <c r="A68" s="14"/>
      <c r="B68" s="14"/>
      <c r="C68" s="14"/>
      <c r="D68" s="14"/>
      <c r="E68" s="14"/>
      <c r="F68" s="14"/>
      <c r="G68" s="14"/>
    </row>
    <row r="69" spans="1:7" x14ac:dyDescent="0.2">
      <c r="A69" s="14"/>
      <c r="B69" s="14"/>
      <c r="C69" s="14"/>
      <c r="D69" s="14"/>
      <c r="E69" s="14"/>
      <c r="F69" s="14"/>
      <c r="G69" s="14"/>
    </row>
    <row r="70" spans="1:7" x14ac:dyDescent="0.2">
      <c r="A70" s="14"/>
      <c r="B70" s="14"/>
      <c r="C70" s="14"/>
      <c r="D70" s="14"/>
      <c r="E70" s="14"/>
      <c r="F70" s="14"/>
      <c r="G70" s="14"/>
    </row>
    <row r="71" spans="1:7" x14ac:dyDescent="0.2">
      <c r="A71" s="14"/>
      <c r="B71" s="14"/>
      <c r="C71" s="14"/>
      <c r="D71" s="14"/>
      <c r="E71" s="14"/>
      <c r="F71" s="14"/>
      <c r="G71" s="14"/>
    </row>
    <row r="72" spans="1:7" x14ac:dyDescent="0.2">
      <c r="A72" s="14"/>
      <c r="B72" s="14"/>
      <c r="C72" s="14"/>
      <c r="D72" s="14"/>
      <c r="E72" s="14"/>
      <c r="F72" s="14"/>
      <c r="G72" s="14"/>
    </row>
    <row r="73" spans="1:7" x14ac:dyDescent="0.2">
      <c r="A73" s="14"/>
      <c r="B73" s="14"/>
      <c r="C73" s="14"/>
      <c r="D73" s="14"/>
      <c r="E73" s="14"/>
      <c r="F73" s="14"/>
      <c r="G73" s="14"/>
    </row>
    <row r="74" spans="1:7" x14ac:dyDescent="0.2">
      <c r="A74" s="14"/>
      <c r="B74" s="14"/>
      <c r="C74" s="14"/>
      <c r="D74" s="14"/>
      <c r="E74" s="14"/>
      <c r="F74" s="14"/>
      <c r="G74" s="14"/>
    </row>
    <row r="75" spans="1:7" x14ac:dyDescent="0.2">
      <c r="A75" s="14"/>
      <c r="B75" s="14"/>
      <c r="C75" s="14"/>
      <c r="D75" s="14"/>
      <c r="E75" s="14"/>
      <c r="F75" s="14"/>
      <c r="G75" s="14"/>
    </row>
    <row r="76" spans="1:7" x14ac:dyDescent="0.2">
      <c r="A76" s="14"/>
      <c r="B76" s="14"/>
      <c r="C76" s="14"/>
      <c r="D76" s="14"/>
      <c r="E76" s="14"/>
      <c r="F76" s="14"/>
      <c r="G76" s="14"/>
    </row>
    <row r="77" spans="1:7" x14ac:dyDescent="0.2">
      <c r="A77" s="14"/>
      <c r="B77" s="14"/>
      <c r="C77" s="14"/>
      <c r="D77" s="14"/>
      <c r="E77" s="14"/>
      <c r="F77" s="14"/>
      <c r="G77" s="14"/>
    </row>
    <row r="78" spans="1:7" x14ac:dyDescent="0.2">
      <c r="A78" s="14"/>
      <c r="B78" s="14"/>
      <c r="C78" s="14"/>
      <c r="D78" s="14"/>
      <c r="E78" s="14"/>
      <c r="F78" s="14"/>
      <c r="G78" s="14"/>
    </row>
    <row r="79" spans="1:7" x14ac:dyDescent="0.2">
      <c r="A79" s="14"/>
      <c r="B79" s="14"/>
      <c r="C79" s="14"/>
      <c r="D79" s="14"/>
      <c r="E79" s="14"/>
      <c r="F79" s="14"/>
      <c r="G79" s="14"/>
    </row>
    <row r="80" spans="1:7" x14ac:dyDescent="0.2">
      <c r="A80" s="14"/>
      <c r="B80" s="14"/>
      <c r="C80" s="14"/>
      <c r="D80" s="14"/>
      <c r="E80" s="14"/>
      <c r="F80" s="14"/>
      <c r="G80" s="14"/>
    </row>
    <row r="81" spans="1:7" x14ac:dyDescent="0.2">
      <c r="A81" s="14"/>
      <c r="B81" s="14"/>
      <c r="C81" s="14"/>
      <c r="D81" s="14"/>
      <c r="E81" s="14"/>
      <c r="F81" s="14"/>
      <c r="G81" s="14"/>
    </row>
    <row r="82" spans="1:7" x14ac:dyDescent="0.2">
      <c r="A82" s="14"/>
      <c r="B82" s="14"/>
      <c r="C82" s="14"/>
      <c r="D82" s="14"/>
      <c r="E82" s="14"/>
      <c r="F82" s="14"/>
      <c r="G82" s="14"/>
    </row>
    <row r="83" spans="1:7" x14ac:dyDescent="0.2">
      <c r="A83" s="14"/>
      <c r="B83" s="14"/>
      <c r="C83" s="14"/>
      <c r="D83" s="14"/>
      <c r="E83" s="14"/>
      <c r="F83" s="14"/>
      <c r="G83" s="14"/>
    </row>
    <row r="84" spans="1:7" x14ac:dyDescent="0.2">
      <c r="A84" s="14"/>
      <c r="B84" s="14"/>
      <c r="C84" s="14"/>
      <c r="D84" s="14"/>
      <c r="E84" s="14"/>
      <c r="F84" s="14"/>
      <c r="G84" s="14"/>
    </row>
    <row r="85" spans="1:7" x14ac:dyDescent="0.2">
      <c r="A85" s="14"/>
      <c r="B85" s="14"/>
      <c r="C85" s="14"/>
      <c r="D85" s="14"/>
      <c r="E85" s="14"/>
      <c r="F85" s="14"/>
      <c r="G85" s="14"/>
    </row>
    <row r="86" spans="1:7" x14ac:dyDescent="0.2">
      <c r="A86" s="14"/>
      <c r="B86" s="14"/>
      <c r="C86" s="14"/>
      <c r="D86" s="14"/>
      <c r="E86" s="14"/>
      <c r="F86" s="14"/>
      <c r="G86" s="14"/>
    </row>
    <row r="87" spans="1:7" x14ac:dyDescent="0.2">
      <c r="A87" s="14"/>
      <c r="B87" s="14"/>
      <c r="C87" s="14"/>
      <c r="D87" s="14"/>
      <c r="E87" s="14"/>
      <c r="F87" s="14"/>
      <c r="G87" s="14"/>
    </row>
    <row r="88" spans="1:7" x14ac:dyDescent="0.2">
      <c r="A88" s="14"/>
      <c r="B88" s="14"/>
      <c r="C88" s="14"/>
      <c r="D88" s="14"/>
      <c r="E88" s="14"/>
      <c r="F88" s="14"/>
      <c r="G88" s="14"/>
    </row>
    <row r="89" spans="1:7" x14ac:dyDescent="0.2">
      <c r="A89" s="14"/>
      <c r="B89" s="14"/>
      <c r="C89" s="14"/>
      <c r="D89" s="14"/>
      <c r="E89" s="14"/>
      <c r="F89" s="14"/>
      <c r="G89" s="14"/>
    </row>
    <row r="90" spans="1:7" x14ac:dyDescent="0.2">
      <c r="A90" s="14"/>
      <c r="B90" s="14"/>
      <c r="C90" s="14"/>
      <c r="D90" s="14"/>
      <c r="E90" s="14"/>
      <c r="F90" s="14"/>
      <c r="G90" s="14"/>
    </row>
    <row r="91" spans="1:7" x14ac:dyDescent="0.2">
      <c r="A91" s="14"/>
      <c r="B91" s="14"/>
      <c r="C91" s="14"/>
      <c r="D91" s="14"/>
      <c r="E91" s="14"/>
      <c r="F91" s="14"/>
      <c r="G91" s="14"/>
    </row>
    <row r="92" spans="1:7" x14ac:dyDescent="0.2">
      <c r="A92" s="14"/>
      <c r="B92" s="14"/>
      <c r="C92" s="14"/>
      <c r="D92" s="14"/>
      <c r="E92" s="14"/>
      <c r="F92" s="14"/>
      <c r="G92" s="14"/>
    </row>
    <row r="93" spans="1:7" x14ac:dyDescent="0.2">
      <c r="A93" s="14"/>
      <c r="B93" s="14"/>
      <c r="C93" s="14"/>
      <c r="D93" s="14"/>
      <c r="E93" s="14"/>
      <c r="F93" s="14"/>
      <c r="G93" s="14"/>
    </row>
    <row r="94" spans="1:7" x14ac:dyDescent="0.2">
      <c r="A94" s="14"/>
      <c r="B94" s="14"/>
      <c r="C94" s="14"/>
      <c r="D94" s="14"/>
      <c r="E94" s="14"/>
      <c r="F94" s="14"/>
      <c r="G94" s="14"/>
    </row>
    <row r="95" spans="1:7" x14ac:dyDescent="0.2">
      <c r="A95" s="14"/>
      <c r="B95" s="14"/>
      <c r="C95" s="14"/>
      <c r="D95" s="14"/>
      <c r="E95" s="14"/>
      <c r="F95" s="14"/>
      <c r="G95" s="14"/>
    </row>
    <row r="96" spans="1:7" x14ac:dyDescent="0.2">
      <c r="A96" s="14"/>
      <c r="B96" s="14"/>
      <c r="C96" s="14"/>
      <c r="D96" s="14"/>
      <c r="E96" s="14"/>
      <c r="F96" s="14"/>
      <c r="G96" s="14"/>
    </row>
    <row r="97" spans="1:7" x14ac:dyDescent="0.2">
      <c r="A97" s="14"/>
      <c r="B97" s="14"/>
      <c r="C97" s="14"/>
      <c r="D97" s="14"/>
      <c r="E97" s="14"/>
      <c r="F97" s="14"/>
      <c r="G97" s="14"/>
    </row>
    <row r="98" spans="1:7" x14ac:dyDescent="0.2">
      <c r="A98" s="14"/>
      <c r="B98" s="14"/>
      <c r="C98" s="14"/>
      <c r="D98" s="14"/>
      <c r="E98" s="14"/>
      <c r="F98" s="14"/>
      <c r="G98" s="14"/>
    </row>
    <row r="99" spans="1:7" x14ac:dyDescent="0.2">
      <c r="A99" s="14"/>
      <c r="B99" s="14"/>
      <c r="C99" s="14"/>
      <c r="D99" s="14"/>
      <c r="E99" s="14"/>
      <c r="F99" s="14"/>
      <c r="G99" s="14"/>
    </row>
    <row r="100" spans="1:7" x14ac:dyDescent="0.2">
      <c r="A100" s="14"/>
      <c r="B100" s="14"/>
      <c r="C100" s="14"/>
      <c r="D100" s="14"/>
      <c r="E100" s="14"/>
      <c r="F100" s="14"/>
      <c r="G100" s="14"/>
    </row>
    <row r="101" spans="1:7" x14ac:dyDescent="0.2">
      <c r="A101" s="14"/>
      <c r="B101" s="14"/>
      <c r="C101" s="14"/>
      <c r="D101" s="14"/>
      <c r="E101" s="14"/>
      <c r="F101" s="14"/>
      <c r="G101" s="14"/>
    </row>
    <row r="102" spans="1:7" x14ac:dyDescent="0.2">
      <c r="A102" s="14"/>
      <c r="B102" s="14"/>
      <c r="C102" s="14"/>
      <c r="D102" s="14"/>
      <c r="E102" s="14"/>
      <c r="F102" s="14"/>
      <c r="G102" s="14"/>
    </row>
    <row r="103" spans="1:7" x14ac:dyDescent="0.2">
      <c r="A103" s="14"/>
      <c r="B103" s="14"/>
      <c r="C103" s="14"/>
      <c r="D103" s="14"/>
      <c r="E103" s="14"/>
      <c r="F103" s="14"/>
      <c r="G103" s="14"/>
    </row>
    <row r="104" spans="1:7" x14ac:dyDescent="0.2">
      <c r="A104" s="14"/>
      <c r="B104" s="14"/>
      <c r="C104" s="14"/>
      <c r="D104" s="14"/>
      <c r="E104" s="14"/>
      <c r="F104" s="14"/>
      <c r="G104" s="14"/>
    </row>
    <row r="105" spans="1:7" x14ac:dyDescent="0.2">
      <c r="A105" s="14"/>
      <c r="B105" s="14"/>
      <c r="C105" s="14"/>
      <c r="D105" s="14"/>
      <c r="E105" s="14"/>
      <c r="F105" s="14"/>
      <c r="G105" s="14"/>
    </row>
    <row r="106" spans="1:7" x14ac:dyDescent="0.2">
      <c r="A106" s="14"/>
      <c r="B106" s="14"/>
      <c r="C106" s="14"/>
      <c r="D106" s="14"/>
      <c r="E106" s="14"/>
      <c r="F106" s="14"/>
      <c r="G106" s="14"/>
    </row>
    <row r="107" spans="1:7" x14ac:dyDescent="0.2">
      <c r="A107" s="14"/>
      <c r="B107" s="14"/>
      <c r="C107" s="14"/>
      <c r="D107" s="14"/>
      <c r="E107" s="14"/>
      <c r="F107" s="14"/>
      <c r="G107" s="14"/>
    </row>
    <row r="108" spans="1:7" x14ac:dyDescent="0.2">
      <c r="A108" s="14"/>
      <c r="B108" s="14"/>
      <c r="C108" s="14"/>
      <c r="D108" s="14"/>
      <c r="E108" s="14"/>
      <c r="F108" s="14"/>
      <c r="G108" s="14"/>
    </row>
    <row r="109" spans="1:7" x14ac:dyDescent="0.2">
      <c r="A109" s="14"/>
      <c r="B109" s="14"/>
      <c r="C109" s="14"/>
      <c r="D109" s="14"/>
      <c r="E109" s="14"/>
      <c r="F109" s="14"/>
      <c r="G109" s="14"/>
    </row>
    <row r="110" spans="1:7" x14ac:dyDescent="0.2">
      <c r="A110" s="14"/>
      <c r="B110" s="14"/>
      <c r="C110" s="14"/>
      <c r="D110" s="14"/>
      <c r="E110" s="14"/>
      <c r="F110" s="14"/>
      <c r="G110" s="14"/>
    </row>
    <row r="111" spans="1:7" x14ac:dyDescent="0.2">
      <c r="A111" s="14"/>
      <c r="B111" s="14"/>
      <c r="C111" s="14"/>
      <c r="D111" s="14"/>
      <c r="E111" s="14"/>
      <c r="F111" s="14"/>
      <c r="G111" s="14"/>
    </row>
    <row r="112" spans="1:7" x14ac:dyDescent="0.2">
      <c r="A112" s="14"/>
      <c r="B112" s="14"/>
      <c r="C112" s="14"/>
      <c r="D112" s="14"/>
      <c r="E112" s="14"/>
      <c r="F112" s="14"/>
      <c r="G112" s="14"/>
    </row>
    <row r="113" spans="1:7" x14ac:dyDescent="0.2">
      <c r="A113" s="14"/>
      <c r="B113" s="14"/>
      <c r="C113" s="14"/>
      <c r="D113" s="14"/>
      <c r="E113" s="14"/>
      <c r="F113" s="14"/>
      <c r="G113" s="14"/>
    </row>
    <row r="114" spans="1:7" x14ac:dyDescent="0.2">
      <c r="A114" s="14"/>
      <c r="B114" s="14"/>
      <c r="C114" s="14"/>
      <c r="D114" s="14"/>
      <c r="E114" s="14"/>
      <c r="F114" s="14"/>
      <c r="G114" s="14"/>
    </row>
    <row r="115" spans="1:7" x14ac:dyDescent="0.2">
      <c r="A115" s="14"/>
      <c r="B115" s="14"/>
      <c r="C115" s="14"/>
      <c r="D115" s="14"/>
      <c r="E115" s="14"/>
      <c r="F115" s="14"/>
      <c r="G115" s="14"/>
    </row>
    <row r="116" spans="1:7" x14ac:dyDescent="0.2">
      <c r="A116" s="14"/>
      <c r="B116" s="14"/>
      <c r="C116" s="14"/>
      <c r="D116" s="14"/>
      <c r="E116" s="14"/>
      <c r="F116" s="14"/>
      <c r="G116" s="14"/>
    </row>
    <row r="117" spans="1:7" x14ac:dyDescent="0.2">
      <c r="A117" s="14"/>
      <c r="B117" s="14"/>
      <c r="C117" s="14"/>
      <c r="D117" s="14"/>
      <c r="E117" s="14"/>
      <c r="F117" s="14"/>
      <c r="G117" s="14"/>
    </row>
    <row r="118" spans="1:7" x14ac:dyDescent="0.2">
      <c r="A118" s="14"/>
      <c r="B118" s="14"/>
      <c r="C118" s="14"/>
      <c r="D118" s="14"/>
      <c r="E118" s="14"/>
      <c r="F118" s="14"/>
      <c r="G118" s="14"/>
    </row>
    <row r="119" spans="1:7" x14ac:dyDescent="0.2">
      <c r="A119" s="14"/>
      <c r="B119" s="14"/>
      <c r="C119" s="14"/>
      <c r="D119" s="14"/>
      <c r="E119" s="14"/>
      <c r="F119" s="14"/>
      <c r="G119" s="14"/>
    </row>
  </sheetData>
  <mergeCells count="21">
    <mergeCell ref="AY4:BB4"/>
    <mergeCell ref="BE4:BI4"/>
    <mergeCell ref="DU4:DY4"/>
    <mergeCell ref="DA4:DD4"/>
    <mergeCell ref="DF4:DI4"/>
    <mergeCell ref="DK4:DN4"/>
    <mergeCell ref="DP4:DS4"/>
    <mergeCell ref="CK4:CN4"/>
    <mergeCell ref="CP4:CS4"/>
    <mergeCell ref="CU4:CX4"/>
    <mergeCell ref="BL4:BO4"/>
    <mergeCell ref="BQ4:BT4"/>
    <mergeCell ref="BV4:BY4"/>
    <mergeCell ref="CA4:CD4"/>
    <mergeCell ref="CF4:CI4"/>
    <mergeCell ref="AC4:AH4"/>
    <mergeCell ref="A4:D4"/>
    <mergeCell ref="L4:R4"/>
    <mergeCell ref="T4:Z4"/>
    <mergeCell ref="AT4:AW4"/>
    <mergeCell ref="AP4:AQ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F103"/>
  <sheetViews>
    <sheetView topLeftCell="CJ3" workbookViewId="0">
      <selection activeCell="CN24" sqref="CN24"/>
    </sheetView>
  </sheetViews>
  <sheetFormatPr defaultRowHeight="14.25" x14ac:dyDescent="0.2"/>
  <cols>
    <col min="4" max="4" width="10.75" customWidth="1"/>
    <col min="5" max="5" width="10.625" customWidth="1"/>
    <col min="6" max="6" width="11.75" customWidth="1"/>
    <col min="9" max="9" width="12.875" customWidth="1"/>
    <col min="10" max="10" width="13.375" customWidth="1"/>
    <col min="11" max="11" width="12.875" customWidth="1"/>
    <col min="12" max="12" width="15.375" customWidth="1"/>
    <col min="13" max="13" width="16.625" customWidth="1"/>
    <col min="14" max="14" width="13.375" customWidth="1"/>
    <col min="15" max="15" width="13" customWidth="1"/>
    <col min="16" max="16" width="14.5" customWidth="1"/>
    <col min="18" max="18" width="13.25" customWidth="1"/>
    <col min="19" max="19" width="13" customWidth="1"/>
    <col min="20" max="20" width="11.375" customWidth="1"/>
    <col min="21" max="21" width="12.25" customWidth="1"/>
    <col min="22" max="22" width="11.5" customWidth="1"/>
    <col min="23" max="23" width="12.625" customWidth="1"/>
    <col min="27" max="27" width="13.5" customWidth="1"/>
    <col min="28" max="28" width="12.75" customWidth="1"/>
    <col min="29" max="29" width="12.5" customWidth="1"/>
    <col min="31" max="31" width="12.5" customWidth="1"/>
    <col min="33" max="33" width="11.625" customWidth="1"/>
    <col min="41" max="41" width="9.25" customWidth="1"/>
    <col min="42" max="42" width="9.625" customWidth="1"/>
    <col min="43" max="45" width="10.375" customWidth="1"/>
    <col min="46" max="47" width="13.375" customWidth="1"/>
    <col min="48" max="48" width="12.5" customWidth="1"/>
    <col min="49" max="49" width="13.25" customWidth="1"/>
    <col min="50" max="50" width="14.125" customWidth="1"/>
    <col min="62" max="62" width="13" customWidth="1"/>
    <col min="75" max="75" width="9.875" customWidth="1"/>
    <col min="76" max="76" width="14" customWidth="1"/>
    <col min="77" max="77" width="12" customWidth="1"/>
    <col min="78" max="78" width="10.875" customWidth="1"/>
    <col min="84" max="84" width="14.25" customWidth="1"/>
    <col min="85" max="85" width="14" customWidth="1"/>
    <col min="86" max="86" width="13.75" customWidth="1"/>
    <col min="87" max="87" width="14.5" customWidth="1"/>
    <col min="88" max="88" width="14.25" customWidth="1"/>
    <col min="93" max="93" width="9.625" bestFit="1" customWidth="1"/>
    <col min="101" max="101" width="12.5" customWidth="1"/>
    <col min="102" max="102" width="12.625" customWidth="1"/>
    <col min="103" max="103" width="12.75" customWidth="1"/>
    <col min="104" max="104" width="13.875" customWidth="1"/>
    <col min="105" max="105" width="13" customWidth="1"/>
  </cols>
  <sheetData>
    <row r="3" spans="1:110" ht="16.5" x14ac:dyDescent="0.2">
      <c r="R3" s="98" t="s">
        <v>655</v>
      </c>
      <c r="S3" s="98"/>
      <c r="W3" s="99"/>
      <c r="X3" s="99"/>
      <c r="Y3" s="99"/>
      <c r="Z3" s="99"/>
      <c r="AA3" s="99"/>
      <c r="CF3" s="28" t="s">
        <v>958</v>
      </c>
      <c r="CG3" s="69">
        <v>3</v>
      </c>
      <c r="CH3" s="69">
        <v>4</v>
      </c>
    </row>
    <row r="4" spans="1:110" ht="20.25" x14ac:dyDescent="0.2">
      <c r="A4" t="s">
        <v>640</v>
      </c>
      <c r="D4" s="51" t="s">
        <v>634</v>
      </c>
      <c r="E4" s="51" t="s">
        <v>639</v>
      </c>
      <c r="F4" s="51" t="s">
        <v>441</v>
      </c>
      <c r="G4" s="51" t="s">
        <v>642</v>
      </c>
      <c r="H4" s="51" t="s">
        <v>643</v>
      </c>
      <c r="I4" s="51" t="s">
        <v>648</v>
      </c>
      <c r="J4" s="51" t="s">
        <v>644</v>
      </c>
      <c r="K4" s="51" t="s">
        <v>645</v>
      </c>
      <c r="L4" s="51" t="s">
        <v>669</v>
      </c>
      <c r="M4" s="51" t="s">
        <v>426</v>
      </c>
      <c r="N4" s="51" t="s">
        <v>647</v>
      </c>
      <c r="O4" s="51" t="s">
        <v>670</v>
      </c>
      <c r="R4" s="51" t="s">
        <v>644</v>
      </c>
      <c r="S4" s="51" t="s">
        <v>645</v>
      </c>
      <c r="T4" s="51" t="s">
        <v>656</v>
      </c>
      <c r="W4" s="51" t="s">
        <v>644</v>
      </c>
      <c r="X4" s="51" t="s">
        <v>645</v>
      </c>
      <c r="Y4" s="55"/>
      <c r="Z4" s="55"/>
      <c r="AA4" s="51" t="s">
        <v>646</v>
      </c>
      <c r="AB4" s="51" t="s">
        <v>663</v>
      </c>
      <c r="AO4" s="97" t="s">
        <v>941</v>
      </c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M4" s="97" t="s">
        <v>942</v>
      </c>
      <c r="BN4" s="97"/>
      <c r="BO4" s="97"/>
      <c r="BR4" s="97" t="s">
        <v>956</v>
      </c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F4" s="28" t="s">
        <v>959</v>
      </c>
      <c r="CG4" s="69">
        <v>3</v>
      </c>
      <c r="CH4" s="69">
        <v>3</v>
      </c>
      <c r="CU4" t="s">
        <v>966</v>
      </c>
    </row>
    <row r="5" spans="1:110" ht="20.25" x14ac:dyDescent="0.2">
      <c r="A5" t="s">
        <v>379</v>
      </c>
      <c r="B5">
        <v>1250</v>
      </c>
      <c r="D5">
        <v>1</v>
      </c>
      <c r="E5">
        <v>25</v>
      </c>
      <c r="F5">
        <v>30000</v>
      </c>
      <c r="G5">
        <v>2</v>
      </c>
      <c r="H5">
        <v>24</v>
      </c>
      <c r="I5">
        <f>F5/(G5+H5)</f>
        <v>1153.8461538461538</v>
      </c>
      <c r="J5">
        <v>3366</v>
      </c>
      <c r="K5">
        <v>159</v>
      </c>
      <c r="L5">
        <v>22000</v>
      </c>
      <c r="M5">
        <v>500</v>
      </c>
      <c r="N5">
        <v>283740</v>
      </c>
      <c r="R5">
        <v>0</v>
      </c>
      <c r="S5">
        <v>3</v>
      </c>
      <c r="T5">
        <v>215</v>
      </c>
      <c r="V5" t="s">
        <v>657</v>
      </c>
      <c r="W5">
        <v>542</v>
      </c>
      <c r="X5">
        <v>69</v>
      </c>
      <c r="AA5">
        <v>78750</v>
      </c>
      <c r="AB5">
        <v>1100</v>
      </c>
      <c r="AH5" s="55" t="s">
        <v>742</v>
      </c>
      <c r="AI5" s="55" t="s">
        <v>743</v>
      </c>
      <c r="AJ5" s="55" t="s">
        <v>744</v>
      </c>
      <c r="AO5" s="55" t="s">
        <v>742</v>
      </c>
      <c r="AP5" s="55" t="s">
        <v>743</v>
      </c>
      <c r="AQ5" s="55" t="s">
        <v>744</v>
      </c>
      <c r="AR5" s="68" t="s">
        <v>940</v>
      </c>
      <c r="AS5" s="55" t="s">
        <v>745</v>
      </c>
      <c r="AT5" s="55" t="s">
        <v>715</v>
      </c>
      <c r="AU5" s="55" t="s">
        <v>716</v>
      </c>
      <c r="AV5" s="55" t="s">
        <v>717</v>
      </c>
      <c r="AW5" s="55" t="s">
        <v>718</v>
      </c>
      <c r="AX5" s="55" t="s">
        <v>719</v>
      </c>
      <c r="AY5" s="55" t="s">
        <v>334</v>
      </c>
      <c r="AZ5" s="55" t="s">
        <v>335</v>
      </c>
      <c r="BA5" s="55" t="s">
        <v>336</v>
      </c>
      <c r="BB5" s="55" t="s">
        <v>337</v>
      </c>
      <c r="BC5" s="55" t="s">
        <v>338</v>
      </c>
      <c r="BD5" s="55" t="s">
        <v>738</v>
      </c>
      <c r="BE5" s="55" t="s">
        <v>739</v>
      </c>
      <c r="BF5" s="55" t="s">
        <v>730</v>
      </c>
      <c r="BG5" s="55" t="s">
        <v>731</v>
      </c>
      <c r="BH5" s="55" t="s">
        <v>732</v>
      </c>
      <c r="BI5" s="55" t="s">
        <v>733</v>
      </c>
      <c r="BJ5" s="55" t="s">
        <v>735</v>
      </c>
      <c r="BM5" s="68" t="s">
        <v>634</v>
      </c>
      <c r="BN5" s="68" t="s">
        <v>364</v>
      </c>
      <c r="BO5" s="68" t="s">
        <v>365</v>
      </c>
      <c r="BR5" s="70" t="s">
        <v>943</v>
      </c>
      <c r="BS5" s="70" t="s">
        <v>965</v>
      </c>
      <c r="BT5" s="70" t="s">
        <v>944</v>
      </c>
      <c r="BU5" s="70" t="s">
        <v>945</v>
      </c>
      <c r="BV5" s="70" t="s">
        <v>946</v>
      </c>
      <c r="BW5" s="70" t="s">
        <v>948</v>
      </c>
      <c r="BX5" s="70" t="s">
        <v>950</v>
      </c>
      <c r="BY5" s="70" t="s">
        <v>957</v>
      </c>
      <c r="BZ5" s="70" t="s">
        <v>951</v>
      </c>
      <c r="CA5" s="70" t="s">
        <v>952</v>
      </c>
      <c r="CB5" s="70" t="s">
        <v>953</v>
      </c>
      <c r="CC5" s="70" t="s">
        <v>954</v>
      </c>
      <c r="CD5" s="70" t="s">
        <v>955</v>
      </c>
      <c r="CF5" s="97" t="s">
        <v>960</v>
      </c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</row>
    <row r="6" spans="1:110" ht="16.5" x14ac:dyDescent="0.2">
      <c r="A6" t="s">
        <v>641</v>
      </c>
      <c r="B6">
        <v>2000</v>
      </c>
      <c r="M6">
        <v>4500</v>
      </c>
      <c r="V6" t="s">
        <v>658</v>
      </c>
      <c r="W6">
        <v>540</v>
      </c>
      <c r="X6">
        <v>45</v>
      </c>
      <c r="AA6">
        <v>30000</v>
      </c>
      <c r="AH6" s="54">
        <v>1</v>
      </c>
      <c r="AI6" s="54">
        <v>1</v>
      </c>
      <c r="AJ6" s="54">
        <v>25</v>
      </c>
      <c r="AO6" s="13">
        <v>1</v>
      </c>
      <c r="AP6" s="13">
        <f>INDEX($AI$6:$AI$12,AO6)</f>
        <v>1</v>
      </c>
      <c r="AQ6" s="13">
        <f>INDEX($AJ$6:$AJ$12,AO6)</f>
        <v>25</v>
      </c>
      <c r="AR6" s="13">
        <f>MATCH(AQ6,产出数据母表!$AR$5:$AR$34,1)-1</f>
        <v>3</v>
      </c>
      <c r="AS6" s="13" t="s">
        <v>746</v>
      </c>
      <c r="AT6" s="13">
        <f>SUMIFS(产出数据母表!F$5:F$64,产出数据母表!$C$5:$C$64,"&gt;="&amp;嘉年华数值统计!$AP6,产出数据母表!$C$5:$C$64,"&lt;"&amp;嘉年华数值统计!$AQ6)</f>
        <v>428</v>
      </c>
      <c r="AU6" s="13">
        <f>SUMIFS(产出数据母表!G$5:G$64,产出数据母表!$C$5:$C$64,"&gt;="&amp;嘉年华数值统计!$AP6,产出数据母表!$C$5:$C$64,"&lt;"&amp;嘉年华数值统计!$AQ6)</f>
        <v>0</v>
      </c>
      <c r="AV6" s="13">
        <f>SUMIFS(产出数据母表!H$5:H$64,产出数据母表!$C$5:$C$64,"&gt;="&amp;嘉年华数值统计!$AP6,产出数据母表!$C$5:$C$64,"&lt;"&amp;嘉年华数值统计!$AQ6)</f>
        <v>0</v>
      </c>
      <c r="AW6" s="13">
        <f>SUMIFS(产出数据母表!I$5:I$64,产出数据母表!$C$5:$C$64,"&gt;="&amp;嘉年华数值统计!$AP6,产出数据母表!$C$5:$C$64,"&lt;"&amp;嘉年华数值统计!$AQ6)</f>
        <v>0</v>
      </c>
      <c r="AX6" s="13">
        <f>SUMIFS(产出数据母表!J$5:J$64,产出数据母表!$C$5:$C$64,"&gt;="&amp;嘉年华数值统计!$AP6,产出数据母表!$C$5:$C$64,"&lt;"&amp;嘉年华数值统计!$AQ6)</f>
        <v>0</v>
      </c>
      <c r="AY6" s="13">
        <f>SUMIFS(产出数据母表!K$5:K$64,产出数据母表!$C$5:$C$64,"&gt;="&amp;嘉年华数值统计!$AP6,产出数据母表!$C$5:$C$64,"&lt;"&amp;嘉年华数值统计!$AQ6)*3</f>
        <v>87</v>
      </c>
      <c r="AZ6" s="13">
        <f>SUMIFS(产出数据母表!L$5:L$64,产出数据母表!$C$5:$C$64,"&gt;="&amp;嘉年华数值统计!$AP6,产出数据母表!$C$5:$C$64,"&lt;"&amp;嘉年华数值统计!$AQ6)</f>
        <v>0</v>
      </c>
      <c r="BA6" s="13">
        <f>SUMIFS(产出数据母表!M$5:M$64,产出数据母表!$C$5:$C$64,"&gt;="&amp;嘉年华数值统计!$AP6,产出数据母表!$C$5:$C$64,"&lt;"&amp;嘉年华数值统计!$AQ6)</f>
        <v>0</v>
      </c>
      <c r="BB6" s="13">
        <f>SUMIFS(产出数据母表!N$5:N$64,产出数据母表!$C$5:$C$64,"&gt;="&amp;嘉年华数值统计!$AP6,产出数据母表!$C$5:$C$64,"&lt;"&amp;嘉年华数值统计!$AQ6)</f>
        <v>0</v>
      </c>
      <c r="BC6" s="13">
        <f>SUMIFS(产出数据母表!O$5:O$64,产出数据母表!$C$5:$C$64,"&gt;="&amp;嘉年华数值统计!$AP6,产出数据母表!$C$5:$C$64,"&lt;"&amp;嘉年华数值统计!$AQ6)</f>
        <v>0</v>
      </c>
      <c r="BD6" s="13">
        <f>SUMIFS(产出数据母表!D$5:D$64,产出数据母表!$C$5:$C$64,"&gt;="&amp;嘉年华数值统计!$AP6,产出数据母表!$C$5:$C$64,"&lt;"&amp;嘉年华数值统计!$AQ6)</f>
        <v>63000</v>
      </c>
      <c r="BE6" s="13">
        <f>SUMIFS(产出数据母表!$P$5:$P$64,产出数据母表!$C$5:$C$64,"&gt;"&amp;嘉年华数值统计!AP6,产出数据母表!$C$5:$C$64,"&lt;="&amp;嘉年华数值统计!AQ6)+SUMIFS(产出数据母表!$E$5:$E$64,产出数据母表!$C$5:$C$64,"&gt;"&amp;嘉年华数值统计!AP6,产出数据母表!$C$5:$C$64,"&lt;="&amp;嘉年华数值统计!AQ6)</f>
        <v>61050</v>
      </c>
      <c r="BF6" s="13"/>
      <c r="BG6" s="13"/>
      <c r="BH6" s="13"/>
      <c r="BI6" s="13"/>
      <c r="BJ6" s="13"/>
      <c r="BM6">
        <v>0</v>
      </c>
      <c r="BN6">
        <v>0</v>
      </c>
      <c r="BO6">
        <v>0</v>
      </c>
      <c r="BR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F6" s="70" t="s">
        <v>715</v>
      </c>
      <c r="CG6" s="70" t="s">
        <v>716</v>
      </c>
      <c r="CH6" s="70" t="s">
        <v>717</v>
      </c>
      <c r="CI6" s="70" t="s">
        <v>718</v>
      </c>
      <c r="CJ6" s="70" t="s">
        <v>719</v>
      </c>
      <c r="CK6" s="70" t="s">
        <v>334</v>
      </c>
      <c r="CL6" s="70" t="s">
        <v>335</v>
      </c>
      <c r="CM6" s="70" t="s">
        <v>336</v>
      </c>
      <c r="CN6" s="70" t="s">
        <v>337</v>
      </c>
      <c r="CO6" s="70" t="s">
        <v>972</v>
      </c>
      <c r="CP6" s="70" t="s">
        <v>973</v>
      </c>
      <c r="CQ6" s="70" t="s">
        <v>974</v>
      </c>
      <c r="CR6" s="70" t="s">
        <v>975</v>
      </c>
      <c r="CS6" s="70" t="s">
        <v>961</v>
      </c>
      <c r="CU6" s="70" t="s">
        <v>945</v>
      </c>
      <c r="CV6" s="70" t="s">
        <v>967</v>
      </c>
      <c r="CW6" s="70" t="s">
        <v>715</v>
      </c>
      <c r="CX6" s="70" t="s">
        <v>716</v>
      </c>
      <c r="CY6" s="70" t="s">
        <v>717</v>
      </c>
      <c r="CZ6" s="70" t="s">
        <v>718</v>
      </c>
      <c r="DA6" s="70" t="s">
        <v>719</v>
      </c>
      <c r="DB6" s="70" t="s">
        <v>334</v>
      </c>
      <c r="DC6" s="70" t="s">
        <v>335</v>
      </c>
      <c r="DD6" s="70" t="s">
        <v>336</v>
      </c>
      <c r="DE6" s="70" t="s">
        <v>337</v>
      </c>
      <c r="DF6" s="70" t="s">
        <v>971</v>
      </c>
    </row>
    <row r="7" spans="1:110" ht="16.5" x14ac:dyDescent="0.2">
      <c r="M7" s="58" t="s">
        <v>755</v>
      </c>
      <c r="V7" t="s">
        <v>659</v>
      </c>
      <c r="W7">
        <v>180</v>
      </c>
      <c r="X7">
        <v>5.5</v>
      </c>
      <c r="AA7">
        <v>54000</v>
      </c>
      <c r="AB7">
        <v>1560</v>
      </c>
      <c r="AH7" s="54">
        <v>2</v>
      </c>
      <c r="AI7" s="54">
        <v>25</v>
      </c>
      <c r="AJ7" s="54">
        <v>38</v>
      </c>
      <c r="AO7" s="13">
        <v>1</v>
      </c>
      <c r="AP7" s="13">
        <f t="shared" ref="AP7:AP26" si="0">INDEX($AI$6:$AI$12,AO7)</f>
        <v>1</v>
      </c>
      <c r="AQ7" s="13">
        <f t="shared" ref="AQ7:AQ26" si="1">INDEX($AJ$6:$AJ$12,AO7)</f>
        <v>25</v>
      </c>
      <c r="AR7" s="13">
        <f>MATCH(AQ7,产出数据母表!$AR$5:$AR$34,1)-1</f>
        <v>3</v>
      </c>
      <c r="AS7" s="13" t="s">
        <v>747</v>
      </c>
      <c r="AT7" s="13">
        <f>INDEX(产出数据母表!Y$17:Y$29,MATCH(嘉年华数值统计!$AQ7,产出数据母表!$X$17:$X$29,1))*3</f>
        <v>600</v>
      </c>
      <c r="AU7" s="13">
        <f>INDEX(产出数据母表!Z$17:Z$29,MATCH(嘉年华数值统计!$AQ7,产出数据母表!$X$17:$X$29,1))*3</f>
        <v>0</v>
      </c>
      <c r="AV7" s="13">
        <f>INDEX(产出数据母表!AA$17:AA$29,MATCH(嘉年华数值统计!$AQ7,产出数据母表!$X$17:$X$29,1))*3</f>
        <v>0</v>
      </c>
      <c r="AW7" s="13">
        <f>INDEX(产出数据母表!AB$17:AB$29,MATCH(嘉年华数值统计!$AQ7,产出数据母表!$X$17:$X$29,1))*3</f>
        <v>0</v>
      </c>
      <c r="AX7" s="13">
        <f>INDEX(产出数据母表!AC$17:AC$29,MATCH(嘉年华数值统计!$AQ7,产出数据母表!$X$17:$X$29,1))*3</f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f>INDEX(产出数据母表!$AI$5:$AI$16,MATCH(嘉年华数值统计!AQ7,产出数据母表!$X$5:$X$16,1))*3</f>
        <v>30000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M7" s="13">
        <v>1</v>
      </c>
      <c r="BN7" s="13">
        <f>INDEX($AI$6:$AI$12,BM7)</f>
        <v>1</v>
      </c>
      <c r="BO7" s="13">
        <f>INDEX($AJ$6:$AJ$12,BM7)</f>
        <v>25</v>
      </c>
      <c r="BR7" s="69">
        <v>1</v>
      </c>
      <c r="BS7" s="69"/>
      <c r="BT7" s="69">
        <f>[1]节奏总表!$M5</f>
        <v>7</v>
      </c>
      <c r="BU7" s="69">
        <f>MATCH(BT7-1,$BO$6:$BO$13,1)</f>
        <v>1</v>
      </c>
      <c r="BV7" s="69">
        <f>MATCH(BT7,属性价值透视!$FL$5:$FL$24,1)</f>
        <v>1</v>
      </c>
      <c r="BW7" s="69">
        <f>BV7+1</f>
        <v>2</v>
      </c>
      <c r="BX7" s="69">
        <f>INDEX(属性价值透视!$FR$5:$FR$24,嘉年华数值统计!BW7)</f>
        <v>15</v>
      </c>
      <c r="BY7" s="69">
        <v>1</v>
      </c>
      <c r="BZ7" s="69">
        <f>INDEX(属性价值透视!$FS$5:$FS$24,嘉年华数值统计!BW7)</f>
        <v>3</v>
      </c>
      <c r="CA7" s="69">
        <v>0</v>
      </c>
      <c r="CB7" s="69">
        <v>0</v>
      </c>
      <c r="CC7" s="69">
        <v>0</v>
      </c>
      <c r="CD7" s="69">
        <v>0</v>
      </c>
      <c r="CF7" s="69">
        <f>SUMIFS(数据母表!BD$5:BD$212,数据母表!$AW$5:$AW$212,"="&amp;嘉年华数值统计!$CG$3,数据母表!$AX$5:$AX$212,"&gt;"&amp;嘉年华数值统计!$BZ6,数据母表!$AX$5:$AX$212,"&lt;="&amp;嘉年华数值统计!$BZ7)*$CG$4+SUMIFS(数据母表!BD$5:BD$212,数据母表!$AW$5:$AW$212,"="&amp;嘉年华数值统计!$CH$3,数据母表!$AX$5:$AX$212,"&gt;"&amp;嘉年华数值统计!$BZ6,数据母表!$AX$5:$AX$212,"&lt;="&amp;嘉年华数值统计!$BZ7)*$CH$4</f>
        <v>1410</v>
      </c>
      <c r="CG7" s="69">
        <f>SUMIFS(数据母表!BE$5:BE$212,数据母表!$AW$5:$AW$212,"="&amp;嘉年华数值统计!$CG$3,数据母表!$AX$5:$AX$212,"&gt;"&amp;嘉年华数值统计!$BZ6,数据母表!$AX$5:$AX$212,"&lt;="&amp;嘉年华数值统计!$BZ7)*$CG$4+SUMIFS(数据母表!BE$5:BE$212,数据母表!$AW$5:$AW$212,"="&amp;嘉年华数值统计!$CH$3,数据母表!$AX$5:$AX$212,"&gt;"&amp;嘉年华数值统计!$BZ6,数据母表!$AX$5:$AX$212,"&lt;="&amp;嘉年华数值统计!$BZ7)*$CH$4</f>
        <v>0</v>
      </c>
      <c r="CH7" s="69">
        <f>SUMIFS(数据母表!BF$5:BF$212,数据母表!$AW$5:$AW$212,"="&amp;嘉年华数值统计!$CG$3,数据母表!$AX$5:$AX$212,"&gt;"&amp;嘉年华数值统计!$BZ6,数据母表!$AX$5:$AX$212,"&lt;="&amp;嘉年华数值统计!$BZ7)*$CG$4+SUMIFS(数据母表!BF$5:BF$212,数据母表!$AW$5:$AW$212,"="&amp;嘉年华数值统计!$CH$3,数据母表!$AX$5:$AX$212,"&gt;"&amp;嘉年华数值统计!$BZ6,数据母表!$AX$5:$AX$212,"&lt;="&amp;嘉年华数值统计!$BZ7)*$CH$4</f>
        <v>0</v>
      </c>
      <c r="CI7" s="69">
        <f>SUMIFS(数据母表!BG$5:BG$212,数据母表!$AW$5:$AW$212,"="&amp;嘉年华数值统计!$CG$3,数据母表!$AX$5:$AX$212,"&gt;"&amp;嘉年华数值统计!$BZ6,数据母表!$AX$5:$AX$212,"&lt;="&amp;嘉年华数值统计!$BZ7)*$CG$4+SUMIFS(数据母表!BG$5:BG$212,数据母表!$AW$5:$AW$212,"="&amp;嘉年华数值统计!$CH$3,数据母表!$AX$5:$AX$212,"&gt;"&amp;嘉年华数值统计!$BZ6,数据母表!$AX$5:$AX$212,"&lt;="&amp;嘉年华数值统计!$BZ7)*$CH$4</f>
        <v>0</v>
      </c>
      <c r="CJ7" s="69">
        <f>SUMIFS(数据母表!BH$5:BH$212,数据母表!$AW$5:$AW$212,"="&amp;嘉年华数值统计!$CG$3,数据母表!$AX$5:$AX$212,"&gt;"&amp;嘉年华数值统计!$BZ6,数据母表!$AX$5:$AX$212,"&lt;="&amp;嘉年华数值统计!$BZ7)*$CG$4+SUMIFS(数据母表!BH$5:BH$212,数据母表!$AW$5:$AW$212,"="&amp;嘉年华数值统计!$CH$3,数据母表!$AX$5:$AX$212,"&gt;"&amp;嘉年华数值统计!$BZ6,数据母表!$AX$5:$AX$212,"&lt;="&amp;嘉年华数值统计!$BZ7)*$CH$4</f>
        <v>0</v>
      </c>
      <c r="CK7" s="69">
        <f>SUMIFS(数据母表!BO$5:BO$84,数据母表!$BM$5:$BM$84,"="&amp;嘉年华数值统计!$CG$3,数据母表!$BN$5:$BN$84,"&gt;"&amp;嘉年华数值统计!$BW6,数据母表!$BN$5:$BN$84,"&lt;="&amp;嘉年华数值统计!$BW7)*嘉年华数值统计!$CG$4+SUMIFS(数据母表!BO$5:BO$84,数据母表!$BM$5:$BM$84,"="&amp;嘉年华数值统计!$CH$3,数据母表!$BN$5:$BN$84,"&gt;"&amp;嘉年华数值统计!$BW6,数据母表!$BN$5:$BN$84,"&lt;="&amp;嘉年华数值统计!$BW7)*嘉年华数值统计!$CH$4</f>
        <v>12</v>
      </c>
      <c r="CL7" s="69">
        <f>SUMIFS(数据母表!BP$5:BP$84,数据母表!$BM$5:$BM$84,"="&amp;嘉年华数值统计!$CG$3,数据母表!$BN$5:$BN$84,"&gt;"&amp;嘉年华数值统计!$BW6,数据母表!$BN$5:$BN$84,"&lt;="&amp;嘉年华数值统计!$BW7)*嘉年华数值统计!$CG$4+SUMIFS(数据母表!BP$5:BP$84,数据母表!$BM$5:$BM$84,"="&amp;嘉年华数值统计!$CH$3,数据母表!$BN$5:$BN$84,"&gt;"&amp;嘉年华数值统计!$BW6,数据母表!$BN$5:$BN$84,"&lt;="&amp;嘉年华数值统计!$BW7)*嘉年华数值统计!$CH$4</f>
        <v>0</v>
      </c>
      <c r="CM7" s="69">
        <f>SUMIFS(数据母表!BQ$5:BQ$84,数据母表!$BM$5:$BM$84,"="&amp;嘉年华数值统计!$CG$3,数据母表!$BN$5:$BN$84,"&gt;"&amp;嘉年华数值统计!$BW6,数据母表!$BN$5:$BN$84,"&lt;="&amp;嘉年华数值统计!$BW7)*嘉年华数值统计!$CG$4+SUMIFS(数据母表!BQ$5:BQ$84,数据母表!$BM$5:$BM$84,"="&amp;嘉年华数值统计!$CH$3,数据母表!$BN$5:$BN$84,"&gt;"&amp;嘉年华数值统计!$BW6,数据母表!$BN$5:$BN$84,"&lt;="&amp;嘉年华数值统计!$BW7)*嘉年华数值统计!$CH$4</f>
        <v>0</v>
      </c>
      <c r="CN7" s="69">
        <f>SUMIFS(数据母表!BR$5:BR$84,数据母表!$BM$5:$BM$84,"="&amp;嘉年华数值统计!$CG$3,数据母表!$BN$5:$BN$84,"&gt;"&amp;嘉年华数值统计!$BW6,数据母表!$BN$5:$BN$84,"&lt;="&amp;嘉年华数值统计!$BW7)*嘉年华数值统计!$CG$4+SUMIFS(数据母表!BR$5:BR$84,数据母表!$BM$5:$BM$84,"="&amp;嘉年华数值统计!$CH$3,数据母表!$BN$5:$BN$84,"&gt;"&amp;嘉年华数值统计!$BW6,数据母表!$BN$5:$BN$84,"&lt;="&amp;嘉年华数值统计!$BW7)*嘉年华数值统计!$CH$4</f>
        <v>0</v>
      </c>
      <c r="CO7" s="13">
        <f>SUMIFS(数据母表!$BJ$5:$BJ$212,数据母表!$AW$5:$AW$212,"="&amp;嘉年华数值统计!$CG$3,数据母表!$AX$5:$AX$212,"&gt;"&amp;嘉年华数值统计!$BZ6,数据母表!$AX$5:$AX$212,"&lt;="&amp;嘉年华数值统计!$BZ7)*$CG$4+SUMIFS(数据母表!$BJ$5:$BJ$212,数据母表!$AW$5:$AW$212,"="&amp;嘉年华数值统计!$CH$3,数据母表!$AX$5:$AX$212,"&gt;"&amp;嘉年华数值统计!$BZ6,数据母表!$AX$5:$AX$212,"&lt;="&amp;嘉年华数值统计!$BZ7)*$CH$4</f>
        <v>22950</v>
      </c>
      <c r="CP7" s="13">
        <f>SUMIFS(数据母表!$BS$5:$BS$84,数据母表!$BM$5:$BM$84,"="&amp;嘉年华数值统计!$CG$3,数据母表!$BN$5:$BN$84,"&gt;"&amp;嘉年华数值统计!$BW6,数据母表!$BN$5:$BN$84,"&lt;="&amp;嘉年华数值统计!BW7)*$CG$4+SUMIFS(数据母表!$BS$5:$BS$84,数据母表!$BM$5:$BM$84,"="&amp;嘉年华数值统计!$CH$3,数据母表!$BN$5:$BN$84,"&gt;"&amp;嘉年华数值统计!$BW6,数据母表!$BN$5:$BN$84,"&lt;="&amp;嘉年华数值统计!BW7)*$CH$4</f>
        <v>36000</v>
      </c>
      <c r="CQ7" s="13">
        <f>SUMIFS(数据母表!$DO$5:$DO$154,数据母表!$DK$5:$DK$154,"&lt;="&amp;嘉年华数值统计!$BT7,数据母表!$DK$5:$DK$154,"&gt;"&amp;嘉年华数值统计!$BT6)*6</f>
        <v>59280</v>
      </c>
      <c r="CR7" s="13">
        <f>SUM(CO7:CQ7)</f>
        <v>118230</v>
      </c>
      <c r="CS7" s="13">
        <v>0</v>
      </c>
      <c r="CU7" s="69">
        <v>1</v>
      </c>
      <c r="CV7" s="69" t="s">
        <v>969</v>
      </c>
      <c r="CW7" s="13">
        <f>SUMIFS(CF$7:CF$19,$BU$7:$BU$19,"="&amp;$CU7)</f>
        <v>3375</v>
      </c>
      <c r="CX7" s="13">
        <f>SUMIFS(CG$7:CG$19,$BU$7:$BU$19,"="&amp;$CU7)</f>
        <v>390</v>
      </c>
      <c r="CY7" s="13">
        <f>SUMIFS(CH$7:CH$19,$BU$7:$BU$19,"="&amp;$CU7)</f>
        <v>0</v>
      </c>
      <c r="CZ7" s="13">
        <f>SUMIFS(CI$7:CI$19,$BU$7:$BU$19,"="&amp;$CU7)</f>
        <v>0</v>
      </c>
      <c r="DA7" s="13">
        <f>SUMIFS(CJ$7:CJ$19,$BU$7:$BU$19,"="&amp;$CU7)</f>
        <v>0</v>
      </c>
      <c r="DB7" s="13">
        <f t="shared" ref="DB7" si="2">SUMIFS(CK$7:CK$19,$BU$7:$BU$19,"="&amp;$CU7)</f>
        <v>156</v>
      </c>
      <c r="DC7" s="13">
        <f t="shared" ref="DC7" si="3">SUMIFS(CL$7:CL$19,$BU$7:$BU$19,"="&amp;$CU7)</f>
        <v>0</v>
      </c>
      <c r="DD7" s="13">
        <f t="shared" ref="DD7" si="4">SUMIFS(CM$7:CM$19,$BU$7:$BU$19,"="&amp;$CU7)</f>
        <v>0</v>
      </c>
      <c r="DE7" s="13">
        <f>SUMIFS(CN$7:CN$19,$BU$7:$BU$19,"="&amp;$CU7)</f>
        <v>0</v>
      </c>
      <c r="DF7" s="13">
        <f>SUMIFS(CR$7:CR$19,$BU$7:$BU$19,"="&amp;$CU7)</f>
        <v>439410</v>
      </c>
    </row>
    <row r="8" spans="1:110" ht="16.5" x14ac:dyDescent="0.2">
      <c r="F8" s="58" t="s">
        <v>756</v>
      </c>
      <c r="M8">
        <f>M5/6</f>
        <v>83.333333333333329</v>
      </c>
      <c r="N8">
        <f>N5/6</f>
        <v>47290</v>
      </c>
      <c r="O8" t="s">
        <v>668</v>
      </c>
      <c r="V8" t="s">
        <v>671</v>
      </c>
      <c r="AA8">
        <v>50000</v>
      </c>
      <c r="AH8" s="54">
        <v>3</v>
      </c>
      <c r="AI8" s="54">
        <v>38</v>
      </c>
      <c r="AJ8" s="54">
        <v>47</v>
      </c>
      <c r="AO8" s="13">
        <v>1</v>
      </c>
      <c r="AP8" s="13">
        <f t="shared" si="0"/>
        <v>1</v>
      </c>
      <c r="AQ8" s="13">
        <f t="shared" si="1"/>
        <v>25</v>
      </c>
      <c r="AR8" s="13">
        <f>MATCH(AQ8,产出数据母表!$AR$5:$AR$34,1)-1</f>
        <v>3</v>
      </c>
      <c r="AS8" s="13" t="s">
        <v>748</v>
      </c>
      <c r="AT8" s="13">
        <f>INT(INDEX(产出数据母表!AS$5:AS$34,嘉年华数值统计!$AR8)*26)</f>
        <v>97</v>
      </c>
      <c r="AU8" s="13">
        <f>INT(INDEX(产出数据母表!AT$5:AT$34,嘉年华数值统计!$AR8)*26)</f>
        <v>0</v>
      </c>
      <c r="AV8" s="13">
        <f>INT(INDEX(产出数据母表!AU$5:AU$34,嘉年华数值统计!$AR8)*26)</f>
        <v>0</v>
      </c>
      <c r="AW8" s="13">
        <f>INT(INDEX(产出数据母表!AV$5:AV$34,嘉年华数值统计!$AR8)*26)</f>
        <v>0</v>
      </c>
      <c r="AX8" s="13">
        <f>INT(INDEX(产出数据母表!AW$5:AW$34,嘉年华数值统计!$AR8)*26)</f>
        <v>0</v>
      </c>
      <c r="AY8" s="13">
        <f>INT(INDEX(产出数据母表!AX$5:AX$34,嘉年华数值统计!$AR8)*26)</f>
        <v>0</v>
      </c>
      <c r="AZ8" s="13">
        <f>INT(INDEX(产出数据母表!AY$5:AY$34,嘉年华数值统计!$AR8)*26)</f>
        <v>0</v>
      </c>
      <c r="BA8" s="13">
        <f>INT(INDEX(产出数据母表!AZ$5:AZ$34,嘉年华数值统计!$AR8)*26)</f>
        <v>0</v>
      </c>
      <c r="BB8" s="13">
        <f>INT(INDEX(产出数据母表!BA$5:BA$34,嘉年华数值统计!$AR8)*26)</f>
        <v>0</v>
      </c>
      <c r="BC8" s="13">
        <f>INT(INDEX(产出数据母表!BB$5:BB$34,嘉年华数值统计!$AR8)*26)</f>
        <v>0</v>
      </c>
      <c r="BD8" s="13">
        <f>INT(INDEX(产出数据母表!BC$5:BC$34,嘉年华数值统计!$AR8)*26)</f>
        <v>54600</v>
      </c>
      <c r="BE8" s="13">
        <f>INT(INDEX(产出数据母表!BD$5:BD$34,嘉年华数值统计!$AR8)*26)</f>
        <v>31200</v>
      </c>
      <c r="BF8" s="13"/>
      <c r="BG8" s="13"/>
      <c r="BH8" s="13"/>
      <c r="BI8" s="13"/>
      <c r="BJ8" s="13"/>
      <c r="BM8" s="13">
        <v>2</v>
      </c>
      <c r="BN8" s="13">
        <f t="shared" ref="BN8:BN9" si="5">INDEX($AI$6:$AI$12,BM8)</f>
        <v>25</v>
      </c>
      <c r="BO8" s="13">
        <f t="shared" ref="BO8:BO9" si="6">INDEX($AJ$6:$AJ$12,BM8)</f>
        <v>38</v>
      </c>
      <c r="BR8" s="69">
        <v>2</v>
      </c>
      <c r="BS8" s="69"/>
      <c r="BT8" s="69">
        <f>[1]节奏总表!$M6</f>
        <v>15</v>
      </c>
      <c r="BU8" s="69">
        <f t="shared" ref="BU8:BU19" si="7">MATCH(BT8-1,$BO$6:$BO$13,1)</f>
        <v>1</v>
      </c>
      <c r="BV8" s="69">
        <f>MATCH(BT8,属性价值透视!$FL$5:$FL$24,1)</f>
        <v>2</v>
      </c>
      <c r="BW8" s="69">
        <f t="shared" ref="BW8:BW19" si="8">BV8+1</f>
        <v>3</v>
      </c>
      <c r="BX8" s="69">
        <f>INDEX(属性价值透视!$FR$5:$FR$24,嘉年华数值统计!BW8)</f>
        <v>25</v>
      </c>
      <c r="BY8" s="69">
        <v>1</v>
      </c>
      <c r="BZ8" s="69">
        <f>INDEX(属性价值透视!$FS$5:$FS$24,嘉年华数值统计!BW8)</f>
        <v>5</v>
      </c>
      <c r="CA8" s="69">
        <v>0</v>
      </c>
      <c r="CB8" s="69">
        <v>0</v>
      </c>
      <c r="CC8" s="69">
        <v>0</v>
      </c>
      <c r="CD8" s="69">
        <v>0</v>
      </c>
      <c r="CF8" s="69">
        <f>SUMIFS(数据母表!BD$5:BD$212,数据母表!$AW$5:$AW$212,"="&amp;嘉年华数值统计!$CG$3,数据母表!$AX$5:$AX$212,"&gt;"&amp;嘉年华数值统计!$BZ7,数据母表!$AX$5:$AX$212,"&lt;="&amp;嘉年华数值统计!$BZ8)*$CG$4+SUMIFS(数据母表!BD$5:BD$212,数据母表!$AW$5:$AW$212,"="&amp;嘉年华数值统计!$CH$3,数据母表!$AX$5:$AX$212,"&gt;"&amp;嘉年华数值统计!$BZ7,数据母表!$AX$5:$AX$212,"&lt;="&amp;嘉年华数值统计!$BZ8)*$CH$4</f>
        <v>1965</v>
      </c>
      <c r="CG8" s="69">
        <f>SUMIFS(数据母表!BE$5:BE$212,数据母表!$AW$5:$AW$212,"="&amp;嘉年华数值统计!$CG$3,数据母表!$AX$5:$AX$212,"&gt;"&amp;嘉年华数值统计!$BZ7,数据母表!$AX$5:$AX$212,"&lt;="&amp;嘉年华数值统计!$BZ8)*$CG$4+SUMIFS(数据母表!BE$5:BE$212,数据母表!$AW$5:$AW$212,"="&amp;嘉年华数值统计!$CH$3,数据母表!$AX$5:$AX$212,"&gt;"&amp;嘉年华数值统计!$BZ7,数据母表!$AX$5:$AX$212,"&lt;="&amp;嘉年华数值统计!$BZ8)*$CH$4</f>
        <v>0</v>
      </c>
      <c r="CH8" s="69">
        <f>SUMIFS(数据母表!BF$5:BF$212,数据母表!$AW$5:$AW$212,"="&amp;嘉年华数值统计!$CG$3,数据母表!$AX$5:$AX$212,"&gt;"&amp;嘉年华数值统计!$BZ7,数据母表!$AX$5:$AX$212,"&lt;="&amp;嘉年华数值统计!$BZ8)*$CG$4+SUMIFS(数据母表!BF$5:BF$212,数据母表!$AW$5:$AW$212,"="&amp;嘉年华数值统计!$CH$3,数据母表!$AX$5:$AX$212,"&gt;"&amp;嘉年华数值统计!$BZ7,数据母表!$AX$5:$AX$212,"&lt;="&amp;嘉年华数值统计!$BZ8)*$CH$4</f>
        <v>0</v>
      </c>
      <c r="CI8" s="69">
        <f>SUMIFS(数据母表!BG$5:BG$212,数据母表!$AW$5:$AW$212,"="&amp;嘉年华数值统计!$CG$3,数据母表!$AX$5:$AX$212,"&gt;"&amp;嘉年华数值统计!$BZ7,数据母表!$AX$5:$AX$212,"&lt;="&amp;嘉年华数值统计!$BZ8)*$CG$4+SUMIFS(数据母表!BG$5:BG$212,数据母表!$AW$5:$AW$212,"="&amp;嘉年华数值统计!$CH$3,数据母表!$AX$5:$AX$212,"&gt;"&amp;嘉年华数值统计!$BZ7,数据母表!$AX$5:$AX$212,"&lt;="&amp;嘉年华数值统计!$BZ8)*$CH$4</f>
        <v>0</v>
      </c>
      <c r="CJ8" s="69">
        <f>SUMIFS(数据母表!BH$5:BH$212,数据母表!$AW$5:$AW$212,"="&amp;嘉年华数值统计!$CG$3,数据母表!$AX$5:$AX$212,"&gt;"&amp;嘉年华数值统计!$BZ7,数据母表!$AX$5:$AX$212,"&lt;="&amp;嘉年华数值统计!$BZ8)*$CG$4+SUMIFS(数据母表!BH$5:BH$212,数据母表!$AW$5:$AW$212,"="&amp;嘉年华数值统计!$CH$3,数据母表!$AX$5:$AX$212,"&gt;"&amp;嘉年华数值统计!$BZ7,数据母表!$AX$5:$AX$212,"&lt;="&amp;嘉年华数值统计!$BZ8)*$CH$4</f>
        <v>0</v>
      </c>
      <c r="CK8" s="69">
        <f>SUMIFS(数据母表!BO$5:BO$84,数据母表!$BM$5:$BM$84,"="&amp;嘉年华数值统计!$CG$3,数据母表!$BN$5:$BN$84,"&gt;"&amp;嘉年华数值统计!$BW7,数据母表!$BN$5:$BN$84,"&lt;="&amp;嘉年华数值统计!$BW8)*嘉年华数值统计!$CG$4+SUMIFS(数据母表!BO$5:BO$84,数据母表!$BM$5:$BM$84,"="&amp;嘉年华数值统计!$CH$3,数据母表!$BN$5:$BN$84,"&gt;"&amp;嘉年华数值统计!$BW7,数据母表!$BN$5:$BN$84,"&lt;="&amp;嘉年华数值统计!$BW8)*嘉年华数值统计!$CH$4</f>
        <v>33</v>
      </c>
      <c r="CL8" s="69">
        <f>SUMIFS(数据母表!BP$5:BP$84,数据母表!$BM$5:$BM$84,"="&amp;嘉年华数值统计!$CG$3,数据母表!$BN$5:$BN$84,"&gt;"&amp;嘉年华数值统计!$BW7,数据母表!$BN$5:$BN$84,"&lt;="&amp;嘉年华数值统计!$BW8)*嘉年华数值统计!$CG$4+SUMIFS(数据母表!BP$5:BP$84,数据母表!$BM$5:$BM$84,"="&amp;嘉年华数值统计!$CH$3,数据母表!$BN$5:$BN$84,"&gt;"&amp;嘉年华数值统计!$BW7,数据母表!$BN$5:$BN$84,"&lt;="&amp;嘉年华数值统计!$BW8)*嘉年华数值统计!$CH$4</f>
        <v>0</v>
      </c>
      <c r="CM8" s="69">
        <f>SUMIFS(数据母表!BQ$5:BQ$84,数据母表!$BM$5:$BM$84,"="&amp;嘉年华数值统计!$CG$3,数据母表!$BN$5:$BN$84,"&gt;"&amp;嘉年华数值统计!$BW7,数据母表!$BN$5:$BN$84,"&lt;="&amp;嘉年华数值统计!$BW8)*嘉年华数值统计!$CG$4+SUMIFS(数据母表!BQ$5:BQ$84,数据母表!$BM$5:$BM$84,"="&amp;嘉年华数值统计!$CH$3,数据母表!$BN$5:$BN$84,"&gt;"&amp;嘉年华数值统计!$BW7,数据母表!$BN$5:$BN$84,"&lt;="&amp;嘉年华数值统计!$BW8)*嘉年华数值统计!$CH$4</f>
        <v>0</v>
      </c>
      <c r="CN8" s="69">
        <f>SUMIFS(数据母表!BR$5:BR$84,数据母表!$BM$5:$BM$84,"="&amp;嘉年华数值统计!$CG$3,数据母表!$BN$5:$BN$84,"&gt;"&amp;嘉年华数值统计!$BW7,数据母表!$BN$5:$BN$84,"&lt;="&amp;嘉年华数值统计!$BW8)*嘉年华数值统计!$CG$4+SUMIFS(数据母表!BR$5:BR$84,数据母表!$BM$5:$BM$84,"="&amp;嘉年华数值统计!$CH$3,数据母表!$BN$5:$BN$84,"&gt;"&amp;嘉年华数值统计!$BW7,数据母表!$BN$5:$BN$84,"&lt;="&amp;嘉年华数值统计!$BW8)*嘉年华数值统计!$CH$4</f>
        <v>0</v>
      </c>
      <c r="CO8" s="13">
        <f>SUMIFS(数据母表!$BJ$5:$BJ$212,数据母表!$AW$5:$AW$212,"="&amp;嘉年华数值统计!$CG$3,数据母表!$AX$5:$AX$212,"&gt;"&amp;嘉年华数值统计!$BZ7,数据母表!$AX$5:$AX$212,"&lt;="&amp;嘉年华数值统计!$BZ8)*$CG$4+SUMIFS(数据母表!$BJ$5:$BJ$212,数据母表!$AW$5:$AW$212,"="&amp;嘉年华数值统计!$CH$3,数据母表!$AX$5:$AX$212,"&gt;"&amp;嘉年华数值统计!$BZ7,数据母表!$AX$5:$AX$212,"&lt;="&amp;嘉年华数值统计!$BZ8)*$CH$4</f>
        <v>16500</v>
      </c>
      <c r="CP8" s="13">
        <f>SUMIFS(数据母表!$BS$5:$BS$84,数据母表!$BM$5:$BM$84,"="&amp;嘉年华数值统计!$CG$3,数据母表!$BN$5:$BN$84,"&gt;"&amp;嘉年华数值统计!$BW7,数据母表!$BN$5:$BN$84,"&lt;="&amp;嘉年华数值统计!BW8)*$CG$4+SUMIFS(数据母表!$BS$5:$BS$84,数据母表!$BM$5:$BM$84,"="&amp;嘉年华数值统计!$CH$3,数据母表!$BN$5:$BN$84,"&gt;"&amp;嘉年华数值统计!$BW7,数据母表!$BN$5:$BN$84,"&lt;="&amp;嘉年华数值统计!BW8)*$CH$4</f>
        <v>25500</v>
      </c>
      <c r="CQ8" s="13">
        <f>SUMIFS(数据母表!$DO$5:$DO$154,数据母表!$DK$5:$DK$154,"&lt;="&amp;嘉年华数值统计!$BT8,数据母表!$DK$5:$DK$154,"&gt;"&amp;嘉年华数值统计!$BT7)*6</f>
        <v>88320</v>
      </c>
      <c r="CR8" s="13">
        <f t="shared" ref="CR8:CR19" si="9">SUM(CO8:CQ8)</f>
        <v>130320</v>
      </c>
      <c r="CS8" s="13">
        <f>IF(BY8&lt;&gt;BY7,INDEX(数据母表!$FW$5:$FW$15,嘉年华数值统计!BY8)*60,0)</f>
        <v>0</v>
      </c>
      <c r="CU8" s="69">
        <v>1</v>
      </c>
      <c r="CV8" s="69" t="s">
        <v>968</v>
      </c>
      <c r="CW8" s="13">
        <f>SUMIFS(AT$6:AT$26,$AO$6:$AO$26,"="&amp;$CU8)</f>
        <v>1125</v>
      </c>
      <c r="CX8" s="13">
        <f t="shared" ref="CX8:DA8" si="10">SUMIFS(AU$6:AU$26,$AO$6:$AO$26,"="&amp;$CU8)</f>
        <v>0</v>
      </c>
      <c r="CY8" s="13">
        <f t="shared" si="10"/>
        <v>0</v>
      </c>
      <c r="CZ8" s="13">
        <f t="shared" si="10"/>
        <v>0</v>
      </c>
      <c r="DA8" s="13">
        <f t="shared" si="10"/>
        <v>0</v>
      </c>
      <c r="DB8" s="13">
        <f t="shared" ref="DB8" si="11">SUMIFS(AY$6:AY$26,$AO$6:$AO$26,"="&amp;$CU8)</f>
        <v>87</v>
      </c>
      <c r="DC8" s="13">
        <f t="shared" ref="DC8" si="12">SUMIFS(AZ$6:AZ$26,$AO$6:$AO$26,"="&amp;$CU8)</f>
        <v>0</v>
      </c>
      <c r="DD8" s="13">
        <f t="shared" ref="DD8" si="13">SUMIFS(BA$6:BA$26,$AO$6:$AO$26,"="&amp;$CU8)</f>
        <v>0</v>
      </c>
      <c r="DE8" s="13">
        <f t="shared" ref="DE8" si="14">SUMIFS(BB$6:BB$26,$AO$6:$AO$26,"="&amp;$CU8)</f>
        <v>0</v>
      </c>
      <c r="DF8" s="13">
        <f>SUMIFS(BE$6:BE$26,$AO$6:$AO$26,"="&amp;$CU8)</f>
        <v>122250</v>
      </c>
    </row>
    <row r="9" spans="1:110" ht="16.5" x14ac:dyDescent="0.2">
      <c r="O9">
        <v>4080</v>
      </c>
      <c r="V9" t="s">
        <v>660</v>
      </c>
      <c r="W9">
        <v>510</v>
      </c>
      <c r="X9">
        <v>21</v>
      </c>
      <c r="AA9">
        <v>18000</v>
      </c>
      <c r="AH9" s="54">
        <v>4</v>
      </c>
      <c r="AI9" s="54">
        <v>47</v>
      </c>
      <c r="AJ9" s="54">
        <v>54</v>
      </c>
      <c r="AO9" s="13">
        <v>2</v>
      </c>
      <c r="AP9" s="13">
        <f t="shared" si="0"/>
        <v>25</v>
      </c>
      <c r="AQ9" s="13">
        <f t="shared" si="1"/>
        <v>38</v>
      </c>
      <c r="AR9" s="13">
        <f>MATCH(AQ9,产出数据母表!$AR$5:$AR$34,1)-1</f>
        <v>5</v>
      </c>
      <c r="AS9" s="13" t="s">
        <v>746</v>
      </c>
      <c r="AT9" s="13">
        <f>SUMIFS(产出数据母表!F$5:F$64,产出数据母表!$C$5:$C$64,"&gt;="&amp;嘉年华数值统计!$AP9,产出数据母表!$C$5:$C$64,"&lt;"&amp;嘉年华数值统计!$AQ9)</f>
        <v>114</v>
      </c>
      <c r="AU9" s="13">
        <f>SUMIFS(产出数据母表!G$5:G$64,产出数据母表!$C$5:$C$64,"&gt;="&amp;嘉年华数值统计!$AP9,产出数据母表!$C$5:$C$64,"&lt;"&amp;嘉年华数值统计!$AQ9)</f>
        <v>116</v>
      </c>
      <c r="AV9" s="13">
        <f>SUMIFS(产出数据母表!H$5:H$64,产出数据母表!$C$5:$C$64,"&gt;="&amp;嘉年华数值统计!$AP9,产出数据母表!$C$5:$C$64,"&lt;"&amp;嘉年华数值统计!$AQ9)</f>
        <v>0</v>
      </c>
      <c r="AW9" s="13">
        <f>SUMIFS(产出数据母表!I$5:I$64,产出数据母表!$C$5:$C$64,"&gt;="&amp;嘉年华数值统计!$AP9,产出数据母表!$C$5:$C$64,"&lt;"&amp;嘉年华数值统计!$AQ9)</f>
        <v>0</v>
      </c>
      <c r="AX9" s="13">
        <f>SUMIFS(产出数据母表!J$5:J$64,产出数据母表!$C$5:$C$64,"&gt;="&amp;嘉年华数值统计!$AP9,产出数据母表!$C$5:$C$64,"&lt;"&amp;嘉年华数值统计!$AQ9)</f>
        <v>0</v>
      </c>
      <c r="AY9" s="13">
        <f>SUMIFS(产出数据母表!K$5:K$64,产出数据母表!$C$5:$C$64,"&gt;="&amp;嘉年华数值统计!$AP9,产出数据母表!$C$5:$C$64,"&lt;"&amp;嘉年华数值统计!$AQ9)</f>
        <v>100</v>
      </c>
      <c r="AZ9" s="13">
        <f>SUMIFS(产出数据母表!L$5:L$64,产出数据母表!$C$5:$C$64,"&gt;="&amp;嘉年华数值统计!$AP9,产出数据母表!$C$5:$C$64,"&lt;"&amp;嘉年华数值统计!$AQ9)</f>
        <v>0</v>
      </c>
      <c r="BA9" s="13">
        <f>SUMIFS(产出数据母表!M$5:M$64,产出数据母表!$C$5:$C$64,"&gt;="&amp;嘉年华数值统计!$AP9,产出数据母表!$C$5:$C$64,"&lt;"&amp;嘉年华数值统计!$AQ9)</f>
        <v>0</v>
      </c>
      <c r="BB9" s="13">
        <f>SUMIFS(产出数据母表!N$5:N$64,产出数据母表!$C$5:$C$64,"&gt;="&amp;嘉年华数值统计!$AP9,产出数据母表!$C$5:$C$64,"&lt;"&amp;嘉年华数值统计!$AQ9)</f>
        <v>0</v>
      </c>
      <c r="BC9" s="13">
        <f>SUMIFS(产出数据母表!O$5:O$64,产出数据母表!$C$5:$C$64,"&gt;="&amp;嘉年华数值统计!$AP9,产出数据母表!$C$5:$C$64,"&lt;"&amp;嘉年华数值统计!$AQ9)</f>
        <v>0</v>
      </c>
      <c r="BD9" s="13">
        <f>SUMIFS(产出数据母表!D$5:D$64,产出数据母表!$C$5:$C$64,"&gt;="&amp;嘉年华数值统计!$AP9,产出数据母表!$C$5:$C$64,"&lt;"&amp;嘉年华数值统计!$AQ9)</f>
        <v>155250</v>
      </c>
      <c r="BE9" s="13">
        <f>SUMIFS(产出数据母表!$P$5:$P$64,产出数据母表!$C$5:$C$64,"&gt;"&amp;嘉年华数值统计!AP9,产出数据母表!$C$5:$C$64,"&lt;="&amp;嘉年华数值统计!AQ9)+SUMIFS(产出数据母表!$E$5:$E$64,产出数据母表!$C$5:$C$64,"&gt;"&amp;嘉年华数值统计!AP9,产出数据母表!$C$5:$C$64,"&lt;="&amp;嘉年华数值统计!AQ9)</f>
        <v>158775</v>
      </c>
      <c r="BF9" s="13"/>
      <c r="BG9" s="13"/>
      <c r="BH9" s="13"/>
      <c r="BI9" s="13"/>
      <c r="BJ9" s="13"/>
      <c r="BM9" s="13">
        <v>3</v>
      </c>
      <c r="BN9" s="13">
        <f t="shared" si="5"/>
        <v>38</v>
      </c>
      <c r="BO9" s="13">
        <f t="shared" si="6"/>
        <v>47</v>
      </c>
      <c r="BR9" s="69">
        <v>3</v>
      </c>
      <c r="BS9" s="69">
        <v>1</v>
      </c>
      <c r="BT9" s="69">
        <f>[1]节奏总表!$M7</f>
        <v>25</v>
      </c>
      <c r="BU9" s="69">
        <f t="shared" si="7"/>
        <v>1</v>
      </c>
      <c r="BV9" s="69">
        <f>MATCH(BT9,属性价值透视!$FL$5:$FL$24,1)</f>
        <v>3</v>
      </c>
      <c r="BW9" s="69">
        <f t="shared" si="8"/>
        <v>4</v>
      </c>
      <c r="BX9" s="69">
        <f>INDEX(属性价值透视!$FR$5:$FR$24,嘉年华数值统计!BW9)</f>
        <v>35</v>
      </c>
      <c r="BY9" s="69">
        <v>1</v>
      </c>
      <c r="BZ9" s="69">
        <f>INDEX(属性价值透视!$FS$5:$FS$24,嘉年华数值统计!BW9)</f>
        <v>7</v>
      </c>
      <c r="CA9" s="69">
        <v>0</v>
      </c>
      <c r="CB9" s="69">
        <v>0</v>
      </c>
      <c r="CC9" s="69">
        <v>0</v>
      </c>
      <c r="CD9" s="69">
        <v>0</v>
      </c>
      <c r="CF9" s="69">
        <f>SUMIFS(数据母表!BD$5:BD$212,数据母表!$AW$5:$AW$212,"="&amp;嘉年华数值统计!$CG$3,数据母表!$AX$5:$AX$212,"&gt;"&amp;嘉年华数值统计!$BZ8,数据母表!$AX$5:$AX$212,"&lt;="&amp;嘉年华数值统计!$BZ9)*$CG$4+SUMIFS(数据母表!BD$5:BD$212,数据母表!$AW$5:$AW$212,"="&amp;嘉年华数值统计!$CH$3,数据母表!$AX$5:$AX$212,"&gt;"&amp;嘉年华数值统计!$BZ8,数据母表!$AX$5:$AX$212,"&lt;="&amp;嘉年华数值统计!$BZ9)*$CH$4</f>
        <v>0</v>
      </c>
      <c r="CG9" s="69">
        <f>SUMIFS(数据母表!BE$5:BE$212,数据母表!$AW$5:$AW$212,"="&amp;嘉年华数值统计!$CG$3,数据母表!$AX$5:$AX$212,"&gt;"&amp;嘉年华数值统计!$BZ8,数据母表!$AX$5:$AX$212,"&lt;="&amp;嘉年华数值统计!$BZ9)*$CG$4+SUMIFS(数据母表!BE$5:BE$212,数据母表!$AW$5:$AW$212,"="&amp;嘉年华数值统计!$CH$3,数据母表!$AX$5:$AX$212,"&gt;"&amp;嘉年华数值统计!$BZ8,数据母表!$AX$5:$AX$212,"&lt;="&amp;嘉年华数值统计!$BZ9)*$CH$4</f>
        <v>390</v>
      </c>
      <c r="CH9" s="69">
        <f>SUMIFS(数据母表!BF$5:BF$212,数据母表!$AW$5:$AW$212,"="&amp;嘉年华数值统计!$CG$3,数据母表!$AX$5:$AX$212,"&gt;"&amp;嘉年华数值统计!$BZ8,数据母表!$AX$5:$AX$212,"&lt;="&amp;嘉年华数值统计!$BZ9)*$CG$4+SUMIFS(数据母表!BF$5:BF$212,数据母表!$AW$5:$AW$212,"="&amp;嘉年华数值统计!$CH$3,数据母表!$AX$5:$AX$212,"&gt;"&amp;嘉年华数值统计!$BZ8,数据母表!$AX$5:$AX$212,"&lt;="&amp;嘉年华数值统计!$BZ9)*$CH$4</f>
        <v>0</v>
      </c>
      <c r="CI9" s="69">
        <f>SUMIFS(数据母表!BG$5:BG$212,数据母表!$AW$5:$AW$212,"="&amp;嘉年华数值统计!$CG$3,数据母表!$AX$5:$AX$212,"&gt;"&amp;嘉年华数值统计!$BZ8,数据母表!$AX$5:$AX$212,"&lt;="&amp;嘉年华数值统计!$BZ9)*$CG$4+SUMIFS(数据母表!BG$5:BG$212,数据母表!$AW$5:$AW$212,"="&amp;嘉年华数值统计!$CH$3,数据母表!$AX$5:$AX$212,"&gt;"&amp;嘉年华数值统计!$BZ8,数据母表!$AX$5:$AX$212,"&lt;="&amp;嘉年华数值统计!$BZ9)*$CH$4</f>
        <v>0</v>
      </c>
      <c r="CJ9" s="69">
        <f>SUMIFS(数据母表!BH$5:BH$212,数据母表!$AW$5:$AW$212,"="&amp;嘉年华数值统计!$CG$3,数据母表!$AX$5:$AX$212,"&gt;"&amp;嘉年华数值统计!$BZ8,数据母表!$AX$5:$AX$212,"&lt;="&amp;嘉年华数值统计!$BZ9)*$CG$4+SUMIFS(数据母表!BH$5:BH$212,数据母表!$AW$5:$AW$212,"="&amp;嘉年华数值统计!$CH$3,数据母表!$AX$5:$AX$212,"&gt;"&amp;嘉年华数值统计!$BZ8,数据母表!$AX$5:$AX$212,"&lt;="&amp;嘉年华数值统计!$BZ9)*$CH$4</f>
        <v>0</v>
      </c>
      <c r="CK9" s="69">
        <f>SUMIFS(数据母表!BO$5:BO$84,数据母表!$BM$5:$BM$84,"="&amp;嘉年华数值统计!$CG$3,数据母表!$BN$5:$BN$84,"&gt;"&amp;嘉年华数值统计!$BW8,数据母表!$BN$5:$BN$84,"&lt;="&amp;嘉年华数值统计!$BW9)*嘉年华数值统计!$CG$4+SUMIFS(数据母表!BO$5:BO$84,数据母表!$BM$5:$BM$84,"="&amp;嘉年华数值统计!$CH$3,数据母表!$BN$5:$BN$84,"&gt;"&amp;嘉年华数值统计!$BW8,数据母表!$BN$5:$BN$84,"&lt;="&amp;嘉年华数值统计!$BW9)*嘉年华数值统计!$CH$4</f>
        <v>111</v>
      </c>
      <c r="CL9" s="69">
        <f>SUMIFS(数据母表!BP$5:BP$84,数据母表!$BM$5:$BM$84,"="&amp;嘉年华数值统计!$CG$3,数据母表!$BN$5:$BN$84,"&gt;"&amp;嘉年华数值统计!$BW8,数据母表!$BN$5:$BN$84,"&lt;="&amp;嘉年华数值统计!$BW9)*嘉年华数值统计!$CG$4+SUMIFS(数据母表!BP$5:BP$84,数据母表!$BM$5:$BM$84,"="&amp;嘉年华数值统计!$CH$3,数据母表!$BN$5:$BN$84,"&gt;"&amp;嘉年华数值统计!$BW8,数据母表!$BN$5:$BN$84,"&lt;="&amp;嘉年华数值统计!$BW9)*嘉年华数值统计!$CH$4</f>
        <v>0</v>
      </c>
      <c r="CM9" s="69">
        <f>SUMIFS(数据母表!BQ$5:BQ$84,数据母表!$BM$5:$BM$84,"="&amp;嘉年华数值统计!$CG$3,数据母表!$BN$5:$BN$84,"&gt;"&amp;嘉年华数值统计!$BW8,数据母表!$BN$5:$BN$84,"&lt;="&amp;嘉年华数值统计!$BW9)*嘉年华数值统计!$CG$4+SUMIFS(数据母表!BQ$5:BQ$84,数据母表!$BM$5:$BM$84,"="&amp;嘉年华数值统计!$CH$3,数据母表!$BN$5:$BN$84,"&gt;"&amp;嘉年华数值统计!$BW8,数据母表!$BN$5:$BN$84,"&lt;="&amp;嘉年华数值统计!$BW9)*嘉年华数值统计!$CH$4</f>
        <v>0</v>
      </c>
      <c r="CN9" s="69">
        <f>SUMIFS(数据母表!BR$5:BR$84,数据母表!$BM$5:$BM$84,"="&amp;嘉年华数值统计!$CG$3,数据母表!$BN$5:$BN$84,"&gt;"&amp;嘉年华数值统计!$BW8,数据母表!$BN$5:$BN$84,"&lt;="&amp;嘉年华数值统计!$BW9)*嘉年华数值统计!$CG$4+SUMIFS(数据母表!BR$5:BR$84,数据母表!$BM$5:$BM$84,"="&amp;嘉年华数值统计!$CH$3,数据母表!$BN$5:$BN$84,"&gt;"&amp;嘉年华数值统计!$BW8,数据母表!$BN$5:$BN$84,"&lt;="&amp;嘉年华数值统计!$BW9)*嘉年华数值统计!$CH$4</f>
        <v>0</v>
      </c>
      <c r="CO9" s="13">
        <f>SUMIFS(数据母表!$BJ$5:$BJ$212,数据母表!$AW$5:$AW$212,"="&amp;嘉年华数值统计!$CG$3,数据母表!$AX$5:$AX$212,"&gt;"&amp;嘉年华数值统计!$BZ8,数据母表!$AX$5:$AX$212,"&lt;="&amp;嘉年华数值统计!$BZ9)*$CG$4+SUMIFS(数据母表!$BJ$5:$BJ$212,数据母表!$AW$5:$AW$212,"="&amp;嘉年华数值统计!$CH$3,数据母表!$AX$5:$AX$212,"&gt;"&amp;嘉年华数值统计!$BZ8,数据母表!$AX$5:$AX$212,"&lt;="&amp;嘉年华数值统计!$BZ9)*$CH$4</f>
        <v>19500</v>
      </c>
      <c r="CP9" s="13">
        <f>SUMIFS(数据母表!$BS$5:$BS$84,数据母表!$BM$5:$BM$84,"="&amp;嘉年华数值统计!$CG$3,数据母表!$BN$5:$BN$84,"&gt;"&amp;嘉年华数值统计!$BW8,数据母表!$BN$5:$BN$84,"&lt;="&amp;嘉年华数值统计!BW9)*$CG$4+SUMIFS(数据母表!$BS$5:$BS$84,数据母表!$BM$5:$BM$84,"="&amp;嘉年华数值统计!$CH$3,数据母表!$BN$5:$BN$84,"&gt;"&amp;嘉年华数值统计!$BW8,数据母表!$BN$5:$BN$84,"&lt;="&amp;嘉年华数值统计!BW9)*$CH$4</f>
        <v>30000</v>
      </c>
      <c r="CQ9" s="13">
        <f>SUMIFS(数据母表!$DO$5:$DO$154,数据母表!$DK$5:$DK$154,"&lt;="&amp;嘉年华数值统计!$BT9,数据母表!$DK$5:$DK$154,"&gt;"&amp;嘉年华数值统计!$BT8)*6</f>
        <v>141360</v>
      </c>
      <c r="CR9" s="13">
        <f t="shared" si="9"/>
        <v>190860</v>
      </c>
      <c r="CS9" s="13">
        <f>IF(BY9&lt;&gt;BY8,INDEX(数据母表!$FW$5:$FW$15,嘉年华数值统计!BY9)*60,0)</f>
        <v>0</v>
      </c>
      <c r="CU9" s="69">
        <v>1</v>
      </c>
      <c r="CV9" s="69" t="s">
        <v>970</v>
      </c>
      <c r="CW9" s="37">
        <f>CW7-CW8</f>
        <v>2250</v>
      </c>
      <c r="CX9" s="37">
        <f t="shared" ref="CX9:DF9" si="15">CX7-CX8</f>
        <v>390</v>
      </c>
      <c r="CY9" s="37">
        <f t="shared" si="15"/>
        <v>0</v>
      </c>
      <c r="CZ9" s="37">
        <f t="shared" si="15"/>
        <v>0</v>
      </c>
      <c r="DA9" s="37">
        <f t="shared" si="15"/>
        <v>0</v>
      </c>
      <c r="DB9" s="37">
        <f t="shared" si="15"/>
        <v>69</v>
      </c>
      <c r="DC9" s="37">
        <f t="shared" si="15"/>
        <v>0</v>
      </c>
      <c r="DD9" s="37">
        <f t="shared" si="15"/>
        <v>0</v>
      </c>
      <c r="DE9" s="37">
        <f t="shared" si="15"/>
        <v>0</v>
      </c>
      <c r="DF9" s="37">
        <f t="shared" si="15"/>
        <v>317160</v>
      </c>
    </row>
    <row r="10" spans="1:110" ht="16.5" x14ac:dyDescent="0.2">
      <c r="V10" t="s">
        <v>661</v>
      </c>
      <c r="W10">
        <v>615</v>
      </c>
      <c r="X10">
        <v>28</v>
      </c>
      <c r="AA10">
        <v>22000</v>
      </c>
      <c r="AH10" s="54">
        <v>5</v>
      </c>
      <c r="AI10" s="54">
        <v>54</v>
      </c>
      <c r="AJ10" s="54">
        <v>60</v>
      </c>
      <c r="AO10" s="13">
        <v>2</v>
      </c>
      <c r="AP10" s="13">
        <f t="shared" si="0"/>
        <v>25</v>
      </c>
      <c r="AQ10" s="13">
        <f t="shared" si="1"/>
        <v>38</v>
      </c>
      <c r="AR10" s="13">
        <f>MATCH(AQ10,产出数据母表!$AR$5:$AR$34,1)-1</f>
        <v>5</v>
      </c>
      <c r="AS10" s="13" t="s">
        <v>747</v>
      </c>
      <c r="AT10" s="13">
        <f>INDEX(产出数据母表!Y$17:Y$29,MATCH(嘉年华数值统计!$AQ10,产出数据母表!$X$17:$X$29,1))*3</f>
        <v>450</v>
      </c>
      <c r="AU10" s="13">
        <f>INDEX(产出数据母表!Z$17:Z$29,MATCH(嘉年华数值统计!$AQ10,产出数据母表!$X$17:$X$29,1))*3</f>
        <v>150</v>
      </c>
      <c r="AV10" s="13">
        <f>INDEX(产出数据母表!AA$17:AA$29,MATCH(嘉年华数值统计!$AQ10,产出数据母表!$X$17:$X$29,1))*3</f>
        <v>0</v>
      </c>
      <c r="AW10" s="13">
        <f>INDEX(产出数据母表!AB$17:AB$29,MATCH(嘉年华数值统计!$AQ10,产出数据母表!$X$17:$X$29,1))*3</f>
        <v>0</v>
      </c>
      <c r="AX10" s="13">
        <f>INDEX(产出数据母表!AC$17:AC$29,MATCH(嘉年华数值统计!$AQ10,产出数据母表!$X$17:$X$29,1))*3</f>
        <v>0</v>
      </c>
      <c r="AY10" s="13">
        <f>INDEX(产出数据母表!AD$30:AD$41,MATCH(嘉年华数值统计!$AQ10,产出数据母表!$X$30:$X$41,1))*3</f>
        <v>45</v>
      </c>
      <c r="AZ10" s="13">
        <f>INDEX(产出数据母表!AE$30:AE$41,MATCH(嘉年华数值统计!$AQ10,产出数据母表!$X$30:$X$41,1))*3</f>
        <v>0</v>
      </c>
      <c r="BA10" s="13">
        <f>INDEX(产出数据母表!AF$30:AF$41,MATCH(嘉年华数值统计!$AQ10,产出数据母表!$X$30:$X$41,1))*3</f>
        <v>0</v>
      </c>
      <c r="BB10" s="13">
        <f>INDEX(产出数据母表!AG$30:AG$41,MATCH(嘉年华数值统计!$AQ10,产出数据母表!$X$30:$X$41,1))*3</f>
        <v>0</v>
      </c>
      <c r="BC10" s="13">
        <f>INDEX(产出数据母表!AH$30:AH$41,MATCH(嘉年华数值统计!$AQ10,产出数据母表!$X$30:$X$41,1))*3</f>
        <v>0</v>
      </c>
      <c r="BD10" s="13">
        <v>0</v>
      </c>
      <c r="BE10" s="13">
        <f>INDEX(产出数据母表!$AI$5:$AI$16,MATCH(嘉年华数值统计!AQ10,产出数据母表!$X$5:$X$16,1))*3</f>
        <v>42000</v>
      </c>
      <c r="BF10" s="13">
        <f>INDEX(产出数据母表!AJ$42:AJ$50,MATCH(嘉年华数值统计!$AQ10,产出数据母表!$X$42:$X$50,1))*3</f>
        <v>60</v>
      </c>
      <c r="BG10" s="13">
        <f>INDEX(产出数据母表!AK$42:AK$50,MATCH(嘉年华数值统计!$AQ10,产出数据母表!$X$42:$X$50,1))*3</f>
        <v>0</v>
      </c>
      <c r="BH10" s="13">
        <f>INDEX(产出数据母表!AL$42:AL$50,MATCH(嘉年华数值统计!$AQ10,产出数据母表!$X$42:$X$50,1))*3</f>
        <v>0</v>
      </c>
      <c r="BI10" s="13">
        <f>INDEX(产出数据母表!AM$42:AM$50,MATCH(嘉年华数值统计!$AQ10,产出数据母表!$X$42:$X$50,1))*3</f>
        <v>0</v>
      </c>
      <c r="BJ10" s="13">
        <v>0</v>
      </c>
      <c r="BM10" s="13">
        <v>4</v>
      </c>
      <c r="BN10" s="13">
        <f t="shared" ref="BN10:BN13" si="16">INDEX($AI$6:$AI$12,BM10)</f>
        <v>47</v>
      </c>
      <c r="BO10" s="13">
        <f t="shared" ref="BO10:BO13" si="17">INDEX($AJ$6:$AJ$12,BM10)</f>
        <v>54</v>
      </c>
      <c r="BR10" s="69">
        <v>4</v>
      </c>
      <c r="BS10" s="69">
        <v>2</v>
      </c>
      <c r="BT10" s="69">
        <f>[1]节奏总表!$M8</f>
        <v>30</v>
      </c>
      <c r="BU10" s="69">
        <f t="shared" si="7"/>
        <v>2</v>
      </c>
      <c r="BV10" s="69">
        <f>MATCH(BT10,属性价值透视!$FL$5:$FL$24,1)</f>
        <v>4</v>
      </c>
      <c r="BW10" s="69">
        <f t="shared" si="8"/>
        <v>5</v>
      </c>
      <c r="BX10" s="69">
        <f>INDEX(属性价值透视!$FR$5:$FR$24,嘉年华数值统计!BW10)</f>
        <v>42</v>
      </c>
      <c r="BY10" s="69">
        <v>2</v>
      </c>
      <c r="BZ10" s="69">
        <f>INDEX(属性价值透视!$FS$5:$FS$24,嘉年华数值统计!BW10)</f>
        <v>9</v>
      </c>
      <c r="CA10" s="69">
        <v>1</v>
      </c>
      <c r="CB10" s="69">
        <v>0</v>
      </c>
      <c r="CC10" s="69">
        <v>0</v>
      </c>
      <c r="CD10" s="69">
        <v>0</v>
      </c>
      <c r="CF10" s="69">
        <f>SUMIFS(数据母表!BD$5:BD$212,数据母表!$AW$5:$AW$212,"="&amp;嘉年华数值统计!$CG$3,数据母表!$AX$5:$AX$212,"&gt;"&amp;嘉年华数值统计!$BZ9,数据母表!$AX$5:$AX$212,"&lt;="&amp;嘉年华数值统计!$BZ10)*$CG$4+SUMIFS(数据母表!BD$5:BD$212,数据母表!$AW$5:$AW$212,"="&amp;嘉年华数值统计!$CH$3,数据母表!$AX$5:$AX$212,"&gt;"&amp;嘉年华数值统计!$BZ9,数据母表!$AX$5:$AX$212,"&lt;="&amp;嘉年华数值统计!$BZ10)*$CH$4</f>
        <v>0</v>
      </c>
      <c r="CG10" s="69">
        <f>SUMIFS(数据母表!BE$5:BE$212,数据母表!$AW$5:$AW$212,"="&amp;嘉年华数值统计!$CG$3,数据母表!$AX$5:$AX$212,"&gt;"&amp;嘉年华数值统计!$BZ9,数据母表!$AX$5:$AX$212,"&lt;="&amp;嘉年华数值统计!$BZ10)*$CG$4+SUMIFS(数据母表!BE$5:BE$212,数据母表!$AW$5:$AW$212,"="&amp;嘉年华数值统计!$CH$3,数据母表!$AX$5:$AX$212,"&gt;"&amp;嘉年华数值统计!$BZ9,数据母表!$AX$5:$AX$212,"&lt;="&amp;嘉年华数值统计!$BZ10)*$CH$4</f>
        <v>780</v>
      </c>
      <c r="CH10" s="69">
        <f>SUMIFS(数据母表!BF$5:BF$212,数据母表!$AW$5:$AW$212,"="&amp;嘉年华数值统计!$CG$3,数据母表!$AX$5:$AX$212,"&gt;"&amp;嘉年华数值统计!$BZ9,数据母表!$AX$5:$AX$212,"&lt;="&amp;嘉年华数值统计!$BZ10)*$CG$4+SUMIFS(数据母表!BF$5:BF$212,数据母表!$AW$5:$AW$212,"="&amp;嘉年华数值统计!$CH$3,数据母表!$AX$5:$AX$212,"&gt;"&amp;嘉年华数值统计!$BZ9,数据母表!$AX$5:$AX$212,"&lt;="&amp;嘉年华数值统计!$BZ10)*$CH$4</f>
        <v>0</v>
      </c>
      <c r="CI10" s="69">
        <f>SUMIFS(数据母表!BG$5:BG$212,数据母表!$AW$5:$AW$212,"="&amp;嘉年华数值统计!$CG$3,数据母表!$AX$5:$AX$212,"&gt;"&amp;嘉年华数值统计!$BZ9,数据母表!$AX$5:$AX$212,"&lt;="&amp;嘉年华数值统计!$BZ10)*$CG$4+SUMIFS(数据母表!BG$5:BG$212,数据母表!$AW$5:$AW$212,"="&amp;嘉年华数值统计!$CH$3,数据母表!$AX$5:$AX$212,"&gt;"&amp;嘉年华数值统计!$BZ9,数据母表!$AX$5:$AX$212,"&lt;="&amp;嘉年华数值统计!$BZ10)*$CH$4</f>
        <v>0</v>
      </c>
      <c r="CJ10" s="69">
        <f>SUMIFS(数据母表!BH$5:BH$212,数据母表!$AW$5:$AW$212,"="&amp;嘉年华数值统计!$CG$3,数据母表!$AX$5:$AX$212,"&gt;"&amp;嘉年华数值统计!$BZ9,数据母表!$AX$5:$AX$212,"&lt;="&amp;嘉年华数值统计!$BZ10)*$CG$4+SUMIFS(数据母表!BH$5:BH$212,数据母表!$AW$5:$AW$212,"="&amp;嘉年华数值统计!$CH$3,数据母表!$AX$5:$AX$212,"&gt;"&amp;嘉年华数值统计!$BZ9,数据母表!$AX$5:$AX$212,"&lt;="&amp;嘉年华数值统计!$BZ10)*$CH$4</f>
        <v>0</v>
      </c>
      <c r="CK10" s="69">
        <f>SUMIFS(数据母表!BO$5:BO$84,数据母表!$BM$5:$BM$84,"="&amp;嘉年华数值统计!$CG$3,数据母表!$BN$5:$BN$84,"&gt;"&amp;嘉年华数值统计!$BW9,数据母表!$BN$5:$BN$84,"&lt;="&amp;嘉年华数值统计!$BW10)*嘉年华数值统计!$CG$4+SUMIFS(数据母表!BO$5:BO$84,数据母表!$BM$5:$BM$84,"="&amp;嘉年华数值统计!$CH$3,数据母表!$BN$5:$BN$84,"&gt;"&amp;嘉年华数值统计!$BW9,数据母表!$BN$5:$BN$84,"&lt;="&amp;嘉年华数值统计!$BW10)*嘉年华数值统计!$CH$4</f>
        <v>222</v>
      </c>
      <c r="CL10" s="69">
        <f>SUMIFS(数据母表!BP$5:BP$84,数据母表!$BM$5:$BM$84,"="&amp;嘉年华数值统计!$CG$3,数据母表!$BN$5:$BN$84,"&gt;"&amp;嘉年华数值统计!$BW9,数据母表!$BN$5:$BN$84,"&lt;="&amp;嘉年华数值统计!$BW10)*嘉年华数值统计!$CG$4+SUMIFS(数据母表!BP$5:BP$84,数据母表!$BM$5:$BM$84,"="&amp;嘉年华数值统计!$CH$3,数据母表!$BN$5:$BN$84,"&gt;"&amp;嘉年华数值统计!$BW9,数据母表!$BN$5:$BN$84,"&lt;="&amp;嘉年华数值统计!$BW10)*嘉年华数值统计!$CH$4</f>
        <v>0</v>
      </c>
      <c r="CM10" s="69">
        <f>SUMIFS(数据母表!BQ$5:BQ$84,数据母表!$BM$5:$BM$84,"="&amp;嘉年华数值统计!$CG$3,数据母表!$BN$5:$BN$84,"&gt;"&amp;嘉年华数值统计!$BW9,数据母表!$BN$5:$BN$84,"&lt;="&amp;嘉年华数值统计!$BW10)*嘉年华数值统计!$CG$4+SUMIFS(数据母表!BQ$5:BQ$84,数据母表!$BM$5:$BM$84,"="&amp;嘉年华数值统计!$CH$3,数据母表!$BN$5:$BN$84,"&gt;"&amp;嘉年华数值统计!$BW9,数据母表!$BN$5:$BN$84,"&lt;="&amp;嘉年华数值统计!$BW10)*嘉年华数值统计!$CH$4</f>
        <v>0</v>
      </c>
      <c r="CN10" s="69">
        <f>SUMIFS(数据母表!BR$5:BR$84,数据母表!$BM$5:$BM$84,"="&amp;嘉年华数值统计!$CG$3,数据母表!$BN$5:$BN$84,"&gt;"&amp;嘉年华数值统计!$BW9,数据母表!$BN$5:$BN$84,"&lt;="&amp;嘉年华数值统计!$BW10)*嘉年华数值统计!$CG$4+SUMIFS(数据母表!BR$5:BR$84,数据母表!$BM$5:$BM$84,"="&amp;嘉年华数值统计!$CH$3,数据母表!$BN$5:$BN$84,"&gt;"&amp;嘉年华数值统计!$BW9,数据母表!$BN$5:$BN$84,"&lt;="&amp;嘉年华数值统计!$BW10)*嘉年华数值统计!$CH$4</f>
        <v>0</v>
      </c>
      <c r="CO10" s="13">
        <f>SUMIFS(数据母表!$BJ$5:$BJ$212,数据母表!$AW$5:$AW$212,"="&amp;嘉年华数值统计!$CG$3,数据母表!$AX$5:$AX$212,"&gt;"&amp;嘉年华数值统计!$BZ9,数据母表!$AX$5:$AX$212,"&lt;="&amp;嘉年华数值统计!$BZ10)*$CG$4+SUMIFS(数据母表!$BJ$5:$BJ$212,数据母表!$AW$5:$AW$212,"="&amp;嘉年华数值统计!$CH$3,数据母表!$AX$5:$AX$212,"&gt;"&amp;嘉年华数值统计!$BZ9,数据母表!$AX$5:$AX$212,"&lt;="&amp;嘉年华数值统计!$BZ10)*$CH$4</f>
        <v>29400</v>
      </c>
      <c r="CP10" s="13">
        <f>SUMIFS(数据母表!$BS$5:$BS$84,数据母表!$BM$5:$BM$84,"="&amp;嘉年华数值统计!$CG$3,数据母表!$BN$5:$BN$84,"&gt;"&amp;嘉年华数值统计!$BW9,数据母表!$BN$5:$BN$84,"&lt;="&amp;嘉年华数值统计!BW10)*$CG$4+SUMIFS(数据母表!$BS$5:$BS$84,数据母表!$BM$5:$BM$84,"="&amp;嘉年华数值统计!$CH$3,数据母表!$BN$5:$BN$84,"&gt;"&amp;嘉年华数值统计!$BW9,数据母表!$BN$5:$BN$84,"&lt;="&amp;嘉年华数值统计!BW10)*$CH$4</f>
        <v>30000</v>
      </c>
      <c r="CQ10" s="13">
        <f>SUMIFS(数据母表!$DO$5:$DO$154,数据母表!$DK$5:$DK$154,"&lt;="&amp;嘉年华数值统计!$BT10,数据母表!$DK$5:$DK$154,"&gt;"&amp;嘉年华数值统计!$BT9)*6</f>
        <v>83520</v>
      </c>
      <c r="CR10" s="13">
        <f t="shared" si="9"/>
        <v>142920</v>
      </c>
      <c r="CS10" s="13">
        <f>IF(BY10&lt;&gt;BY9,INDEX(数据母表!$FW$5:$FW$15,嘉年华数值统计!BY10)*60,0)</f>
        <v>4800</v>
      </c>
      <c r="CU10" s="69">
        <v>2</v>
      </c>
      <c r="CV10" s="69" t="s">
        <v>969</v>
      </c>
      <c r="CW10" s="13">
        <f>SUMIFS(CF$7:CF$19,$BU$7:$BU$19,"="&amp;$CU10)</f>
        <v>0</v>
      </c>
      <c r="CX10" s="13">
        <f t="shared" ref="CX10" si="18">SUMIFS(CG$7:CG$19,$BU$7:$BU$19,"="&amp;$CU10)</f>
        <v>780</v>
      </c>
      <c r="CY10" s="13">
        <f t="shared" ref="CY10" si="19">SUMIFS(CH$7:CH$19,$BU$7:$BU$19,"="&amp;$CU10)</f>
        <v>0</v>
      </c>
      <c r="CZ10" s="13">
        <f t="shared" ref="CZ10" si="20">SUMIFS(CI$7:CI$19,$BU$7:$BU$19,"="&amp;$CU10)</f>
        <v>0</v>
      </c>
      <c r="DA10" s="13">
        <f t="shared" ref="DA10" si="21">SUMIFS(CJ$7:CJ$19,$BU$7:$BU$19,"="&amp;$CU10)</f>
        <v>0</v>
      </c>
      <c r="DB10" s="13">
        <f t="shared" ref="DB10" si="22">SUMIFS(CK$7:CK$19,$BU$7:$BU$19,"="&amp;$CU10)</f>
        <v>222</v>
      </c>
      <c r="DC10" s="13">
        <f t="shared" ref="DC10" si="23">SUMIFS(CL$7:CL$19,$BU$7:$BU$19,"="&amp;$CU10)</f>
        <v>0</v>
      </c>
      <c r="DD10" s="13">
        <f t="shared" ref="DD10" si="24">SUMIFS(CM$7:CM$19,$BU$7:$BU$19,"="&amp;$CU10)</f>
        <v>0</v>
      </c>
      <c r="DE10" s="13">
        <f>SUMIFS(CN$7:CN$19,$BU$7:$BU$19,"="&amp;$CU10)</f>
        <v>0</v>
      </c>
      <c r="DF10" s="13">
        <f>SUMIFS(CR$7:CR$19,$BU$7:$BU$19,"="&amp;$CU10)</f>
        <v>330600</v>
      </c>
    </row>
    <row r="11" spans="1:110" ht="16.5" x14ac:dyDescent="0.2">
      <c r="AH11" s="54">
        <v>6</v>
      </c>
      <c r="AI11" s="54">
        <v>60</v>
      </c>
      <c r="AJ11" s="54">
        <v>65</v>
      </c>
      <c r="AO11" s="13">
        <v>2</v>
      </c>
      <c r="AP11" s="13">
        <f t="shared" si="0"/>
        <v>25</v>
      </c>
      <c r="AQ11" s="13">
        <f t="shared" si="1"/>
        <v>38</v>
      </c>
      <c r="AR11" s="13">
        <f>MATCH(AQ11,产出数据母表!$AR$5:$AR$34,1)-1</f>
        <v>5</v>
      </c>
      <c r="AS11" s="13" t="s">
        <v>748</v>
      </c>
      <c r="AT11" s="13">
        <f>INT(INDEX(产出数据母表!AS$5:AS$34,嘉年华数值统计!$AR11)*48)</f>
        <v>240</v>
      </c>
      <c r="AU11" s="13">
        <f>INT(INDEX(产出数据母表!AT$5:AT$34,嘉年华数值统计!$AR11)*48)</f>
        <v>24</v>
      </c>
      <c r="AV11" s="13">
        <f>INT(INDEX(产出数据母表!AU$5:AU$34,嘉年华数值统计!$AR11)*48)</f>
        <v>0</v>
      </c>
      <c r="AW11" s="13">
        <f>INT(INDEX(产出数据母表!AV$5:AV$34,嘉年华数值统计!$AR11)*48)</f>
        <v>0</v>
      </c>
      <c r="AX11" s="13">
        <f>INT(INDEX(产出数据母表!AW$5:AW$34,嘉年华数值统计!$AR11)*48)</f>
        <v>0</v>
      </c>
      <c r="AY11" s="13">
        <f>INT(INDEX(产出数据母表!AX$5:AX$34,嘉年华数值统计!$AR11)*48)</f>
        <v>12</v>
      </c>
      <c r="AZ11" s="13">
        <f>INT(INDEX(产出数据母表!AY$5:AY$34,嘉年华数值统计!$AR11)*48)</f>
        <v>0</v>
      </c>
      <c r="BA11" s="13">
        <f>INT(INDEX(产出数据母表!AZ$5:AZ$34,嘉年华数值统计!$AR11)*48)</f>
        <v>0</v>
      </c>
      <c r="BB11" s="13">
        <f>INT(INDEX(产出数据母表!BA$5:BA$34,嘉年华数值统计!$AR11)*48)</f>
        <v>0</v>
      </c>
      <c r="BC11" s="13">
        <f>INT(INDEX(产出数据母表!BB$5:BB$34,嘉年华数值统计!$AR11)*48)</f>
        <v>0</v>
      </c>
      <c r="BD11" s="13">
        <f>INT(INDEX(产出数据母表!BC$5:BC$34,嘉年华数值统计!$AR11)*48)</f>
        <v>129600</v>
      </c>
      <c r="BE11" s="13">
        <f>INT(INDEX(产出数据母表!BD$5:BD$34,嘉年华数值统计!$AR11)*48)</f>
        <v>86400</v>
      </c>
      <c r="BF11" s="13"/>
      <c r="BG11" s="13"/>
      <c r="BH11" s="13"/>
      <c r="BI11" s="13"/>
      <c r="BJ11" s="13"/>
      <c r="BM11" s="13">
        <v>5</v>
      </c>
      <c r="BN11" s="13">
        <f t="shared" si="16"/>
        <v>54</v>
      </c>
      <c r="BO11" s="13">
        <f t="shared" si="17"/>
        <v>60</v>
      </c>
      <c r="BR11" s="69">
        <v>5</v>
      </c>
      <c r="BS11" s="69">
        <v>3</v>
      </c>
      <c r="BT11" s="69">
        <f>[1]节奏总表!$M9</f>
        <v>35</v>
      </c>
      <c r="BU11" s="69">
        <f t="shared" si="7"/>
        <v>2</v>
      </c>
      <c r="BV11" s="69">
        <f>MATCH(BT11,属性价值透视!$FL$5:$FL$24,1)</f>
        <v>4</v>
      </c>
      <c r="BW11" s="69">
        <f t="shared" si="8"/>
        <v>5</v>
      </c>
      <c r="BX11" s="69">
        <f>INDEX(属性价值透视!$FR$5:$FR$24,嘉年华数值统计!BW11)</f>
        <v>42</v>
      </c>
      <c r="BY11" s="69">
        <v>2</v>
      </c>
      <c r="BZ11" s="69">
        <f>INDEX(属性价值透视!$FS$5:$FS$24,嘉年华数值统计!BW11)</f>
        <v>9</v>
      </c>
      <c r="CA11" s="69">
        <v>3</v>
      </c>
      <c r="CB11" s="69">
        <v>0</v>
      </c>
      <c r="CC11" s="69">
        <v>0</v>
      </c>
      <c r="CD11" s="69">
        <v>0</v>
      </c>
      <c r="CF11" s="69">
        <f>SUMIFS(数据母表!BD$5:BD$212,数据母表!$AW$5:$AW$212,"="&amp;嘉年华数值统计!$CG$3,数据母表!$AX$5:$AX$212,"&gt;"&amp;嘉年华数值统计!$BZ10,数据母表!$AX$5:$AX$212,"&lt;="&amp;嘉年华数值统计!$BZ11)*$CG$4+SUMIFS(数据母表!BD$5:BD$212,数据母表!$AW$5:$AW$212,"="&amp;嘉年华数值统计!$CH$3,数据母表!$AX$5:$AX$212,"&gt;"&amp;嘉年华数值统计!$BZ10,数据母表!$AX$5:$AX$212,"&lt;="&amp;嘉年华数值统计!$BZ11)*$CH$4</f>
        <v>0</v>
      </c>
      <c r="CG11" s="69">
        <f>SUMIFS(数据母表!BE$5:BE$212,数据母表!$AW$5:$AW$212,"="&amp;嘉年华数值统计!$CG$3,数据母表!$AX$5:$AX$212,"&gt;"&amp;嘉年华数值统计!$BZ10,数据母表!$AX$5:$AX$212,"&lt;="&amp;嘉年华数值统计!$BZ11)*$CG$4+SUMIFS(数据母表!BE$5:BE$212,数据母表!$AW$5:$AW$212,"="&amp;嘉年华数值统计!$CH$3,数据母表!$AX$5:$AX$212,"&gt;"&amp;嘉年华数值统计!$BZ10,数据母表!$AX$5:$AX$212,"&lt;="&amp;嘉年华数值统计!$BZ11)*$CH$4</f>
        <v>0</v>
      </c>
      <c r="CH11" s="69">
        <f>SUMIFS(数据母表!BF$5:BF$212,数据母表!$AW$5:$AW$212,"="&amp;嘉年华数值统计!$CG$3,数据母表!$AX$5:$AX$212,"&gt;"&amp;嘉年华数值统计!$BZ10,数据母表!$AX$5:$AX$212,"&lt;="&amp;嘉年华数值统计!$BZ11)*$CG$4+SUMIFS(数据母表!BF$5:BF$212,数据母表!$AW$5:$AW$212,"="&amp;嘉年华数值统计!$CH$3,数据母表!$AX$5:$AX$212,"&gt;"&amp;嘉年华数值统计!$BZ10,数据母表!$AX$5:$AX$212,"&lt;="&amp;嘉年华数值统计!$BZ11)*$CH$4</f>
        <v>0</v>
      </c>
      <c r="CI11" s="69">
        <f>SUMIFS(数据母表!BG$5:BG$212,数据母表!$AW$5:$AW$212,"="&amp;嘉年华数值统计!$CG$3,数据母表!$AX$5:$AX$212,"&gt;"&amp;嘉年华数值统计!$BZ10,数据母表!$AX$5:$AX$212,"&lt;="&amp;嘉年华数值统计!$BZ11)*$CG$4+SUMIFS(数据母表!BG$5:BG$212,数据母表!$AW$5:$AW$212,"="&amp;嘉年华数值统计!$CH$3,数据母表!$AX$5:$AX$212,"&gt;"&amp;嘉年华数值统计!$BZ10,数据母表!$AX$5:$AX$212,"&lt;="&amp;嘉年华数值统计!$BZ11)*$CH$4</f>
        <v>0</v>
      </c>
      <c r="CJ11" s="69">
        <f>SUMIFS(数据母表!BH$5:BH$212,数据母表!$AW$5:$AW$212,"="&amp;嘉年华数值统计!$CG$3,数据母表!$AX$5:$AX$212,"&gt;"&amp;嘉年华数值统计!$BZ10,数据母表!$AX$5:$AX$212,"&lt;="&amp;嘉年华数值统计!$BZ11)*$CG$4+SUMIFS(数据母表!BH$5:BH$212,数据母表!$AW$5:$AW$212,"="&amp;嘉年华数值统计!$CH$3,数据母表!$AX$5:$AX$212,"&gt;"&amp;嘉年华数值统计!$BZ10,数据母表!$AX$5:$AX$212,"&lt;="&amp;嘉年华数值统计!$BZ11)*$CH$4</f>
        <v>0</v>
      </c>
      <c r="CK11" s="69">
        <f>SUMIFS(数据母表!BO$5:BO$84,数据母表!$BM$5:$BM$84,"="&amp;嘉年华数值统计!$CG$3,数据母表!$BN$5:$BN$84,"&gt;"&amp;嘉年华数值统计!$BW10,数据母表!$BN$5:$BN$84,"&lt;="&amp;嘉年华数值统计!$BW11)*嘉年华数值统计!$CG$4+SUMIFS(数据母表!BO$5:BO$84,数据母表!$BM$5:$BM$84,"="&amp;嘉年华数值统计!$CH$3,数据母表!$BN$5:$BN$84,"&gt;"&amp;嘉年华数值统计!$BW10,数据母表!$BN$5:$BN$84,"&lt;="&amp;嘉年华数值统计!$BW11)*嘉年华数值统计!$CH$4</f>
        <v>0</v>
      </c>
      <c r="CL11" s="69">
        <f>SUMIFS(数据母表!BP$5:BP$84,数据母表!$BM$5:$BM$84,"="&amp;嘉年华数值统计!$CG$3,数据母表!$BN$5:$BN$84,"&gt;"&amp;嘉年华数值统计!$BW10,数据母表!$BN$5:$BN$84,"&lt;="&amp;嘉年华数值统计!$BW11)*嘉年华数值统计!$CG$4+SUMIFS(数据母表!BP$5:BP$84,数据母表!$BM$5:$BM$84,"="&amp;嘉年华数值统计!$CH$3,数据母表!$BN$5:$BN$84,"&gt;"&amp;嘉年华数值统计!$BW10,数据母表!$BN$5:$BN$84,"&lt;="&amp;嘉年华数值统计!$BW11)*嘉年华数值统计!$CH$4</f>
        <v>0</v>
      </c>
      <c r="CM11" s="69">
        <f>SUMIFS(数据母表!BQ$5:BQ$84,数据母表!$BM$5:$BM$84,"="&amp;嘉年华数值统计!$CG$3,数据母表!$BN$5:$BN$84,"&gt;"&amp;嘉年华数值统计!$BW10,数据母表!$BN$5:$BN$84,"&lt;="&amp;嘉年华数值统计!$BW11)*嘉年华数值统计!$CG$4+SUMIFS(数据母表!BQ$5:BQ$84,数据母表!$BM$5:$BM$84,"="&amp;嘉年华数值统计!$CH$3,数据母表!$BN$5:$BN$84,"&gt;"&amp;嘉年华数值统计!$BW10,数据母表!$BN$5:$BN$84,"&lt;="&amp;嘉年华数值统计!$BW11)*嘉年华数值统计!$CH$4</f>
        <v>0</v>
      </c>
      <c r="CN11" s="69">
        <f>SUMIFS(数据母表!BR$5:BR$84,数据母表!$BM$5:$BM$84,"="&amp;嘉年华数值统计!$CG$3,数据母表!$BN$5:$BN$84,"&gt;"&amp;嘉年华数值统计!$BW10,数据母表!$BN$5:$BN$84,"&lt;="&amp;嘉年华数值统计!$BW11)*嘉年华数值统计!$CG$4+SUMIFS(数据母表!BR$5:BR$84,数据母表!$BM$5:$BM$84,"="&amp;嘉年华数值统计!$CH$3,数据母表!$BN$5:$BN$84,"&gt;"&amp;嘉年华数值统计!$BW10,数据母表!$BN$5:$BN$84,"&lt;="&amp;嘉年华数值统计!$BW11)*嘉年华数值统计!$CH$4</f>
        <v>0</v>
      </c>
      <c r="CO11" s="13">
        <f>SUMIFS(数据母表!$BJ$5:$BJ$212,数据母表!$AW$5:$AW$212,"="&amp;嘉年华数值统计!$CG$3,数据母表!$AX$5:$AX$212,"&gt;"&amp;嘉年华数值统计!$BZ10,数据母表!$AX$5:$AX$212,"&lt;="&amp;嘉年华数值统计!$BZ11)*$CG$4+SUMIFS(数据母表!$BJ$5:$BJ$212,数据母表!$AW$5:$AW$212,"="&amp;嘉年华数值统计!$CH$3,数据母表!$AX$5:$AX$212,"&gt;"&amp;嘉年华数值统计!$BZ10,数据母表!$AX$5:$AX$212,"&lt;="&amp;嘉年华数值统计!$BZ11)*$CH$4</f>
        <v>0</v>
      </c>
      <c r="CP11" s="13">
        <f>SUMIFS(数据母表!$BS$5:$BS$84,数据母表!$BM$5:$BM$84,"="&amp;嘉年华数值统计!$CG$3,数据母表!$BN$5:$BN$84,"&gt;"&amp;嘉年华数值统计!$BW10,数据母表!$BN$5:$BN$84,"&lt;="&amp;嘉年华数值统计!BW11)*$CG$4+SUMIFS(数据母表!$BS$5:$BS$84,数据母表!$BM$5:$BM$84,"="&amp;嘉年华数值统计!$CH$3,数据母表!$BN$5:$BN$84,"&gt;"&amp;嘉年华数值统计!$BW10,数据母表!$BN$5:$BN$84,"&lt;="&amp;嘉年华数值统计!BW11)*$CH$4</f>
        <v>0</v>
      </c>
      <c r="CQ11" s="13">
        <f>SUMIFS(数据母表!$DO$5:$DO$154,数据母表!$DK$5:$DK$154,"&lt;="&amp;嘉年华数值统计!$BT11,数据母表!$DK$5:$DK$154,"&gt;"&amp;嘉年华数值统计!$BT10)*6</f>
        <v>187680</v>
      </c>
      <c r="CR11" s="13">
        <f t="shared" si="9"/>
        <v>187680</v>
      </c>
      <c r="CS11" s="13">
        <f>IF(BY11&lt;&gt;BY10,INDEX(数据母表!$FW$5:$FW$15,嘉年华数值统计!BY11)*60,0)</f>
        <v>0</v>
      </c>
      <c r="CU11" s="69">
        <v>2</v>
      </c>
      <c r="CV11" s="69" t="s">
        <v>968</v>
      </c>
      <c r="CW11" s="13">
        <f>SUMIFS(AT$6:AT$26,$AO$6:$AO$26,"="&amp;$CU11)</f>
        <v>804</v>
      </c>
      <c r="CX11" s="13">
        <f t="shared" ref="CX11" si="25">SUMIFS(AU$6:AU$26,$AO$6:$AO$26,"="&amp;$CU11)</f>
        <v>290</v>
      </c>
      <c r="CY11" s="13">
        <f t="shared" ref="CY11" si="26">SUMIFS(AV$6:AV$26,$AO$6:$AO$26,"="&amp;$CU11)</f>
        <v>0</v>
      </c>
      <c r="CZ11" s="13">
        <f t="shared" ref="CZ11" si="27">SUMIFS(AW$6:AW$26,$AO$6:$AO$26,"="&amp;$CU11)</f>
        <v>0</v>
      </c>
      <c r="DA11" s="13">
        <f t="shared" ref="DA11" si="28">SUMIFS(AX$6:AX$26,$AO$6:$AO$26,"="&amp;$CU11)</f>
        <v>0</v>
      </c>
      <c r="DB11" s="13">
        <f t="shared" ref="DB11" si="29">SUMIFS(AY$6:AY$26,$AO$6:$AO$26,"="&amp;$CU11)</f>
        <v>157</v>
      </c>
      <c r="DC11" s="13">
        <f t="shared" ref="DC11" si="30">SUMIFS(AZ$6:AZ$26,$AO$6:$AO$26,"="&amp;$CU11)</f>
        <v>0</v>
      </c>
      <c r="DD11" s="13">
        <f t="shared" ref="DD11" si="31">SUMIFS(BA$6:BA$26,$AO$6:$AO$26,"="&amp;$CU11)</f>
        <v>0</v>
      </c>
      <c r="DE11" s="13">
        <f t="shared" ref="DE11" si="32">SUMIFS(BB$6:BB$26,$AO$6:$AO$26,"="&amp;$CU11)</f>
        <v>0</v>
      </c>
      <c r="DF11" s="13">
        <f>SUMIFS(BE$6:BE$26,$AO$6:$AO$26,"="&amp;$CU11)</f>
        <v>287175</v>
      </c>
    </row>
    <row r="12" spans="1:110" ht="16.5" x14ac:dyDescent="0.2">
      <c r="W12">
        <v>3</v>
      </c>
      <c r="X12">
        <f>W9*W12</f>
        <v>1530</v>
      </c>
      <c r="AH12" s="54">
        <v>7</v>
      </c>
      <c r="AI12" s="54">
        <v>65</v>
      </c>
      <c r="AJ12" s="54">
        <v>70</v>
      </c>
      <c r="AO12" s="13">
        <v>3</v>
      </c>
      <c r="AP12" s="13">
        <f t="shared" si="0"/>
        <v>38</v>
      </c>
      <c r="AQ12" s="13">
        <f t="shared" si="1"/>
        <v>47</v>
      </c>
      <c r="AR12" s="13">
        <f>MATCH(AQ12,产出数据母表!$AR$5:$AR$34,1)-1</f>
        <v>7</v>
      </c>
      <c r="AS12" s="13" t="s">
        <v>746</v>
      </c>
      <c r="AT12" s="13">
        <f>SUMIFS(产出数据母表!F$5:F$64,产出数据母表!$C$5:$C$64,"&gt;="&amp;嘉年华数值统计!$AP12,产出数据母表!$C$5:$C$64,"&lt;"&amp;嘉年华数值统计!$AQ12)</f>
        <v>0</v>
      </c>
      <c r="AU12" s="13">
        <f>SUMIFS(产出数据母表!G$5:G$64,产出数据母表!$C$5:$C$64,"&gt;="&amp;嘉年华数值统计!$AP12,产出数据母表!$C$5:$C$64,"&lt;"&amp;嘉年华数值统计!$AQ12)</f>
        <v>196</v>
      </c>
      <c r="AV12" s="13">
        <f>SUMIFS(产出数据母表!H$5:H$64,产出数据母表!$C$5:$C$64,"&gt;="&amp;嘉年华数值统计!$AP12,产出数据母表!$C$5:$C$64,"&lt;"&amp;嘉年华数值统计!$AQ12)</f>
        <v>0</v>
      </c>
      <c r="AW12" s="13">
        <f>SUMIFS(产出数据母表!I$5:I$64,产出数据母表!$C$5:$C$64,"&gt;="&amp;嘉年华数值统计!$AP12,产出数据母表!$C$5:$C$64,"&lt;"&amp;嘉年华数值统计!$AQ12)</f>
        <v>0</v>
      </c>
      <c r="AX12" s="13">
        <f>SUMIFS(产出数据母表!J$5:J$64,产出数据母表!$C$5:$C$64,"&gt;="&amp;嘉年华数值统计!$AP12,产出数据母表!$C$5:$C$64,"&lt;"&amp;嘉年华数值统计!$AQ12)</f>
        <v>0</v>
      </c>
      <c r="AY12" s="13">
        <f>SUMIFS(产出数据母表!K$5:K$64,产出数据母表!$C$5:$C$64,"&gt;="&amp;嘉年华数值统计!$AP12,产出数据母表!$C$5:$C$64,"&lt;"&amp;嘉年华数值统计!$AQ12)</f>
        <v>66</v>
      </c>
      <c r="AZ12" s="13">
        <f>SUMIFS(产出数据母表!L$5:L$64,产出数据母表!$C$5:$C$64,"&gt;="&amp;嘉年华数值统计!$AP12,产出数据母表!$C$5:$C$64,"&lt;"&amp;嘉年华数值统计!$AQ12)</f>
        <v>0</v>
      </c>
      <c r="BA12" s="13">
        <f>SUMIFS(产出数据母表!M$5:M$64,产出数据母表!$C$5:$C$64,"&gt;="&amp;嘉年华数值统计!$AP12,产出数据母表!$C$5:$C$64,"&lt;"&amp;嘉年华数值统计!$AQ12)</f>
        <v>0</v>
      </c>
      <c r="BB12" s="13">
        <f>SUMIFS(产出数据母表!N$5:N$64,产出数据母表!$C$5:$C$64,"&gt;="&amp;嘉年华数值统计!$AP12,产出数据母表!$C$5:$C$64,"&lt;"&amp;嘉年华数值统计!$AQ12)</f>
        <v>0</v>
      </c>
      <c r="BC12" s="13">
        <f>SUMIFS(产出数据母表!O$5:O$64,产出数据母表!$C$5:$C$64,"&gt;="&amp;嘉年华数值统计!$AP12,产出数据母表!$C$5:$C$64,"&lt;"&amp;嘉年华数值统计!$AQ12)</f>
        <v>0</v>
      </c>
      <c r="BD12" s="13">
        <f>SUMIFS(产出数据母表!D$5:D$64,产出数据母表!$C$5:$C$64,"&gt;="&amp;嘉年华数值统计!$AP12,产出数据母表!$C$5:$C$64,"&lt;"&amp;嘉年华数值统计!$AQ12)</f>
        <v>99000</v>
      </c>
      <c r="BE12" s="13">
        <f>SUMIFS(产出数据母表!$P$5:$P$64,产出数据母表!$C$5:$C$64,"&gt;"&amp;嘉年华数值统计!AP12,产出数据母表!$C$5:$C$64,"&lt;="&amp;嘉年华数值统计!AQ12)+SUMIFS(产出数据母表!$E$5:$E$64,产出数据母表!$C$5:$C$64,"&gt;"&amp;嘉年华数值统计!AP12,产出数据母表!$C$5:$C$64,"&lt;="&amp;嘉年华数值统计!AQ12)</f>
        <v>207900</v>
      </c>
      <c r="BF12" s="13"/>
      <c r="BG12" s="13"/>
      <c r="BH12" s="13"/>
      <c r="BI12" s="13"/>
      <c r="BJ12" s="13"/>
      <c r="BM12" s="13">
        <v>6</v>
      </c>
      <c r="BN12" s="13">
        <f t="shared" si="16"/>
        <v>60</v>
      </c>
      <c r="BO12" s="13">
        <f t="shared" si="17"/>
        <v>65</v>
      </c>
      <c r="BR12" s="69">
        <v>6</v>
      </c>
      <c r="BS12" s="69">
        <v>4</v>
      </c>
      <c r="BT12" s="69">
        <f>[1]节奏总表!$M10</f>
        <v>40</v>
      </c>
      <c r="BU12" s="69">
        <f t="shared" si="7"/>
        <v>3</v>
      </c>
      <c r="BV12" s="69">
        <f>MATCH(BT12,属性价值透视!$FL$5:$FL$24,1)</f>
        <v>5</v>
      </c>
      <c r="BW12" s="69">
        <f t="shared" si="8"/>
        <v>6</v>
      </c>
      <c r="BX12" s="69">
        <f>INDEX(属性价值透视!$FR$5:$FR$24,嘉年华数值统计!BW12)</f>
        <v>47</v>
      </c>
      <c r="BY12" s="69">
        <v>2</v>
      </c>
      <c r="BZ12" s="69">
        <f>INDEX(属性价值透视!$FS$5:$FS$24,嘉年华数值统计!BW12)</f>
        <v>11</v>
      </c>
      <c r="CA12" s="69">
        <v>4</v>
      </c>
      <c r="CB12" s="69">
        <v>0</v>
      </c>
      <c r="CC12" s="69">
        <v>0</v>
      </c>
      <c r="CD12" s="69">
        <v>0</v>
      </c>
      <c r="CF12" s="69">
        <f>SUMIFS(数据母表!BD$5:BD$212,数据母表!$AW$5:$AW$212,"="&amp;嘉年华数值统计!$CG$3,数据母表!$AX$5:$AX$212,"&gt;"&amp;嘉年华数值统计!$BZ11,数据母表!$AX$5:$AX$212,"&lt;="&amp;嘉年华数值统计!$BZ12)*$CG$4+SUMIFS(数据母表!BD$5:BD$212,数据母表!$AW$5:$AW$212,"="&amp;嘉年华数值统计!$CH$3,数据母表!$AX$5:$AX$212,"&gt;"&amp;嘉年华数值统计!$BZ11,数据母表!$AX$5:$AX$212,"&lt;="&amp;嘉年华数值统计!$BZ12)*$CH$4</f>
        <v>0</v>
      </c>
      <c r="CG12" s="69">
        <f>SUMIFS(数据母表!BE$5:BE$212,数据母表!$AW$5:$AW$212,"="&amp;嘉年华数值统计!$CG$3,数据母表!$AX$5:$AX$212,"&gt;"&amp;嘉年华数值统计!$BZ11,数据母表!$AX$5:$AX$212,"&lt;="&amp;嘉年华数值统计!$BZ12)*$CG$4+SUMIFS(数据母表!BE$5:BE$212,数据母表!$AW$5:$AW$212,"="&amp;嘉年华数值统计!$CH$3,数据母表!$AX$5:$AX$212,"&gt;"&amp;嘉年华数值统计!$BZ11,数据母表!$AX$5:$AX$212,"&lt;="&amp;嘉年华数值统计!$BZ12)*$CH$4</f>
        <v>1140</v>
      </c>
      <c r="CH12" s="69">
        <f>SUMIFS(数据母表!BF$5:BF$212,数据母表!$AW$5:$AW$212,"="&amp;嘉年华数值统计!$CG$3,数据母表!$AX$5:$AX$212,"&gt;"&amp;嘉年华数值统计!$BZ11,数据母表!$AX$5:$AX$212,"&lt;="&amp;嘉年华数值统计!$BZ12)*$CG$4+SUMIFS(数据母表!BF$5:BF$212,数据母表!$AW$5:$AW$212,"="&amp;嘉年华数值统计!$CH$3,数据母表!$AX$5:$AX$212,"&gt;"&amp;嘉年华数值统计!$BZ11,数据母表!$AX$5:$AX$212,"&lt;="&amp;嘉年华数值统计!$BZ12)*$CH$4</f>
        <v>0</v>
      </c>
      <c r="CI12" s="69">
        <f>SUMIFS(数据母表!BG$5:BG$212,数据母表!$AW$5:$AW$212,"="&amp;嘉年华数值统计!$CG$3,数据母表!$AX$5:$AX$212,"&gt;"&amp;嘉年华数值统计!$BZ11,数据母表!$AX$5:$AX$212,"&lt;="&amp;嘉年华数值统计!$BZ12)*$CG$4+SUMIFS(数据母表!BG$5:BG$212,数据母表!$AW$5:$AW$212,"="&amp;嘉年华数值统计!$CH$3,数据母表!$AX$5:$AX$212,"&gt;"&amp;嘉年华数值统计!$BZ11,数据母表!$AX$5:$AX$212,"&lt;="&amp;嘉年华数值统计!$BZ12)*$CH$4</f>
        <v>0</v>
      </c>
      <c r="CJ12" s="69">
        <f>SUMIFS(数据母表!BH$5:BH$212,数据母表!$AW$5:$AW$212,"="&amp;嘉年华数值统计!$CG$3,数据母表!$AX$5:$AX$212,"&gt;"&amp;嘉年华数值统计!$BZ11,数据母表!$AX$5:$AX$212,"&lt;="&amp;嘉年华数值统计!$BZ12)*$CG$4+SUMIFS(数据母表!BH$5:BH$212,数据母表!$AW$5:$AW$212,"="&amp;嘉年华数值统计!$CH$3,数据母表!$AX$5:$AX$212,"&gt;"&amp;嘉年华数值统计!$BZ11,数据母表!$AX$5:$AX$212,"&lt;="&amp;嘉年华数值统计!$BZ12)*$CH$4</f>
        <v>0</v>
      </c>
      <c r="CK12" s="69">
        <f>SUMIFS(数据母表!BO$5:BO$84,数据母表!$BM$5:$BM$84,"="&amp;嘉年华数值统计!$CG$3,数据母表!$BN$5:$BN$84,"&gt;"&amp;嘉年华数值统计!$BW11,数据母表!$BN$5:$BN$84,"&lt;="&amp;嘉年华数值统计!$BW12)*嘉年华数值统计!$CG$4+SUMIFS(数据母表!BO$5:BO$84,数据母表!$BM$5:$BM$84,"="&amp;嘉年华数值统计!$CH$3,数据母表!$BN$5:$BN$84,"&gt;"&amp;嘉年华数值统计!$BW11,数据母表!$BN$5:$BN$84,"&lt;="&amp;嘉年华数值统计!$BW12)*嘉年华数值统计!$CH$4</f>
        <v>330</v>
      </c>
      <c r="CL12" s="69">
        <f>SUMIFS(数据母表!BP$5:BP$84,数据母表!$BM$5:$BM$84,"="&amp;嘉年华数值统计!$CG$3,数据母表!$BN$5:$BN$84,"&gt;"&amp;嘉年华数值统计!$BW11,数据母表!$BN$5:$BN$84,"&lt;="&amp;嘉年华数值统计!$BW12)*嘉年华数值统计!$CG$4+SUMIFS(数据母表!BP$5:BP$84,数据母表!$BM$5:$BM$84,"="&amp;嘉年华数值统计!$CH$3,数据母表!$BN$5:$BN$84,"&gt;"&amp;嘉年华数值统计!$BW11,数据母表!$BN$5:$BN$84,"&lt;="&amp;嘉年华数值统计!$BW12)*嘉年华数值统计!$CH$4</f>
        <v>0</v>
      </c>
      <c r="CM12" s="69">
        <f>SUMIFS(数据母表!BQ$5:BQ$84,数据母表!$BM$5:$BM$84,"="&amp;嘉年华数值统计!$CG$3,数据母表!$BN$5:$BN$84,"&gt;"&amp;嘉年华数值统计!$BW11,数据母表!$BN$5:$BN$84,"&lt;="&amp;嘉年华数值统计!$BW12)*嘉年华数值统计!$CG$4+SUMIFS(数据母表!BQ$5:BQ$84,数据母表!$BM$5:$BM$84,"="&amp;嘉年华数值统计!$CH$3,数据母表!$BN$5:$BN$84,"&gt;"&amp;嘉年华数值统计!$BW11,数据母表!$BN$5:$BN$84,"&lt;="&amp;嘉年华数值统计!$BW12)*嘉年华数值统计!$CH$4</f>
        <v>0</v>
      </c>
      <c r="CN12" s="69">
        <f>SUMIFS(数据母表!BR$5:BR$84,数据母表!$BM$5:$BM$84,"="&amp;嘉年华数值统计!$CG$3,数据母表!$BN$5:$BN$84,"&gt;"&amp;嘉年华数值统计!$BW11,数据母表!$BN$5:$BN$84,"&lt;="&amp;嘉年华数值统计!$BW12)*嘉年华数值统计!$CG$4+SUMIFS(数据母表!BR$5:BR$84,数据母表!$BM$5:$BM$84,"="&amp;嘉年华数值统计!$CH$3,数据母表!$BN$5:$BN$84,"&gt;"&amp;嘉年华数值统计!$BW11,数据母表!$BN$5:$BN$84,"&lt;="&amp;嘉年华数值统计!$BW12)*嘉年华数值统计!$CH$4</f>
        <v>0</v>
      </c>
      <c r="CO12" s="13">
        <f>SUMIFS(数据母表!$BJ$5:$BJ$212,数据母表!$AW$5:$AW$212,"="&amp;嘉年华数值统计!$CG$3,数据母表!$AX$5:$AX$212,"&gt;"&amp;嘉年华数值统计!$BZ11,数据母表!$AX$5:$AX$212,"&lt;="&amp;嘉年华数值统计!$BZ12)*$CG$4+SUMIFS(数据母表!$BJ$5:$BJ$212,数据母表!$AW$5:$AW$212,"="&amp;嘉年华数值统计!$CH$3,数据母表!$AX$5:$AX$212,"&gt;"&amp;嘉年华数值统计!$BZ11,数据母表!$AX$5:$AX$212,"&lt;="&amp;嘉年华数值统计!$BZ12)*$CH$4</f>
        <v>48900</v>
      </c>
      <c r="CP12" s="13">
        <f>SUMIFS(数据母表!$BS$5:$BS$84,数据母表!$BM$5:$BM$84,"="&amp;嘉年华数值统计!$CG$3,数据母表!$BN$5:$BN$84,"&gt;"&amp;嘉年华数值统计!$BW11,数据母表!$BN$5:$BN$84,"&lt;="&amp;嘉年华数值统计!BW12)*$CG$4+SUMIFS(数据母表!$BS$5:$BS$84,数据母表!$BM$5:$BM$84,"="&amp;嘉年华数值统计!$CH$3,数据母表!$BN$5:$BN$84,"&gt;"&amp;嘉年华数值统计!$BW11,数据母表!$BN$5:$BN$84,"&lt;="&amp;嘉年华数值统计!BW12)*$CH$4</f>
        <v>39000</v>
      </c>
      <c r="CQ12" s="13">
        <f>SUMIFS(数据母表!$DO$5:$DO$154,数据母表!$DK$5:$DK$154,"&lt;="&amp;嘉年华数值统计!$BT12,数据母表!$DK$5:$DK$154,"&gt;"&amp;嘉年华数值统计!$BT11)*6</f>
        <v>245280</v>
      </c>
      <c r="CR12" s="13">
        <f t="shared" si="9"/>
        <v>333180</v>
      </c>
      <c r="CS12" s="13">
        <f>IF(BY12&lt;&gt;BY11,INDEX(数据母表!$FW$5:$FW$15,嘉年华数值统计!BY12)*60,0)</f>
        <v>0</v>
      </c>
      <c r="CU12" s="69">
        <v>2</v>
      </c>
      <c r="CV12" s="69" t="s">
        <v>970</v>
      </c>
      <c r="CW12" s="37">
        <f>CW10-CW11</f>
        <v>-804</v>
      </c>
      <c r="CX12" s="37">
        <f t="shared" ref="CX12" si="33">CX10-CX11</f>
        <v>490</v>
      </c>
      <c r="CY12" s="37">
        <f t="shared" ref="CY12" si="34">CY10-CY11</f>
        <v>0</v>
      </c>
      <c r="CZ12" s="37">
        <f t="shared" ref="CZ12" si="35">CZ10-CZ11</f>
        <v>0</v>
      </c>
      <c r="DA12" s="37">
        <f t="shared" ref="DA12" si="36">DA10-DA11</f>
        <v>0</v>
      </c>
      <c r="DB12" s="37">
        <f t="shared" ref="DB12" si="37">DB10-DB11</f>
        <v>65</v>
      </c>
      <c r="DC12" s="37">
        <f t="shared" ref="DC12" si="38">DC10-DC11</f>
        <v>0</v>
      </c>
      <c r="DD12" s="37">
        <f t="shared" ref="DD12" si="39">DD10-DD11</f>
        <v>0</v>
      </c>
      <c r="DE12" s="37">
        <f t="shared" ref="DE12" si="40">DE10-DE11</f>
        <v>0</v>
      </c>
      <c r="DF12" s="37">
        <f t="shared" ref="DF12" si="41">DF10-DF11</f>
        <v>43425</v>
      </c>
    </row>
    <row r="13" spans="1:110" ht="16.5" x14ac:dyDescent="0.2">
      <c r="X13">
        <f>W10*W12</f>
        <v>1845</v>
      </c>
      <c r="AH13" s="54"/>
      <c r="AI13" s="54"/>
      <c r="AJ13" s="54"/>
      <c r="AO13" s="13">
        <v>3</v>
      </c>
      <c r="AP13" s="13">
        <f t="shared" si="0"/>
        <v>38</v>
      </c>
      <c r="AQ13" s="13">
        <f t="shared" si="1"/>
        <v>47</v>
      </c>
      <c r="AR13" s="13">
        <f>MATCH(AQ13,产出数据母表!$AR$5:$AR$34,1)-1</f>
        <v>7</v>
      </c>
      <c r="AS13" s="13" t="s">
        <v>747</v>
      </c>
      <c r="AT13" s="13">
        <f>INDEX(产出数据母表!Y$17:Y$29,MATCH(嘉年华数值统计!$AQ13,产出数据母表!$X$17:$X$29,1))*3</f>
        <v>0</v>
      </c>
      <c r="AU13" s="13">
        <f>INDEX(产出数据母表!Z$17:Z$29,MATCH(嘉年华数值统计!$AQ13,产出数据母表!$X$17:$X$29,1))*3</f>
        <v>240</v>
      </c>
      <c r="AV13" s="13">
        <f>INDEX(产出数据母表!AA$17:AA$29,MATCH(嘉年华数值统计!$AQ13,产出数据母表!$X$17:$X$29,1))*3</f>
        <v>0</v>
      </c>
      <c r="AW13" s="13">
        <f>INDEX(产出数据母表!AB$17:AB$29,MATCH(嘉年华数值统计!$AQ13,产出数据母表!$X$17:$X$29,1))*3</f>
        <v>0</v>
      </c>
      <c r="AX13" s="13">
        <f>INDEX(产出数据母表!AC$17:AC$29,MATCH(嘉年华数值统计!$AQ13,产出数据母表!$X$17:$X$29,1))*3</f>
        <v>0</v>
      </c>
      <c r="AY13" s="13">
        <f>INDEX(产出数据母表!AD$30:AD$41,MATCH(嘉年华数值统计!$AQ13,产出数据母表!$X$30:$X$41,1))*3</f>
        <v>90</v>
      </c>
      <c r="AZ13" s="13">
        <f>INDEX(产出数据母表!AE$30:AE$41,MATCH(嘉年华数值统计!$AQ13,产出数据母表!$X$30:$X$41,1))*3</f>
        <v>0</v>
      </c>
      <c r="BA13" s="13">
        <f>INDEX(产出数据母表!AF$30:AF$41,MATCH(嘉年华数值统计!$AQ13,产出数据母表!$X$30:$X$41,1))*3</f>
        <v>0</v>
      </c>
      <c r="BB13" s="13">
        <f>INDEX(产出数据母表!AG$30:AG$41,MATCH(嘉年华数值统计!$AQ13,产出数据母表!$X$30:$X$41,1))*3</f>
        <v>0</v>
      </c>
      <c r="BC13" s="13">
        <f>INDEX(产出数据母表!AH$30:AH$41,MATCH(嘉年华数值统计!$AQ13,产出数据母表!$X$30:$X$41,1))*3</f>
        <v>0</v>
      </c>
      <c r="BD13" s="13">
        <v>0</v>
      </c>
      <c r="BE13" s="13">
        <f>INDEX(产出数据母表!$AI$5:$AI$16,MATCH(嘉年华数值统计!AQ13,产出数据母表!$X$5:$X$16,1))*3</f>
        <v>54000</v>
      </c>
      <c r="BF13" s="13">
        <f>INDEX(产出数据母表!AJ$42:AJ$50,MATCH(嘉年华数值统计!$AQ13,产出数据母表!$X$42:$X$50,1))*3</f>
        <v>60</v>
      </c>
      <c r="BG13" s="13">
        <f>INDEX(产出数据母表!AK$42:AK$50,MATCH(嘉年华数值统计!$AQ13,产出数据母表!$X$42:$X$50,1))*3</f>
        <v>0</v>
      </c>
      <c r="BH13" s="13">
        <f>INDEX(产出数据母表!AL$42:AL$50,MATCH(嘉年华数值统计!$AQ13,产出数据母表!$X$42:$X$50,1))*3</f>
        <v>0</v>
      </c>
      <c r="BI13" s="13">
        <f>INDEX(产出数据母表!AM$42:AM$50,MATCH(嘉年华数值统计!$AQ13,产出数据母表!$X$42:$X$50,1))*3</f>
        <v>0</v>
      </c>
      <c r="BJ13" s="13">
        <f>INDEX(产出数据母表!$AN$51:$AN$57,MATCH(嘉年华数值统计!AQ13,产出数据母表!$X$51:$X$57,1))*3</f>
        <v>100.5</v>
      </c>
      <c r="BM13" s="13">
        <v>7</v>
      </c>
      <c r="BN13" s="13">
        <f t="shared" si="16"/>
        <v>65</v>
      </c>
      <c r="BO13" s="13">
        <f t="shared" si="17"/>
        <v>70</v>
      </c>
      <c r="BR13" s="69">
        <v>7</v>
      </c>
      <c r="BS13" s="69">
        <v>5</v>
      </c>
      <c r="BT13" s="69">
        <f>[1]节奏总表!$M11</f>
        <v>45</v>
      </c>
      <c r="BU13" s="69">
        <f t="shared" si="7"/>
        <v>3</v>
      </c>
      <c r="BV13" s="69">
        <f>MATCH(BT13,属性价值透视!$FL$5:$FL$24,1)</f>
        <v>6</v>
      </c>
      <c r="BW13" s="69">
        <f t="shared" si="8"/>
        <v>7</v>
      </c>
      <c r="BX13" s="69">
        <f>INDEX(属性价值透视!$FR$5:$FR$24,嘉年华数值统计!BW13)</f>
        <v>52</v>
      </c>
      <c r="BY13" s="69">
        <v>2</v>
      </c>
      <c r="BZ13" s="69">
        <f>INDEX(属性价值透视!$FS$5:$FS$24,嘉年华数值统计!BW13)</f>
        <v>13</v>
      </c>
      <c r="CA13" s="69">
        <v>5</v>
      </c>
      <c r="CB13" s="69">
        <v>0</v>
      </c>
      <c r="CC13" s="69">
        <v>0</v>
      </c>
      <c r="CD13" s="69">
        <v>0</v>
      </c>
      <c r="CF13" s="69">
        <f>SUMIFS(数据母表!BD$5:BD$212,数据母表!$AW$5:$AW$212,"="&amp;嘉年华数值统计!$CG$3,数据母表!$AX$5:$AX$212,"&gt;"&amp;嘉年华数值统计!$BZ12,数据母表!$AX$5:$AX$212,"&lt;="&amp;嘉年华数值统计!$BZ13)*$CG$4+SUMIFS(数据母表!BD$5:BD$212,数据母表!$AW$5:$AW$212,"="&amp;嘉年华数值统计!$CH$3,数据母表!$AX$5:$AX$212,"&gt;"&amp;嘉年华数值统计!$BZ12,数据母表!$AX$5:$AX$212,"&lt;="&amp;嘉年华数值统计!$BZ13)*$CH$4</f>
        <v>0</v>
      </c>
      <c r="CG13" s="69">
        <f>SUMIFS(数据母表!BE$5:BE$212,数据母表!$AW$5:$AW$212,"="&amp;嘉年华数值统计!$CG$3,数据母表!$AX$5:$AX$212,"&gt;"&amp;嘉年华数值统计!$BZ12,数据母表!$AX$5:$AX$212,"&lt;="&amp;嘉年华数值统计!$BZ13)*$CG$4+SUMIFS(数据母表!BE$5:BE$212,数据母表!$AW$5:$AW$212,"="&amp;嘉年华数值统计!$CH$3,数据母表!$AX$5:$AX$212,"&gt;"&amp;嘉年华数值统计!$BZ12,数据母表!$AX$5:$AX$212,"&lt;="&amp;嘉年华数值统计!$BZ13)*$CH$4</f>
        <v>1530</v>
      </c>
      <c r="CH13" s="69">
        <f>SUMIFS(数据母表!BF$5:BF$212,数据母表!$AW$5:$AW$212,"="&amp;嘉年华数值统计!$CG$3,数据母表!$AX$5:$AX$212,"&gt;"&amp;嘉年华数值统计!$BZ12,数据母表!$AX$5:$AX$212,"&lt;="&amp;嘉年华数值统计!$BZ13)*$CG$4+SUMIFS(数据母表!BF$5:BF$212,数据母表!$AW$5:$AW$212,"="&amp;嘉年华数值统计!$CH$3,数据母表!$AX$5:$AX$212,"&gt;"&amp;嘉年华数值统计!$BZ12,数据母表!$AX$5:$AX$212,"&lt;="&amp;嘉年华数值统计!$BZ13)*$CH$4</f>
        <v>0</v>
      </c>
      <c r="CI13" s="69">
        <f>SUMIFS(数据母表!BG$5:BG$212,数据母表!$AW$5:$AW$212,"="&amp;嘉年华数值统计!$CG$3,数据母表!$AX$5:$AX$212,"&gt;"&amp;嘉年华数值统计!$BZ12,数据母表!$AX$5:$AX$212,"&lt;="&amp;嘉年华数值统计!$BZ13)*$CG$4+SUMIFS(数据母表!BG$5:BG$212,数据母表!$AW$5:$AW$212,"="&amp;嘉年华数值统计!$CH$3,数据母表!$AX$5:$AX$212,"&gt;"&amp;嘉年华数值统计!$BZ12,数据母表!$AX$5:$AX$212,"&lt;="&amp;嘉年华数值统计!$BZ13)*$CH$4</f>
        <v>0</v>
      </c>
      <c r="CJ13" s="69">
        <f>SUMIFS(数据母表!BH$5:BH$212,数据母表!$AW$5:$AW$212,"="&amp;嘉年华数值统计!$CG$3,数据母表!$AX$5:$AX$212,"&gt;"&amp;嘉年华数值统计!$BZ12,数据母表!$AX$5:$AX$212,"&lt;="&amp;嘉年华数值统计!$BZ13)*$CG$4+SUMIFS(数据母表!BH$5:BH$212,数据母表!$AW$5:$AW$212,"="&amp;嘉年华数值统计!$CH$3,数据母表!$AX$5:$AX$212,"&gt;"&amp;嘉年华数值统计!$BZ12,数据母表!$AX$5:$AX$212,"&lt;="&amp;嘉年华数值统计!$BZ13)*$CH$4</f>
        <v>0</v>
      </c>
      <c r="CK13" s="69">
        <f>SUMIFS(数据母表!BO$5:BO$84,数据母表!$BM$5:$BM$84,"="&amp;嘉年华数值统计!$CG$3,数据母表!$BN$5:$BN$84,"&gt;"&amp;嘉年华数值统计!$BW12,数据母表!$BN$5:$BN$84,"&lt;="&amp;嘉年华数值统计!$BW13)*嘉年华数值统计!$CG$4+SUMIFS(数据母表!BO$5:BO$84,数据母表!$BM$5:$BM$84,"="&amp;嘉年华数值统计!$CH$3,数据母表!$BN$5:$BN$84,"&gt;"&amp;嘉年华数值统计!$BW12,数据母表!$BN$5:$BN$84,"&lt;="&amp;嘉年华数值统计!$BW13)*嘉年华数值统计!$CH$4</f>
        <v>555</v>
      </c>
      <c r="CL13" s="69">
        <f>SUMIFS(数据母表!BP$5:BP$84,数据母表!$BM$5:$BM$84,"="&amp;嘉年华数值统计!$CG$3,数据母表!$BN$5:$BN$84,"&gt;"&amp;嘉年华数值统计!$BW12,数据母表!$BN$5:$BN$84,"&lt;="&amp;嘉年华数值统计!$BW13)*嘉年华数值统计!$CG$4+SUMIFS(数据母表!BP$5:BP$84,数据母表!$BM$5:$BM$84,"="&amp;嘉年华数值统计!$CH$3,数据母表!$BN$5:$BN$84,"&gt;"&amp;嘉年华数值统计!$BW12,数据母表!$BN$5:$BN$84,"&lt;="&amp;嘉年华数值统计!$BW13)*嘉年华数值统计!$CH$4</f>
        <v>0</v>
      </c>
      <c r="CM13" s="69">
        <f>SUMIFS(数据母表!BQ$5:BQ$84,数据母表!$BM$5:$BM$84,"="&amp;嘉年华数值统计!$CG$3,数据母表!$BN$5:$BN$84,"&gt;"&amp;嘉年华数值统计!$BW12,数据母表!$BN$5:$BN$84,"&lt;="&amp;嘉年华数值统计!$BW13)*嘉年华数值统计!$CG$4+SUMIFS(数据母表!BQ$5:BQ$84,数据母表!$BM$5:$BM$84,"="&amp;嘉年华数值统计!$CH$3,数据母表!$BN$5:$BN$84,"&gt;"&amp;嘉年华数值统计!$BW12,数据母表!$BN$5:$BN$84,"&lt;="&amp;嘉年华数值统计!$BW13)*嘉年华数值统计!$CH$4</f>
        <v>0</v>
      </c>
      <c r="CN13" s="69">
        <f>SUMIFS(数据母表!BR$5:BR$84,数据母表!$BM$5:$BM$84,"="&amp;嘉年华数值统计!$CG$3,数据母表!$BN$5:$BN$84,"&gt;"&amp;嘉年华数值统计!$BW12,数据母表!$BN$5:$BN$84,"&lt;="&amp;嘉年华数值统计!$BW13)*嘉年华数值统计!$CG$4+SUMIFS(数据母表!BR$5:BR$84,数据母表!$BM$5:$BM$84,"="&amp;嘉年华数值统计!$CH$3,数据母表!$BN$5:$BN$84,"&gt;"&amp;嘉年华数值统计!$BW12,数据母表!$BN$5:$BN$84,"&lt;="&amp;嘉年华数值统计!$BW13)*嘉年华数值统计!$CH$4</f>
        <v>0</v>
      </c>
      <c r="CO13" s="13">
        <f>SUMIFS(数据母表!$BJ$5:$BJ$212,数据母表!$AW$5:$AW$212,"="&amp;嘉年华数值统计!$CG$3,数据母表!$AX$5:$AX$212,"&gt;"&amp;嘉年华数值统计!$BZ12,数据母表!$AX$5:$AX$212,"&lt;="&amp;嘉年华数值统计!$BZ13)*$CG$4+SUMIFS(数据母表!$BJ$5:$BJ$212,数据母表!$AW$5:$AW$212,"="&amp;嘉年华数值统计!$CH$3,数据母表!$AX$5:$AX$212,"&gt;"&amp;嘉年华数值统计!$BZ12,数据母表!$AX$5:$AX$212,"&lt;="&amp;嘉年华数值统计!$BZ13)*$CH$4</f>
        <v>41400</v>
      </c>
      <c r="CP13" s="13">
        <f>SUMIFS(数据母表!$BS$5:$BS$84,数据母表!$BM$5:$BM$84,"="&amp;嘉年华数值统计!$CG$3,数据母表!$BN$5:$BN$84,"&gt;"&amp;嘉年华数值统计!$BW12,数据母表!$BN$5:$BN$84,"&lt;="&amp;嘉年华数值统计!BW13)*$CG$4+SUMIFS(数据母表!$BS$5:$BS$84,数据母表!$BM$5:$BM$84,"="&amp;嘉年华数值统计!$CH$3,数据母表!$BN$5:$BN$84,"&gt;"&amp;嘉年华数值统计!$BW12,数据母表!$BN$5:$BN$84,"&lt;="&amp;嘉年华数值统计!BW13)*$CH$4</f>
        <v>63000</v>
      </c>
      <c r="CQ13" s="13">
        <f>SUMIFS(数据母表!$DO$5:$DO$154,数据母表!$DK$5:$DK$154,"&lt;="&amp;嘉年华数值统计!$BT13,数据母表!$DK$5:$DK$154,"&gt;"&amp;嘉年华数值统计!$BT12)*6</f>
        <v>302880</v>
      </c>
      <c r="CR13" s="13">
        <f t="shared" si="9"/>
        <v>407280</v>
      </c>
      <c r="CS13" s="13">
        <f>IF(BY13&lt;&gt;BY12,INDEX(数据母表!$FW$5:$FW$15,嘉年华数值统计!BY13)*60,0)</f>
        <v>0</v>
      </c>
      <c r="CU13" s="69">
        <v>3</v>
      </c>
      <c r="CV13" s="69" t="s">
        <v>969</v>
      </c>
      <c r="CW13" s="13">
        <f>SUMIFS(CF$7:CF$19,$BU$7:$BU$19,"="&amp;$CU13)</f>
        <v>0</v>
      </c>
      <c r="CX13" s="13">
        <f t="shared" ref="CX13" si="42">SUMIFS(CG$7:CG$19,$BU$7:$BU$19,"="&amp;$CU13)</f>
        <v>2670</v>
      </c>
      <c r="CY13" s="13">
        <f t="shared" ref="CY13" si="43">SUMIFS(CH$7:CH$19,$BU$7:$BU$19,"="&amp;$CU13)</f>
        <v>0</v>
      </c>
      <c r="CZ13" s="13">
        <f t="shared" ref="CZ13" si="44">SUMIFS(CI$7:CI$19,$BU$7:$BU$19,"="&amp;$CU13)</f>
        <v>0</v>
      </c>
      <c r="DA13" s="13">
        <f t="shared" ref="DA13" si="45">SUMIFS(CJ$7:CJ$19,$BU$7:$BU$19,"="&amp;$CU13)</f>
        <v>0</v>
      </c>
      <c r="DB13" s="13">
        <f t="shared" ref="DB13" si="46">SUMIFS(CK$7:CK$19,$BU$7:$BU$19,"="&amp;$CU13)</f>
        <v>885</v>
      </c>
      <c r="DC13" s="13">
        <f t="shared" ref="DC13" si="47">SUMIFS(CL$7:CL$19,$BU$7:$BU$19,"="&amp;$CU13)</f>
        <v>0</v>
      </c>
      <c r="DD13" s="13">
        <f t="shared" ref="DD13" si="48">SUMIFS(CM$7:CM$19,$BU$7:$BU$19,"="&amp;$CU13)</f>
        <v>0</v>
      </c>
      <c r="DE13" s="13">
        <f>SUMIFS(CN$7:CN$19,$BU$7:$BU$19,"="&amp;$CU13)</f>
        <v>0</v>
      </c>
      <c r="DF13" s="13">
        <f>SUMIFS(CR$7:CR$19,$BU$7:$BU$19,"="&amp;$CU13)</f>
        <v>740460</v>
      </c>
    </row>
    <row r="14" spans="1:110" ht="16.5" x14ac:dyDescent="0.2">
      <c r="X14">
        <f>(AA9+AA10)*3</f>
        <v>120000</v>
      </c>
      <c r="AA14">
        <v>132000</v>
      </c>
      <c r="AB14">
        <f>X14+AA14</f>
        <v>252000</v>
      </c>
      <c r="AC14">
        <f>SUM(AA5:AA8)</f>
        <v>212750</v>
      </c>
      <c r="AO14" s="13">
        <v>3</v>
      </c>
      <c r="AP14" s="13">
        <f t="shared" si="0"/>
        <v>38</v>
      </c>
      <c r="AQ14" s="13">
        <f t="shared" si="1"/>
        <v>47</v>
      </c>
      <c r="AR14" s="13">
        <f>MATCH(AQ14,产出数据母表!$AR$5:$AR$34,1)-1</f>
        <v>7</v>
      </c>
      <c r="AS14" s="13" t="s">
        <v>748</v>
      </c>
      <c r="AT14" s="13">
        <f>INT(INDEX(产出数据母表!AS$5:AS$34,嘉年华数值统计!$AR14)*48)</f>
        <v>240</v>
      </c>
      <c r="AU14" s="13">
        <f>INT(INDEX(产出数据母表!AT$5:AT$34,嘉年华数值统计!$AR14)*48)</f>
        <v>60</v>
      </c>
      <c r="AV14" s="13">
        <f>INT(INDEX(产出数据母表!AU$5:AU$34,嘉年华数值统计!$AR14)*48)</f>
        <v>0</v>
      </c>
      <c r="AW14" s="13">
        <f>INT(INDEX(产出数据母表!AV$5:AV$34,嘉年华数值统计!$AR14)*48)</f>
        <v>0</v>
      </c>
      <c r="AX14" s="13">
        <f>INT(INDEX(产出数据母表!AW$5:AW$34,嘉年华数值统计!$AR14)*48)</f>
        <v>0</v>
      </c>
      <c r="AY14" s="13">
        <f>INT(INDEX(产出数据母表!AX$5:AX$34,嘉年华数值统计!$AR14)*48)</f>
        <v>23</v>
      </c>
      <c r="AZ14" s="13">
        <f>INT(INDEX(产出数据母表!AY$5:AY$34,嘉年华数值统计!$AR14)*48)</f>
        <v>0</v>
      </c>
      <c r="BA14" s="13">
        <f>INT(INDEX(产出数据母表!AZ$5:AZ$34,嘉年华数值统计!$AR14)*48)</f>
        <v>0</v>
      </c>
      <c r="BB14" s="13">
        <f>INT(INDEX(产出数据母表!BA$5:BA$34,嘉年华数值统计!$AR14)*48)</f>
        <v>0</v>
      </c>
      <c r="BC14" s="13">
        <f>INT(INDEX(产出数据母表!BB$5:BB$34,嘉年华数值统计!$AR14)*48)</f>
        <v>0</v>
      </c>
      <c r="BD14" s="13">
        <f>INT(INDEX(产出数据母表!BC$5:BC$34,嘉年华数值统计!$AR14)*48)</f>
        <v>172800</v>
      </c>
      <c r="BE14" s="13">
        <f>INT(INDEX(产出数据母表!BD$5:BD$34,嘉年华数值统计!$AR14)*48)</f>
        <v>115200</v>
      </c>
      <c r="BF14" s="13"/>
      <c r="BG14" s="13"/>
      <c r="BH14" s="13"/>
      <c r="BI14" s="13"/>
      <c r="BJ14" s="13"/>
      <c r="BR14" s="69">
        <v>8</v>
      </c>
      <c r="BS14" s="69">
        <v>6</v>
      </c>
      <c r="BT14" s="69">
        <f>[1]节奏总表!$M12</f>
        <v>50</v>
      </c>
      <c r="BU14" s="69">
        <f t="shared" si="7"/>
        <v>4</v>
      </c>
      <c r="BV14" s="69">
        <f>MATCH(BT14,属性价值透视!$FL$5:$FL$24,1)</f>
        <v>7</v>
      </c>
      <c r="BW14" s="69">
        <f t="shared" si="8"/>
        <v>8</v>
      </c>
      <c r="BX14" s="69">
        <f>INDEX(属性价值透视!$FR$5:$FR$24,嘉年华数值统计!BW14)</f>
        <v>57</v>
      </c>
      <c r="BY14" s="69">
        <v>2</v>
      </c>
      <c r="BZ14" s="69">
        <f>INDEX(属性价值透视!$FS$5:$FS$24,嘉年华数值统计!BW14)</f>
        <v>15</v>
      </c>
      <c r="CA14" s="69">
        <v>5</v>
      </c>
      <c r="CB14" s="69">
        <v>2</v>
      </c>
      <c r="CC14" s="69">
        <v>0</v>
      </c>
      <c r="CD14" s="69">
        <v>0</v>
      </c>
      <c r="CF14" s="69">
        <f>SUMIFS(数据母表!BD$5:BD$212,数据母表!$AW$5:$AW$212,"="&amp;嘉年华数值统计!$CG$3,数据母表!$AX$5:$AX$212,"&gt;"&amp;嘉年华数值统计!$BZ13,数据母表!$AX$5:$AX$212,"&lt;="&amp;嘉年华数值统计!$BZ14)*$CG$4+SUMIFS(数据母表!BD$5:BD$212,数据母表!$AW$5:$AW$212,"="&amp;嘉年华数值统计!$CH$3,数据母表!$AX$5:$AX$212,"&gt;"&amp;嘉年华数值统计!$BZ13,数据母表!$AX$5:$AX$212,"&lt;="&amp;嘉年华数值统计!$BZ14)*$CH$4</f>
        <v>0</v>
      </c>
      <c r="CG14" s="69">
        <f>SUMIFS(数据母表!BE$5:BE$212,数据母表!$AW$5:$AW$212,"="&amp;嘉年华数值统计!$CG$3,数据母表!$AX$5:$AX$212,"&gt;"&amp;嘉年华数值统计!$BZ13,数据母表!$AX$5:$AX$212,"&lt;="&amp;嘉年华数值统计!$BZ14)*$CG$4+SUMIFS(数据母表!BE$5:BE$212,数据母表!$AW$5:$AW$212,"="&amp;嘉年华数值统计!$CH$3,数据母表!$AX$5:$AX$212,"&gt;"&amp;嘉年华数值统计!$BZ13,数据母表!$AX$5:$AX$212,"&lt;="&amp;嘉年华数值统计!$BZ14)*$CH$4</f>
        <v>0</v>
      </c>
      <c r="CH14" s="69">
        <f>SUMIFS(数据母表!BF$5:BF$212,数据母表!$AW$5:$AW$212,"="&amp;嘉年华数值统计!$CG$3,数据母表!$AX$5:$AX$212,"&gt;"&amp;嘉年华数值统计!$BZ13,数据母表!$AX$5:$AX$212,"&lt;="&amp;嘉年华数值统计!$BZ14)*$CG$4+SUMIFS(数据母表!BF$5:BF$212,数据母表!$AW$5:$AW$212,"="&amp;嘉年华数值统计!$CH$3,数据母表!$AX$5:$AX$212,"&gt;"&amp;嘉年华数值统计!$BZ13,数据母表!$AX$5:$AX$212,"&lt;="&amp;嘉年华数值统计!$BZ14)*$CH$4</f>
        <v>330</v>
      </c>
      <c r="CI14" s="69">
        <f>SUMIFS(数据母表!BG$5:BG$212,数据母表!$AW$5:$AW$212,"="&amp;嘉年华数值统计!$CG$3,数据母表!$AX$5:$AX$212,"&gt;"&amp;嘉年华数值统计!$BZ13,数据母表!$AX$5:$AX$212,"&lt;="&amp;嘉年华数值统计!$BZ14)*$CG$4+SUMIFS(数据母表!BG$5:BG$212,数据母表!$AW$5:$AW$212,"="&amp;嘉年华数值统计!$CH$3,数据母表!$AX$5:$AX$212,"&gt;"&amp;嘉年华数值统计!$BZ13,数据母表!$AX$5:$AX$212,"&lt;="&amp;嘉年华数值统计!$BZ14)*$CH$4</f>
        <v>0</v>
      </c>
      <c r="CJ14" s="69">
        <f>SUMIFS(数据母表!BH$5:BH$212,数据母表!$AW$5:$AW$212,"="&amp;嘉年华数值统计!$CG$3,数据母表!$AX$5:$AX$212,"&gt;"&amp;嘉年华数值统计!$BZ13,数据母表!$AX$5:$AX$212,"&lt;="&amp;嘉年华数值统计!$BZ14)*$CG$4+SUMIFS(数据母表!BH$5:BH$212,数据母表!$AW$5:$AW$212,"="&amp;嘉年华数值统计!$CH$3,数据母表!$AX$5:$AX$212,"&gt;"&amp;嘉年华数值统计!$BZ13,数据母表!$AX$5:$AX$212,"&lt;="&amp;嘉年华数值统计!$BZ14)*$CH$4</f>
        <v>0</v>
      </c>
      <c r="CK14" s="69">
        <f>SUMIFS(数据母表!BO$5:BO$84,数据母表!$BM$5:$BM$84,"="&amp;嘉年华数值统计!$CG$3,数据母表!$BN$5:$BN$84,"&gt;"&amp;嘉年华数值统计!$BW13,数据母表!$BN$5:$BN$84,"&lt;="&amp;嘉年华数值统计!$BW14)*嘉年华数值统计!$CG$4+SUMIFS(数据母表!BO$5:BO$84,数据母表!$BM$5:$BM$84,"="&amp;嘉年华数值统计!$CH$3,数据母表!$BN$5:$BN$84,"&gt;"&amp;嘉年华数值统计!$BW13,数据母表!$BN$5:$BN$84,"&lt;="&amp;嘉年华数值统计!$BW14)*嘉年华数值统计!$CH$4</f>
        <v>996</v>
      </c>
      <c r="CL14" s="69">
        <f>SUMIFS(数据母表!BP$5:BP$84,数据母表!$BM$5:$BM$84,"="&amp;嘉年华数值统计!$CG$3,数据母表!$BN$5:$BN$84,"&gt;"&amp;嘉年华数值统计!$BW13,数据母表!$BN$5:$BN$84,"&lt;="&amp;嘉年华数值统计!$BW14)*嘉年华数值统计!$CG$4+SUMIFS(数据母表!BP$5:BP$84,数据母表!$BM$5:$BM$84,"="&amp;嘉年华数值统计!$CH$3,数据母表!$BN$5:$BN$84,"&gt;"&amp;嘉年华数值统计!$BW13,数据母表!$BN$5:$BN$84,"&lt;="&amp;嘉年华数值统计!$BW14)*嘉年华数值统计!$CH$4</f>
        <v>0</v>
      </c>
      <c r="CM14" s="69">
        <f>SUMIFS(数据母表!BQ$5:BQ$84,数据母表!$BM$5:$BM$84,"="&amp;嘉年华数值统计!$CG$3,数据母表!$BN$5:$BN$84,"&gt;"&amp;嘉年华数值统计!$BW13,数据母表!$BN$5:$BN$84,"&lt;="&amp;嘉年华数值统计!$BW14)*嘉年华数值统计!$CG$4+SUMIFS(数据母表!BQ$5:BQ$84,数据母表!$BM$5:$BM$84,"="&amp;嘉年华数值统计!$CH$3,数据母表!$BN$5:$BN$84,"&gt;"&amp;嘉年华数值统计!$BW13,数据母表!$BN$5:$BN$84,"&lt;="&amp;嘉年华数值统计!$BW14)*嘉年华数值统计!$CH$4</f>
        <v>0</v>
      </c>
      <c r="CN14" s="69">
        <f>SUMIFS(数据母表!BR$5:BR$84,数据母表!$BM$5:$BM$84,"="&amp;嘉年华数值统计!$CG$3,数据母表!$BN$5:$BN$84,"&gt;"&amp;嘉年华数值统计!$BW13,数据母表!$BN$5:$BN$84,"&lt;="&amp;嘉年华数值统计!$BW14)*嘉年华数值统计!$CG$4+SUMIFS(数据母表!BR$5:BR$84,数据母表!$BM$5:$BM$84,"="&amp;嘉年华数值统计!$CH$3,数据母表!$BN$5:$BN$84,"&gt;"&amp;嘉年华数值统计!$BW13,数据母表!$BN$5:$BN$84,"&lt;="&amp;嘉年华数值统计!$BW14)*嘉年华数值统计!$CH$4</f>
        <v>0</v>
      </c>
      <c r="CO14" s="13">
        <f>SUMIFS(数据母表!$BJ$5:$BJ$212,数据母表!$AW$5:$AW$212,"="&amp;嘉年华数值统计!$CG$3,数据母表!$AX$5:$AX$212,"&gt;"&amp;嘉年华数值统计!$BZ13,数据母表!$AX$5:$AX$212,"&lt;="&amp;嘉年华数值统计!$BZ14)*$CG$4+SUMIFS(数据母表!$BJ$5:$BJ$212,数据母表!$AW$5:$AW$212,"="&amp;嘉年华数值统计!$CH$3,数据母表!$AX$5:$AX$212,"&gt;"&amp;嘉年华数值统计!$BZ13,数据母表!$AX$5:$AX$212,"&lt;="&amp;嘉年华数值统计!$BZ14)*$CH$4</f>
        <v>47550</v>
      </c>
      <c r="CP14" s="13">
        <f>SUMIFS(数据母表!$BS$5:$BS$84,数据母表!$BM$5:$BM$84,"="&amp;嘉年华数值统计!$CG$3,数据母表!$BN$5:$BN$84,"&gt;"&amp;嘉年华数值统计!$BW13,数据母表!$BN$5:$BN$84,"&lt;="&amp;嘉年华数值统计!BW14)*$CG$4+SUMIFS(数据母表!$BS$5:$BS$84,数据母表!$BM$5:$BM$84,"="&amp;嘉年华数值统计!$CH$3,数据母表!$BN$5:$BN$84,"&gt;"&amp;嘉年华数值统计!$BW13,数据母表!$BN$5:$BN$84,"&lt;="&amp;嘉年华数值统计!BW14)*$CH$4</f>
        <v>63000</v>
      </c>
      <c r="CQ14" s="13">
        <f>SUMIFS(数据母表!$DO$5:$DO$154,数据母表!$DK$5:$DK$154,"&lt;="&amp;嘉年华数值统计!$BT14,数据母表!$DK$5:$DK$154,"&gt;"&amp;嘉年华数值统计!$BT13)*6</f>
        <v>360960</v>
      </c>
      <c r="CR14" s="13">
        <f t="shared" si="9"/>
        <v>471510</v>
      </c>
      <c r="CS14" s="13">
        <f>IF(BY14&lt;&gt;BY13,INDEX(数据母表!$FW$5:$FW$15,嘉年华数值统计!BY14)*60,0)</f>
        <v>0</v>
      </c>
      <c r="CU14" s="69">
        <v>3</v>
      </c>
      <c r="CV14" s="69" t="s">
        <v>968</v>
      </c>
      <c r="CW14" s="13">
        <f>SUMIFS(AT$6:AT$26,$AO$6:$AO$26,"="&amp;$CU14)</f>
        <v>240</v>
      </c>
      <c r="CX14" s="13">
        <f t="shared" ref="CX14" si="49">SUMIFS(AU$6:AU$26,$AO$6:$AO$26,"="&amp;$CU14)</f>
        <v>496</v>
      </c>
      <c r="CY14" s="13">
        <f t="shared" ref="CY14" si="50">SUMIFS(AV$6:AV$26,$AO$6:$AO$26,"="&amp;$CU14)</f>
        <v>0</v>
      </c>
      <c r="CZ14" s="13">
        <f t="shared" ref="CZ14" si="51">SUMIFS(AW$6:AW$26,$AO$6:$AO$26,"="&amp;$CU14)</f>
        <v>0</v>
      </c>
      <c r="DA14" s="13">
        <f t="shared" ref="DA14" si="52">SUMIFS(AX$6:AX$26,$AO$6:$AO$26,"="&amp;$CU14)</f>
        <v>0</v>
      </c>
      <c r="DB14" s="13">
        <f t="shared" ref="DB14" si="53">SUMIFS(AY$6:AY$26,$AO$6:$AO$26,"="&amp;$CU14)</f>
        <v>179</v>
      </c>
      <c r="DC14" s="13">
        <f t="shared" ref="DC14" si="54">SUMIFS(AZ$6:AZ$26,$AO$6:$AO$26,"="&amp;$CU14)</f>
        <v>0</v>
      </c>
      <c r="DD14" s="13">
        <f t="shared" ref="DD14" si="55">SUMIFS(BA$6:BA$26,$AO$6:$AO$26,"="&amp;$CU14)</f>
        <v>0</v>
      </c>
      <c r="DE14" s="13">
        <f t="shared" ref="DE14" si="56">SUMIFS(BB$6:BB$26,$AO$6:$AO$26,"="&amp;$CU14)</f>
        <v>0</v>
      </c>
      <c r="DF14" s="13">
        <f>SUMIFS(BE$6:BE$26,$AO$6:$AO$26,"="&amp;$CU14)</f>
        <v>377100</v>
      </c>
    </row>
    <row r="15" spans="1:110" ht="16.5" x14ac:dyDescent="0.2">
      <c r="AO15" s="13">
        <v>4</v>
      </c>
      <c r="AP15" s="13">
        <f t="shared" si="0"/>
        <v>47</v>
      </c>
      <c r="AQ15" s="13">
        <f t="shared" si="1"/>
        <v>54</v>
      </c>
      <c r="AR15" s="13">
        <f>MATCH(AQ15,产出数据母表!$AR$5:$AR$34,1)-1</f>
        <v>8</v>
      </c>
      <c r="AS15" s="13" t="s">
        <v>746</v>
      </c>
      <c r="AT15" s="13">
        <f>SUMIFS(产出数据母表!F$5:F$64,产出数据母表!$C$5:$C$64,"&gt;="&amp;嘉年华数值统计!$AP15,产出数据母表!$C$5:$C$64,"&lt;"&amp;嘉年华数值统计!$AQ15)</f>
        <v>0</v>
      </c>
      <c r="AU15" s="13">
        <f>SUMIFS(产出数据母表!G$5:G$64,产出数据母表!$C$5:$C$64,"&gt;="&amp;嘉年华数值统计!$AP15,产出数据母表!$C$5:$C$64,"&lt;"&amp;嘉年华数值统计!$AQ15)</f>
        <v>136</v>
      </c>
      <c r="AV15" s="13">
        <f>SUMIFS(产出数据母表!H$5:H$64,产出数据母表!$C$5:$C$64,"&gt;="&amp;嘉年华数值统计!$AP15,产出数据母表!$C$5:$C$64,"&lt;"&amp;嘉年华数值统计!$AQ15)</f>
        <v>0</v>
      </c>
      <c r="AW15" s="13">
        <f>SUMIFS(产出数据母表!I$5:I$64,产出数据母表!$C$5:$C$64,"&gt;="&amp;嘉年华数值统计!$AP15,产出数据母表!$C$5:$C$64,"&lt;"&amp;嘉年华数值统计!$AQ15)</f>
        <v>0</v>
      </c>
      <c r="AX15" s="13">
        <f>SUMIFS(产出数据母表!J$5:J$64,产出数据母表!$C$5:$C$64,"&gt;="&amp;嘉年华数值统计!$AP15,产出数据母表!$C$5:$C$64,"&lt;"&amp;嘉年华数值统计!$AQ15)</f>
        <v>0</v>
      </c>
      <c r="AY15" s="13">
        <f>SUMIFS(产出数据母表!K$5:K$64,产出数据母表!$C$5:$C$64,"&gt;="&amp;嘉年华数值统计!$AP15,产出数据母表!$C$5:$C$64,"&lt;"&amp;嘉年华数值统计!$AQ15)</f>
        <v>184</v>
      </c>
      <c r="AZ15" s="13">
        <f>SUMIFS(产出数据母表!L$5:L$64,产出数据母表!$C$5:$C$64,"&gt;="&amp;嘉年华数值统计!$AP15,产出数据母表!$C$5:$C$64,"&lt;"&amp;嘉年华数值统计!$AQ15)</f>
        <v>0</v>
      </c>
      <c r="BA15" s="13">
        <f>SUMIFS(产出数据母表!M$5:M$64,产出数据母表!$C$5:$C$64,"&gt;="&amp;嘉年华数值统计!$AP15,产出数据母表!$C$5:$C$64,"&lt;"&amp;嘉年华数值统计!$AQ15)</f>
        <v>0</v>
      </c>
      <c r="BB15" s="13">
        <f>SUMIFS(产出数据母表!N$5:N$64,产出数据母表!$C$5:$C$64,"&gt;="&amp;嘉年华数值统计!$AP15,产出数据母表!$C$5:$C$64,"&lt;"&amp;嘉年华数值统计!$AQ15)</f>
        <v>0</v>
      </c>
      <c r="BC15" s="13">
        <f>SUMIFS(产出数据母表!O$5:O$64,产出数据母表!$C$5:$C$64,"&gt;="&amp;嘉年华数值统计!$AP15,产出数据母表!$C$5:$C$64,"&lt;"&amp;嘉年华数值统计!$AQ15)</f>
        <v>0</v>
      </c>
      <c r="BD15" s="13">
        <f>SUMIFS(产出数据母表!D$5:D$64,产出数据母表!$C$5:$C$64,"&gt;="&amp;嘉年华数值统计!$AP15,产出数据母表!$C$5:$C$64,"&lt;"&amp;嘉年华数值统计!$AQ15)</f>
        <v>135000</v>
      </c>
      <c r="BE15" s="13">
        <f>SUMIFS(产出数据母表!$P$5:$P$64,产出数据母表!$C$5:$C$64,"&gt;"&amp;嘉年华数值统计!AP15,产出数据母表!$C$5:$C$64,"&lt;="&amp;嘉年华数值统计!AQ15)+SUMIFS(产出数据母表!$E$5:$E$64,产出数据母表!$C$5:$C$64,"&gt;"&amp;嘉年华数值统计!AP15,产出数据母表!$C$5:$C$64,"&lt;="&amp;嘉年华数值统计!AQ15)</f>
        <v>124200</v>
      </c>
      <c r="BF15" s="13"/>
      <c r="BG15" s="13"/>
      <c r="BH15" s="13"/>
      <c r="BI15" s="13"/>
      <c r="BJ15" s="13"/>
      <c r="BR15" s="69">
        <v>9</v>
      </c>
      <c r="BS15" s="69">
        <v>7</v>
      </c>
      <c r="BT15" s="69">
        <f>[1]节奏总表!$M13</f>
        <v>55</v>
      </c>
      <c r="BU15" s="69">
        <f t="shared" si="7"/>
        <v>5</v>
      </c>
      <c r="BV15" s="69">
        <f>MATCH(BT15,属性价值透视!$FL$5:$FL$24,1)</f>
        <v>7</v>
      </c>
      <c r="BW15" s="69">
        <f t="shared" si="8"/>
        <v>8</v>
      </c>
      <c r="BX15" s="69">
        <f>INDEX(属性价值透视!$FR$5:$FR$24,嘉年华数值统计!BW15)</f>
        <v>57</v>
      </c>
      <c r="BY15" s="69">
        <v>2</v>
      </c>
      <c r="BZ15" s="69">
        <f>INDEX(属性价值透视!$FS$5:$FS$24,嘉年华数值统计!BW15)</f>
        <v>15</v>
      </c>
      <c r="CA15" s="69">
        <v>5</v>
      </c>
      <c r="CB15" s="69">
        <v>3</v>
      </c>
      <c r="CC15" s="69">
        <v>0</v>
      </c>
      <c r="CD15" s="69">
        <v>0</v>
      </c>
      <c r="CF15" s="69">
        <f>SUMIFS(数据母表!BD$5:BD$212,数据母表!$AW$5:$AW$212,"="&amp;嘉年华数值统计!$CG$3,数据母表!$AX$5:$AX$212,"&gt;"&amp;嘉年华数值统计!$BZ14,数据母表!$AX$5:$AX$212,"&lt;="&amp;嘉年华数值统计!$BZ15)*$CG$4+SUMIFS(数据母表!BD$5:BD$212,数据母表!$AW$5:$AW$212,"="&amp;嘉年华数值统计!$CH$3,数据母表!$AX$5:$AX$212,"&gt;"&amp;嘉年华数值统计!$BZ14,数据母表!$AX$5:$AX$212,"&lt;="&amp;嘉年华数值统计!$BZ15)*$CH$4</f>
        <v>0</v>
      </c>
      <c r="CG15" s="69">
        <f>SUMIFS(数据母表!BE$5:BE$212,数据母表!$AW$5:$AW$212,"="&amp;嘉年华数值统计!$CG$3,数据母表!$AX$5:$AX$212,"&gt;"&amp;嘉年华数值统计!$BZ14,数据母表!$AX$5:$AX$212,"&lt;="&amp;嘉年华数值统计!$BZ15)*$CG$4+SUMIFS(数据母表!BE$5:BE$212,数据母表!$AW$5:$AW$212,"="&amp;嘉年华数值统计!$CH$3,数据母表!$AX$5:$AX$212,"&gt;"&amp;嘉年华数值统计!$BZ14,数据母表!$AX$5:$AX$212,"&lt;="&amp;嘉年华数值统计!$BZ15)*$CH$4</f>
        <v>0</v>
      </c>
      <c r="CH15" s="69">
        <f>SUMIFS(数据母表!BF$5:BF$212,数据母表!$AW$5:$AW$212,"="&amp;嘉年华数值统计!$CG$3,数据母表!$AX$5:$AX$212,"&gt;"&amp;嘉年华数值统计!$BZ14,数据母表!$AX$5:$AX$212,"&lt;="&amp;嘉年华数值统计!$BZ15)*$CG$4+SUMIFS(数据母表!BF$5:BF$212,数据母表!$AW$5:$AW$212,"="&amp;嘉年华数值统计!$CH$3,数据母表!$AX$5:$AX$212,"&gt;"&amp;嘉年华数值统计!$BZ14,数据母表!$AX$5:$AX$212,"&lt;="&amp;嘉年华数值统计!$BZ15)*$CH$4</f>
        <v>0</v>
      </c>
      <c r="CI15" s="69">
        <f>SUMIFS(数据母表!BG$5:BG$212,数据母表!$AW$5:$AW$212,"="&amp;嘉年华数值统计!$CG$3,数据母表!$AX$5:$AX$212,"&gt;"&amp;嘉年华数值统计!$BZ14,数据母表!$AX$5:$AX$212,"&lt;="&amp;嘉年华数值统计!$BZ15)*$CG$4+SUMIFS(数据母表!BG$5:BG$212,数据母表!$AW$5:$AW$212,"="&amp;嘉年华数值统计!$CH$3,数据母表!$AX$5:$AX$212,"&gt;"&amp;嘉年华数值统计!$BZ14,数据母表!$AX$5:$AX$212,"&lt;="&amp;嘉年华数值统计!$BZ15)*$CH$4</f>
        <v>0</v>
      </c>
      <c r="CJ15" s="69">
        <f>SUMIFS(数据母表!BH$5:BH$212,数据母表!$AW$5:$AW$212,"="&amp;嘉年华数值统计!$CG$3,数据母表!$AX$5:$AX$212,"&gt;"&amp;嘉年华数值统计!$BZ14,数据母表!$AX$5:$AX$212,"&lt;="&amp;嘉年华数值统计!$BZ15)*$CG$4+SUMIFS(数据母表!BH$5:BH$212,数据母表!$AW$5:$AW$212,"="&amp;嘉年华数值统计!$CH$3,数据母表!$AX$5:$AX$212,"&gt;"&amp;嘉年华数值统计!$BZ14,数据母表!$AX$5:$AX$212,"&lt;="&amp;嘉年华数值统计!$BZ15)*$CH$4</f>
        <v>0</v>
      </c>
      <c r="CK15" s="69">
        <f>SUMIFS(数据母表!BO$5:BO$84,数据母表!$BM$5:$BM$84,"="&amp;嘉年华数值统计!$CG$3,数据母表!$BN$5:$BN$84,"&gt;"&amp;嘉年华数值统计!$BW14,数据母表!$BN$5:$BN$84,"&lt;="&amp;嘉年华数值统计!$BW15)*嘉年华数值统计!$CG$4+SUMIFS(数据母表!BO$5:BO$84,数据母表!$BM$5:$BM$84,"="&amp;嘉年华数值统计!$CH$3,数据母表!$BN$5:$BN$84,"&gt;"&amp;嘉年华数值统计!$BW14,数据母表!$BN$5:$BN$84,"&lt;="&amp;嘉年华数值统计!$BW15)*嘉年华数值统计!$CH$4</f>
        <v>0</v>
      </c>
      <c r="CL15" s="69">
        <f>SUMIFS(数据母表!BP$5:BP$84,数据母表!$BM$5:$BM$84,"="&amp;嘉年华数值统计!$CG$3,数据母表!$BN$5:$BN$84,"&gt;"&amp;嘉年华数值统计!$BW14,数据母表!$BN$5:$BN$84,"&lt;="&amp;嘉年华数值统计!$BW15)*嘉年华数值统计!$CG$4+SUMIFS(数据母表!BP$5:BP$84,数据母表!$BM$5:$BM$84,"="&amp;嘉年华数值统计!$CH$3,数据母表!$BN$5:$BN$84,"&gt;"&amp;嘉年华数值统计!$BW14,数据母表!$BN$5:$BN$84,"&lt;="&amp;嘉年华数值统计!$BW15)*嘉年华数值统计!$CH$4</f>
        <v>0</v>
      </c>
      <c r="CM15" s="69">
        <f>SUMIFS(数据母表!BQ$5:BQ$84,数据母表!$BM$5:$BM$84,"="&amp;嘉年华数值统计!$CG$3,数据母表!$BN$5:$BN$84,"&gt;"&amp;嘉年华数值统计!$BW14,数据母表!$BN$5:$BN$84,"&lt;="&amp;嘉年华数值统计!$BW15)*嘉年华数值统计!$CG$4+SUMIFS(数据母表!BQ$5:BQ$84,数据母表!$BM$5:$BM$84,"="&amp;嘉年华数值统计!$CH$3,数据母表!$BN$5:$BN$84,"&gt;"&amp;嘉年华数值统计!$BW14,数据母表!$BN$5:$BN$84,"&lt;="&amp;嘉年华数值统计!$BW15)*嘉年华数值统计!$CH$4</f>
        <v>0</v>
      </c>
      <c r="CN15" s="69">
        <f>SUMIFS(数据母表!BR$5:BR$84,数据母表!$BM$5:$BM$84,"="&amp;嘉年华数值统计!$CG$3,数据母表!$BN$5:$BN$84,"&gt;"&amp;嘉年华数值统计!$BW14,数据母表!$BN$5:$BN$84,"&lt;="&amp;嘉年华数值统计!$BW15)*嘉年华数值统计!$CG$4+SUMIFS(数据母表!BR$5:BR$84,数据母表!$BM$5:$BM$84,"="&amp;嘉年华数值统计!$CH$3,数据母表!$BN$5:$BN$84,"&gt;"&amp;嘉年华数值统计!$BW14,数据母表!$BN$5:$BN$84,"&lt;="&amp;嘉年华数值统计!$BW15)*嘉年华数值统计!$CH$4</f>
        <v>0</v>
      </c>
      <c r="CO15" s="13">
        <f>SUMIFS(数据母表!$BJ$5:$BJ$212,数据母表!$AW$5:$AW$212,"="&amp;嘉年华数值统计!$CG$3,数据母表!$AX$5:$AX$212,"&gt;"&amp;嘉年华数值统计!$BZ14,数据母表!$AX$5:$AX$212,"&lt;="&amp;嘉年华数值统计!$BZ15)*$CG$4+SUMIFS(数据母表!$BJ$5:$BJ$212,数据母表!$AW$5:$AW$212,"="&amp;嘉年华数值统计!$CH$3,数据母表!$AX$5:$AX$212,"&gt;"&amp;嘉年华数值统计!$BZ14,数据母表!$AX$5:$AX$212,"&lt;="&amp;嘉年华数值统计!$BZ15)*$CH$4</f>
        <v>0</v>
      </c>
      <c r="CP15" s="13">
        <f>SUMIFS(数据母表!$BS$5:$BS$84,数据母表!$BM$5:$BM$84,"="&amp;嘉年华数值统计!$CG$3,数据母表!$BN$5:$BN$84,"&gt;"&amp;嘉年华数值统计!$BW14,数据母表!$BN$5:$BN$84,"&lt;="&amp;嘉年华数值统计!BW15)*$CG$4+SUMIFS(数据母表!$BS$5:$BS$84,数据母表!$BM$5:$BM$84,"="&amp;嘉年华数值统计!$CH$3,数据母表!$BN$5:$BN$84,"&gt;"&amp;嘉年华数值统计!$BW14,数据母表!$BN$5:$BN$84,"&lt;="&amp;嘉年华数值统计!BW15)*$CH$4</f>
        <v>0</v>
      </c>
      <c r="CQ15" s="13">
        <f>SUMIFS(数据母表!$DO$5:$DO$154,数据母表!$DK$5:$DK$154,"&lt;="&amp;嘉年华数值统计!$BT15,数据母表!$DK$5:$DK$154,"&gt;"&amp;嘉年华数值统计!$BT14)*6</f>
        <v>442800</v>
      </c>
      <c r="CR15" s="13">
        <f t="shared" si="9"/>
        <v>442800</v>
      </c>
      <c r="CS15" s="13">
        <f>IF(BY15&lt;&gt;BY14,INDEX(数据母表!$FW$5:$FW$15,嘉年华数值统计!BY15)*60,0)</f>
        <v>0</v>
      </c>
      <c r="CU15" s="69">
        <v>3</v>
      </c>
      <c r="CV15" s="69" t="s">
        <v>970</v>
      </c>
      <c r="CW15" s="37">
        <f>CW13-CW14</f>
        <v>-240</v>
      </c>
      <c r="CX15" s="37">
        <f t="shared" ref="CX15" si="57">CX13-CX14</f>
        <v>2174</v>
      </c>
      <c r="CY15" s="37">
        <f t="shared" ref="CY15" si="58">CY13-CY14</f>
        <v>0</v>
      </c>
      <c r="CZ15" s="37">
        <f t="shared" ref="CZ15" si="59">CZ13-CZ14</f>
        <v>0</v>
      </c>
      <c r="DA15" s="37">
        <f t="shared" ref="DA15" si="60">DA13-DA14</f>
        <v>0</v>
      </c>
      <c r="DB15" s="37">
        <f t="shared" ref="DB15" si="61">DB13-DB14</f>
        <v>706</v>
      </c>
      <c r="DC15" s="37">
        <f t="shared" ref="DC15" si="62">DC13-DC14</f>
        <v>0</v>
      </c>
      <c r="DD15" s="37">
        <f t="shared" ref="DD15" si="63">DD13-DD14</f>
        <v>0</v>
      </c>
      <c r="DE15" s="37">
        <f t="shared" ref="DE15" si="64">DE13-DE14</f>
        <v>0</v>
      </c>
      <c r="DF15" s="37">
        <f t="shared" ref="DF15" si="65">DF13-DF14</f>
        <v>363360</v>
      </c>
    </row>
    <row r="16" spans="1:110" ht="16.5" x14ac:dyDescent="0.2">
      <c r="AO16" s="13">
        <v>4</v>
      </c>
      <c r="AP16" s="13">
        <f t="shared" si="0"/>
        <v>47</v>
      </c>
      <c r="AQ16" s="13">
        <f t="shared" si="1"/>
        <v>54</v>
      </c>
      <c r="AR16" s="13">
        <f>MATCH(AQ16,产出数据母表!$AR$5:$AR$34,1)-1</f>
        <v>8</v>
      </c>
      <c r="AS16" s="13" t="s">
        <v>747</v>
      </c>
      <c r="AT16" s="13">
        <f>INDEX(产出数据母表!Y$17:Y$29,MATCH(嘉年华数值统计!$AQ16,产出数据母表!$X$17:$X$29,1))*3</f>
        <v>0</v>
      </c>
      <c r="AU16" s="13">
        <f>INDEX(产出数据母表!Z$17:Z$29,MATCH(嘉年华数值统计!$AQ16,产出数据母表!$X$17:$X$29,1))*3</f>
        <v>240</v>
      </c>
      <c r="AV16" s="13">
        <f>INDEX(产出数据母表!AA$17:AA$29,MATCH(嘉年华数值统计!$AQ16,产出数据母表!$X$17:$X$29,1))*3</f>
        <v>0</v>
      </c>
      <c r="AW16" s="13">
        <f>INDEX(产出数据母表!AB$17:AB$29,MATCH(嘉年华数值统计!$AQ16,产出数据母表!$X$17:$X$29,1))*3</f>
        <v>0</v>
      </c>
      <c r="AX16" s="13">
        <f>INDEX(产出数据母表!AC$17:AC$29,MATCH(嘉年华数值统计!$AQ16,产出数据母表!$X$17:$X$29,1))*3</f>
        <v>0</v>
      </c>
      <c r="AY16" s="13">
        <f>INDEX(产出数据母表!AD$30:AD$41,MATCH(嘉年华数值统计!$AQ16,产出数据母表!$X$30:$X$41,1))*3</f>
        <v>150</v>
      </c>
      <c r="AZ16" s="13">
        <f>INDEX(产出数据母表!AE$30:AE$41,MATCH(嘉年华数值统计!$AQ16,产出数据母表!$X$30:$X$41,1))*3</f>
        <v>0</v>
      </c>
      <c r="BA16" s="13">
        <f>INDEX(产出数据母表!AF$30:AF$41,MATCH(嘉年华数值统计!$AQ16,产出数据母表!$X$30:$X$41,1))*3</f>
        <v>0</v>
      </c>
      <c r="BB16" s="13">
        <f>INDEX(产出数据母表!AG$30:AG$41,MATCH(嘉年华数值统计!$AQ16,产出数据母表!$X$30:$X$41,1))*3</f>
        <v>0</v>
      </c>
      <c r="BC16" s="13">
        <f>INDEX(产出数据母表!AH$30:AH$41,MATCH(嘉年华数值统计!$AQ16,产出数据母表!$X$30:$X$41,1))*3</f>
        <v>0</v>
      </c>
      <c r="BD16" s="13">
        <v>0</v>
      </c>
      <c r="BE16" s="13">
        <f>INDEX(产出数据母表!$AI$5:$AI$16,MATCH(嘉年华数值统计!AQ16,产出数据母表!$X$5:$X$16,1))*3</f>
        <v>54000</v>
      </c>
      <c r="BF16" s="13">
        <f>INDEX(产出数据母表!AJ$42:AJ$50,MATCH(嘉年华数值统计!$AQ16,产出数据母表!$X$42:$X$50,1))*3</f>
        <v>84</v>
      </c>
      <c r="BG16" s="13">
        <f>INDEX(产出数据母表!AK$42:AK$50,MATCH(嘉年华数值统计!$AQ16,产出数据母表!$X$42:$X$50,1))*3</f>
        <v>18</v>
      </c>
      <c r="BH16" s="13">
        <f>INDEX(产出数据母表!AL$42:AL$50,MATCH(嘉年华数值统计!$AQ16,产出数据母表!$X$42:$X$50,1))*3</f>
        <v>0</v>
      </c>
      <c r="BI16" s="13">
        <f>INDEX(产出数据母表!AM$42:AM$50,MATCH(嘉年华数值统计!$AQ16,产出数据母表!$X$42:$X$50,1))*3</f>
        <v>0</v>
      </c>
      <c r="BJ16" s="13">
        <f>INDEX(产出数据母表!$AN$51:$AN$57,MATCH(嘉年华数值统计!AQ16,产出数据母表!$X$51:$X$57,1))*3</f>
        <v>100.5</v>
      </c>
      <c r="BR16" s="69">
        <v>10</v>
      </c>
      <c r="BS16" s="69">
        <v>8</v>
      </c>
      <c r="BT16" s="69">
        <f>[1]节奏总表!$M14</f>
        <v>60</v>
      </c>
      <c r="BU16" s="69">
        <f t="shared" si="7"/>
        <v>5</v>
      </c>
      <c r="BV16" s="69">
        <f>MATCH(BT16,属性价值透视!$FL$5:$FL$24,1)</f>
        <v>8</v>
      </c>
      <c r="BW16" s="69">
        <f t="shared" si="8"/>
        <v>9</v>
      </c>
      <c r="BX16" s="69">
        <f>INDEX(属性价值透视!$FR$5:$FR$24,嘉年华数值统计!BW16)</f>
        <v>65</v>
      </c>
      <c r="BY16" s="69">
        <v>3</v>
      </c>
      <c r="BZ16" s="69">
        <f>INDEX(属性价值透视!$FS$5:$FS$24,嘉年华数值统计!BW16)</f>
        <v>18</v>
      </c>
      <c r="CA16" s="69">
        <v>5</v>
      </c>
      <c r="CB16" s="69">
        <v>3</v>
      </c>
      <c r="CC16" s="69">
        <v>0</v>
      </c>
      <c r="CD16" s="69">
        <v>0</v>
      </c>
      <c r="CF16" s="69">
        <f>SUMIFS(数据母表!BD$5:BD$212,数据母表!$AW$5:$AW$212,"="&amp;嘉年华数值统计!$CG$3,数据母表!$AX$5:$AX$212,"&gt;"&amp;嘉年华数值统计!$BZ15,数据母表!$AX$5:$AX$212,"&lt;="&amp;嘉年华数值统计!$BZ16)*$CG$4+SUMIFS(数据母表!BD$5:BD$212,数据母表!$AW$5:$AW$212,"="&amp;嘉年华数值统计!$CH$3,数据母表!$AX$5:$AX$212,"&gt;"&amp;嘉年华数值统计!$BZ15,数据母表!$AX$5:$AX$212,"&lt;="&amp;嘉年华数值统计!$BZ16)*$CH$4</f>
        <v>0</v>
      </c>
      <c r="CG16" s="69">
        <f>SUMIFS(数据母表!BE$5:BE$212,数据母表!$AW$5:$AW$212,"="&amp;嘉年华数值统计!$CG$3,数据母表!$AX$5:$AX$212,"&gt;"&amp;嘉年华数值统计!$BZ15,数据母表!$AX$5:$AX$212,"&lt;="&amp;嘉年华数值统计!$BZ16)*$CG$4+SUMIFS(数据母表!BE$5:BE$212,数据母表!$AW$5:$AW$212,"="&amp;嘉年华数值统计!$CH$3,数据母表!$AX$5:$AX$212,"&gt;"&amp;嘉年华数值统计!$BZ15,数据母表!$AX$5:$AX$212,"&lt;="&amp;嘉年华数值统计!$BZ16)*$CH$4</f>
        <v>0</v>
      </c>
      <c r="CH16" s="69">
        <f>SUMIFS(数据母表!BF$5:BF$212,数据母表!$AW$5:$AW$212,"="&amp;嘉年华数值统计!$CG$3,数据母表!$AX$5:$AX$212,"&gt;"&amp;嘉年华数值统计!$BZ15,数据母表!$AX$5:$AX$212,"&lt;="&amp;嘉年华数值统计!$BZ16)*$CG$4+SUMIFS(数据母表!BF$5:BF$212,数据母表!$AW$5:$AW$212,"="&amp;嘉年华数值统计!$CH$3,数据母表!$AX$5:$AX$212,"&gt;"&amp;嘉年华数值统计!$BZ15,数据母表!$AX$5:$AX$212,"&lt;="&amp;嘉年华数值统计!$BZ16)*$CH$4</f>
        <v>765</v>
      </c>
      <c r="CI16" s="69">
        <f>SUMIFS(数据母表!BG$5:BG$212,数据母表!$AW$5:$AW$212,"="&amp;嘉年华数值统计!$CG$3,数据母表!$AX$5:$AX$212,"&gt;"&amp;嘉年华数值统计!$BZ15,数据母表!$AX$5:$AX$212,"&lt;="&amp;嘉年华数值统计!$BZ16)*$CG$4+SUMIFS(数据母表!BG$5:BG$212,数据母表!$AW$5:$AW$212,"="&amp;嘉年华数值统计!$CH$3,数据母表!$AX$5:$AX$212,"&gt;"&amp;嘉年华数值统计!$BZ15,数据母表!$AX$5:$AX$212,"&lt;="&amp;嘉年华数值统计!$BZ16)*$CH$4</f>
        <v>0</v>
      </c>
      <c r="CJ16" s="69">
        <f>SUMIFS(数据母表!BH$5:BH$212,数据母表!$AW$5:$AW$212,"="&amp;嘉年华数值统计!$CG$3,数据母表!$AX$5:$AX$212,"&gt;"&amp;嘉年华数值统计!$BZ15,数据母表!$AX$5:$AX$212,"&lt;="&amp;嘉年华数值统计!$BZ16)*$CG$4+SUMIFS(数据母表!BH$5:BH$212,数据母表!$AW$5:$AW$212,"="&amp;嘉年华数值统计!$CH$3,数据母表!$AX$5:$AX$212,"&gt;"&amp;嘉年华数值统计!$BZ15,数据母表!$AX$5:$AX$212,"&lt;="&amp;嘉年华数值统计!$BZ16)*$CH$4</f>
        <v>0</v>
      </c>
      <c r="CK16" s="69">
        <f>SUMIFS(数据母表!BO$5:BO$84,数据母表!$BM$5:$BM$84,"="&amp;嘉年华数值统计!$CG$3,数据母表!$BN$5:$BN$84,"&gt;"&amp;嘉年华数值统计!$BW15,数据母表!$BN$5:$BN$84,"&lt;="&amp;嘉年华数值统计!$BW16)*嘉年华数值统计!$CG$4+SUMIFS(数据母表!BO$5:BO$84,数据母表!$BM$5:$BM$84,"="&amp;嘉年华数值统计!$CH$3,数据母表!$BN$5:$BN$84,"&gt;"&amp;嘉年华数值统计!$BW15,数据母表!$BN$5:$BN$84,"&lt;="&amp;嘉年华数值统计!$BW16)*嘉年华数值统计!$CH$4</f>
        <v>0</v>
      </c>
      <c r="CL16" s="69">
        <f>SUMIFS(数据母表!BP$5:BP$84,数据母表!$BM$5:$BM$84,"="&amp;嘉年华数值统计!$CG$3,数据母表!$BN$5:$BN$84,"&gt;"&amp;嘉年华数值统计!$BW15,数据母表!$BN$5:$BN$84,"&lt;="&amp;嘉年华数值统计!$BW16)*嘉年华数值统计!$CG$4+SUMIFS(数据母表!BP$5:BP$84,数据母表!$BM$5:$BM$84,"="&amp;嘉年华数值统计!$CH$3,数据母表!$BN$5:$BN$84,"&gt;"&amp;嘉年华数值统计!$BW15,数据母表!$BN$5:$BN$84,"&lt;="&amp;嘉年华数值统计!$BW16)*嘉年华数值统计!$CH$4</f>
        <v>324</v>
      </c>
      <c r="CM16" s="69">
        <f>SUMIFS(数据母表!BQ$5:BQ$84,数据母表!$BM$5:$BM$84,"="&amp;嘉年华数值统计!$CG$3,数据母表!$BN$5:$BN$84,"&gt;"&amp;嘉年华数值统计!$BW15,数据母表!$BN$5:$BN$84,"&lt;="&amp;嘉年华数值统计!$BW16)*嘉年华数值统计!$CG$4+SUMIFS(数据母表!BQ$5:BQ$84,数据母表!$BM$5:$BM$84,"="&amp;嘉年华数值统计!$CH$3,数据母表!$BN$5:$BN$84,"&gt;"&amp;嘉年华数值统计!$BW15,数据母表!$BN$5:$BN$84,"&lt;="&amp;嘉年华数值统计!$BW16)*嘉年华数值统计!$CH$4</f>
        <v>0</v>
      </c>
      <c r="CN16" s="69">
        <f>SUMIFS(数据母表!BR$5:BR$84,数据母表!$BM$5:$BM$84,"="&amp;嘉年华数值统计!$CG$3,数据母表!$BN$5:$BN$84,"&gt;"&amp;嘉年华数值统计!$BW15,数据母表!$BN$5:$BN$84,"&lt;="&amp;嘉年华数值统计!$BW16)*嘉年华数值统计!$CG$4+SUMIFS(数据母表!BR$5:BR$84,数据母表!$BM$5:$BM$84,"="&amp;嘉年华数值统计!$CH$3,数据母表!$BN$5:$BN$84,"&gt;"&amp;嘉年华数值统计!$BW15,数据母表!$BN$5:$BN$84,"&lt;="&amp;嘉年华数值统计!$BW16)*嘉年华数值统计!$CH$4</f>
        <v>0</v>
      </c>
      <c r="CO16" s="13">
        <f>SUMIFS(数据母表!$BJ$5:$BJ$212,数据母表!$AW$5:$AW$212,"="&amp;嘉年华数值统计!$CG$3,数据母表!$AX$5:$AX$212,"&gt;"&amp;嘉年华数值统计!$BZ15,数据母表!$AX$5:$AX$212,"&lt;="&amp;嘉年华数值统计!$BZ16)*$CG$4+SUMIFS(数据母表!$BJ$5:$BJ$212,数据母表!$AW$5:$AW$212,"="&amp;嘉年华数值统计!$CH$3,数据母表!$AX$5:$AX$212,"&gt;"&amp;嘉年华数值统计!$BZ15,数据母表!$AX$5:$AX$212,"&lt;="&amp;嘉年华数值统计!$BZ16)*$CH$4</f>
        <v>86850</v>
      </c>
      <c r="CP16" s="13">
        <f>SUMIFS(数据母表!$BS$5:$BS$84,数据母表!$BM$5:$BM$84,"="&amp;嘉年华数值统计!$CG$3,数据母表!$BN$5:$BN$84,"&gt;"&amp;嘉年华数值统计!$BW15,数据母表!$BN$5:$BN$84,"&lt;="&amp;嘉年华数值统计!BW16)*$CG$4+SUMIFS(数据母表!$BS$5:$BS$84,数据母表!$BM$5:$BM$84,"="&amp;嘉年华数值统计!$CH$3,数据母表!$BN$5:$BN$84,"&gt;"&amp;嘉年华数值统计!$BW15,数据母表!$BN$5:$BN$84,"&lt;="&amp;嘉年华数值统计!BW16)*$CH$4</f>
        <v>82500</v>
      </c>
      <c r="CQ16" s="13">
        <f>SUMIFS(数据母表!$DO$5:$DO$154,数据母表!$DK$5:$DK$154,"&lt;="&amp;嘉年华数值统计!$BT16,数据母表!$DK$5:$DK$154,"&gt;"&amp;嘉年华数值统计!$BT15)*6</f>
        <v>534480</v>
      </c>
      <c r="CR16" s="13">
        <f t="shared" si="9"/>
        <v>703830</v>
      </c>
      <c r="CS16" s="13">
        <f>IF(BY16&lt;&gt;BY15,INDEX(数据母表!$FW$5:$FW$15,嘉年华数值统计!BY16)*60,0)</f>
        <v>6000</v>
      </c>
      <c r="CU16" s="69">
        <v>4</v>
      </c>
      <c r="CV16" s="69" t="s">
        <v>969</v>
      </c>
      <c r="CW16" s="13">
        <f>SUMIFS(CF$7:CF$19,$BU$7:$BU$19,"="&amp;$CU16)</f>
        <v>0</v>
      </c>
      <c r="CX16" s="13">
        <f t="shared" ref="CX16" si="66">SUMIFS(CG$7:CG$19,$BU$7:$BU$19,"="&amp;$CU16)</f>
        <v>0</v>
      </c>
      <c r="CY16" s="13">
        <f t="shared" ref="CY16" si="67">SUMIFS(CH$7:CH$19,$BU$7:$BU$19,"="&amp;$CU16)</f>
        <v>330</v>
      </c>
      <c r="CZ16" s="13">
        <f t="shared" ref="CZ16" si="68">SUMIFS(CI$7:CI$19,$BU$7:$BU$19,"="&amp;$CU16)</f>
        <v>0</v>
      </c>
      <c r="DA16" s="13">
        <f t="shared" ref="DA16" si="69">SUMIFS(CJ$7:CJ$19,$BU$7:$BU$19,"="&amp;$CU16)</f>
        <v>0</v>
      </c>
      <c r="DB16" s="13">
        <f t="shared" ref="DB16" si="70">SUMIFS(CK$7:CK$19,$BU$7:$BU$19,"="&amp;$CU16)</f>
        <v>996</v>
      </c>
      <c r="DC16" s="13">
        <f t="shared" ref="DC16" si="71">SUMIFS(CL$7:CL$19,$BU$7:$BU$19,"="&amp;$CU16)</f>
        <v>0</v>
      </c>
      <c r="DD16" s="13">
        <f t="shared" ref="DD16" si="72">SUMIFS(CM$7:CM$19,$BU$7:$BU$19,"="&amp;$CU16)</f>
        <v>0</v>
      </c>
      <c r="DE16" s="13">
        <f>SUMIFS(CN$7:CN$19,$BU$7:$BU$19,"="&amp;$CU16)</f>
        <v>0</v>
      </c>
      <c r="DF16" s="13">
        <f>SUMIFS(CR$7:CR$19,$BU$7:$BU$19,"="&amp;$CU16)</f>
        <v>471510</v>
      </c>
    </row>
    <row r="17" spans="4:110" ht="16.5" x14ac:dyDescent="0.2">
      <c r="W17" t="s">
        <v>662</v>
      </c>
      <c r="AA17">
        <f>SUM(W5:W7)/J5</f>
        <v>0.37492572786690431</v>
      </c>
      <c r="AC17" t="s">
        <v>664</v>
      </c>
      <c r="AO17" s="13">
        <v>4</v>
      </c>
      <c r="AP17" s="13">
        <f t="shared" si="0"/>
        <v>47</v>
      </c>
      <c r="AQ17" s="13">
        <f t="shared" si="1"/>
        <v>54</v>
      </c>
      <c r="AR17" s="13">
        <f>MATCH(AQ17,产出数据母表!$AR$5:$AR$34,1)-1</f>
        <v>8</v>
      </c>
      <c r="AS17" s="13" t="s">
        <v>748</v>
      </c>
      <c r="AT17" s="13">
        <f>INT(INDEX(产出数据母表!AS$5:AS$34,嘉年华数值统计!$AR17)*48)</f>
        <v>240</v>
      </c>
      <c r="AU17" s="13">
        <f>INT(INDEX(产出数据母表!AT$5:AT$34,嘉年华数值统计!$AR17)*48)</f>
        <v>78</v>
      </c>
      <c r="AV17" s="13">
        <f>INT(INDEX(产出数据母表!AU$5:AU$34,嘉年华数值统计!$AR17)*48)</f>
        <v>0</v>
      </c>
      <c r="AW17" s="13">
        <f>INT(INDEX(产出数据母表!AV$5:AV$34,嘉年华数值统计!$AR17)*48)</f>
        <v>0</v>
      </c>
      <c r="AX17" s="13">
        <f>INT(INDEX(产出数据母表!AW$5:AW$34,嘉年华数值统计!$AR17)*48)</f>
        <v>0</v>
      </c>
      <c r="AY17" s="13">
        <f>INT(INDEX(产出数据母表!AX$5:AX$34,嘉年华数值统计!$AR17)*48)</f>
        <v>28</v>
      </c>
      <c r="AZ17" s="13">
        <f>INT(INDEX(产出数据母表!AY$5:AY$34,嘉年华数值统计!$AR17)*48)</f>
        <v>0</v>
      </c>
      <c r="BA17" s="13">
        <f>INT(INDEX(产出数据母表!AZ$5:AZ$34,嘉年华数值统计!$AR17)*48)</f>
        <v>0</v>
      </c>
      <c r="BB17" s="13">
        <f>INT(INDEX(产出数据母表!BA$5:BA$34,嘉年华数值统计!$AR17)*48)</f>
        <v>0</v>
      </c>
      <c r="BC17" s="13">
        <f>INT(INDEX(产出数据母表!BB$5:BB$34,嘉年华数值统计!$AR17)*48)</f>
        <v>0</v>
      </c>
      <c r="BD17" s="13">
        <f>INT(INDEX(产出数据母表!BC$5:BC$34,嘉年华数值统计!$AR17)*48)</f>
        <v>201600</v>
      </c>
      <c r="BE17" s="13">
        <f>INT(INDEX(产出数据母表!BD$5:BD$34,嘉年华数值统计!$AR17)*48)</f>
        <v>129600</v>
      </c>
      <c r="BF17" s="13"/>
      <c r="BG17" s="13"/>
      <c r="BH17" s="13"/>
      <c r="BI17" s="13"/>
      <c r="BJ17" s="13"/>
      <c r="BR17" s="69">
        <v>11</v>
      </c>
      <c r="BS17" s="69">
        <v>9</v>
      </c>
      <c r="BT17" s="69">
        <f>[1]节奏总表!$M15</f>
        <v>65</v>
      </c>
      <c r="BU17" s="69">
        <f t="shared" si="7"/>
        <v>6</v>
      </c>
      <c r="BV17" s="69">
        <f>MATCH(BT17,属性价值透视!$FL$5:$FL$24,1)</f>
        <v>9</v>
      </c>
      <c r="BW17" s="69">
        <f t="shared" si="8"/>
        <v>10</v>
      </c>
      <c r="BX17" s="69">
        <f>INDEX(属性价值透视!$FR$5:$FR$24,嘉年华数值统计!BW17)</f>
        <v>72</v>
      </c>
      <c r="BY17" s="69">
        <v>3</v>
      </c>
      <c r="BZ17" s="69">
        <f>INDEX(属性价值透视!$FS$5:$FS$24,嘉年华数值统计!BW17)</f>
        <v>21</v>
      </c>
      <c r="CA17" s="69">
        <v>6</v>
      </c>
      <c r="CB17" s="69">
        <v>3</v>
      </c>
      <c r="CC17" s="69">
        <v>0</v>
      </c>
      <c r="CD17" s="69">
        <v>0</v>
      </c>
      <c r="CF17" s="69">
        <f>SUMIFS(数据母表!BD$5:BD$212,数据母表!$AW$5:$AW$212,"="&amp;嘉年华数值统计!$CG$3,数据母表!$AX$5:$AX$212,"&gt;"&amp;嘉年华数值统计!$BZ16,数据母表!$AX$5:$AX$212,"&lt;="&amp;嘉年华数值统计!$BZ17)*$CG$4+SUMIFS(数据母表!BD$5:BD$212,数据母表!$AW$5:$AW$212,"="&amp;嘉年华数值统计!$CH$3,数据母表!$AX$5:$AX$212,"&gt;"&amp;嘉年华数值统计!$BZ16,数据母表!$AX$5:$AX$212,"&lt;="&amp;嘉年华数值统计!$BZ17)*$CH$4</f>
        <v>0</v>
      </c>
      <c r="CG17" s="69">
        <f>SUMIFS(数据母表!BE$5:BE$212,数据母表!$AW$5:$AW$212,"="&amp;嘉年华数值统计!$CG$3,数据母表!$AX$5:$AX$212,"&gt;"&amp;嘉年华数值统计!$BZ16,数据母表!$AX$5:$AX$212,"&lt;="&amp;嘉年华数值统计!$BZ17)*$CG$4+SUMIFS(数据母表!BE$5:BE$212,数据母表!$AW$5:$AW$212,"="&amp;嘉年华数值统计!$CH$3,数据母表!$AX$5:$AX$212,"&gt;"&amp;嘉年华数值统计!$BZ16,数据母表!$AX$5:$AX$212,"&lt;="&amp;嘉年华数值统计!$BZ17)*$CH$4</f>
        <v>0</v>
      </c>
      <c r="CH17" s="69">
        <f>SUMIFS(数据母表!BF$5:BF$212,数据母表!$AW$5:$AW$212,"="&amp;嘉年华数值统计!$CG$3,数据母表!$AX$5:$AX$212,"&gt;"&amp;嘉年华数值统计!$BZ16,数据母表!$AX$5:$AX$212,"&lt;="&amp;嘉年华数值统计!$BZ17)*$CG$4+SUMIFS(数据母表!BF$5:BF$212,数据母表!$AW$5:$AW$212,"="&amp;嘉年华数值统计!$CH$3,数据母表!$AX$5:$AX$212,"&gt;"&amp;嘉年华数值统计!$BZ16,数据母表!$AX$5:$AX$212,"&lt;="&amp;嘉年华数值统计!$BZ17)*$CH$4</f>
        <v>1230</v>
      </c>
      <c r="CI17" s="69">
        <f>SUMIFS(数据母表!BG$5:BG$212,数据母表!$AW$5:$AW$212,"="&amp;嘉年华数值统计!$CG$3,数据母表!$AX$5:$AX$212,"&gt;"&amp;嘉年华数值统计!$BZ16,数据母表!$AX$5:$AX$212,"&lt;="&amp;嘉年华数值统计!$BZ17)*$CG$4+SUMIFS(数据母表!BG$5:BG$212,数据母表!$AW$5:$AW$212,"="&amp;嘉年华数值统计!$CH$3,数据母表!$AX$5:$AX$212,"&gt;"&amp;嘉年华数值统计!$BZ16,数据母表!$AX$5:$AX$212,"&lt;="&amp;嘉年华数值统计!$BZ17)*$CH$4</f>
        <v>0</v>
      </c>
      <c r="CJ17" s="69">
        <f>SUMIFS(数据母表!BH$5:BH$212,数据母表!$AW$5:$AW$212,"="&amp;嘉年华数值统计!$CG$3,数据母表!$AX$5:$AX$212,"&gt;"&amp;嘉年华数值统计!$BZ16,数据母表!$AX$5:$AX$212,"&lt;="&amp;嘉年华数值统计!$BZ17)*$CG$4+SUMIFS(数据母表!BH$5:BH$212,数据母表!$AW$5:$AW$212,"="&amp;嘉年华数值统计!$CH$3,数据母表!$AX$5:$AX$212,"&gt;"&amp;嘉年华数值统计!$BZ16,数据母表!$AX$5:$AX$212,"&lt;="&amp;嘉年华数值统计!$BZ17)*$CH$4</f>
        <v>0</v>
      </c>
      <c r="CK17" s="69">
        <f>SUMIFS(数据母表!BO$5:BO$84,数据母表!$BM$5:$BM$84,"="&amp;嘉年华数值统计!$CG$3,数据母表!$BN$5:$BN$84,"&gt;"&amp;嘉年华数值统计!$BW16,数据母表!$BN$5:$BN$84,"&lt;="&amp;嘉年华数值统计!$BW17)*嘉年华数值统计!$CG$4+SUMIFS(数据母表!BO$5:BO$84,数据母表!$BM$5:$BM$84,"="&amp;嘉年华数值统计!$CH$3,数据母表!$BN$5:$BN$84,"&gt;"&amp;嘉年华数值统计!$BW16,数据母表!$BN$5:$BN$84,"&lt;="&amp;嘉年华数值统计!$BW17)*嘉年华数值统计!$CH$4</f>
        <v>0</v>
      </c>
      <c r="CL17" s="69">
        <f>SUMIFS(数据母表!BP$5:BP$84,数据母表!$BM$5:$BM$84,"="&amp;嘉年华数值统计!$CG$3,数据母表!$BN$5:$BN$84,"&gt;"&amp;嘉年华数值统计!$BW16,数据母表!$BN$5:$BN$84,"&lt;="&amp;嘉年华数值统计!$BW17)*嘉年华数值统计!$CG$4+SUMIFS(数据母表!BP$5:BP$84,数据母表!$BM$5:$BM$84,"="&amp;嘉年华数值统计!$CH$3,数据母表!$BN$5:$BN$84,"&gt;"&amp;嘉年华数值统计!$BW16,数据母表!$BN$5:$BN$84,"&lt;="&amp;嘉年华数值统计!$BW17)*嘉年华数值统计!$CH$4</f>
        <v>456</v>
      </c>
      <c r="CM17" s="69">
        <f>SUMIFS(数据母表!BQ$5:BQ$84,数据母表!$BM$5:$BM$84,"="&amp;嘉年华数值统计!$CG$3,数据母表!$BN$5:$BN$84,"&gt;"&amp;嘉年华数值统计!$BW16,数据母表!$BN$5:$BN$84,"&lt;="&amp;嘉年华数值统计!$BW17)*嘉年华数值统计!$CG$4+SUMIFS(数据母表!BQ$5:BQ$84,数据母表!$BM$5:$BM$84,"="&amp;嘉年华数值统计!$CH$3,数据母表!$BN$5:$BN$84,"&gt;"&amp;嘉年华数值统计!$BW16,数据母表!$BN$5:$BN$84,"&lt;="&amp;嘉年华数值统计!$BW17)*嘉年华数值统计!$CH$4</f>
        <v>0</v>
      </c>
      <c r="CN17" s="69">
        <f>SUMIFS(数据母表!BR$5:BR$84,数据母表!$BM$5:$BM$84,"="&amp;嘉年华数值统计!$CG$3,数据母表!$BN$5:$BN$84,"&gt;"&amp;嘉年华数值统计!$BW16,数据母表!$BN$5:$BN$84,"&lt;="&amp;嘉年华数值统计!$BW17)*嘉年华数值统计!$CG$4+SUMIFS(数据母表!BR$5:BR$84,数据母表!$BM$5:$BM$84,"="&amp;嘉年华数值统计!$CH$3,数据母表!$BN$5:$BN$84,"&gt;"&amp;嘉年华数值统计!$BW16,数据母表!$BN$5:$BN$84,"&lt;="&amp;嘉年华数值统计!$BW17)*嘉年华数值统计!$CH$4</f>
        <v>0</v>
      </c>
      <c r="CO17" s="13">
        <f>SUMIFS(数据母表!$BJ$5:$BJ$212,数据母表!$AW$5:$AW$212,"="&amp;嘉年华数值统计!$CG$3,数据母表!$AX$5:$AX$212,"&gt;"&amp;嘉年华数值统计!$BZ16,数据母表!$AX$5:$AX$212,"&lt;="&amp;嘉年华数值统计!$BZ17)*$CG$4+SUMIFS(数据母表!$BJ$5:$BJ$212,数据母表!$AW$5:$AW$212,"="&amp;嘉年华数值统计!$CH$3,数据母表!$AX$5:$AX$212,"&gt;"&amp;嘉年华数值统计!$BZ16,数据母表!$AX$5:$AX$212,"&lt;="&amp;嘉年华数值统计!$BZ17)*$CH$4</f>
        <v>106950</v>
      </c>
      <c r="CP17" s="13">
        <f>SUMIFS(数据母表!$BS$5:$BS$84,数据母表!$BM$5:$BM$84,"="&amp;嘉年华数值统计!$CG$3,数据母表!$BN$5:$BN$84,"&gt;"&amp;嘉年华数值统计!$BW16,数据母表!$BN$5:$BN$84,"&lt;="&amp;嘉年华数值统计!BW17)*$CG$4+SUMIFS(数据母表!$BS$5:$BS$84,数据母表!$BM$5:$BM$84,"="&amp;嘉年华数值统计!$CH$3,数据母表!$BN$5:$BN$84,"&gt;"&amp;嘉年华数值统计!$BW16,数据母表!$BN$5:$BN$84,"&lt;="&amp;嘉年华数值统计!BW17)*$CH$4</f>
        <v>142500</v>
      </c>
      <c r="CQ17" s="13">
        <f>SUMIFS(数据母表!$DO$5:$DO$154,数据母表!$DK$5:$DK$154,"&lt;="&amp;嘉年华数值统计!$BT17,数据母表!$DK$5:$DK$154,"&gt;"&amp;嘉年华数值统计!$BT16)*6</f>
        <v>625920</v>
      </c>
      <c r="CR17" s="13">
        <f t="shared" si="9"/>
        <v>875370</v>
      </c>
      <c r="CS17" s="13">
        <f>IF(BY17&lt;&gt;BY16,INDEX(数据母表!$FW$5:$FW$15,嘉年华数值统计!BY17)*60,0)</f>
        <v>0</v>
      </c>
      <c r="CU17" s="69">
        <v>4</v>
      </c>
      <c r="CV17" s="69" t="s">
        <v>968</v>
      </c>
      <c r="CW17" s="13">
        <f>SUMIFS(AT$6:AT$26,$AO$6:$AO$26,"="&amp;$CU17)</f>
        <v>240</v>
      </c>
      <c r="CX17" s="13">
        <f t="shared" ref="CX17" si="73">SUMIFS(AU$6:AU$26,$AO$6:$AO$26,"="&amp;$CU17)</f>
        <v>454</v>
      </c>
      <c r="CY17" s="13">
        <f t="shared" ref="CY17" si="74">SUMIFS(AV$6:AV$26,$AO$6:$AO$26,"="&amp;$CU17)</f>
        <v>0</v>
      </c>
      <c r="CZ17" s="13">
        <f t="shared" ref="CZ17" si="75">SUMIFS(AW$6:AW$26,$AO$6:$AO$26,"="&amp;$CU17)</f>
        <v>0</v>
      </c>
      <c r="DA17" s="13">
        <f t="shared" ref="DA17" si="76">SUMIFS(AX$6:AX$26,$AO$6:$AO$26,"="&amp;$CU17)</f>
        <v>0</v>
      </c>
      <c r="DB17" s="13">
        <f t="shared" ref="DB17" si="77">SUMIFS(AY$6:AY$26,$AO$6:$AO$26,"="&amp;$CU17)</f>
        <v>362</v>
      </c>
      <c r="DC17" s="13">
        <f t="shared" ref="DC17" si="78">SUMIFS(AZ$6:AZ$26,$AO$6:$AO$26,"="&amp;$CU17)</f>
        <v>0</v>
      </c>
      <c r="DD17" s="13">
        <f t="shared" ref="DD17" si="79">SUMIFS(BA$6:BA$26,$AO$6:$AO$26,"="&amp;$CU17)</f>
        <v>0</v>
      </c>
      <c r="DE17" s="13">
        <f t="shared" ref="DE17" si="80">SUMIFS(BB$6:BB$26,$AO$6:$AO$26,"="&amp;$CU17)</f>
        <v>0</v>
      </c>
      <c r="DF17" s="13">
        <f>SUMIFS(BE$6:BE$26,$AO$6:$AO$26,"="&amp;$CU17)</f>
        <v>307800</v>
      </c>
    </row>
    <row r="18" spans="4:110" ht="16.5" x14ac:dyDescent="0.2">
      <c r="W18">
        <f>X13+X12-SUM(W5:W7)</f>
        <v>2113</v>
      </c>
      <c r="AO18" s="13">
        <v>5</v>
      </c>
      <c r="AP18" s="13">
        <f t="shared" si="0"/>
        <v>54</v>
      </c>
      <c r="AQ18" s="13">
        <f t="shared" si="1"/>
        <v>60</v>
      </c>
      <c r="AR18" s="13">
        <f>MATCH(AQ18,产出数据母表!$AR$5:$AR$34,1)-1</f>
        <v>10</v>
      </c>
      <c r="AS18" s="13" t="s">
        <v>746</v>
      </c>
      <c r="AT18" s="13">
        <f>SUMIFS(产出数据母表!F$5:F$64,产出数据母表!$C$5:$C$64,"&gt;="&amp;嘉年华数值统计!$AP18,产出数据母表!$C$5:$C$64,"&lt;"&amp;嘉年华数值统计!$AQ18)</f>
        <v>0</v>
      </c>
      <c r="AU18" s="13">
        <f>SUMIFS(产出数据母表!G$5:G$64,产出数据母表!$C$5:$C$64,"&gt;="&amp;嘉年华数值统计!$AP18,产出数据母表!$C$5:$C$64,"&lt;"&amp;嘉年华数值统计!$AQ18)</f>
        <v>0</v>
      </c>
      <c r="AV18" s="13">
        <f>SUMIFS(产出数据母表!H$5:H$64,产出数据母表!$C$5:$C$64,"&gt;="&amp;嘉年华数值统计!$AP18,产出数据母表!$C$5:$C$64,"&lt;"&amp;嘉年华数值统计!$AQ18)</f>
        <v>14</v>
      </c>
      <c r="AW18" s="13">
        <f>SUMIFS(产出数据母表!I$5:I$64,产出数据母表!$C$5:$C$64,"&gt;="&amp;嘉年华数值统计!$AP18,产出数据母表!$C$5:$C$64,"&lt;"&amp;嘉年华数值统计!$AQ18)</f>
        <v>0</v>
      </c>
      <c r="AX18" s="13">
        <f>SUMIFS(产出数据母表!J$5:J$64,产出数据母表!$C$5:$C$64,"&gt;="&amp;嘉年华数值统计!$AP18,产出数据母表!$C$5:$C$64,"&lt;"&amp;嘉年华数值统计!$AQ18)</f>
        <v>0</v>
      </c>
      <c r="AY18" s="13">
        <f>SUMIFS(产出数据母表!K$5:K$64,产出数据母表!$C$5:$C$64,"&gt;="&amp;嘉年华数值统计!$AP18,产出数据母表!$C$5:$C$64,"&lt;"&amp;嘉年华数值统计!$AQ18)</f>
        <v>0</v>
      </c>
      <c r="AZ18" s="13">
        <f>SUMIFS(产出数据母表!L$5:L$64,产出数据母表!$C$5:$C$64,"&gt;="&amp;嘉年华数值统计!$AP18,产出数据母表!$C$5:$C$64,"&lt;"&amp;嘉年华数值统计!$AQ18)</f>
        <v>8</v>
      </c>
      <c r="BA18" s="13">
        <f>SUMIFS(产出数据母表!M$5:M$64,产出数据母表!$C$5:$C$64,"&gt;="&amp;嘉年华数值统计!$AP18,产出数据母表!$C$5:$C$64,"&lt;"&amp;嘉年华数值统计!$AQ18)</f>
        <v>0</v>
      </c>
      <c r="BB18" s="13">
        <f>SUMIFS(产出数据母表!N$5:N$64,产出数据母表!$C$5:$C$64,"&gt;="&amp;嘉年华数值统计!$AP18,产出数据母表!$C$5:$C$64,"&lt;"&amp;嘉年华数值统计!$AQ18)</f>
        <v>0</v>
      </c>
      <c r="BC18" s="13">
        <f>SUMIFS(产出数据母表!O$5:O$64,产出数据母表!$C$5:$C$64,"&gt;="&amp;嘉年华数值统计!$AP18,产出数据母表!$C$5:$C$64,"&lt;"&amp;嘉年华数值统计!$AQ18)</f>
        <v>0</v>
      </c>
      <c r="BD18" s="13">
        <f>SUMIFS(产出数据母表!D$5:D$64,产出数据母表!$C$5:$C$64,"&gt;="&amp;嘉年华数值统计!$AP18,产出数据母表!$C$5:$C$64,"&lt;"&amp;嘉年华数值统计!$AQ18)</f>
        <v>103500</v>
      </c>
      <c r="BE18" s="13">
        <f>SUMIFS(产出数据母表!$P$5:$P$64,产出数据母表!$C$5:$C$64,"&gt;"&amp;嘉年华数值统计!AP18,产出数据母表!$C$5:$C$64,"&lt;="&amp;嘉年华数值统计!AQ18)+SUMIFS(产出数据母表!$E$5:$E$64,产出数据母表!$C$5:$C$64,"&gt;"&amp;嘉年华数值统计!AP18,产出数据母表!$C$5:$C$64,"&lt;="&amp;嘉年华数值统计!AQ18)</f>
        <v>198900</v>
      </c>
      <c r="BF18" s="13"/>
      <c r="BG18" s="13"/>
      <c r="BH18" s="13"/>
      <c r="BI18" s="13"/>
      <c r="BJ18" s="13"/>
      <c r="BR18" s="69">
        <v>12</v>
      </c>
      <c r="BS18" s="69">
        <v>10</v>
      </c>
      <c r="BT18" s="69">
        <f>[1]节奏总表!$M16</f>
        <v>70</v>
      </c>
      <c r="BU18" s="69">
        <f t="shared" si="7"/>
        <v>7</v>
      </c>
      <c r="BV18" s="69">
        <f>MATCH(BT18,属性价值透视!$FL$5:$FL$24,1)</f>
        <v>10</v>
      </c>
      <c r="BW18" s="69">
        <f t="shared" si="8"/>
        <v>11</v>
      </c>
      <c r="BX18" s="69">
        <f>INDEX(属性价值透视!$FR$5:$FR$24,嘉年华数值统计!BW18)</f>
        <v>80</v>
      </c>
      <c r="BY18" s="69">
        <v>4</v>
      </c>
      <c r="BZ18" s="69">
        <f>INDEX(属性价值透视!$FS$5:$FS$24,嘉年华数值统计!BW18)</f>
        <v>24</v>
      </c>
      <c r="CA18" s="69">
        <v>6</v>
      </c>
      <c r="CB18" s="69">
        <v>4</v>
      </c>
      <c r="CC18" s="69">
        <v>0</v>
      </c>
      <c r="CD18" s="69">
        <v>0</v>
      </c>
      <c r="CF18" s="69">
        <f>SUMIFS(数据母表!BD$5:BD$212,数据母表!$AW$5:$AW$212,"="&amp;嘉年华数值统计!$CG$3,数据母表!$AX$5:$AX$212,"&gt;"&amp;嘉年华数值统计!$BZ17,数据母表!$AX$5:$AX$212,"&lt;="&amp;嘉年华数值统计!$BZ18)*$CG$4+SUMIFS(数据母表!BD$5:BD$212,数据母表!$AW$5:$AW$212,"="&amp;嘉年华数值统计!$CH$3,数据母表!$AX$5:$AX$212,"&gt;"&amp;嘉年华数值统计!$BZ17,数据母表!$AX$5:$AX$212,"&lt;="&amp;嘉年华数值统计!$BZ18)*$CH$4</f>
        <v>0</v>
      </c>
      <c r="CG18" s="69">
        <f>SUMIFS(数据母表!BE$5:BE$212,数据母表!$AW$5:$AW$212,"="&amp;嘉年华数值统计!$CG$3,数据母表!$AX$5:$AX$212,"&gt;"&amp;嘉年华数值统计!$BZ17,数据母表!$AX$5:$AX$212,"&lt;="&amp;嘉年华数值统计!$BZ18)*$CG$4+SUMIFS(数据母表!BE$5:BE$212,数据母表!$AW$5:$AW$212,"="&amp;嘉年华数值统计!$CH$3,数据母表!$AX$5:$AX$212,"&gt;"&amp;嘉年华数值统计!$BZ17,数据母表!$AX$5:$AX$212,"&lt;="&amp;嘉年华数值统计!$BZ18)*$CH$4</f>
        <v>0</v>
      </c>
      <c r="CH18" s="69">
        <f>SUMIFS(数据母表!BF$5:BF$212,数据母表!$AW$5:$AW$212,"="&amp;嘉年华数值统计!$CG$3,数据母表!$AX$5:$AX$212,"&gt;"&amp;嘉年华数值统计!$BZ17,数据母表!$AX$5:$AX$212,"&lt;="&amp;嘉年华数值统计!$BZ18)*$CG$4+SUMIFS(数据母表!BF$5:BF$212,数据母表!$AW$5:$AW$212,"="&amp;嘉年华数值统计!$CH$3,数据母表!$AX$5:$AX$212,"&gt;"&amp;嘉年华数值统计!$BZ17,数据母表!$AX$5:$AX$212,"&lt;="&amp;嘉年华数值统计!$BZ18)*$CH$4</f>
        <v>465</v>
      </c>
      <c r="CI18" s="69">
        <f>SUMIFS(数据母表!BG$5:BG$212,数据母表!$AW$5:$AW$212,"="&amp;嘉年华数值统计!$CG$3,数据母表!$AX$5:$AX$212,"&gt;"&amp;嘉年华数值统计!$BZ17,数据母表!$AX$5:$AX$212,"&lt;="&amp;嘉年华数值统计!$BZ18)*$CG$4+SUMIFS(数据母表!BG$5:BG$212,数据母表!$AW$5:$AW$212,"="&amp;嘉年华数值统计!$CH$3,数据母表!$AX$5:$AX$212,"&gt;"&amp;嘉年华数值统计!$BZ17,数据母表!$AX$5:$AX$212,"&lt;="&amp;嘉年华数值统计!$BZ18)*$CH$4</f>
        <v>270</v>
      </c>
      <c r="CJ18" s="69">
        <f>SUMIFS(数据母表!BH$5:BH$212,数据母表!$AW$5:$AW$212,"="&amp;嘉年华数值统计!$CG$3,数据母表!$AX$5:$AX$212,"&gt;"&amp;嘉年华数值统计!$BZ17,数据母表!$AX$5:$AX$212,"&lt;="&amp;嘉年华数值统计!$BZ18)*$CG$4+SUMIFS(数据母表!BH$5:BH$212,数据母表!$AW$5:$AW$212,"="&amp;嘉年华数值统计!$CH$3,数据母表!$AX$5:$AX$212,"&gt;"&amp;嘉年华数值统计!$BZ17,数据母表!$AX$5:$AX$212,"&lt;="&amp;嘉年华数值统计!$BZ18)*$CH$4</f>
        <v>0</v>
      </c>
      <c r="CK18" s="69">
        <f>SUMIFS(数据母表!BO$5:BO$84,数据母表!$BM$5:$BM$84,"="&amp;嘉年华数值统计!$CG$3,数据母表!$BN$5:$BN$84,"&gt;"&amp;嘉年华数值统计!$BW17,数据母表!$BN$5:$BN$84,"&lt;="&amp;嘉年华数值统计!$BW18)*嘉年华数值统计!$CG$4+SUMIFS(数据母表!BO$5:BO$84,数据母表!$BM$5:$BM$84,"="&amp;嘉年华数值统计!$CH$3,数据母表!$BN$5:$BN$84,"&gt;"&amp;嘉年华数值统计!$BW17,数据母表!$BN$5:$BN$84,"&lt;="&amp;嘉年华数值统计!$BW18)*嘉年华数值统计!$CH$4</f>
        <v>0</v>
      </c>
      <c r="CL18" s="69">
        <f>SUMIFS(数据母表!BP$5:BP$84,数据母表!$BM$5:$BM$84,"="&amp;嘉年华数值统计!$CG$3,数据母表!$BN$5:$BN$84,"&gt;"&amp;嘉年华数值统计!$BW17,数据母表!$BN$5:$BN$84,"&lt;="&amp;嘉年华数值统计!$BW18)*嘉年华数值统计!$CG$4+SUMIFS(数据母表!BP$5:BP$84,数据母表!$BM$5:$BM$84,"="&amp;嘉年华数值统计!$CH$3,数据母表!$BN$5:$BN$84,"&gt;"&amp;嘉年华数值统计!$BW17,数据母表!$BN$5:$BN$84,"&lt;="&amp;嘉年华数值统计!$BW18)*嘉年华数值统计!$CH$4</f>
        <v>609</v>
      </c>
      <c r="CM18" s="69">
        <f>SUMIFS(数据母表!BQ$5:BQ$84,数据母表!$BM$5:$BM$84,"="&amp;嘉年华数值统计!$CG$3,数据母表!$BN$5:$BN$84,"&gt;"&amp;嘉年华数值统计!$BW17,数据母表!$BN$5:$BN$84,"&lt;="&amp;嘉年华数值统计!$BW18)*嘉年华数值统计!$CG$4+SUMIFS(数据母表!BQ$5:BQ$84,数据母表!$BM$5:$BM$84,"="&amp;嘉年华数值统计!$CH$3,数据母表!$BN$5:$BN$84,"&gt;"&amp;嘉年华数值统计!$BW17,数据母表!$BN$5:$BN$84,"&lt;="&amp;嘉年华数值统计!$BW18)*嘉年华数值统计!$CH$4</f>
        <v>0</v>
      </c>
      <c r="CN18" s="69">
        <f>SUMIFS(数据母表!BR$5:BR$84,数据母表!$BM$5:$BM$84,"="&amp;嘉年华数值统计!$CG$3,数据母表!$BN$5:$BN$84,"&gt;"&amp;嘉年华数值统计!$BW17,数据母表!$BN$5:$BN$84,"&lt;="&amp;嘉年华数值统计!$BW18)*嘉年华数值统计!$CG$4+SUMIFS(数据母表!BR$5:BR$84,数据母表!$BM$5:$BM$84,"="&amp;嘉年华数值统计!$CH$3,数据母表!$BN$5:$BN$84,"&gt;"&amp;嘉年华数值统计!$BW17,数据母表!$BN$5:$BN$84,"&lt;="&amp;嘉年华数值统计!$BW18)*嘉年华数值统计!$CH$4</f>
        <v>0</v>
      </c>
      <c r="CO18" s="13">
        <f>SUMIFS(数据母表!$BJ$5:$BJ$212,数据母表!$AW$5:$AW$212,"="&amp;嘉年华数值统计!$CG$3,数据母表!$AX$5:$AX$212,"&gt;"&amp;嘉年华数值统计!$BZ17,数据母表!$AX$5:$AX$212,"&lt;="&amp;嘉年华数值统计!$BZ18)*$CG$4+SUMIFS(数据母表!$BJ$5:$BJ$212,数据母表!$AW$5:$AW$212,"="&amp;嘉年华数值统计!$CH$3,数据母表!$AX$5:$AX$212,"&gt;"&amp;嘉年华数值统计!$BZ17,数据母表!$AX$5:$AX$212,"&lt;="&amp;嘉年华数值统计!$BZ18)*$CH$4</f>
        <v>142350</v>
      </c>
      <c r="CP18" s="13">
        <f>SUMIFS(数据母表!$BS$5:$BS$84,数据母表!$BM$5:$BM$84,"="&amp;嘉年华数值统计!$CG$3,数据母表!$BN$5:$BN$84,"&gt;"&amp;嘉年华数值统计!$BW17,数据母表!$BN$5:$BN$84,"&lt;="&amp;嘉年华数值统计!BW18)*$CG$4+SUMIFS(数据母表!$BS$5:$BS$84,数据母表!$BM$5:$BM$84,"="&amp;嘉年华数值统计!$CH$3,数据母表!$BN$5:$BN$84,"&gt;"&amp;嘉年华数值统计!$BW17,数据母表!$BN$5:$BN$84,"&lt;="&amp;嘉年华数值统计!BW18)*$CH$4</f>
        <v>142500</v>
      </c>
      <c r="CQ18" s="13">
        <f>SUMIFS(数据母表!$DO$5:$DO$154,数据母表!$DK$5:$DK$154,"&lt;="&amp;嘉年华数值统计!$BT18,数据母表!$DK$5:$DK$154,"&gt;"&amp;嘉年华数值统计!$BT17)*6</f>
        <v>717600</v>
      </c>
      <c r="CR18" s="13">
        <f t="shared" si="9"/>
        <v>1002450</v>
      </c>
      <c r="CS18" s="13">
        <f>IF(BY18&lt;&gt;BY17,INDEX(数据母表!$FW$5:$FW$15,嘉年华数值统计!BY18)*60,0)</f>
        <v>7920</v>
      </c>
      <c r="CU18" s="69">
        <v>4</v>
      </c>
      <c r="CV18" s="69" t="s">
        <v>970</v>
      </c>
      <c r="CW18" s="37">
        <f>CW16-CW17</f>
        <v>-240</v>
      </c>
      <c r="CX18" s="37">
        <f t="shared" ref="CX18" si="81">CX16-CX17</f>
        <v>-454</v>
      </c>
      <c r="CY18" s="37">
        <f t="shared" ref="CY18" si="82">CY16-CY17</f>
        <v>330</v>
      </c>
      <c r="CZ18" s="37">
        <f t="shared" ref="CZ18" si="83">CZ16-CZ17</f>
        <v>0</v>
      </c>
      <c r="DA18" s="37">
        <f t="shared" ref="DA18" si="84">DA16-DA17</f>
        <v>0</v>
      </c>
      <c r="DB18" s="37">
        <f t="shared" ref="DB18" si="85">DB16-DB17</f>
        <v>634</v>
      </c>
      <c r="DC18" s="37">
        <f t="shared" ref="DC18" si="86">DC16-DC17</f>
        <v>0</v>
      </c>
      <c r="DD18" s="37">
        <f t="shared" ref="DD18" si="87">DD16-DD17</f>
        <v>0</v>
      </c>
      <c r="DE18" s="37">
        <f t="shared" ref="DE18" si="88">DE16-DE17</f>
        <v>0</v>
      </c>
      <c r="DF18" s="37">
        <f t="shared" ref="DF18" si="89">DF16-DF17</f>
        <v>163710</v>
      </c>
    </row>
    <row r="19" spans="4:110" ht="16.5" x14ac:dyDescent="0.2">
      <c r="AO19" s="13">
        <v>5</v>
      </c>
      <c r="AP19" s="13">
        <f t="shared" si="0"/>
        <v>54</v>
      </c>
      <c r="AQ19" s="13">
        <f t="shared" si="1"/>
        <v>60</v>
      </c>
      <c r="AR19" s="13">
        <f>MATCH(AQ19,产出数据母表!$AR$5:$AR$34,1)-1</f>
        <v>10</v>
      </c>
      <c r="AS19" s="13" t="s">
        <v>747</v>
      </c>
      <c r="AT19" s="13">
        <f>INDEX(产出数据母表!Y$17:Y$29,MATCH(嘉年华数值统计!$AQ19,产出数据母表!$X$17:$X$29,1))*3</f>
        <v>0</v>
      </c>
      <c r="AU19" s="13">
        <f>INDEX(产出数据母表!Z$17:Z$29,MATCH(嘉年华数值统计!$AQ19,产出数据母表!$X$17:$X$29,1))*3</f>
        <v>360</v>
      </c>
      <c r="AV19" s="13">
        <f>INDEX(产出数据母表!AA$17:AA$29,MATCH(嘉年华数值统计!$AQ19,产出数据母表!$X$17:$X$29,1))*3</f>
        <v>0</v>
      </c>
      <c r="AW19" s="13">
        <f>INDEX(产出数据母表!AB$17:AB$29,MATCH(嘉年华数值统计!$AQ19,产出数据母表!$X$17:$X$29,1))*3</f>
        <v>0</v>
      </c>
      <c r="AX19" s="13">
        <f>INDEX(产出数据母表!AC$17:AC$29,MATCH(嘉年华数值统计!$AQ19,产出数据母表!$X$17:$X$29,1))*3</f>
        <v>0</v>
      </c>
      <c r="AY19" s="13">
        <f>INDEX(产出数据母表!AD$30:AD$41,MATCH(嘉年华数值统计!$AQ19,产出数据母表!$X$30:$X$41,1))*3</f>
        <v>105</v>
      </c>
      <c r="AZ19" s="13">
        <f>INDEX(产出数据母表!AE$30:AE$41,MATCH(嘉年华数值统计!$AQ19,产出数据母表!$X$30:$X$41,1))*3</f>
        <v>24</v>
      </c>
      <c r="BA19" s="13">
        <f>INDEX(产出数据母表!AF$30:AF$41,MATCH(嘉年华数值统计!$AQ19,产出数据母表!$X$30:$X$41,1))*3</f>
        <v>0</v>
      </c>
      <c r="BB19" s="13">
        <f>INDEX(产出数据母表!AG$30:AG$41,MATCH(嘉年华数值统计!$AQ19,产出数据母表!$X$30:$X$41,1))*3</f>
        <v>0</v>
      </c>
      <c r="BC19" s="13">
        <f>INDEX(产出数据母表!AH$30:AH$41,MATCH(嘉年华数值统计!$AQ19,产出数据母表!$X$30:$X$41,1))*3</f>
        <v>0</v>
      </c>
      <c r="BD19" s="13">
        <v>0</v>
      </c>
      <c r="BE19" s="13">
        <f>INDEX(产出数据母表!$AI$5:$AI$16,MATCH(嘉年华数值统计!AQ19,产出数据母表!$X$5:$X$16,1))*3</f>
        <v>72000</v>
      </c>
      <c r="BF19" s="13">
        <f>INDEX(产出数据母表!AJ$42:AJ$50,MATCH(嘉年华数值统计!$AQ19,产出数据母表!$X$42:$X$50,1))*3</f>
        <v>84</v>
      </c>
      <c r="BG19" s="13">
        <f>INDEX(产出数据母表!AK$42:AK$50,MATCH(嘉年华数值统计!$AQ19,产出数据母表!$X$42:$X$50,1))*3</f>
        <v>18</v>
      </c>
      <c r="BH19" s="13">
        <f>INDEX(产出数据母表!AL$42:AL$50,MATCH(嘉年华数值统计!$AQ19,产出数据母表!$X$42:$X$50,1))*3</f>
        <v>0</v>
      </c>
      <c r="BI19" s="13">
        <f>INDEX(产出数据母表!AM$42:AM$50,MATCH(嘉年华数值统计!$AQ19,产出数据母表!$X$42:$X$50,1))*3</f>
        <v>0</v>
      </c>
      <c r="BJ19" s="13">
        <f>INDEX(产出数据母表!$AN$51:$AN$57,MATCH(嘉年华数值统计!AQ19,产出数据母表!$X$51:$X$57,1))*3</f>
        <v>100.5</v>
      </c>
      <c r="BR19" s="69">
        <v>13</v>
      </c>
      <c r="BS19" s="69">
        <v>11</v>
      </c>
      <c r="BT19" s="69">
        <f>[1]节奏总表!$M17</f>
        <v>75</v>
      </c>
      <c r="BU19" s="69">
        <f t="shared" si="7"/>
        <v>8</v>
      </c>
      <c r="BV19" s="69">
        <f>MATCH(BT19,属性价值透视!$FL$5:$FL$24,1)</f>
        <v>10</v>
      </c>
      <c r="BW19" s="69">
        <f t="shared" si="8"/>
        <v>11</v>
      </c>
      <c r="BX19" s="69">
        <f>INDEX(属性价值透视!$FR$5:$FR$24,嘉年华数值统计!BW19)</f>
        <v>80</v>
      </c>
      <c r="BY19" s="69">
        <v>4</v>
      </c>
      <c r="BZ19" s="69">
        <f>INDEX(属性价值透视!$FS$5:$FS$24,嘉年华数值统计!BW19)</f>
        <v>24</v>
      </c>
      <c r="CA19" s="69">
        <v>7</v>
      </c>
      <c r="CB19" s="69">
        <v>5</v>
      </c>
      <c r="CC19" s="69">
        <v>3</v>
      </c>
      <c r="CD19" s="69">
        <v>0</v>
      </c>
      <c r="CF19" s="69">
        <f>SUMIFS(数据母表!BD$5:BD$212,数据母表!$AW$5:$AW$212,"="&amp;嘉年华数值统计!$CG$3,数据母表!$AX$5:$AX$212,"&gt;"&amp;嘉年华数值统计!$BZ18,数据母表!$AX$5:$AX$212,"&lt;="&amp;嘉年华数值统计!$BZ19)*$CG$4+SUMIFS(数据母表!BD$5:BD$212,数据母表!$AW$5:$AW$212,"="&amp;嘉年华数值统计!$CH$3,数据母表!$AX$5:$AX$212,"&gt;"&amp;嘉年华数值统计!$BZ18,数据母表!$AX$5:$AX$212,"&lt;="&amp;嘉年华数值统计!$BZ19)*$CH$4</f>
        <v>0</v>
      </c>
      <c r="CG19" s="69">
        <f>SUMIFS(数据母表!BE$5:BE$212,数据母表!$AW$5:$AW$212,"="&amp;嘉年华数值统计!$CG$3,数据母表!$AX$5:$AX$212,"&gt;"&amp;嘉年华数值统计!$BZ18,数据母表!$AX$5:$AX$212,"&lt;="&amp;嘉年华数值统计!$BZ19)*$CG$4+SUMIFS(数据母表!BE$5:BE$212,数据母表!$AW$5:$AW$212,"="&amp;嘉年华数值统计!$CH$3,数据母表!$AX$5:$AX$212,"&gt;"&amp;嘉年华数值统计!$BZ18,数据母表!$AX$5:$AX$212,"&lt;="&amp;嘉年华数值统计!$BZ19)*$CH$4</f>
        <v>0</v>
      </c>
      <c r="CH19" s="69">
        <f>SUMIFS(数据母表!BF$5:BF$212,数据母表!$AW$5:$AW$212,"="&amp;嘉年华数值统计!$CG$3,数据母表!$AX$5:$AX$212,"&gt;"&amp;嘉年华数值统计!$BZ18,数据母表!$AX$5:$AX$212,"&lt;="&amp;嘉年华数值统计!$BZ19)*$CG$4+SUMIFS(数据母表!BF$5:BF$212,数据母表!$AW$5:$AW$212,"="&amp;嘉年华数值统计!$CH$3,数据母表!$AX$5:$AX$212,"&gt;"&amp;嘉年华数值统计!$BZ18,数据母表!$AX$5:$AX$212,"&lt;="&amp;嘉年华数值统计!$BZ19)*$CH$4</f>
        <v>0</v>
      </c>
      <c r="CI19" s="69">
        <f>SUMIFS(数据母表!BG$5:BG$212,数据母表!$AW$5:$AW$212,"="&amp;嘉年华数值统计!$CG$3,数据母表!$AX$5:$AX$212,"&gt;"&amp;嘉年华数值统计!$BZ18,数据母表!$AX$5:$AX$212,"&lt;="&amp;嘉年华数值统计!$BZ19)*$CG$4+SUMIFS(数据母表!BG$5:BG$212,数据母表!$AW$5:$AW$212,"="&amp;嘉年华数值统计!$CH$3,数据母表!$AX$5:$AX$212,"&gt;"&amp;嘉年华数值统计!$BZ18,数据母表!$AX$5:$AX$212,"&lt;="&amp;嘉年华数值统计!$BZ19)*$CH$4</f>
        <v>0</v>
      </c>
      <c r="CJ19" s="69">
        <f>SUMIFS(数据母表!BH$5:BH$212,数据母表!$AW$5:$AW$212,"="&amp;嘉年华数值统计!$CG$3,数据母表!$AX$5:$AX$212,"&gt;"&amp;嘉年华数值统计!$BZ18,数据母表!$AX$5:$AX$212,"&lt;="&amp;嘉年华数值统计!$BZ19)*$CG$4+SUMIFS(数据母表!BH$5:BH$212,数据母表!$AW$5:$AW$212,"="&amp;嘉年华数值统计!$CH$3,数据母表!$AX$5:$AX$212,"&gt;"&amp;嘉年华数值统计!$BZ18,数据母表!$AX$5:$AX$212,"&lt;="&amp;嘉年华数值统计!$BZ19)*$CH$4</f>
        <v>0</v>
      </c>
      <c r="CK19" s="69">
        <f>SUMIFS(数据母表!BO$5:BO$84,数据母表!$BM$5:$BM$84,"="&amp;嘉年华数值统计!$CG$3,数据母表!$BN$5:$BN$84,"&gt;"&amp;嘉年华数值统计!$BW18,数据母表!$BN$5:$BN$84,"&lt;="&amp;嘉年华数值统计!$BW19)*嘉年华数值统计!$CG$4+SUMIFS(数据母表!BO$5:BO$84,数据母表!$BM$5:$BM$84,"="&amp;嘉年华数值统计!$CH$3,数据母表!$BN$5:$BN$84,"&gt;"&amp;嘉年华数值统计!$BW18,数据母表!$BN$5:$BN$84,"&lt;="&amp;嘉年华数值统计!$BW19)*嘉年华数值统计!$CH$4</f>
        <v>0</v>
      </c>
      <c r="CL19" s="69">
        <f>SUMIFS(数据母表!BP$5:BP$84,数据母表!$BM$5:$BM$84,"="&amp;嘉年华数值统计!$CG$3,数据母表!$BN$5:$BN$84,"&gt;"&amp;嘉年华数值统计!$BW18,数据母表!$BN$5:$BN$84,"&lt;="&amp;嘉年华数值统计!$BW19)*嘉年华数值统计!$CG$4+SUMIFS(数据母表!BP$5:BP$84,数据母表!$BM$5:$BM$84,"="&amp;嘉年华数值统计!$CH$3,数据母表!$BN$5:$BN$84,"&gt;"&amp;嘉年华数值统计!$BW18,数据母表!$BN$5:$BN$84,"&lt;="&amp;嘉年华数值统计!$BW19)*嘉年华数值统计!$CH$4</f>
        <v>0</v>
      </c>
      <c r="CM19" s="69">
        <f>SUMIFS(数据母表!BQ$5:BQ$84,数据母表!$BM$5:$BM$84,"="&amp;嘉年华数值统计!$CG$3,数据母表!$BN$5:$BN$84,"&gt;"&amp;嘉年华数值统计!$BW18,数据母表!$BN$5:$BN$84,"&lt;="&amp;嘉年华数值统计!$BW19)*嘉年华数值统计!$CG$4+SUMIFS(数据母表!BQ$5:BQ$84,数据母表!$BM$5:$BM$84,"="&amp;嘉年华数值统计!$CH$3,数据母表!$BN$5:$BN$84,"&gt;"&amp;嘉年华数值统计!$BW18,数据母表!$BN$5:$BN$84,"&lt;="&amp;嘉年华数值统计!$BW19)*嘉年华数值统计!$CH$4</f>
        <v>0</v>
      </c>
      <c r="CN19" s="69">
        <f>SUMIFS(数据母表!BR$5:BR$84,数据母表!$BM$5:$BM$84,"="&amp;嘉年华数值统计!$CG$3,数据母表!$BN$5:$BN$84,"&gt;"&amp;嘉年华数值统计!$BW18,数据母表!$BN$5:$BN$84,"&lt;="&amp;嘉年华数值统计!$BW19)*嘉年华数值统计!$CG$4+SUMIFS(数据母表!BR$5:BR$84,数据母表!$BM$5:$BM$84,"="&amp;嘉年华数值统计!$CH$3,数据母表!$BN$5:$BN$84,"&gt;"&amp;嘉年华数值统计!$BW18,数据母表!$BN$5:$BN$84,"&lt;="&amp;嘉年华数值统计!$BW19)*嘉年华数值统计!$CH$4</f>
        <v>0</v>
      </c>
      <c r="CO19" s="13">
        <f>SUMIFS(数据母表!$BJ$5:$BJ$212,数据母表!$AW$5:$AW$212,"="&amp;嘉年华数值统计!$CG$3,数据母表!$AX$5:$AX$212,"&gt;"&amp;嘉年华数值统计!$BZ18,数据母表!$AX$5:$AX$212,"&lt;="&amp;嘉年华数值统计!$BZ19)*$CG$4+SUMIFS(数据母表!$BJ$5:$BJ$212,数据母表!$AW$5:$AW$212,"="&amp;嘉年华数值统计!$CH$3,数据母表!$AX$5:$AX$212,"&gt;"&amp;嘉年华数值统计!$BZ18,数据母表!$AX$5:$AX$212,"&lt;="&amp;嘉年华数值统计!$BZ19)*$CH$4</f>
        <v>0</v>
      </c>
      <c r="CP19" s="13">
        <f>SUMIFS(数据母表!$BS$5:$BS$84,数据母表!$BM$5:$BM$84,"="&amp;嘉年华数值统计!$CG$3,数据母表!$BN$5:$BN$84,"&gt;"&amp;嘉年华数值统计!$BW18,数据母表!$BN$5:$BN$84,"&lt;="&amp;嘉年华数值统计!BW19)*$CG$4+SUMIFS(数据母表!$BS$5:$BS$84,数据母表!$BM$5:$BM$84,"="&amp;嘉年华数值统计!$CH$3,数据母表!$BN$5:$BN$84,"&gt;"&amp;嘉年华数值统计!$BW18,数据母表!$BN$5:$BN$84,"&lt;="&amp;嘉年华数值统计!BW19)*$CH$4</f>
        <v>0</v>
      </c>
      <c r="CQ19" s="13">
        <f>SUMIFS(数据母表!$DO$5:$DO$154,数据母表!$DK$5:$DK$154,"&lt;="&amp;嘉年华数值统计!$BT19,数据母表!$DK$5:$DK$154,"&gt;"&amp;嘉年华数值统计!$BT18)*6</f>
        <v>1014000</v>
      </c>
      <c r="CR19" s="13">
        <f t="shared" si="9"/>
        <v>1014000</v>
      </c>
      <c r="CS19" s="13">
        <f>IF(BY19&lt;&gt;BY18,INDEX(数据母表!$FW$5:$FW$15,嘉年华数值统计!BY19)*60,0)</f>
        <v>0</v>
      </c>
      <c r="CU19" s="69">
        <v>5</v>
      </c>
      <c r="CV19" s="69" t="s">
        <v>969</v>
      </c>
      <c r="CW19" s="13">
        <f>SUMIFS(CF$7:CF$19,$BU$7:$BU$19,"="&amp;$CU19)</f>
        <v>0</v>
      </c>
      <c r="CX19" s="13">
        <f t="shared" ref="CX19" si="90">SUMIFS(CG$7:CG$19,$BU$7:$BU$19,"="&amp;$CU19)</f>
        <v>0</v>
      </c>
      <c r="CY19" s="13">
        <f t="shared" ref="CY19" si="91">SUMIFS(CH$7:CH$19,$BU$7:$BU$19,"="&amp;$CU19)</f>
        <v>765</v>
      </c>
      <c r="CZ19" s="13">
        <f t="shared" ref="CZ19" si="92">SUMIFS(CI$7:CI$19,$BU$7:$BU$19,"="&amp;$CU19)</f>
        <v>0</v>
      </c>
      <c r="DA19" s="13">
        <f t="shared" ref="DA19" si="93">SUMIFS(CJ$7:CJ$19,$BU$7:$BU$19,"="&amp;$CU19)</f>
        <v>0</v>
      </c>
      <c r="DB19" s="13">
        <f t="shared" ref="DB19" si="94">SUMIFS(CK$7:CK$19,$BU$7:$BU$19,"="&amp;$CU19)</f>
        <v>0</v>
      </c>
      <c r="DC19" s="13">
        <f t="shared" ref="DC19" si="95">SUMIFS(CL$7:CL$19,$BU$7:$BU$19,"="&amp;$CU19)</f>
        <v>324</v>
      </c>
      <c r="DD19" s="13">
        <f t="shared" ref="DD19" si="96">SUMIFS(CM$7:CM$19,$BU$7:$BU$19,"="&amp;$CU19)</f>
        <v>0</v>
      </c>
      <c r="DE19" s="13">
        <f>SUMIFS(CN$7:CN$19,$BU$7:$BU$19,"="&amp;$CU19)</f>
        <v>0</v>
      </c>
      <c r="DF19" s="13">
        <f>SUMIFS(CR$7:CR$19,$BU$7:$BU$19,"="&amp;$CU19)</f>
        <v>1146630</v>
      </c>
    </row>
    <row r="20" spans="4:110" ht="16.5" x14ac:dyDescent="0.2">
      <c r="D20" t="s">
        <v>649</v>
      </c>
      <c r="E20" t="s">
        <v>650</v>
      </c>
      <c r="H20" t="s">
        <v>651</v>
      </c>
      <c r="AO20" s="13">
        <v>5</v>
      </c>
      <c r="AP20" s="13">
        <f t="shared" si="0"/>
        <v>54</v>
      </c>
      <c r="AQ20" s="13">
        <f t="shared" si="1"/>
        <v>60</v>
      </c>
      <c r="AR20" s="13">
        <f>MATCH(AQ20,产出数据母表!$AR$5:$AR$34,1)-1</f>
        <v>10</v>
      </c>
      <c r="AS20" s="13" t="s">
        <v>748</v>
      </c>
      <c r="AT20" s="13">
        <f>INT(INDEX(产出数据母表!AS$5:AS$34,嘉年华数值统计!$AR20)*48)</f>
        <v>240</v>
      </c>
      <c r="AU20" s="13">
        <f>INT(INDEX(产出数据母表!AT$5:AT$34,嘉年华数值统计!$AR20)*48)</f>
        <v>120</v>
      </c>
      <c r="AV20" s="13">
        <f>INT(INDEX(产出数据母表!AU$5:AU$34,嘉年华数值统计!$AR20)*48)</f>
        <v>0</v>
      </c>
      <c r="AW20" s="13">
        <f>INT(INDEX(产出数据母表!AV$5:AV$34,嘉年华数值统计!$AR20)*48)</f>
        <v>0</v>
      </c>
      <c r="AX20" s="13">
        <f>INT(INDEX(产出数据母表!AW$5:AW$34,嘉年华数值统计!$AR20)*48)</f>
        <v>0</v>
      </c>
      <c r="AY20" s="13">
        <f>INT(INDEX(产出数据母表!AX$5:AX$34,嘉年华数值统计!$AR20)*48)</f>
        <v>28</v>
      </c>
      <c r="AZ20" s="13">
        <f>INT(INDEX(产出数据母表!AY$5:AY$34,嘉年华数值统计!$AR20)*48)</f>
        <v>2</v>
      </c>
      <c r="BA20" s="13">
        <f>INT(INDEX(产出数据母表!AZ$5:AZ$34,嘉年华数值统计!$AR20)*48)</f>
        <v>0</v>
      </c>
      <c r="BB20" s="13">
        <f>INT(INDEX(产出数据母表!BA$5:BA$34,嘉年华数值统计!$AR20)*48)</f>
        <v>0</v>
      </c>
      <c r="BC20" s="13">
        <f>INT(INDEX(产出数据母表!BB$5:BB$34,嘉年华数值统计!$AR20)*48)</f>
        <v>0</v>
      </c>
      <c r="BD20" s="13">
        <f>INT(INDEX(产出数据母表!BC$5:BC$34,嘉年华数值统计!$AR20)*48)</f>
        <v>259200</v>
      </c>
      <c r="BE20" s="13">
        <f>INT(INDEX(产出数据母表!BD$5:BD$34,嘉年华数值统计!$AR20)*48)</f>
        <v>158400</v>
      </c>
      <c r="BF20" s="13"/>
      <c r="BG20" s="13"/>
      <c r="BH20" s="13"/>
      <c r="BI20" s="13"/>
      <c r="BJ20" s="13"/>
      <c r="CU20" s="69">
        <v>5</v>
      </c>
      <c r="CV20" s="69" t="s">
        <v>968</v>
      </c>
      <c r="CW20" s="13">
        <f>SUMIFS(AT$6:AT$26,$AO$6:$AO$26,"="&amp;$CU20)</f>
        <v>240</v>
      </c>
      <c r="CX20" s="13">
        <f t="shared" ref="CX20" si="97">SUMIFS(AU$6:AU$26,$AO$6:$AO$26,"="&amp;$CU20)</f>
        <v>480</v>
      </c>
      <c r="CY20" s="13">
        <f t="shared" ref="CY20" si="98">SUMIFS(AV$6:AV$26,$AO$6:$AO$26,"="&amp;$CU20)</f>
        <v>14</v>
      </c>
      <c r="CZ20" s="13">
        <f t="shared" ref="CZ20" si="99">SUMIFS(AW$6:AW$26,$AO$6:$AO$26,"="&amp;$CU20)</f>
        <v>0</v>
      </c>
      <c r="DA20" s="13">
        <f t="shared" ref="DA20" si="100">SUMIFS(AX$6:AX$26,$AO$6:$AO$26,"="&amp;$CU20)</f>
        <v>0</v>
      </c>
      <c r="DB20" s="13">
        <f t="shared" ref="DB20" si="101">SUMIFS(AY$6:AY$26,$AO$6:$AO$26,"="&amp;$CU20)</f>
        <v>133</v>
      </c>
      <c r="DC20" s="13">
        <f t="shared" ref="DC20" si="102">SUMIFS(AZ$6:AZ$26,$AO$6:$AO$26,"="&amp;$CU20)</f>
        <v>34</v>
      </c>
      <c r="DD20" s="13">
        <f t="shared" ref="DD20" si="103">SUMIFS(BA$6:BA$26,$AO$6:$AO$26,"="&amp;$CU20)</f>
        <v>0</v>
      </c>
      <c r="DE20" s="13">
        <f t="shared" ref="DE20" si="104">SUMIFS(BB$6:BB$26,$AO$6:$AO$26,"="&amp;$CU20)</f>
        <v>0</v>
      </c>
      <c r="DF20" s="13">
        <f>SUMIFS(BE$6:BE$26,$AO$6:$AO$26,"="&amp;$CU20)</f>
        <v>429300</v>
      </c>
    </row>
    <row r="21" spans="4:110" ht="16.5" x14ac:dyDescent="0.2">
      <c r="D21">
        <v>20</v>
      </c>
      <c r="E21">
        <v>30</v>
      </c>
      <c r="H21" t="s">
        <v>652</v>
      </c>
      <c r="I21" t="s">
        <v>653</v>
      </c>
      <c r="J21" t="s">
        <v>654</v>
      </c>
      <c r="AO21" s="13">
        <v>6</v>
      </c>
      <c r="AP21" s="13">
        <f t="shared" si="0"/>
        <v>60</v>
      </c>
      <c r="AQ21" s="13">
        <f t="shared" si="1"/>
        <v>65</v>
      </c>
      <c r="AR21" s="13">
        <f>MATCH(AQ21,产出数据母表!$AR$5:$AR$34,1)-1</f>
        <v>11</v>
      </c>
      <c r="AS21" s="13" t="s">
        <v>746</v>
      </c>
      <c r="AT21" s="13">
        <f>SUMIFS(产出数据母表!F$5:F$64,产出数据母表!$C$5:$C$64,"&gt;="&amp;嘉年华数值统计!$AP21,产出数据母表!$C$5:$C$64,"&lt;"&amp;嘉年华数值统计!$AQ21)</f>
        <v>0</v>
      </c>
      <c r="AU21" s="13">
        <f>SUMIFS(产出数据母表!G$5:G$64,产出数据母表!$C$5:$C$64,"&gt;="&amp;嘉年华数值统计!$AP21,产出数据母表!$C$5:$C$64,"&lt;"&amp;嘉年华数值统计!$AQ21)</f>
        <v>0</v>
      </c>
      <c r="AV21" s="13">
        <f>SUMIFS(产出数据母表!H$5:H$64,产出数据母表!$C$5:$C$64,"&gt;="&amp;嘉年华数值统计!$AP21,产出数据母表!$C$5:$C$64,"&lt;"&amp;嘉年华数值统计!$AQ21)</f>
        <v>25</v>
      </c>
      <c r="AW21" s="13">
        <f>SUMIFS(产出数据母表!I$5:I$64,产出数据母表!$C$5:$C$64,"&gt;="&amp;嘉年华数值统计!$AP21,产出数据母表!$C$5:$C$64,"&lt;"&amp;嘉年华数值统计!$AQ21)</f>
        <v>0</v>
      </c>
      <c r="AX21" s="13">
        <f>SUMIFS(产出数据母表!J$5:J$64,产出数据母表!$C$5:$C$64,"&gt;="&amp;嘉年华数值统计!$AP21,产出数据母表!$C$5:$C$64,"&lt;"&amp;嘉年华数值统计!$AQ21)</f>
        <v>0</v>
      </c>
      <c r="AY21" s="13">
        <f>SUMIFS(产出数据母表!K$5:K$64,产出数据母表!$C$5:$C$64,"&gt;="&amp;嘉年华数值统计!$AP21,产出数据母表!$C$5:$C$64,"&lt;"&amp;嘉年华数值统计!$AQ21)</f>
        <v>0</v>
      </c>
      <c r="AZ21" s="13">
        <f>SUMIFS(产出数据母表!L$5:L$64,产出数据母表!$C$5:$C$64,"&gt;="&amp;嘉年华数值统计!$AP21,产出数据母表!$C$5:$C$64,"&lt;"&amp;嘉年华数值统计!$AQ21)</f>
        <v>14</v>
      </c>
      <c r="BA21" s="13">
        <f>SUMIFS(产出数据母表!M$5:M$64,产出数据母表!$C$5:$C$64,"&gt;="&amp;嘉年华数值统计!$AP21,产出数据母表!$C$5:$C$64,"&lt;"&amp;嘉年华数值统计!$AQ21)</f>
        <v>0</v>
      </c>
      <c r="BB21" s="13">
        <f>SUMIFS(产出数据母表!N$5:N$64,产出数据母表!$C$5:$C$64,"&gt;="&amp;嘉年华数值统计!$AP21,产出数据母表!$C$5:$C$64,"&lt;"&amp;嘉年华数值统计!$AQ21)</f>
        <v>0</v>
      </c>
      <c r="BC21" s="13">
        <f>SUMIFS(产出数据母表!O$5:O$64,产出数据母表!$C$5:$C$64,"&gt;="&amp;嘉年华数值统计!$AP21,产出数据母表!$C$5:$C$64,"&lt;"&amp;嘉年华数值统计!$AQ21)</f>
        <v>0</v>
      </c>
      <c r="BD21" s="13">
        <f>SUMIFS(产出数据母表!D$5:D$64,产出数据母表!$C$5:$C$64,"&gt;="&amp;嘉年华数值统计!$AP21,产出数据母表!$C$5:$C$64,"&lt;"&amp;嘉年华数值统计!$AQ21)</f>
        <v>117000</v>
      </c>
      <c r="BE21" s="13">
        <f>SUMIFS(产出数据母表!$P$5:$P$64,产出数据母表!$C$5:$C$64,"&gt;"&amp;嘉年华数值统计!AP21,产出数据母表!$C$5:$C$64,"&lt;="&amp;嘉年华数值统计!AQ21)+SUMIFS(产出数据母表!$E$5:$E$64,产出数据母表!$C$5:$C$64,"&gt;"&amp;嘉年华数值统计!AP21,产出数据母表!$C$5:$C$64,"&lt;="&amp;嘉年华数值统计!AQ21)</f>
        <v>156300</v>
      </c>
      <c r="BF21" s="13"/>
      <c r="BG21" s="13"/>
      <c r="BH21" s="13"/>
      <c r="BI21" s="13"/>
      <c r="BJ21" s="13"/>
      <c r="CU21" s="69">
        <v>5</v>
      </c>
      <c r="CV21" s="69" t="s">
        <v>970</v>
      </c>
      <c r="CW21" s="37">
        <f>CW19-CW20</f>
        <v>-240</v>
      </c>
      <c r="CX21" s="37">
        <f t="shared" ref="CX21" si="105">CX19-CX20</f>
        <v>-480</v>
      </c>
      <c r="CY21" s="37">
        <f t="shared" ref="CY21" si="106">CY19-CY20</f>
        <v>751</v>
      </c>
      <c r="CZ21" s="37">
        <f t="shared" ref="CZ21" si="107">CZ19-CZ20</f>
        <v>0</v>
      </c>
      <c r="DA21" s="37">
        <f t="shared" ref="DA21" si="108">DA19-DA20</f>
        <v>0</v>
      </c>
      <c r="DB21" s="37">
        <f t="shared" ref="DB21" si="109">DB19-DB20</f>
        <v>-133</v>
      </c>
      <c r="DC21" s="37">
        <f t="shared" ref="DC21" si="110">DC19-DC20</f>
        <v>290</v>
      </c>
      <c r="DD21" s="37">
        <f t="shared" ref="DD21" si="111">DD19-DD20</f>
        <v>0</v>
      </c>
      <c r="DE21" s="37">
        <f t="shared" ref="DE21" si="112">DE19-DE20</f>
        <v>0</v>
      </c>
      <c r="DF21" s="37">
        <f t="shared" ref="DF21" si="113">DF19-DF20</f>
        <v>717330</v>
      </c>
    </row>
    <row r="22" spans="4:110" ht="16.5" x14ac:dyDescent="0.2">
      <c r="D22">
        <v>560</v>
      </c>
      <c r="E22">
        <v>840</v>
      </c>
      <c r="F22">
        <f>D22+E22</f>
        <v>1400</v>
      </c>
      <c r="H22">
        <v>6000</v>
      </c>
      <c r="J22">
        <v>3750</v>
      </c>
      <c r="AO22" s="13">
        <v>6</v>
      </c>
      <c r="AP22" s="13">
        <f t="shared" si="0"/>
        <v>60</v>
      </c>
      <c r="AQ22" s="13">
        <f t="shared" si="1"/>
        <v>65</v>
      </c>
      <c r="AR22" s="13">
        <f>MATCH(AQ22,产出数据母表!$AR$5:$AR$34,1)-1</f>
        <v>11</v>
      </c>
      <c r="AS22" s="13" t="s">
        <v>747</v>
      </c>
      <c r="AT22" s="13">
        <f>INDEX(产出数据母表!Y$17:Y$29,MATCH(嘉年华数值统计!$AQ22,产出数据母表!$X$17:$X$29,1))*3</f>
        <v>0</v>
      </c>
      <c r="AU22" s="13">
        <f>INDEX(产出数据母表!Z$17:Z$29,MATCH(嘉年华数值统计!$AQ22,产出数据母表!$X$17:$X$29,1))*3</f>
        <v>225</v>
      </c>
      <c r="AV22" s="13">
        <f>INDEX(产出数据母表!AA$17:AA$29,MATCH(嘉年华数值统计!$AQ22,产出数据母表!$X$17:$X$29,1))*3</f>
        <v>54</v>
      </c>
      <c r="AW22" s="13">
        <f>INDEX(产出数据母表!AB$17:AB$29,MATCH(嘉年华数值统计!$AQ22,产出数据母表!$X$17:$X$29,1))*3</f>
        <v>0</v>
      </c>
      <c r="AX22" s="13">
        <f>INDEX(产出数据母表!AC$17:AC$29,MATCH(嘉年华数值统计!$AQ22,产出数据母表!$X$17:$X$29,1))*3</f>
        <v>0</v>
      </c>
      <c r="AY22" s="13">
        <f>INDEX(产出数据母表!AD$30:AD$41,MATCH(嘉年华数值统计!$AQ22,产出数据母表!$X$30:$X$41,1))*3</f>
        <v>105</v>
      </c>
      <c r="AZ22" s="13">
        <f>INDEX(产出数据母表!AE$30:AE$41,MATCH(嘉年华数值统计!$AQ22,产出数据母表!$X$30:$X$41,1))*3</f>
        <v>24</v>
      </c>
      <c r="BA22" s="13">
        <f>INDEX(产出数据母表!AF$30:AF$41,MATCH(嘉年华数值统计!$AQ22,产出数据母表!$X$30:$X$41,1))*3</f>
        <v>0</v>
      </c>
      <c r="BB22" s="13">
        <f>INDEX(产出数据母表!AG$30:AG$41,MATCH(嘉年华数值统计!$AQ22,产出数据母表!$X$30:$X$41,1))*3</f>
        <v>0</v>
      </c>
      <c r="BC22" s="13">
        <f>INDEX(产出数据母表!AH$30:AH$41,MATCH(嘉年华数值统计!$AQ22,产出数据母表!$X$30:$X$41,1))*3</f>
        <v>0</v>
      </c>
      <c r="BD22" s="13">
        <v>0</v>
      </c>
      <c r="BE22" s="13">
        <f>INDEX(产出数据母表!$AI$5:$AI$16,MATCH(嘉年华数值统计!AQ22,产出数据母表!$X$5:$X$16,1))*3</f>
        <v>72000</v>
      </c>
      <c r="BF22" s="13">
        <f>INDEX(产出数据母表!AJ$42:AJ$50,MATCH(嘉年华数值统计!$AQ22,产出数据母表!$X$42:$X$50,1))*3</f>
        <v>108</v>
      </c>
      <c r="BG22" s="13">
        <f>INDEX(产出数据母表!AK$42:AK$50,MATCH(嘉年华数值统计!$AQ22,产出数据母表!$X$42:$X$50,1))*3</f>
        <v>36</v>
      </c>
      <c r="BH22" s="13">
        <f>INDEX(产出数据母表!AL$42:AL$50,MATCH(嘉年华数值统计!$AQ22,产出数据母表!$X$42:$X$50,1))*3</f>
        <v>0</v>
      </c>
      <c r="BI22" s="13">
        <f>INDEX(产出数据母表!AM$42:AM$50,MATCH(嘉年华数值统计!$AQ22,产出数据母表!$X$42:$X$50,1))*3</f>
        <v>0</v>
      </c>
      <c r="BJ22" s="13">
        <f>INDEX(产出数据母表!$AN$51:$AN$57,MATCH(嘉年华数值统计!AQ22,产出数据母表!$X$51:$X$57,1))*3</f>
        <v>354.9</v>
      </c>
      <c r="CU22" s="69">
        <v>6</v>
      </c>
      <c r="CV22" s="69" t="s">
        <v>969</v>
      </c>
      <c r="CW22" s="13">
        <f>SUMIFS(CF$7:CF$19,$BU$7:$BU$19,"="&amp;$CU22)</f>
        <v>0</v>
      </c>
      <c r="CX22" s="13">
        <f t="shared" ref="CX22" si="114">SUMIFS(CG$7:CG$19,$BU$7:$BU$19,"="&amp;$CU22)</f>
        <v>0</v>
      </c>
      <c r="CY22" s="13">
        <f t="shared" ref="CY22" si="115">SUMIFS(CH$7:CH$19,$BU$7:$BU$19,"="&amp;$CU22)</f>
        <v>1230</v>
      </c>
      <c r="CZ22" s="13">
        <f t="shared" ref="CZ22" si="116">SUMIFS(CI$7:CI$19,$BU$7:$BU$19,"="&amp;$CU22)</f>
        <v>0</v>
      </c>
      <c r="DA22" s="13">
        <f t="shared" ref="DA22" si="117">SUMIFS(CJ$7:CJ$19,$BU$7:$BU$19,"="&amp;$CU22)</f>
        <v>0</v>
      </c>
      <c r="DB22" s="13">
        <f t="shared" ref="DB22" si="118">SUMIFS(CK$7:CK$19,$BU$7:$BU$19,"="&amp;$CU22)</f>
        <v>0</v>
      </c>
      <c r="DC22" s="13">
        <f t="shared" ref="DC22" si="119">SUMIFS(CL$7:CL$19,$BU$7:$BU$19,"="&amp;$CU22)</f>
        <v>456</v>
      </c>
      <c r="DD22" s="13">
        <f t="shared" ref="DD22" si="120">SUMIFS(CM$7:CM$19,$BU$7:$BU$19,"="&amp;$CU22)</f>
        <v>0</v>
      </c>
      <c r="DE22" s="13">
        <f>SUMIFS(CN$7:CN$19,$BU$7:$BU$19,"="&amp;$CU22)</f>
        <v>0</v>
      </c>
      <c r="DF22" s="13">
        <f>SUMIFS(CR$7:CR$19,$BU$7:$BU$19,"="&amp;$CU22)</f>
        <v>875370</v>
      </c>
    </row>
    <row r="23" spans="4:110" ht="16.5" x14ac:dyDescent="0.2">
      <c r="AO23" s="13">
        <v>6</v>
      </c>
      <c r="AP23" s="13">
        <f t="shared" si="0"/>
        <v>60</v>
      </c>
      <c r="AQ23" s="13">
        <f t="shared" si="1"/>
        <v>65</v>
      </c>
      <c r="AR23" s="13">
        <f>MATCH(AQ23,产出数据母表!$AR$5:$AR$34,1)-1</f>
        <v>11</v>
      </c>
      <c r="AS23" s="13" t="s">
        <v>748</v>
      </c>
      <c r="AT23" s="13">
        <f>INT(INDEX(产出数据母表!AS$5:AS$34,嘉年华数值统计!$AR23)*48)</f>
        <v>240</v>
      </c>
      <c r="AU23" s="13">
        <f>INT(INDEX(产出数据母表!AT$5:AT$34,嘉年华数值统计!$AR23)*48)</f>
        <v>120</v>
      </c>
      <c r="AV23" s="13">
        <f>INT(INDEX(产出数据母表!AU$5:AU$34,嘉年华数值统计!$AR23)*48)</f>
        <v>9</v>
      </c>
      <c r="AW23" s="13">
        <f>INT(INDEX(产出数据母表!AV$5:AV$34,嘉年华数值统计!$AR23)*48)</f>
        <v>0</v>
      </c>
      <c r="AX23" s="13">
        <f>INT(INDEX(产出数据母表!AW$5:AW$34,嘉年华数值统计!$AR23)*48)</f>
        <v>0</v>
      </c>
      <c r="AY23" s="13">
        <f>INT(INDEX(产出数据母表!AX$5:AX$34,嘉年华数值统计!$AR23)*48)</f>
        <v>23</v>
      </c>
      <c r="AZ23" s="13">
        <f>INT(INDEX(产出数据母表!AY$5:AY$34,嘉年华数值统计!$AR23)*48)</f>
        <v>5</v>
      </c>
      <c r="BA23" s="13">
        <f>INT(INDEX(产出数据母表!AZ$5:AZ$34,嘉年华数值统计!$AR23)*48)</f>
        <v>0</v>
      </c>
      <c r="BB23" s="13">
        <f>INT(INDEX(产出数据母表!BA$5:BA$34,嘉年华数值统计!$AR23)*48)</f>
        <v>0</v>
      </c>
      <c r="BC23" s="13">
        <f>INT(INDEX(产出数据母表!BB$5:BB$34,嘉年华数值统计!$AR23)*48)</f>
        <v>0</v>
      </c>
      <c r="BD23" s="13">
        <f>INT(INDEX(产出数据母表!BC$5:BC$34,嘉年华数值统计!$AR23)*48)</f>
        <v>288000</v>
      </c>
      <c r="BE23" s="13">
        <f>INT(INDEX(产出数据母表!BD$5:BD$34,嘉年华数值统计!$AR23)*48)</f>
        <v>172800</v>
      </c>
      <c r="BF23" s="13"/>
      <c r="BG23" s="13"/>
      <c r="BH23" s="13"/>
      <c r="BI23" s="13"/>
      <c r="BJ23" s="13"/>
      <c r="CU23" s="69">
        <v>6</v>
      </c>
      <c r="CV23" s="69" t="s">
        <v>968</v>
      </c>
      <c r="CW23" s="13">
        <f>SUMIFS(AT$6:AT$26,$AO$6:$AO$26,"="&amp;$CU23)</f>
        <v>240</v>
      </c>
      <c r="CX23" s="13">
        <f t="shared" ref="CX23" si="121">SUMIFS(AU$6:AU$26,$AO$6:$AO$26,"="&amp;$CU23)</f>
        <v>345</v>
      </c>
      <c r="CY23" s="13">
        <f t="shared" ref="CY23" si="122">SUMIFS(AV$6:AV$26,$AO$6:$AO$26,"="&amp;$CU23)</f>
        <v>88</v>
      </c>
      <c r="CZ23" s="13">
        <f t="shared" ref="CZ23" si="123">SUMIFS(AW$6:AW$26,$AO$6:$AO$26,"="&amp;$CU23)</f>
        <v>0</v>
      </c>
      <c r="DA23" s="13">
        <f t="shared" ref="DA23" si="124">SUMIFS(AX$6:AX$26,$AO$6:$AO$26,"="&amp;$CU23)</f>
        <v>0</v>
      </c>
      <c r="DB23" s="13">
        <f t="shared" ref="DB23" si="125">SUMIFS(AY$6:AY$26,$AO$6:$AO$26,"="&amp;$CU23)</f>
        <v>128</v>
      </c>
      <c r="DC23" s="13">
        <f t="shared" ref="DC23" si="126">SUMIFS(AZ$6:AZ$26,$AO$6:$AO$26,"="&amp;$CU23)</f>
        <v>43</v>
      </c>
      <c r="DD23" s="13">
        <f t="shared" ref="DD23" si="127">SUMIFS(BA$6:BA$26,$AO$6:$AO$26,"="&amp;$CU23)</f>
        <v>0</v>
      </c>
      <c r="DE23" s="13">
        <f t="shared" ref="DE23" si="128">SUMIFS(BB$6:BB$26,$AO$6:$AO$26,"="&amp;$CU23)</f>
        <v>0</v>
      </c>
      <c r="DF23" s="13">
        <f>SUMIFS(BE$6:BE$26,$AO$6:$AO$26,"="&amp;$CU23)</f>
        <v>401100</v>
      </c>
    </row>
    <row r="24" spans="4:110" ht="16.5" x14ac:dyDescent="0.2">
      <c r="AO24" s="13">
        <v>7</v>
      </c>
      <c r="AP24" s="13">
        <f t="shared" si="0"/>
        <v>65</v>
      </c>
      <c r="AQ24" s="13">
        <f t="shared" si="1"/>
        <v>70</v>
      </c>
      <c r="AR24" s="13">
        <f>MATCH(AQ24,产出数据母表!$AR$5:$AR$34,1)-1</f>
        <v>12</v>
      </c>
      <c r="AS24" s="13" t="s">
        <v>746</v>
      </c>
      <c r="AT24" s="13">
        <f>SUMIFS(产出数据母表!F$5:F$64,产出数据母表!$C$5:$C$64,"&gt;="&amp;嘉年华数值统计!$AP24,产出数据母表!$C$5:$C$64,"&lt;"&amp;嘉年华数值统计!$AQ24)</f>
        <v>0</v>
      </c>
      <c r="AU24" s="13">
        <f>SUMIFS(产出数据母表!G$5:G$64,产出数据母表!$C$5:$C$64,"&gt;="&amp;嘉年华数值统计!$AP24,产出数据母表!$C$5:$C$64,"&lt;"&amp;嘉年华数值统计!$AQ24)</f>
        <v>0</v>
      </c>
      <c r="AV24" s="13">
        <f>SUMIFS(产出数据母表!H$5:H$64,产出数据母表!$C$5:$C$64,"&gt;="&amp;嘉年华数值统计!$AP24,产出数据母表!$C$5:$C$64,"&lt;"&amp;嘉年华数值统计!$AQ24)</f>
        <v>36</v>
      </c>
      <c r="AW24" s="13">
        <f>SUMIFS(产出数据母表!I$5:I$64,产出数据母表!$C$5:$C$64,"&gt;="&amp;嘉年华数值统计!$AP24,产出数据母表!$C$5:$C$64,"&lt;"&amp;嘉年华数值统计!$AQ24)</f>
        <v>0</v>
      </c>
      <c r="AX24" s="13">
        <f>SUMIFS(产出数据母表!J$5:J$64,产出数据母表!$C$5:$C$64,"&gt;="&amp;嘉年华数值统计!$AP24,产出数据母表!$C$5:$C$64,"&lt;"&amp;嘉年华数值统计!$AQ24)</f>
        <v>0</v>
      </c>
      <c r="AY24" s="13">
        <f>SUMIFS(产出数据母表!K$5:K$64,产出数据母表!$C$5:$C$64,"&gt;="&amp;嘉年华数值统计!$AP24,产出数据母表!$C$5:$C$64,"&lt;"&amp;嘉年华数值统计!$AQ24)</f>
        <v>0</v>
      </c>
      <c r="AZ24" s="13">
        <f>SUMIFS(产出数据母表!L$5:L$64,产出数据母表!$C$5:$C$64,"&gt;="&amp;嘉年华数值统计!$AP24,产出数据母表!$C$5:$C$64,"&lt;"&amp;嘉年华数值统计!$AQ24)</f>
        <v>28</v>
      </c>
      <c r="BA24" s="13">
        <f>SUMIFS(产出数据母表!M$5:M$64,产出数据母表!$C$5:$C$64,"&gt;="&amp;嘉年华数值统计!$AP24,产出数据母表!$C$5:$C$64,"&lt;"&amp;嘉年华数值统计!$AQ24)</f>
        <v>0</v>
      </c>
      <c r="BB24" s="13">
        <f>SUMIFS(产出数据母表!N$5:N$64,产出数据母表!$C$5:$C$64,"&gt;="&amp;嘉年华数值统计!$AP24,产出数据母表!$C$5:$C$64,"&lt;"&amp;嘉年华数值统计!$AQ24)</f>
        <v>0</v>
      </c>
      <c r="BC24" s="13">
        <f>SUMIFS(产出数据母表!O$5:O$64,产出数据母表!$C$5:$C$64,"&gt;="&amp;嘉年华数值统计!$AP24,产出数据母表!$C$5:$C$64,"&lt;"&amp;嘉年华数值统计!$AQ24)</f>
        <v>0</v>
      </c>
      <c r="BD24" s="13">
        <f>SUMIFS(产出数据母表!D$5:D$64,产出数据母表!$C$5:$C$64,"&gt;="&amp;嘉年华数值统计!$AP24,产出数据母表!$C$5:$C$64,"&lt;"&amp;嘉年华数值统计!$AQ24)</f>
        <v>130500</v>
      </c>
      <c r="BE24" s="13">
        <f>SUMIFS(产出数据母表!$P$5:$P$64,产出数据母表!$C$5:$C$64,"&gt;"&amp;嘉年华数值统计!AP24,产出数据母表!$C$5:$C$64,"&lt;="&amp;嘉年华数值统计!AQ24)+SUMIFS(产出数据母表!$E$5:$E$64,产出数据母表!$C$5:$C$64,"&gt;"&amp;嘉年华数值统计!AP24,产出数据母表!$C$5:$C$64,"&lt;="&amp;嘉年华数值统计!AQ24)</f>
        <v>169800</v>
      </c>
      <c r="BF24" s="13"/>
      <c r="BG24" s="13"/>
      <c r="BH24" s="13"/>
      <c r="BI24" s="13"/>
      <c r="BJ24" s="13"/>
      <c r="CU24" s="69">
        <v>6</v>
      </c>
      <c r="CV24" s="69" t="s">
        <v>970</v>
      </c>
      <c r="CW24" s="37">
        <f>CW22-CW23</f>
        <v>-240</v>
      </c>
      <c r="CX24" s="37">
        <f t="shared" ref="CX24" si="129">CX22-CX23</f>
        <v>-345</v>
      </c>
      <c r="CY24" s="37">
        <f t="shared" ref="CY24" si="130">CY22-CY23</f>
        <v>1142</v>
      </c>
      <c r="CZ24" s="37">
        <f t="shared" ref="CZ24" si="131">CZ22-CZ23</f>
        <v>0</v>
      </c>
      <c r="DA24" s="37">
        <f t="shared" ref="DA24" si="132">DA22-DA23</f>
        <v>0</v>
      </c>
      <c r="DB24" s="37">
        <f t="shared" ref="DB24" si="133">DB22-DB23</f>
        <v>-128</v>
      </c>
      <c r="DC24" s="37">
        <f t="shared" ref="DC24" si="134">DC22-DC23</f>
        <v>413</v>
      </c>
      <c r="DD24" s="37">
        <f t="shared" ref="DD24" si="135">DD22-DD23</f>
        <v>0</v>
      </c>
      <c r="DE24" s="37">
        <f t="shared" ref="DE24" si="136">DE22-DE23</f>
        <v>0</v>
      </c>
      <c r="DF24" s="37">
        <f t="shared" ref="DF24" si="137">DF22-DF23</f>
        <v>474270</v>
      </c>
    </row>
    <row r="25" spans="4:110" ht="16.5" x14ac:dyDescent="0.2">
      <c r="AO25" s="13">
        <v>7</v>
      </c>
      <c r="AP25" s="13">
        <f t="shared" si="0"/>
        <v>65</v>
      </c>
      <c r="AQ25" s="13">
        <f t="shared" si="1"/>
        <v>70</v>
      </c>
      <c r="AR25" s="13">
        <f>MATCH(AQ25,产出数据母表!$AR$5:$AR$34,1)-1</f>
        <v>12</v>
      </c>
      <c r="AS25" s="13" t="s">
        <v>747</v>
      </c>
      <c r="AT25" s="13">
        <f>INDEX(产出数据母表!Y$17:Y$29,MATCH(嘉年华数值统计!$AQ25,产出数据母表!$X$17:$X$29,1))*3</f>
        <v>0</v>
      </c>
      <c r="AU25" s="13">
        <f>INDEX(产出数据母表!Z$17:Z$29,MATCH(嘉年华数值统计!$AQ25,产出数据母表!$X$17:$X$29,1))*3</f>
        <v>225</v>
      </c>
      <c r="AV25" s="13">
        <f>INDEX(产出数据母表!AA$17:AA$29,MATCH(嘉年华数值统计!$AQ25,产出数据母表!$X$17:$X$29,1))*3</f>
        <v>54</v>
      </c>
      <c r="AW25" s="13">
        <f>INDEX(产出数据母表!AB$17:AB$29,MATCH(嘉年华数值统计!$AQ25,产出数据母表!$X$17:$X$29,1))*3</f>
        <v>0</v>
      </c>
      <c r="AX25" s="13">
        <f>INDEX(产出数据母表!AC$17:AC$29,MATCH(嘉年华数值统计!$AQ25,产出数据母表!$X$17:$X$29,1))*3</f>
        <v>0</v>
      </c>
      <c r="AY25" s="13">
        <f>INDEX(产出数据母表!AD$30:AD$41,MATCH(嘉年华数值统计!$AQ25,产出数据母表!$X$30:$X$41,1))*3</f>
        <v>60</v>
      </c>
      <c r="AZ25" s="13">
        <f>INDEX(产出数据母表!AE$30:AE$41,MATCH(嘉年华数值统计!$AQ25,产出数据母表!$X$30:$X$41,1))*3</f>
        <v>45</v>
      </c>
      <c r="BA25" s="13">
        <f>INDEX(产出数据母表!AF$30:AF$41,MATCH(嘉年华数值统计!$AQ25,产出数据母表!$X$30:$X$41,1))*3</f>
        <v>0</v>
      </c>
      <c r="BB25" s="13">
        <f>INDEX(产出数据母表!AG$30:AG$41,MATCH(嘉年华数值统计!$AQ25,产出数据母表!$X$30:$X$41,1))*3</f>
        <v>0</v>
      </c>
      <c r="BC25" s="13">
        <f>INDEX(产出数据母表!AH$30:AH$41,MATCH(嘉年华数值统计!$AQ25,产出数据母表!$X$30:$X$41,1))*3</f>
        <v>0</v>
      </c>
      <c r="BD25" s="13">
        <v>0</v>
      </c>
      <c r="BE25" s="13">
        <f>INDEX(产出数据母表!$AI$5:$AI$16,MATCH(嘉年华数值统计!AQ25,产出数据母表!$X$5:$X$16,1))*3</f>
        <v>90000</v>
      </c>
      <c r="BF25" s="13">
        <f>INDEX(产出数据母表!AJ$42:AJ$50,MATCH(嘉年华数值统计!$AQ25,产出数据母表!$X$42:$X$50,1))*3</f>
        <v>108</v>
      </c>
      <c r="BG25" s="13">
        <f>INDEX(产出数据母表!AK$42:AK$50,MATCH(嘉年华数值统计!$AQ25,产出数据母表!$X$42:$X$50,1))*3</f>
        <v>36</v>
      </c>
      <c r="BH25" s="13">
        <f>INDEX(产出数据母表!AL$42:AL$50,MATCH(嘉年华数值统计!$AQ25,产出数据母表!$X$42:$X$50,1))*3</f>
        <v>0</v>
      </c>
      <c r="BI25" s="13">
        <f>INDEX(产出数据母表!AM$42:AM$50,MATCH(嘉年华数值统计!$AQ25,产出数据母表!$X$42:$X$50,1))*3</f>
        <v>0</v>
      </c>
      <c r="BJ25" s="13">
        <f>INDEX(产出数据母表!$AN$51:$AN$57,MATCH(嘉年华数值统计!AQ25,产出数据母表!$X$51:$X$57,1))*3</f>
        <v>354.9</v>
      </c>
      <c r="CU25" s="69">
        <v>7</v>
      </c>
      <c r="CV25" s="69" t="s">
        <v>969</v>
      </c>
      <c r="CW25" s="13">
        <f>SUMIFS(CF$7:CF$19,$BU$7:$BU$19,"="&amp;$CU25)</f>
        <v>0</v>
      </c>
      <c r="CX25" s="13">
        <f t="shared" ref="CX25" si="138">SUMIFS(CG$7:CG$19,$BU$7:$BU$19,"="&amp;$CU25)</f>
        <v>0</v>
      </c>
      <c r="CY25" s="13">
        <f t="shared" ref="CY25" si="139">SUMIFS(CH$7:CH$19,$BU$7:$BU$19,"="&amp;$CU25)</f>
        <v>465</v>
      </c>
      <c r="CZ25" s="13">
        <f t="shared" ref="CZ25" si="140">SUMIFS(CI$7:CI$19,$BU$7:$BU$19,"="&amp;$CU25)</f>
        <v>270</v>
      </c>
      <c r="DA25" s="13">
        <f t="shared" ref="DA25" si="141">SUMIFS(CJ$7:CJ$19,$BU$7:$BU$19,"="&amp;$CU25)</f>
        <v>0</v>
      </c>
      <c r="DB25" s="13">
        <f t="shared" ref="DB25" si="142">SUMIFS(CK$7:CK$19,$BU$7:$BU$19,"="&amp;$CU25)</f>
        <v>0</v>
      </c>
      <c r="DC25" s="13">
        <f t="shared" ref="DC25" si="143">SUMIFS(CL$7:CL$19,$BU$7:$BU$19,"="&amp;$CU25)</f>
        <v>609</v>
      </c>
      <c r="DD25" s="13">
        <f t="shared" ref="DD25" si="144">SUMIFS(CM$7:CM$19,$BU$7:$BU$19,"="&amp;$CU25)</f>
        <v>0</v>
      </c>
      <c r="DE25" s="13">
        <f>SUMIFS(CN$7:CN$19,$BU$7:$BU$19,"="&amp;$CU25)</f>
        <v>0</v>
      </c>
      <c r="DF25" s="13">
        <f>SUMIFS(CR$7:CR$19,$BU$7:$BU$19,"="&amp;$CU25)</f>
        <v>1002450</v>
      </c>
    </row>
    <row r="26" spans="4:110" ht="16.5" x14ac:dyDescent="0.2">
      <c r="AO26" s="13">
        <v>7</v>
      </c>
      <c r="AP26" s="13">
        <f t="shared" si="0"/>
        <v>65</v>
      </c>
      <c r="AQ26" s="13">
        <f t="shared" si="1"/>
        <v>70</v>
      </c>
      <c r="AR26" s="13">
        <f>MATCH(AQ26,产出数据母表!$AR$5:$AR$34,1)-1</f>
        <v>12</v>
      </c>
      <c r="AS26" s="13" t="s">
        <v>748</v>
      </c>
      <c r="AT26" s="13">
        <f>INT(INDEX(产出数据母表!AS$5:AS$34,嘉年华数值统计!$AR26)*48)</f>
        <v>240</v>
      </c>
      <c r="AU26" s="13">
        <f>INT(INDEX(产出数据母表!AT$5:AT$34,嘉年华数值统计!$AR26)*48)</f>
        <v>120</v>
      </c>
      <c r="AV26" s="13">
        <f>INT(INDEX(产出数据母表!AU$5:AU$34,嘉年华数值统计!$AR26)*48)</f>
        <v>16</v>
      </c>
      <c r="AW26" s="13">
        <f>INT(INDEX(产出数据母表!AV$5:AV$34,嘉年华数值统计!$AR26)*48)</f>
        <v>0</v>
      </c>
      <c r="AX26" s="13">
        <f>INT(INDEX(产出数据母表!AW$5:AW$34,嘉年华数值统计!$AR26)*48)</f>
        <v>0</v>
      </c>
      <c r="AY26" s="13">
        <f>INT(INDEX(产出数据母表!AX$5:AX$34,嘉年华数值统计!$AR26)*48)</f>
        <v>18</v>
      </c>
      <c r="AZ26" s="13">
        <f>INT(INDEX(产出数据母表!AY$5:AY$34,嘉年华数值统计!$AR26)*48)</f>
        <v>7</v>
      </c>
      <c r="BA26" s="13">
        <f>INT(INDEX(产出数据母表!AZ$5:AZ$34,嘉年华数值统计!$AR26)*48)</f>
        <v>0</v>
      </c>
      <c r="BB26" s="13">
        <f>INT(INDEX(产出数据母表!BA$5:BA$34,嘉年华数值统计!$AR26)*48)</f>
        <v>0</v>
      </c>
      <c r="BC26" s="13">
        <f>INT(INDEX(产出数据母表!BB$5:BB$34,嘉年华数值统计!$AR26)*48)</f>
        <v>0</v>
      </c>
      <c r="BD26" s="13">
        <f>INT(INDEX(产出数据母表!BC$5:BC$34,嘉年华数值统计!$AR26)*48)</f>
        <v>316800</v>
      </c>
      <c r="BE26" s="13">
        <f>INT(INDEX(产出数据母表!BD$5:BD$34,嘉年华数值统计!$AR26)*48)</f>
        <v>187200</v>
      </c>
      <c r="BF26" s="13"/>
      <c r="BG26" s="13"/>
      <c r="BH26" s="13"/>
      <c r="BI26" s="13"/>
      <c r="BJ26" s="13"/>
      <c r="CP26">
        <v>350000</v>
      </c>
      <c r="CU26" s="69">
        <v>7</v>
      </c>
      <c r="CV26" s="69" t="s">
        <v>968</v>
      </c>
      <c r="CW26" s="13">
        <f>SUMIFS(AT$6:AT$26,$AO$6:$AO$26,"="&amp;$CU26)</f>
        <v>240</v>
      </c>
      <c r="CX26" s="13">
        <f t="shared" ref="CX26" si="145">SUMIFS(AU$6:AU$26,$AO$6:$AO$26,"="&amp;$CU26)</f>
        <v>345</v>
      </c>
      <c r="CY26" s="13">
        <f t="shared" ref="CY26" si="146">SUMIFS(AV$6:AV$26,$AO$6:$AO$26,"="&amp;$CU26)</f>
        <v>106</v>
      </c>
      <c r="CZ26" s="13">
        <f t="shared" ref="CZ26" si="147">SUMIFS(AW$6:AW$26,$AO$6:$AO$26,"="&amp;$CU26)</f>
        <v>0</v>
      </c>
      <c r="DA26" s="13">
        <f t="shared" ref="DA26" si="148">SUMIFS(AX$6:AX$26,$AO$6:$AO$26,"="&amp;$CU26)</f>
        <v>0</v>
      </c>
      <c r="DB26" s="13">
        <f t="shared" ref="DB26" si="149">SUMIFS(AY$6:AY$26,$AO$6:$AO$26,"="&amp;$CU26)</f>
        <v>78</v>
      </c>
      <c r="DC26" s="13">
        <f t="shared" ref="DC26" si="150">SUMIFS(AZ$6:AZ$26,$AO$6:$AO$26,"="&amp;$CU26)</f>
        <v>80</v>
      </c>
      <c r="DD26" s="13">
        <f t="shared" ref="DD26" si="151">SUMIFS(BA$6:BA$26,$AO$6:$AO$26,"="&amp;$CU26)</f>
        <v>0</v>
      </c>
      <c r="DE26" s="13">
        <f t="shared" ref="DE26" si="152">SUMIFS(BB$6:BB$26,$AO$6:$AO$26,"="&amp;$CU26)</f>
        <v>0</v>
      </c>
      <c r="DF26" s="13">
        <f>SUMIFS(BE$6:BE$26,$AO$6:$AO$26,"="&amp;$CU26)</f>
        <v>447000</v>
      </c>
    </row>
    <row r="27" spans="4:110" ht="16.5" x14ac:dyDescent="0.2">
      <c r="CM27" s="45" t="s">
        <v>339</v>
      </c>
      <c r="CP27" s="74"/>
      <c r="CU27" s="69">
        <v>7</v>
      </c>
      <c r="CV27" s="69" t="s">
        <v>970</v>
      </c>
      <c r="CW27" s="37">
        <f>CW25-CW26</f>
        <v>-240</v>
      </c>
      <c r="CX27" s="37">
        <f t="shared" ref="CX27" si="153">CX25-CX26</f>
        <v>-345</v>
      </c>
      <c r="CY27" s="37">
        <f t="shared" ref="CY27" si="154">CY25-CY26</f>
        <v>359</v>
      </c>
      <c r="CZ27" s="37">
        <f t="shared" ref="CZ27" si="155">CZ25-CZ26</f>
        <v>270</v>
      </c>
      <c r="DA27" s="37">
        <f t="shared" ref="DA27" si="156">DA25-DA26</f>
        <v>0</v>
      </c>
      <c r="DB27" s="37">
        <f t="shared" ref="DB27" si="157">DB25-DB26</f>
        <v>-78</v>
      </c>
      <c r="DC27" s="37">
        <f t="shared" ref="DC27" si="158">DC25-DC26</f>
        <v>529</v>
      </c>
      <c r="DD27" s="37">
        <f t="shared" ref="DD27" si="159">DD25-DD26</f>
        <v>0</v>
      </c>
      <c r="DE27" s="37">
        <f t="shared" ref="DE27" si="160">DE25-DE26</f>
        <v>0</v>
      </c>
      <c r="DF27" s="37">
        <f t="shared" ref="DF27" si="161">DF25-DF26</f>
        <v>555450</v>
      </c>
    </row>
    <row r="28" spans="4:110" x14ac:dyDescent="0.2">
      <c r="CM28" s="45" t="s">
        <v>339</v>
      </c>
      <c r="CP28" s="45"/>
    </row>
    <row r="29" spans="4:110" x14ac:dyDescent="0.2">
      <c r="M29" s="28" t="s">
        <v>676</v>
      </c>
      <c r="N29">
        <v>200000</v>
      </c>
      <c r="P29" s="28" t="s">
        <v>665</v>
      </c>
      <c r="Q29">
        <f>M5*6-AB7-AB5</f>
        <v>340</v>
      </c>
      <c r="CM29" s="45" t="s">
        <v>339</v>
      </c>
      <c r="CP29" s="45"/>
      <c r="CS29" s="45"/>
    </row>
    <row r="30" spans="4:110" x14ac:dyDescent="0.2">
      <c r="M30" t="s">
        <v>672</v>
      </c>
      <c r="P30" t="s">
        <v>666</v>
      </c>
      <c r="CM30" s="45" t="s">
        <v>339</v>
      </c>
      <c r="CP30" s="45"/>
      <c r="CS30" s="45"/>
    </row>
    <row r="31" spans="4:110" x14ac:dyDescent="0.2">
      <c r="M31" t="s">
        <v>673</v>
      </c>
      <c r="P31" t="s">
        <v>667</v>
      </c>
      <c r="CM31" s="45" t="s">
        <v>339</v>
      </c>
      <c r="CP31" s="45"/>
      <c r="CS31" s="45"/>
    </row>
    <row r="32" spans="4:110" x14ac:dyDescent="0.2">
      <c r="M32" t="s">
        <v>674</v>
      </c>
      <c r="CM32" s="45" t="s">
        <v>339</v>
      </c>
      <c r="CP32" s="45"/>
      <c r="CS32" s="45"/>
    </row>
    <row r="33" spans="1:97" x14ac:dyDescent="0.2">
      <c r="CM33" s="45" t="s">
        <v>339</v>
      </c>
      <c r="CP33" s="45"/>
      <c r="CS33" s="45"/>
    </row>
    <row r="34" spans="1:97" x14ac:dyDescent="0.2">
      <c r="M34" s="28" t="s">
        <v>677</v>
      </c>
      <c r="N34">
        <v>2200</v>
      </c>
      <c r="CM34" s="45" t="s">
        <v>339</v>
      </c>
      <c r="CP34" s="45"/>
    </row>
    <row r="35" spans="1:97" x14ac:dyDescent="0.2">
      <c r="M35" t="s">
        <v>673</v>
      </c>
      <c r="N35">
        <v>1000</v>
      </c>
      <c r="P35" s="28" t="s">
        <v>675</v>
      </c>
      <c r="CM35" s="45" t="s">
        <v>339</v>
      </c>
      <c r="CP35" s="45"/>
    </row>
    <row r="36" spans="1:97" x14ac:dyDescent="0.2">
      <c r="M36" t="s">
        <v>681</v>
      </c>
      <c r="N36">
        <v>50</v>
      </c>
      <c r="CM36" s="45" t="s">
        <v>339</v>
      </c>
      <c r="CP36" s="45"/>
    </row>
    <row r="37" spans="1:97" x14ac:dyDescent="0.2">
      <c r="M37" t="s">
        <v>679</v>
      </c>
      <c r="N37">
        <v>300</v>
      </c>
      <c r="CM37" s="45" t="s">
        <v>339</v>
      </c>
      <c r="CP37" s="45"/>
    </row>
    <row r="38" spans="1:97" x14ac:dyDescent="0.2">
      <c r="M38" t="s">
        <v>680</v>
      </c>
      <c r="N38">
        <v>150</v>
      </c>
      <c r="CM38" s="45" t="s">
        <v>339</v>
      </c>
      <c r="CP38" s="45"/>
    </row>
    <row r="39" spans="1:97" x14ac:dyDescent="0.2">
      <c r="M39" t="s">
        <v>678</v>
      </c>
      <c r="N39">
        <v>500</v>
      </c>
      <c r="CM39" s="45" t="s">
        <v>339</v>
      </c>
    </row>
    <row r="40" spans="1:97" x14ac:dyDescent="0.2">
      <c r="CM40" s="45" t="s">
        <v>339</v>
      </c>
    </row>
    <row r="41" spans="1:97" ht="20.25" x14ac:dyDescent="0.2">
      <c r="A41" s="97" t="s">
        <v>593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CM41" s="45" t="s">
        <v>339</v>
      </c>
    </row>
    <row r="42" spans="1:97" x14ac:dyDescent="0.2">
      <c r="CM42" s="45" t="s">
        <v>339</v>
      </c>
    </row>
    <row r="43" spans="1:97" ht="15" x14ac:dyDescent="0.2">
      <c r="D43" t="s">
        <v>685</v>
      </c>
      <c r="T43" s="98" t="s">
        <v>655</v>
      </c>
      <c r="U43" s="98"/>
      <c r="AA43" s="51"/>
      <c r="AB43" s="51"/>
      <c r="AC43" s="51"/>
      <c r="CM43" s="45" t="s">
        <v>339</v>
      </c>
    </row>
    <row r="44" spans="1:97" ht="15" x14ac:dyDescent="0.2">
      <c r="A44" t="s">
        <v>640</v>
      </c>
      <c r="D44" s="51" t="s">
        <v>634</v>
      </c>
      <c r="E44" s="51" t="s">
        <v>639</v>
      </c>
      <c r="F44" s="51" t="s">
        <v>441</v>
      </c>
      <c r="G44" s="51" t="s">
        <v>642</v>
      </c>
      <c r="H44" s="51" t="s">
        <v>643</v>
      </c>
      <c r="I44" s="51" t="s">
        <v>648</v>
      </c>
      <c r="J44" s="51" t="s">
        <v>682</v>
      </c>
      <c r="K44" s="51" t="s">
        <v>645</v>
      </c>
      <c r="L44" s="51" t="s">
        <v>669</v>
      </c>
      <c r="M44" s="51" t="s">
        <v>426</v>
      </c>
      <c r="N44" s="51" t="s">
        <v>647</v>
      </c>
      <c r="O44" s="51" t="s">
        <v>670</v>
      </c>
      <c r="P44" s="51" t="s">
        <v>687</v>
      </c>
      <c r="Q44" s="51" t="s">
        <v>688</v>
      </c>
      <c r="R44" s="51" t="s">
        <v>696</v>
      </c>
      <c r="T44" s="51" t="s">
        <v>644</v>
      </c>
      <c r="U44" s="51" t="s">
        <v>645</v>
      </c>
      <c r="V44" s="51" t="s">
        <v>656</v>
      </c>
      <c r="AA44" s="51" t="s">
        <v>684</v>
      </c>
      <c r="AB44" s="51" t="s">
        <v>645</v>
      </c>
      <c r="AC44" s="51" t="s">
        <v>646</v>
      </c>
      <c r="AD44" s="51" t="s">
        <v>663</v>
      </c>
      <c r="AE44" s="51" t="s">
        <v>686</v>
      </c>
      <c r="CM44" s="45" t="s">
        <v>339</v>
      </c>
    </row>
    <row r="45" spans="1:97" x14ac:dyDescent="0.2">
      <c r="D45">
        <v>2</v>
      </c>
      <c r="E45">
        <v>38</v>
      </c>
      <c r="F45">
        <v>43000</v>
      </c>
      <c r="G45">
        <v>2</v>
      </c>
      <c r="H45">
        <v>48</v>
      </c>
      <c r="I45">
        <f>(F45-F5)/H45</f>
        <v>270.83333333333331</v>
      </c>
      <c r="J45">
        <v>95</v>
      </c>
      <c r="K45">
        <v>85</v>
      </c>
      <c r="L45">
        <v>13000</v>
      </c>
      <c r="N45">
        <v>76000</v>
      </c>
      <c r="P45">
        <v>445</v>
      </c>
      <c r="Q45">
        <v>166</v>
      </c>
      <c r="R45">
        <v>12758</v>
      </c>
      <c r="X45" t="s">
        <v>683</v>
      </c>
      <c r="AA45">
        <v>116</v>
      </c>
      <c r="AB45">
        <v>53</v>
      </c>
      <c r="AC45">
        <v>95775</v>
      </c>
      <c r="CM45" s="45" t="s">
        <v>339</v>
      </c>
    </row>
    <row r="46" spans="1:97" x14ac:dyDescent="0.2">
      <c r="X46" t="s">
        <v>658</v>
      </c>
      <c r="AA46">
        <v>150</v>
      </c>
      <c r="AB46">
        <v>45</v>
      </c>
      <c r="AC46">
        <v>42000</v>
      </c>
      <c r="AE46">
        <v>44</v>
      </c>
      <c r="CM46" s="45" t="s">
        <v>339</v>
      </c>
    </row>
    <row r="47" spans="1:97" x14ac:dyDescent="0.2">
      <c r="X47" t="s">
        <v>659</v>
      </c>
      <c r="AA47">
        <v>42.24</v>
      </c>
      <c r="AB47">
        <v>18.239999999999998</v>
      </c>
      <c r="AC47">
        <v>100800</v>
      </c>
      <c r="AD47">
        <v>3840</v>
      </c>
      <c r="CM47" s="45" t="s">
        <v>339</v>
      </c>
    </row>
    <row r="48" spans="1:97" x14ac:dyDescent="0.2">
      <c r="L48" s="28" t="s">
        <v>676</v>
      </c>
      <c r="M48">
        <v>400000</v>
      </c>
      <c r="O48" s="28" t="s">
        <v>690</v>
      </c>
      <c r="R48" s="100" t="s">
        <v>692</v>
      </c>
      <c r="S48" s="101"/>
      <c r="CM48" t="s">
        <v>339</v>
      </c>
    </row>
    <row r="49" spans="1:91" x14ac:dyDescent="0.2">
      <c r="L49" t="s">
        <v>672</v>
      </c>
      <c r="O49" t="s">
        <v>673</v>
      </c>
      <c r="P49">
        <v>110</v>
      </c>
      <c r="R49" s="102" t="s">
        <v>693</v>
      </c>
      <c r="S49" s="103"/>
      <c r="CM49" t="s">
        <v>339</v>
      </c>
    </row>
    <row r="50" spans="1:91" x14ac:dyDescent="0.2">
      <c r="L50" t="s">
        <v>673</v>
      </c>
      <c r="O50" t="s">
        <v>691</v>
      </c>
      <c r="P50">
        <v>50</v>
      </c>
      <c r="AC50">
        <f>N45*6+L45*6-SUM(AC45:AC47)</f>
        <v>295425</v>
      </c>
      <c r="CM50" t="s">
        <v>339</v>
      </c>
    </row>
    <row r="51" spans="1:91" x14ac:dyDescent="0.2">
      <c r="L51" t="s">
        <v>674</v>
      </c>
      <c r="CM51" t="s">
        <v>339</v>
      </c>
    </row>
    <row r="52" spans="1:91" x14ac:dyDescent="0.2">
      <c r="CM52" t="s">
        <v>339</v>
      </c>
    </row>
    <row r="53" spans="1:91" x14ac:dyDescent="0.2">
      <c r="L53" s="28" t="s">
        <v>689</v>
      </c>
      <c r="M53">
        <f>J45*6-SUM(AA45:AA47)</f>
        <v>261.76</v>
      </c>
      <c r="CM53" t="s">
        <v>339</v>
      </c>
    </row>
    <row r="54" spans="1:91" x14ac:dyDescent="0.2">
      <c r="L54" t="s">
        <v>673</v>
      </c>
      <c r="CM54" t="s">
        <v>339</v>
      </c>
    </row>
    <row r="55" spans="1:91" x14ac:dyDescent="0.2">
      <c r="L55" t="s">
        <v>681</v>
      </c>
      <c r="CM55" t="s">
        <v>339</v>
      </c>
    </row>
    <row r="56" spans="1:91" x14ac:dyDescent="0.2">
      <c r="L56" t="s">
        <v>679</v>
      </c>
      <c r="CM56" t="s">
        <v>339</v>
      </c>
    </row>
    <row r="57" spans="1:91" x14ac:dyDescent="0.2">
      <c r="L57" t="s">
        <v>680</v>
      </c>
      <c r="CM57" t="s">
        <v>339</v>
      </c>
    </row>
    <row r="58" spans="1:91" x14ac:dyDescent="0.2">
      <c r="L58" t="s">
        <v>678</v>
      </c>
      <c r="CM58" t="s">
        <v>339</v>
      </c>
    </row>
    <row r="59" spans="1:91" x14ac:dyDescent="0.2">
      <c r="CM59" t="s">
        <v>339</v>
      </c>
    </row>
    <row r="60" spans="1:91" x14ac:dyDescent="0.2">
      <c r="CM60" t="s">
        <v>339</v>
      </c>
    </row>
    <row r="61" spans="1:91" x14ac:dyDescent="0.2">
      <c r="CM61" t="s">
        <v>339</v>
      </c>
    </row>
    <row r="62" spans="1:91" x14ac:dyDescent="0.2">
      <c r="CM62" t="s">
        <v>339</v>
      </c>
    </row>
    <row r="64" spans="1:91" ht="20.25" x14ac:dyDescent="0.2">
      <c r="A64" s="97" t="s">
        <v>694</v>
      </c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</row>
    <row r="65" spans="1:39" ht="15" x14ac:dyDescent="0.2">
      <c r="D65" s="51" t="s">
        <v>634</v>
      </c>
      <c r="E65" s="51" t="s">
        <v>639</v>
      </c>
      <c r="F65" s="51" t="s">
        <v>441</v>
      </c>
      <c r="G65" s="51" t="s">
        <v>642</v>
      </c>
      <c r="H65" s="51" t="s">
        <v>643</v>
      </c>
      <c r="I65" s="51" t="s">
        <v>648</v>
      </c>
      <c r="J65" s="51" t="s">
        <v>682</v>
      </c>
      <c r="K65" s="51" t="s">
        <v>645</v>
      </c>
      <c r="L65" s="51" t="s">
        <v>669</v>
      </c>
      <c r="M65" s="51" t="s">
        <v>426</v>
      </c>
      <c r="N65" s="51" t="s">
        <v>647</v>
      </c>
      <c r="O65" s="51" t="s">
        <v>670</v>
      </c>
      <c r="P65" s="51" t="s">
        <v>695</v>
      </c>
      <c r="Q65" s="51" t="s">
        <v>688</v>
      </c>
      <c r="R65" s="51" t="s">
        <v>697</v>
      </c>
      <c r="S65" s="51" t="s">
        <v>699</v>
      </c>
      <c r="T65" s="51" t="s">
        <v>698</v>
      </c>
      <c r="AA65" s="51" t="s">
        <v>684</v>
      </c>
      <c r="AB65" s="51" t="s">
        <v>645</v>
      </c>
      <c r="AC65" s="51" t="s">
        <v>646</v>
      </c>
      <c r="AD65" s="51" t="s">
        <v>663</v>
      </c>
      <c r="AE65" s="51" t="s">
        <v>686</v>
      </c>
      <c r="AF65" s="51" t="s">
        <v>700</v>
      </c>
      <c r="AG65" s="51" t="s">
        <v>701</v>
      </c>
      <c r="AH65" s="51" t="s">
        <v>702</v>
      </c>
    </row>
    <row r="66" spans="1:39" x14ac:dyDescent="0.2">
      <c r="D66">
        <v>3</v>
      </c>
      <c r="E66">
        <v>47</v>
      </c>
      <c r="F66">
        <v>84000</v>
      </c>
      <c r="G66">
        <v>2</v>
      </c>
      <c r="H66">
        <v>48</v>
      </c>
      <c r="I66">
        <f>(F66-F45)/H66</f>
        <v>854.16666666666663</v>
      </c>
      <c r="J66">
        <v>290</v>
      </c>
      <c r="K66">
        <v>235</v>
      </c>
      <c r="L66">
        <f>16000+10200</f>
        <v>26200</v>
      </c>
      <c r="M66">
        <f>800-M5/1.6</f>
        <v>487.5</v>
      </c>
      <c r="N66">
        <v>120000</v>
      </c>
      <c r="Q66">
        <v>122</v>
      </c>
      <c r="S66">
        <v>11000</v>
      </c>
      <c r="T66">
        <v>51300</v>
      </c>
      <c r="X66" t="s">
        <v>683</v>
      </c>
      <c r="AA66">
        <v>196</v>
      </c>
      <c r="AB66">
        <v>148</v>
      </c>
      <c r="AC66">
        <v>66900</v>
      </c>
      <c r="AF66">
        <v>2</v>
      </c>
      <c r="AG66">
        <v>2</v>
      </c>
      <c r="AH66">
        <v>2</v>
      </c>
    </row>
    <row r="67" spans="1:39" x14ac:dyDescent="0.2">
      <c r="X67" t="s">
        <v>658</v>
      </c>
      <c r="AA67">
        <v>240</v>
      </c>
      <c r="AB67">
        <v>81</v>
      </c>
      <c r="AC67">
        <v>54000</v>
      </c>
      <c r="AE67">
        <v>44</v>
      </c>
      <c r="AF67">
        <v>1.5</v>
      </c>
      <c r="AG67">
        <v>1.5</v>
      </c>
      <c r="AH67">
        <v>0.9</v>
      </c>
    </row>
    <row r="68" spans="1:39" x14ac:dyDescent="0.2">
      <c r="X68" t="s">
        <v>659</v>
      </c>
      <c r="AA68">
        <v>77.760000000000005</v>
      </c>
      <c r="AB68">
        <v>28.8</v>
      </c>
      <c r="AC68">
        <v>129600</v>
      </c>
      <c r="AD68">
        <v>4800</v>
      </c>
    </row>
    <row r="78" spans="1:39" ht="20.25" x14ac:dyDescent="0.2">
      <c r="A78" s="97" t="s">
        <v>703</v>
      </c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</row>
    <row r="79" spans="1:39" ht="15" x14ac:dyDescent="0.2">
      <c r="D79" s="51" t="s">
        <v>634</v>
      </c>
      <c r="E79" s="51" t="s">
        <v>639</v>
      </c>
      <c r="F79" s="51" t="s">
        <v>441</v>
      </c>
      <c r="G79" s="51" t="s">
        <v>642</v>
      </c>
      <c r="H79" s="51" t="s">
        <v>643</v>
      </c>
      <c r="I79" s="51" t="s">
        <v>648</v>
      </c>
      <c r="J79" s="51" t="s">
        <v>682</v>
      </c>
      <c r="K79" s="51" t="s">
        <v>704</v>
      </c>
      <c r="L79" s="51" t="s">
        <v>645</v>
      </c>
      <c r="M79" s="51" t="s">
        <v>705</v>
      </c>
      <c r="N79" s="51" t="s">
        <v>669</v>
      </c>
      <c r="O79" s="51" t="s">
        <v>426</v>
      </c>
      <c r="P79" s="51" t="s">
        <v>647</v>
      </c>
      <c r="Q79" s="51" t="s">
        <v>670</v>
      </c>
      <c r="R79" s="51" t="s">
        <v>695</v>
      </c>
      <c r="S79" s="51" t="s">
        <v>688</v>
      </c>
      <c r="T79" s="51" t="s">
        <v>697</v>
      </c>
      <c r="U79" s="51" t="s">
        <v>699</v>
      </c>
      <c r="V79" s="51" t="s">
        <v>698</v>
      </c>
      <c r="Y79" s="55" t="s">
        <v>722</v>
      </c>
      <c r="Z79" s="55" t="s">
        <v>723</v>
      </c>
      <c r="AA79" s="51" t="s">
        <v>684</v>
      </c>
      <c r="AB79" s="51" t="s">
        <v>706</v>
      </c>
      <c r="AC79" s="51" t="s">
        <v>645</v>
      </c>
      <c r="AD79" s="51" t="s">
        <v>707</v>
      </c>
      <c r="AE79" s="51" t="s">
        <v>646</v>
      </c>
      <c r="AF79" s="51" t="s">
        <v>663</v>
      </c>
      <c r="AG79" s="51" t="s">
        <v>686</v>
      </c>
      <c r="AH79" s="51" t="s">
        <v>700</v>
      </c>
      <c r="AI79" s="51" t="s">
        <v>701</v>
      </c>
      <c r="AJ79" s="55"/>
      <c r="AK79" s="55"/>
      <c r="AL79" s="55"/>
      <c r="AM79" s="51" t="s">
        <v>702</v>
      </c>
    </row>
    <row r="80" spans="1:39" x14ac:dyDescent="0.2">
      <c r="D80">
        <v>4</v>
      </c>
      <c r="E80">
        <v>54</v>
      </c>
      <c r="F80">
        <v>110000</v>
      </c>
      <c r="G80">
        <v>2</v>
      </c>
      <c r="H80">
        <v>48</v>
      </c>
      <c r="I80">
        <f>(F80-F66)/H80</f>
        <v>541.66666666666663</v>
      </c>
      <c r="J80">
        <v>230</v>
      </c>
      <c r="K80">
        <v>50</v>
      </c>
      <c r="L80">
        <v>235</v>
      </c>
      <c r="N80">
        <f>27000+11750</f>
        <v>38750</v>
      </c>
      <c r="P80">
        <v>150550</v>
      </c>
      <c r="V80">
        <v>51300</v>
      </c>
      <c r="X80" t="s">
        <v>683</v>
      </c>
      <c r="AA80">
        <v>196</v>
      </c>
      <c r="AC80">
        <v>102</v>
      </c>
      <c r="AE80">
        <f>15000+24000</f>
        <v>39000</v>
      </c>
      <c r="AH80">
        <v>2</v>
      </c>
      <c r="AI80">
        <v>2</v>
      </c>
      <c r="AM80">
        <v>2</v>
      </c>
    </row>
    <row r="81" spans="1:33" x14ac:dyDescent="0.2">
      <c r="X81" t="s">
        <v>658</v>
      </c>
      <c r="AA81">
        <v>225</v>
      </c>
      <c r="AC81">
        <v>135</v>
      </c>
      <c r="AD81">
        <v>15</v>
      </c>
      <c r="AE81">
        <v>64800</v>
      </c>
    </row>
    <row r="82" spans="1:33" x14ac:dyDescent="0.2">
      <c r="X82" t="s">
        <v>659</v>
      </c>
      <c r="AA82">
        <v>96</v>
      </c>
      <c r="AC82">
        <v>36</v>
      </c>
      <c r="AE82">
        <v>144000</v>
      </c>
    </row>
    <row r="88" spans="1:33" ht="20.25" x14ac:dyDescent="0.2">
      <c r="A88" s="97" t="s">
        <v>708</v>
      </c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</row>
    <row r="89" spans="1:33" ht="15" x14ac:dyDescent="0.2">
      <c r="D89" s="51" t="s">
        <v>634</v>
      </c>
      <c r="E89" s="51" t="s">
        <v>639</v>
      </c>
      <c r="F89" s="51" t="s">
        <v>441</v>
      </c>
      <c r="G89" s="51" t="s">
        <v>642</v>
      </c>
      <c r="H89" s="51" t="s">
        <v>643</v>
      </c>
      <c r="I89" s="51" t="s">
        <v>648</v>
      </c>
      <c r="J89" s="51" t="s">
        <v>682</v>
      </c>
      <c r="K89" s="51" t="s">
        <v>704</v>
      </c>
      <c r="L89" s="51" t="s">
        <v>645</v>
      </c>
      <c r="M89" s="51" t="s">
        <v>705</v>
      </c>
      <c r="N89" s="51" t="s">
        <v>669</v>
      </c>
      <c r="O89" s="51" t="s">
        <v>426</v>
      </c>
      <c r="P89" s="51" t="s">
        <v>647</v>
      </c>
      <c r="Q89" s="51" t="s">
        <v>670</v>
      </c>
      <c r="R89" s="51" t="s">
        <v>695</v>
      </c>
      <c r="S89" s="51" t="s">
        <v>688</v>
      </c>
      <c r="T89" s="51" t="s">
        <v>697</v>
      </c>
      <c r="U89" s="51" t="s">
        <v>699</v>
      </c>
      <c r="V89" s="51" t="s">
        <v>698</v>
      </c>
      <c r="Y89" s="55" t="s">
        <v>722</v>
      </c>
      <c r="Z89" s="55" t="s">
        <v>723</v>
      </c>
      <c r="AA89" s="51" t="s">
        <v>684</v>
      </c>
      <c r="AB89" s="51" t="s">
        <v>706</v>
      </c>
      <c r="AC89" s="51" t="s">
        <v>645</v>
      </c>
      <c r="AD89" s="51" t="s">
        <v>707</v>
      </c>
      <c r="AE89" s="51" t="s">
        <v>646</v>
      </c>
      <c r="AF89" s="51" t="s">
        <v>663</v>
      </c>
      <c r="AG89" s="51" t="s">
        <v>686</v>
      </c>
    </row>
    <row r="90" spans="1:33" x14ac:dyDescent="0.2">
      <c r="D90">
        <v>5</v>
      </c>
      <c r="E90">
        <v>60</v>
      </c>
      <c r="F90">
        <v>160000</v>
      </c>
      <c r="G90">
        <v>2</v>
      </c>
      <c r="H90">
        <v>48</v>
      </c>
      <c r="I90">
        <f>(F90-F80)/H90</f>
        <v>1041.6666666666667</v>
      </c>
      <c r="K90">
        <v>95</v>
      </c>
      <c r="M90">
        <v>50</v>
      </c>
      <c r="N90">
        <f>27000+11750</f>
        <v>38750</v>
      </c>
      <c r="P90">
        <v>150550</v>
      </c>
      <c r="X90" t="s">
        <v>683</v>
      </c>
      <c r="Y90">
        <v>54</v>
      </c>
      <c r="Z90">
        <v>60</v>
      </c>
      <c r="AA90">
        <f>SUMIFS(产出数据母表!G$5:G$64,产出数据母表!$C$5:$C$64,"&gt;"&amp;$Y90,产出数据母表!$C$5:$C$64,"&lt;="&amp;$Z90)</f>
        <v>0</v>
      </c>
      <c r="AB90">
        <f>SUMIFS(产出数据母表!H$5:H$64,产出数据母表!$C$5:$C$64,"&gt;"&amp;嘉年华数值统计!$E$80,产出数据母表!$C$5:$C$64,"&lt;="&amp;嘉年华数值统计!$E$90)</f>
        <v>39</v>
      </c>
      <c r="AC90">
        <f>SUMIFS(产出数据母表!K$5:K$64,产出数据母表!$C$5:$C$64,"&gt;"&amp;嘉年华数值统计!$E$80,产出数据母表!$C$5:$C$64,"&lt;="&amp;嘉年华数值统计!$E$90)</f>
        <v>0</v>
      </c>
      <c r="AD90">
        <f>SUMIFS(产出数据母表!L$5:L$64,产出数据母表!$C$5:$C$64,"&gt;"&amp;嘉年华数值统计!$E$80,产出数据母表!$C$5:$C$64,"&lt;="&amp;嘉年华数值统计!$E$90)</f>
        <v>8</v>
      </c>
      <c r="AE90">
        <f>SUMIFS(产出数据母表!E$5:E$64,产出数据母表!$C$5:$C$64,"&gt;"&amp;嘉年华数值统计!$E$80,产出数据母表!$C$5:$C$64,"&lt;="&amp;嘉年华数值统计!$E$90)+SUMIFS(产出数据母表!P$5:P$64,产出数据母表!$C$5:$C$64,"&gt;"&amp;嘉年华数值统计!$E$80,产出数据母表!$C$5:$C$64,"&lt;="&amp;嘉年华数值统计!$E$90)</f>
        <v>198900</v>
      </c>
    </row>
    <row r="91" spans="1:33" x14ac:dyDescent="0.2">
      <c r="X91" t="s">
        <v>658</v>
      </c>
    </row>
    <row r="94" spans="1:33" ht="20.25" x14ac:dyDescent="0.2">
      <c r="A94" s="97" t="s">
        <v>709</v>
      </c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</row>
    <row r="95" spans="1:33" ht="15" x14ac:dyDescent="0.2">
      <c r="D95" s="53" t="s">
        <v>634</v>
      </c>
      <c r="E95" s="53" t="s">
        <v>358</v>
      </c>
      <c r="F95" s="53" t="s">
        <v>441</v>
      </c>
      <c r="G95" s="53" t="s">
        <v>642</v>
      </c>
      <c r="H95" s="53" t="s">
        <v>643</v>
      </c>
      <c r="I95" s="53" t="s">
        <v>648</v>
      </c>
      <c r="J95" s="53" t="s">
        <v>682</v>
      </c>
      <c r="K95" s="53" t="s">
        <v>704</v>
      </c>
      <c r="L95" s="53" t="s">
        <v>645</v>
      </c>
      <c r="M95" s="53" t="s">
        <v>705</v>
      </c>
      <c r="N95" s="53" t="s">
        <v>669</v>
      </c>
      <c r="O95" s="53" t="s">
        <v>426</v>
      </c>
      <c r="P95" s="53" t="s">
        <v>647</v>
      </c>
      <c r="Q95" s="53" t="s">
        <v>670</v>
      </c>
      <c r="R95" s="53" t="s">
        <v>695</v>
      </c>
      <c r="S95" s="53" t="s">
        <v>688</v>
      </c>
      <c r="T95" s="53" t="s">
        <v>696</v>
      </c>
      <c r="U95" s="53" t="s">
        <v>699</v>
      </c>
      <c r="V95" s="53" t="s">
        <v>698</v>
      </c>
      <c r="Y95" s="55" t="s">
        <v>722</v>
      </c>
      <c r="Z95" s="55" t="s">
        <v>723</v>
      </c>
      <c r="AA95" s="53" t="s">
        <v>682</v>
      </c>
      <c r="AB95" s="53" t="s">
        <v>704</v>
      </c>
      <c r="AC95" s="53" t="s">
        <v>645</v>
      </c>
      <c r="AD95" s="53" t="s">
        <v>705</v>
      </c>
      <c r="AE95" s="53" t="s">
        <v>342</v>
      </c>
      <c r="AF95" s="53" t="s">
        <v>426</v>
      </c>
      <c r="AG95" s="53" t="s">
        <v>488</v>
      </c>
    </row>
    <row r="96" spans="1:33" x14ac:dyDescent="0.2">
      <c r="D96">
        <v>6</v>
      </c>
      <c r="E96">
        <v>65</v>
      </c>
      <c r="F96">
        <v>160000</v>
      </c>
      <c r="G96">
        <v>2</v>
      </c>
      <c r="H96">
        <v>48</v>
      </c>
      <c r="K96">
        <v>135</v>
      </c>
      <c r="M96">
        <v>70</v>
      </c>
      <c r="N96">
        <f>19000+12300</f>
        <v>31300</v>
      </c>
      <c r="P96">
        <v>12500</v>
      </c>
      <c r="X96" t="s">
        <v>657</v>
      </c>
      <c r="Y96">
        <v>60</v>
      </c>
      <c r="Z96">
        <v>65</v>
      </c>
      <c r="AA96">
        <f>SUMIFS(产出数据母表!G$5:G$64,产出数据母表!$C$5:$C$64,"&gt;"&amp;$Y96,产出数据母表!$C$5:$C$64,"&lt;="&amp;$Z96)</f>
        <v>0</v>
      </c>
      <c r="AB96">
        <f>SUMIFS(产出数据母表!H$5:H$64,产出数据母表!$C$5:$C$64,"&gt;"&amp;$Y96,产出数据母表!$C$5:$C$64,"&lt;="&amp;$Z96)</f>
        <v>36</v>
      </c>
      <c r="AC96">
        <f>SUMIFS(产出数据母表!K$5:K$64,产出数据母表!$C$5:$C$64,"&gt;"&amp;$Y96,产出数据母表!$C$5:$C$64,"&lt;="&amp;$Z96)</f>
        <v>0</v>
      </c>
      <c r="AD96">
        <f>SUMIFS(产出数据母表!L$5:L$64,产出数据母表!$C$5:$C$64,"&gt;"&amp;$Y96,产出数据母表!$C$5:$C$64,"&lt;="&amp;$Z96)</f>
        <v>14</v>
      </c>
      <c r="AE96">
        <f>SUMIFS(产出数据母表!E$5:E$64,产出数据母表!$C$5:$C$64,"&gt;"&amp;嘉年华数值统计!$E$80,产出数据母表!$C$5:$C$64,"&lt;="&amp;嘉年华数值统计!$E$90)+SUMIFS(产出数据母表!P$5:P$64,产出数据母表!$C$5:$C$64,"&gt;"&amp;$Y96,产出数据母表!$C$5:$C$64,"&lt;="&amp;$Z96)</f>
        <v>168300</v>
      </c>
    </row>
    <row r="97" spans="1:33" x14ac:dyDescent="0.2">
      <c r="X97" t="s">
        <v>658</v>
      </c>
    </row>
    <row r="100" spans="1:33" ht="20.25" x14ac:dyDescent="0.2">
      <c r="A100" s="97" t="s">
        <v>612</v>
      </c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</row>
    <row r="101" spans="1:33" ht="15" x14ac:dyDescent="0.2">
      <c r="D101" s="53" t="s">
        <v>634</v>
      </c>
      <c r="E101" s="53" t="s">
        <v>358</v>
      </c>
      <c r="F101" s="53" t="s">
        <v>441</v>
      </c>
      <c r="G101" s="53" t="s">
        <v>642</v>
      </c>
      <c r="H101" s="53" t="s">
        <v>643</v>
      </c>
      <c r="I101" s="53" t="s">
        <v>648</v>
      </c>
      <c r="J101" s="53" t="s">
        <v>682</v>
      </c>
      <c r="K101" s="53" t="s">
        <v>704</v>
      </c>
      <c r="L101" s="53" t="s">
        <v>645</v>
      </c>
      <c r="M101" s="53" t="s">
        <v>705</v>
      </c>
      <c r="N101" s="53" t="s">
        <v>669</v>
      </c>
      <c r="O101" s="53" t="s">
        <v>426</v>
      </c>
      <c r="P101" s="53" t="s">
        <v>647</v>
      </c>
      <c r="Q101" s="53" t="s">
        <v>670</v>
      </c>
      <c r="R101" s="53" t="s">
        <v>695</v>
      </c>
      <c r="S101" s="53" t="s">
        <v>688</v>
      </c>
      <c r="T101" s="53" t="s">
        <v>696</v>
      </c>
      <c r="U101" s="53" t="s">
        <v>699</v>
      </c>
      <c r="V101" s="53" t="s">
        <v>698</v>
      </c>
      <c r="Y101" s="55" t="s">
        <v>722</v>
      </c>
      <c r="Z101" s="55" t="s">
        <v>723</v>
      </c>
      <c r="AA101" s="53" t="s">
        <v>682</v>
      </c>
      <c r="AB101" s="53" t="s">
        <v>704</v>
      </c>
      <c r="AC101" s="53" t="s">
        <v>645</v>
      </c>
      <c r="AD101" s="53" t="s">
        <v>705</v>
      </c>
      <c r="AE101" s="53" t="s">
        <v>342</v>
      </c>
      <c r="AF101" s="53" t="s">
        <v>426</v>
      </c>
      <c r="AG101" s="53" t="s">
        <v>488</v>
      </c>
    </row>
    <row r="102" spans="1:33" x14ac:dyDescent="0.2">
      <c r="D102">
        <v>7</v>
      </c>
      <c r="E102">
        <v>70</v>
      </c>
      <c r="F102">
        <v>160000</v>
      </c>
      <c r="G102">
        <v>2</v>
      </c>
      <c r="H102">
        <v>48</v>
      </c>
      <c r="K102">
        <v>140</v>
      </c>
      <c r="M102">
        <v>110</v>
      </c>
      <c r="N102">
        <f>28000+10000</f>
        <v>38000</v>
      </c>
      <c r="P102">
        <v>14390</v>
      </c>
      <c r="X102" t="s">
        <v>657</v>
      </c>
      <c r="Y102">
        <v>65</v>
      </c>
      <c r="Z102">
        <v>70</v>
      </c>
      <c r="AA102">
        <f>SUMIFS(产出数据母表!G$5:G$64,产出数据母表!$C$5:$C$64,"&gt;"&amp;$Y102,产出数据母表!$C$5:$C$64,"&lt;="&amp;$Z102)</f>
        <v>0</v>
      </c>
      <c r="AB102">
        <f>SUMIFS(产出数据母表!H$5:H$64,产出数据母表!$C$5:$C$64,"&gt;"&amp;$Y102,产出数据母表!$C$5:$C$64,"&lt;="&amp;$Z102)</f>
        <v>47</v>
      </c>
      <c r="AC102">
        <f>SUMIFS(产出数据母表!K$5:K$64,产出数据母表!$C$5:$C$64,"&gt;"&amp;$Y102,产出数据母表!$C$5:$C$64,"&lt;="&amp;$Z102)</f>
        <v>0</v>
      </c>
      <c r="AD102">
        <f>SUMIFS(产出数据母表!L$5:L$64,产出数据母表!$C$5:$C$64,"&gt;"&amp;$Y102,产出数据母表!$C$5:$C$64,"&lt;="&amp;$Z102)</f>
        <v>28</v>
      </c>
      <c r="AE102">
        <f>SUMIFS(产出数据母表!E$5:E$64,产出数据母表!$C$5:$C$64,"&gt;"&amp;嘉年华数值统计!$E$80,产出数据母表!$C$5:$C$64,"&lt;="&amp;嘉年华数值统计!$E$90)+SUMIFS(产出数据母表!P$5:P$64,产出数据母表!$C$5:$C$64,"&gt;"&amp;$Y102,产出数据母表!$C$5:$C$64,"&lt;="&amp;$Z102)</f>
        <v>177300</v>
      </c>
    </row>
    <row r="103" spans="1:33" x14ac:dyDescent="0.2">
      <c r="X103" t="s">
        <v>658</v>
      </c>
    </row>
  </sheetData>
  <mergeCells count="15">
    <mergeCell ref="A41:AG41"/>
    <mergeCell ref="T43:U43"/>
    <mergeCell ref="R48:S48"/>
    <mergeCell ref="A94:AG94"/>
    <mergeCell ref="A100:AG100"/>
    <mergeCell ref="R49:S49"/>
    <mergeCell ref="A64:AG64"/>
    <mergeCell ref="A78:AG78"/>
    <mergeCell ref="A88:AG88"/>
    <mergeCell ref="BM4:BO4"/>
    <mergeCell ref="BR4:CD4"/>
    <mergeCell ref="CF5:CS5"/>
    <mergeCell ref="AO4:BJ4"/>
    <mergeCell ref="R3:S3"/>
    <mergeCell ref="W3:AA3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32"/>
  <sheetViews>
    <sheetView topLeftCell="A46" workbookViewId="0">
      <selection activeCell="G14" sqref="G14"/>
    </sheetView>
  </sheetViews>
  <sheetFormatPr defaultRowHeight="14.25" x14ac:dyDescent="0.2"/>
  <cols>
    <col min="1" max="1" width="53.25" customWidth="1"/>
    <col min="2" max="2" width="46.25" customWidth="1"/>
    <col min="3" max="3" width="48" customWidth="1"/>
    <col min="4" max="4" width="48.75" customWidth="1"/>
  </cols>
  <sheetData>
    <row r="2" spans="1:4" ht="20.25" x14ac:dyDescent="0.2">
      <c r="A2" s="97" t="s">
        <v>86</v>
      </c>
      <c r="B2" s="97"/>
      <c r="C2" s="97"/>
      <c r="D2" s="97"/>
    </row>
    <row r="3" spans="1:4" ht="15" x14ac:dyDescent="0.2">
      <c r="A3" s="25" t="s">
        <v>87</v>
      </c>
      <c r="B3" s="25" t="s">
        <v>89</v>
      </c>
      <c r="C3" s="25" t="s">
        <v>268</v>
      </c>
      <c r="D3" s="25" t="s">
        <v>88</v>
      </c>
    </row>
    <row r="4" spans="1:4" ht="16.5" x14ac:dyDescent="0.2">
      <c r="A4" s="24" t="s">
        <v>255</v>
      </c>
      <c r="B4" s="24" t="s">
        <v>258</v>
      </c>
      <c r="C4" s="24" t="s">
        <v>277</v>
      </c>
      <c r="D4" s="24" t="s">
        <v>287</v>
      </c>
    </row>
    <row r="5" spans="1:4" ht="16.5" x14ac:dyDescent="0.2">
      <c r="A5" s="24" t="s">
        <v>280</v>
      </c>
      <c r="B5" s="24" t="s">
        <v>259</v>
      </c>
      <c r="C5" s="30" t="s">
        <v>278</v>
      </c>
      <c r="D5" s="24" t="s">
        <v>267</v>
      </c>
    </row>
    <row r="6" spans="1:4" ht="16.5" x14ac:dyDescent="0.2">
      <c r="A6" s="24" t="s">
        <v>279</v>
      </c>
      <c r="B6" s="30" t="s">
        <v>260</v>
      </c>
      <c r="C6" s="30" t="s">
        <v>269</v>
      </c>
      <c r="D6" s="24"/>
    </row>
    <row r="7" spans="1:4" ht="16.5" x14ac:dyDescent="0.2">
      <c r="A7" s="24" t="s">
        <v>256</v>
      </c>
      <c r="B7" s="30" t="s">
        <v>261</v>
      </c>
      <c r="C7" s="30" t="s">
        <v>270</v>
      </c>
      <c r="D7" s="24"/>
    </row>
    <row r="8" spans="1:4" ht="16.5" x14ac:dyDescent="0.2">
      <c r="A8" s="24" t="s">
        <v>257</v>
      </c>
      <c r="B8" s="30" t="s">
        <v>262</v>
      </c>
      <c r="C8" s="24" t="s">
        <v>271</v>
      </c>
      <c r="D8" s="24"/>
    </row>
    <row r="9" spans="1:4" ht="16.5" x14ac:dyDescent="0.2">
      <c r="A9" s="24"/>
      <c r="B9" s="30" t="s">
        <v>263</v>
      </c>
      <c r="C9" s="24" t="s">
        <v>272</v>
      </c>
      <c r="D9" s="24"/>
    </row>
    <row r="10" spans="1:4" ht="16.5" x14ac:dyDescent="0.2">
      <c r="A10" s="24"/>
      <c r="B10" s="30" t="s">
        <v>264</v>
      </c>
      <c r="C10" s="24" t="s">
        <v>273</v>
      </c>
      <c r="D10" s="24"/>
    </row>
    <row r="11" spans="1:4" ht="16.5" x14ac:dyDescent="0.2">
      <c r="A11" s="24"/>
      <c r="B11" s="30" t="s">
        <v>266</v>
      </c>
      <c r="C11" s="24" t="s">
        <v>274</v>
      </c>
      <c r="D11" s="24"/>
    </row>
    <row r="12" spans="1:4" ht="16.5" x14ac:dyDescent="0.2">
      <c r="A12" s="24"/>
      <c r="B12" s="30" t="s">
        <v>265</v>
      </c>
      <c r="C12" s="24" t="s">
        <v>275</v>
      </c>
      <c r="D12" s="24"/>
    </row>
    <row r="13" spans="1:4" ht="16.5" x14ac:dyDescent="0.2">
      <c r="A13" s="24"/>
      <c r="B13" s="30"/>
      <c r="C13" s="24" t="s">
        <v>276</v>
      </c>
      <c r="D13" s="24"/>
    </row>
    <row r="14" spans="1:4" ht="16.5" x14ac:dyDescent="0.2">
      <c r="A14" s="24"/>
      <c r="B14" s="30"/>
      <c r="C14" s="24" t="s">
        <v>281</v>
      </c>
      <c r="D14" s="24"/>
    </row>
    <row r="15" spans="1:4" ht="16.5" x14ac:dyDescent="0.2">
      <c r="A15" s="24"/>
      <c r="B15" s="30"/>
      <c r="C15" s="24" t="s">
        <v>282</v>
      </c>
      <c r="D15" s="24"/>
    </row>
    <row r="16" spans="1:4" ht="16.5" x14ac:dyDescent="0.2">
      <c r="A16" s="24"/>
      <c r="B16" s="30"/>
      <c r="C16" s="24" t="s">
        <v>283</v>
      </c>
      <c r="D16" s="24"/>
    </row>
    <row r="17" spans="1:12" ht="16.5" x14ac:dyDescent="0.2">
      <c r="A17" s="24"/>
      <c r="B17" s="24"/>
      <c r="C17" s="24" t="s">
        <v>284</v>
      </c>
      <c r="D17" s="24"/>
    </row>
    <row r="18" spans="1:12" ht="16.5" x14ac:dyDescent="0.2">
      <c r="A18" s="30"/>
      <c r="B18" s="30"/>
      <c r="C18" s="30" t="s">
        <v>285</v>
      </c>
      <c r="D18" s="30"/>
    </row>
    <row r="19" spans="1:12" ht="16.5" x14ac:dyDescent="0.2">
      <c r="A19" s="30"/>
      <c r="B19" s="30"/>
      <c r="C19" s="30" t="s">
        <v>286</v>
      </c>
      <c r="D19" s="30"/>
    </row>
    <row r="20" spans="1:12" ht="16.5" x14ac:dyDescent="0.2">
      <c r="A20" s="30"/>
      <c r="B20" s="30"/>
      <c r="C20" s="30"/>
      <c r="D20" s="30"/>
    </row>
    <row r="21" spans="1:12" ht="16.5" x14ac:dyDescent="0.2">
      <c r="A21" s="30"/>
      <c r="B21" s="30"/>
      <c r="C21" s="30"/>
      <c r="D21" s="30"/>
    </row>
    <row r="24" spans="1:12" ht="20.25" x14ac:dyDescent="0.2">
      <c r="A24" s="97" t="s">
        <v>90</v>
      </c>
      <c r="B24" s="97"/>
      <c r="C24" s="97"/>
      <c r="D24" s="97"/>
    </row>
    <row r="25" spans="1:12" ht="15" x14ac:dyDescent="0.2">
      <c r="A25" s="25" t="s">
        <v>87</v>
      </c>
      <c r="B25" s="25" t="s">
        <v>93</v>
      </c>
      <c r="C25" s="25" t="s">
        <v>530</v>
      </c>
      <c r="D25" s="25" t="s">
        <v>88</v>
      </c>
      <c r="I25">
        <v>140</v>
      </c>
      <c r="J25">
        <v>100</v>
      </c>
      <c r="K25">
        <v>60</v>
      </c>
      <c r="L25">
        <v>40</v>
      </c>
    </row>
    <row r="26" spans="1:12" ht="16.5" x14ac:dyDescent="0.2">
      <c r="A26" s="24" t="s">
        <v>91</v>
      </c>
      <c r="B26" s="24" t="s">
        <v>546</v>
      </c>
      <c r="C26" s="24" t="s">
        <v>760</v>
      </c>
      <c r="D26" s="24" t="s">
        <v>567</v>
      </c>
      <c r="I26" s="41" t="s">
        <v>544</v>
      </c>
      <c r="J26" s="41" t="s">
        <v>545</v>
      </c>
      <c r="K26" s="41" t="s">
        <v>544</v>
      </c>
      <c r="L26" s="41" t="s">
        <v>545</v>
      </c>
    </row>
    <row r="27" spans="1:12" ht="24" customHeight="1" x14ac:dyDescent="0.2">
      <c r="A27" s="24" t="s">
        <v>583</v>
      </c>
      <c r="B27" s="24" t="s">
        <v>547</v>
      </c>
      <c r="C27" s="24" t="s">
        <v>761</v>
      </c>
      <c r="D27" s="24" t="s">
        <v>568</v>
      </c>
      <c r="F27">
        <v>1</v>
      </c>
      <c r="G27" s="45">
        <v>0.1</v>
      </c>
      <c r="H27" s="45"/>
      <c r="I27">
        <f>I$25*$G27</f>
        <v>14</v>
      </c>
      <c r="J27">
        <f t="shared" ref="J27:J34" si="0">J$25*$G27</f>
        <v>10</v>
      </c>
    </row>
    <row r="28" spans="1:12" ht="33" x14ac:dyDescent="0.2">
      <c r="A28" s="24" t="s">
        <v>570</v>
      </c>
      <c r="B28" s="24" t="s">
        <v>556</v>
      </c>
      <c r="C28" s="24" t="s">
        <v>762</v>
      </c>
      <c r="D28" s="24"/>
      <c r="F28">
        <v>2</v>
      </c>
      <c r="G28" s="45">
        <v>0.3</v>
      </c>
      <c r="H28" s="45"/>
      <c r="I28">
        <f t="shared" ref="I28:I34" si="1">I$25*$G28</f>
        <v>42</v>
      </c>
      <c r="J28">
        <f t="shared" si="0"/>
        <v>30</v>
      </c>
    </row>
    <row r="29" spans="1:12" ht="21" customHeight="1" x14ac:dyDescent="0.2">
      <c r="A29" s="24" t="s">
        <v>572</v>
      </c>
      <c r="B29" s="24" t="s">
        <v>555</v>
      </c>
      <c r="C29" s="24" t="s">
        <v>764</v>
      </c>
      <c r="D29" s="24"/>
      <c r="F29">
        <v>3</v>
      </c>
      <c r="G29" s="45"/>
      <c r="H29" s="45">
        <v>0.35</v>
      </c>
      <c r="I29">
        <f t="shared" si="1"/>
        <v>0</v>
      </c>
      <c r="J29">
        <f t="shared" si="0"/>
        <v>0</v>
      </c>
      <c r="K29">
        <f>K$25*$H29</f>
        <v>21</v>
      </c>
      <c r="L29">
        <f>L$25*$H29</f>
        <v>14</v>
      </c>
    </row>
    <row r="30" spans="1:12" ht="23.25" customHeight="1" x14ac:dyDescent="0.2">
      <c r="B30" s="40" t="s">
        <v>548</v>
      </c>
      <c r="C30" s="24" t="s">
        <v>765</v>
      </c>
      <c r="D30" s="24"/>
      <c r="F30">
        <v>4</v>
      </c>
      <c r="G30" s="45">
        <v>0.15</v>
      </c>
      <c r="H30" s="45"/>
      <c r="I30">
        <f t="shared" si="1"/>
        <v>21</v>
      </c>
      <c r="J30">
        <f t="shared" si="0"/>
        <v>15</v>
      </c>
    </row>
    <row r="31" spans="1:12" ht="33" x14ac:dyDescent="0.2">
      <c r="A31" s="24"/>
      <c r="B31" s="40" t="s">
        <v>557</v>
      </c>
      <c r="C31" s="24" t="s">
        <v>766</v>
      </c>
      <c r="D31" s="24"/>
      <c r="F31">
        <v>5</v>
      </c>
      <c r="G31" s="45">
        <v>0.3</v>
      </c>
      <c r="H31" s="45"/>
      <c r="I31">
        <f t="shared" si="1"/>
        <v>42</v>
      </c>
      <c r="J31">
        <f t="shared" si="0"/>
        <v>30</v>
      </c>
    </row>
    <row r="32" spans="1:12" ht="16.5" x14ac:dyDescent="0.2">
      <c r="A32" s="24"/>
      <c r="B32" s="24" t="s">
        <v>549</v>
      </c>
      <c r="C32" s="24"/>
      <c r="D32" s="24"/>
      <c r="F32">
        <v>6</v>
      </c>
      <c r="G32" s="45"/>
      <c r="H32" s="45">
        <v>0.35</v>
      </c>
      <c r="I32">
        <f t="shared" si="1"/>
        <v>0</v>
      </c>
      <c r="J32">
        <f t="shared" si="0"/>
        <v>0</v>
      </c>
      <c r="K32">
        <f>K$25*$H32</f>
        <v>21</v>
      </c>
      <c r="L32">
        <f>L$25*$H32</f>
        <v>14</v>
      </c>
    </row>
    <row r="33" spans="1:12" ht="33" x14ac:dyDescent="0.2">
      <c r="A33" s="24"/>
      <c r="B33" s="24" t="s">
        <v>558</v>
      </c>
      <c r="C33" s="24"/>
      <c r="D33" s="24"/>
      <c r="F33">
        <v>7</v>
      </c>
      <c r="G33" s="45">
        <v>0.15</v>
      </c>
      <c r="H33" s="45"/>
      <c r="I33">
        <f t="shared" si="1"/>
        <v>21</v>
      </c>
      <c r="J33">
        <f t="shared" si="0"/>
        <v>15</v>
      </c>
    </row>
    <row r="34" spans="1:12" ht="16.5" x14ac:dyDescent="0.2">
      <c r="A34" s="24"/>
      <c r="B34" s="24" t="s">
        <v>550</v>
      </c>
      <c r="C34" s="24"/>
      <c r="D34" s="24"/>
      <c r="F34">
        <v>8</v>
      </c>
      <c r="G34" s="45"/>
      <c r="H34" s="45">
        <v>0.3</v>
      </c>
      <c r="I34">
        <f t="shared" si="1"/>
        <v>0</v>
      </c>
      <c r="J34">
        <f t="shared" si="0"/>
        <v>0</v>
      </c>
      <c r="K34">
        <f>K$25*$H34</f>
        <v>18</v>
      </c>
      <c r="L34">
        <f>L$25*$H34</f>
        <v>12</v>
      </c>
    </row>
    <row r="35" spans="1:12" ht="16.5" x14ac:dyDescent="0.2">
      <c r="A35" s="24"/>
      <c r="B35" s="24" t="s">
        <v>551</v>
      </c>
      <c r="C35" s="24"/>
      <c r="D35" s="24"/>
    </row>
    <row r="36" spans="1:12" ht="33" x14ac:dyDescent="0.2">
      <c r="A36" s="24"/>
      <c r="B36" s="24" t="s">
        <v>559</v>
      </c>
      <c r="C36" s="24"/>
      <c r="D36" s="24"/>
    </row>
    <row r="37" spans="1:12" ht="16.5" x14ac:dyDescent="0.2">
      <c r="A37" s="24"/>
      <c r="B37" s="24" t="s">
        <v>553</v>
      </c>
      <c r="C37" s="24"/>
      <c r="D37" s="24"/>
    </row>
    <row r="38" spans="1:12" ht="16.5" x14ac:dyDescent="0.2">
      <c r="A38" s="24"/>
      <c r="B38" s="24" t="s">
        <v>552</v>
      </c>
      <c r="C38" s="24"/>
      <c r="D38" s="24"/>
    </row>
    <row r="39" spans="1:12" ht="33" x14ac:dyDescent="0.2">
      <c r="A39" s="40"/>
      <c r="B39" s="40" t="s">
        <v>560</v>
      </c>
      <c r="C39" s="40"/>
      <c r="D39" s="40"/>
    </row>
    <row r="40" spans="1:12" ht="16.5" x14ac:dyDescent="0.2">
      <c r="A40" s="40"/>
      <c r="B40" s="40" t="s">
        <v>554</v>
      </c>
      <c r="C40" s="40"/>
      <c r="D40" s="40"/>
    </row>
    <row r="41" spans="1:12" ht="33" x14ac:dyDescent="0.2">
      <c r="A41" s="40"/>
      <c r="B41" s="40" t="s">
        <v>561</v>
      </c>
      <c r="C41" s="40"/>
      <c r="D41" s="40"/>
    </row>
    <row r="42" spans="1:12" ht="16.5" x14ac:dyDescent="0.2">
      <c r="A42" s="40"/>
      <c r="B42" s="40" t="s">
        <v>564</v>
      </c>
      <c r="C42" s="40"/>
      <c r="D42" s="40"/>
    </row>
    <row r="43" spans="1:12" ht="16.5" x14ac:dyDescent="0.2">
      <c r="A43" s="40"/>
      <c r="B43" s="40" t="s">
        <v>562</v>
      </c>
      <c r="C43" s="40"/>
      <c r="D43" s="40"/>
    </row>
    <row r="44" spans="1:12" ht="16.5" x14ac:dyDescent="0.2">
      <c r="A44" s="40"/>
      <c r="B44" s="40" t="s">
        <v>563</v>
      </c>
      <c r="C44" s="40"/>
      <c r="D44" s="40"/>
    </row>
    <row r="45" spans="1:12" ht="16.5" x14ac:dyDescent="0.2">
      <c r="A45" s="40"/>
      <c r="B45" s="40" t="s">
        <v>565</v>
      </c>
      <c r="C45" s="40"/>
      <c r="D45" s="40"/>
    </row>
    <row r="48" spans="1:12" ht="20.25" x14ac:dyDescent="0.2">
      <c r="A48" s="97" t="s">
        <v>94</v>
      </c>
      <c r="B48" s="97"/>
      <c r="C48" s="97"/>
      <c r="D48" s="97"/>
    </row>
    <row r="49" spans="1:4" ht="15" x14ac:dyDescent="0.2">
      <c r="A49" s="25" t="s">
        <v>87</v>
      </c>
      <c r="B49" s="41" t="s">
        <v>99</v>
      </c>
      <c r="C49" s="25" t="s">
        <v>531</v>
      </c>
      <c r="D49" s="25" t="s">
        <v>88</v>
      </c>
    </row>
    <row r="50" spans="1:4" ht="16.5" x14ac:dyDescent="0.2">
      <c r="A50" s="40" t="s">
        <v>97</v>
      </c>
      <c r="B50" s="40" t="s">
        <v>543</v>
      </c>
      <c r="C50" s="40" t="s">
        <v>522</v>
      </c>
      <c r="D50" s="40" t="s">
        <v>566</v>
      </c>
    </row>
    <row r="51" spans="1:4" ht="16.5" x14ac:dyDescent="0.2">
      <c r="A51" s="40" t="s">
        <v>101</v>
      </c>
      <c r="B51" s="40" t="s">
        <v>542</v>
      </c>
      <c r="C51" s="40" t="s">
        <v>523</v>
      </c>
      <c r="D51" s="40" t="s">
        <v>569</v>
      </c>
    </row>
    <row r="52" spans="1:4" ht="16.5" x14ac:dyDescent="0.2">
      <c r="A52" s="40" t="s">
        <v>100</v>
      </c>
      <c r="B52" s="40" t="s">
        <v>541</v>
      </c>
      <c r="C52" s="40" t="s">
        <v>524</v>
      </c>
      <c r="D52" s="40"/>
    </row>
    <row r="53" spans="1:4" ht="16.5" x14ac:dyDescent="0.2">
      <c r="A53" s="40" t="s">
        <v>571</v>
      </c>
      <c r="B53" s="40" t="s">
        <v>540</v>
      </c>
      <c r="C53" s="40" t="s">
        <v>525</v>
      </c>
      <c r="D53" s="40"/>
    </row>
    <row r="54" spans="1:4" ht="16.5" x14ac:dyDescent="0.2">
      <c r="A54" s="40" t="s">
        <v>573</v>
      </c>
      <c r="B54" s="40" t="s">
        <v>539</v>
      </c>
      <c r="C54" s="40" t="s">
        <v>526</v>
      </c>
      <c r="D54" s="40"/>
    </row>
    <row r="55" spans="1:4" ht="16.5" x14ac:dyDescent="0.2">
      <c r="A55" s="40"/>
      <c r="B55" s="40" t="s">
        <v>532</v>
      </c>
      <c r="C55" s="40" t="s">
        <v>527</v>
      </c>
      <c r="D55" s="40"/>
    </row>
    <row r="56" spans="1:4" ht="16.5" x14ac:dyDescent="0.2">
      <c r="A56" s="40"/>
      <c r="B56" s="40" t="s">
        <v>533</v>
      </c>
      <c r="C56" s="40" t="s">
        <v>528</v>
      </c>
      <c r="D56" s="40"/>
    </row>
    <row r="57" spans="1:4" ht="16.5" x14ac:dyDescent="0.2">
      <c r="A57" s="40"/>
      <c r="B57" s="40" t="s">
        <v>534</v>
      </c>
      <c r="C57" s="40" t="s">
        <v>529</v>
      </c>
      <c r="D57" s="40"/>
    </row>
    <row r="58" spans="1:4" ht="16.5" x14ac:dyDescent="0.2">
      <c r="A58" s="40"/>
      <c r="B58" s="40" t="s">
        <v>535</v>
      </c>
      <c r="C58" s="40"/>
      <c r="D58" s="40"/>
    </row>
    <row r="59" spans="1:4" ht="16.5" x14ac:dyDescent="0.2">
      <c r="A59" s="40"/>
      <c r="B59" s="40" t="s">
        <v>536</v>
      </c>
      <c r="C59" s="40"/>
      <c r="D59" s="40"/>
    </row>
    <row r="60" spans="1:4" ht="16.5" x14ac:dyDescent="0.2">
      <c r="A60" s="40"/>
      <c r="B60" s="40" t="s">
        <v>537</v>
      </c>
      <c r="C60" s="40"/>
      <c r="D60" s="40"/>
    </row>
    <row r="61" spans="1:4" ht="16.5" x14ac:dyDescent="0.2">
      <c r="A61" s="40"/>
      <c r="B61" s="40" t="s">
        <v>538</v>
      </c>
      <c r="C61" s="40"/>
      <c r="D61" s="40"/>
    </row>
    <row r="64" spans="1:4" ht="20.25" x14ac:dyDescent="0.2">
      <c r="A64" s="97" t="s">
        <v>95</v>
      </c>
      <c r="B64" s="97"/>
      <c r="C64" s="97"/>
      <c r="D64" s="97"/>
    </row>
    <row r="65" spans="1:4" ht="15" x14ac:dyDescent="0.2">
      <c r="A65" s="25" t="s">
        <v>87</v>
      </c>
      <c r="B65" s="25" t="s">
        <v>98</v>
      </c>
      <c r="C65" s="25" t="s">
        <v>92</v>
      </c>
      <c r="D65" s="25" t="s">
        <v>88</v>
      </c>
    </row>
    <row r="66" spans="1:4" ht="16.5" x14ac:dyDescent="0.2">
      <c r="A66" s="24" t="s">
        <v>104</v>
      </c>
      <c r="B66" s="24" t="s">
        <v>156</v>
      </c>
      <c r="C66" s="24" t="s">
        <v>108</v>
      </c>
      <c r="D66" s="24" t="s">
        <v>103</v>
      </c>
    </row>
    <row r="67" spans="1:4" ht="16.5" x14ac:dyDescent="0.2">
      <c r="A67" s="24" t="s">
        <v>574</v>
      </c>
      <c r="B67" s="24" t="s">
        <v>158</v>
      </c>
      <c r="C67" s="24" t="s">
        <v>112</v>
      </c>
      <c r="D67" s="24" t="s">
        <v>166</v>
      </c>
    </row>
    <row r="68" spans="1:4" ht="16.5" x14ac:dyDescent="0.2">
      <c r="A68" s="24" t="s">
        <v>575</v>
      </c>
      <c r="B68" s="24" t="s">
        <v>157</v>
      </c>
      <c r="C68" s="24" t="s">
        <v>109</v>
      </c>
      <c r="D68" s="24"/>
    </row>
    <row r="69" spans="1:4" ht="16.5" x14ac:dyDescent="0.2">
      <c r="A69" s="24" t="s">
        <v>102</v>
      </c>
      <c r="B69" s="24" t="s">
        <v>115</v>
      </c>
      <c r="C69" s="24" t="s">
        <v>113</v>
      </c>
      <c r="D69" s="24"/>
    </row>
    <row r="70" spans="1:4" ht="16.5" x14ac:dyDescent="0.2">
      <c r="A70" s="24" t="s">
        <v>106</v>
      </c>
      <c r="B70" s="24" t="s">
        <v>155</v>
      </c>
      <c r="C70" s="24" t="s">
        <v>110</v>
      </c>
      <c r="D70" s="24"/>
    </row>
    <row r="71" spans="1:4" ht="16.5" x14ac:dyDescent="0.2">
      <c r="A71" s="24"/>
      <c r="B71" s="24" t="s">
        <v>116</v>
      </c>
      <c r="C71" s="24" t="s">
        <v>114</v>
      </c>
      <c r="D71" s="24"/>
    </row>
    <row r="72" spans="1:4" ht="16.5" x14ac:dyDescent="0.2">
      <c r="A72" s="24"/>
      <c r="B72" s="24" t="s">
        <v>154</v>
      </c>
      <c r="C72" s="24" t="s">
        <v>111</v>
      </c>
      <c r="D72" s="24"/>
    </row>
    <row r="73" spans="1:4" ht="16.5" x14ac:dyDescent="0.2">
      <c r="A73" s="24"/>
      <c r="B73" s="24" t="s">
        <v>117</v>
      </c>
      <c r="C73" s="24"/>
      <c r="D73" s="24"/>
    </row>
    <row r="74" spans="1:4" ht="16.5" x14ac:dyDescent="0.2">
      <c r="A74" s="24"/>
      <c r="B74" s="24" t="s">
        <v>118</v>
      </c>
      <c r="C74" s="24"/>
      <c r="D74" s="24"/>
    </row>
    <row r="75" spans="1:4" ht="16.5" x14ac:dyDescent="0.2">
      <c r="A75" s="24"/>
      <c r="B75" s="24" t="s">
        <v>119</v>
      </c>
      <c r="C75" s="24"/>
      <c r="D75" s="24"/>
    </row>
    <row r="78" spans="1:4" ht="20.25" x14ac:dyDescent="0.2">
      <c r="A78" s="97" t="s">
        <v>96</v>
      </c>
      <c r="B78" s="97"/>
      <c r="C78" s="97"/>
      <c r="D78" s="97"/>
    </row>
    <row r="79" spans="1:4" ht="15" x14ac:dyDescent="0.2">
      <c r="A79" s="25" t="s">
        <v>87</v>
      </c>
      <c r="B79" s="25" t="s">
        <v>146</v>
      </c>
      <c r="C79" s="25" t="s">
        <v>105</v>
      </c>
      <c r="D79" s="25" t="s">
        <v>88</v>
      </c>
    </row>
    <row r="80" spans="1:4" ht="16.5" x14ac:dyDescent="0.2">
      <c r="A80" s="24" t="s">
        <v>160</v>
      </c>
      <c r="B80" s="24" t="s">
        <v>147</v>
      </c>
      <c r="C80" s="24" t="s">
        <v>131</v>
      </c>
      <c r="D80" s="24" t="s">
        <v>165</v>
      </c>
    </row>
    <row r="81" spans="1:4" ht="16.5" x14ac:dyDescent="0.2">
      <c r="A81" s="24" t="s">
        <v>576</v>
      </c>
      <c r="B81" s="24" t="s">
        <v>148</v>
      </c>
      <c r="C81" s="24" t="s">
        <v>130</v>
      </c>
      <c r="D81" s="26" t="s">
        <v>167</v>
      </c>
    </row>
    <row r="82" spans="1:4" ht="16.5" x14ac:dyDescent="0.2">
      <c r="A82" s="24" t="s">
        <v>577</v>
      </c>
      <c r="B82" s="24" t="s">
        <v>151</v>
      </c>
      <c r="C82" s="24" t="s">
        <v>132</v>
      </c>
      <c r="D82" s="24"/>
    </row>
    <row r="83" spans="1:4" ht="16.5" x14ac:dyDescent="0.2">
      <c r="A83" s="24" t="s">
        <v>107</v>
      </c>
      <c r="B83" s="24" t="s">
        <v>149</v>
      </c>
      <c r="C83" s="24" t="s">
        <v>133</v>
      </c>
      <c r="D83" s="24"/>
    </row>
    <row r="84" spans="1:4" ht="16.5" x14ac:dyDescent="0.2">
      <c r="A84" s="24"/>
      <c r="B84" s="24" t="s">
        <v>152</v>
      </c>
      <c r="C84" s="24" t="s">
        <v>134</v>
      </c>
      <c r="D84" s="24"/>
    </row>
    <row r="85" spans="1:4" ht="16.5" x14ac:dyDescent="0.2">
      <c r="A85" s="24"/>
      <c r="B85" s="24" t="s">
        <v>150</v>
      </c>
      <c r="C85" s="24" t="s">
        <v>135</v>
      </c>
      <c r="D85" s="24"/>
    </row>
    <row r="86" spans="1:4" ht="16.5" x14ac:dyDescent="0.2">
      <c r="A86" s="24"/>
      <c r="B86" s="24" t="s">
        <v>153</v>
      </c>
      <c r="C86" s="24" t="s">
        <v>136</v>
      </c>
      <c r="D86" s="24"/>
    </row>
    <row r="87" spans="1:4" ht="16.5" x14ac:dyDescent="0.2">
      <c r="A87" s="24"/>
      <c r="B87" s="24"/>
      <c r="C87" s="24" t="s">
        <v>137</v>
      </c>
      <c r="D87" s="24"/>
    </row>
    <row r="88" spans="1:4" ht="16.5" x14ac:dyDescent="0.2">
      <c r="A88" s="24"/>
      <c r="B88" s="24"/>
      <c r="C88" s="24"/>
      <c r="D88" s="24"/>
    </row>
    <row r="89" spans="1:4" ht="16.5" x14ac:dyDescent="0.2">
      <c r="A89" s="24"/>
      <c r="B89" s="24"/>
      <c r="C89" s="24"/>
      <c r="D89" s="24"/>
    </row>
    <row r="90" spans="1:4" ht="16.5" x14ac:dyDescent="0.2">
      <c r="A90" s="24"/>
      <c r="B90" s="24"/>
      <c r="C90" s="24"/>
      <c r="D90" s="24"/>
    </row>
    <row r="93" spans="1:4" ht="20.25" x14ac:dyDescent="0.2">
      <c r="A93" s="97" t="s">
        <v>139</v>
      </c>
      <c r="B93" s="97"/>
      <c r="C93" s="97"/>
      <c r="D93" s="97"/>
    </row>
    <row r="94" spans="1:4" ht="15" x14ac:dyDescent="0.2">
      <c r="A94" s="25" t="s">
        <v>87</v>
      </c>
      <c r="B94" s="25" t="s">
        <v>138</v>
      </c>
      <c r="C94" s="25" t="s">
        <v>140</v>
      </c>
      <c r="D94" s="25" t="s">
        <v>88</v>
      </c>
    </row>
    <row r="95" spans="1:4" ht="16.5" x14ac:dyDescent="0.2">
      <c r="A95" s="24" t="s">
        <v>163</v>
      </c>
      <c r="B95" s="24" t="s">
        <v>200</v>
      </c>
      <c r="C95" s="24" t="s">
        <v>211</v>
      </c>
      <c r="D95" s="24" t="s">
        <v>168</v>
      </c>
    </row>
    <row r="96" spans="1:4" ht="16.5" x14ac:dyDescent="0.2">
      <c r="A96" s="24" t="s">
        <v>578</v>
      </c>
      <c r="B96" s="26" t="s">
        <v>201</v>
      </c>
      <c r="C96" s="24" t="s">
        <v>212</v>
      </c>
      <c r="D96" s="26" t="s">
        <v>167</v>
      </c>
    </row>
    <row r="97" spans="1:4" ht="16.5" x14ac:dyDescent="0.2">
      <c r="A97" s="24" t="s">
        <v>579</v>
      </c>
      <c r="B97" s="26" t="s">
        <v>202</v>
      </c>
      <c r="C97" s="26" t="s">
        <v>213</v>
      </c>
      <c r="D97" s="24"/>
    </row>
    <row r="98" spans="1:4" ht="16.5" x14ac:dyDescent="0.2">
      <c r="A98" s="24" t="s">
        <v>219</v>
      </c>
      <c r="B98" s="24" t="s">
        <v>203</v>
      </c>
      <c r="C98" s="24" t="s">
        <v>214</v>
      </c>
      <c r="D98" s="24"/>
    </row>
    <row r="99" spans="1:4" ht="16.5" x14ac:dyDescent="0.2">
      <c r="A99" s="24"/>
      <c r="B99" s="24" t="s">
        <v>204</v>
      </c>
      <c r="C99" s="24" t="s">
        <v>215</v>
      </c>
      <c r="D99" s="24"/>
    </row>
    <row r="100" spans="1:4" ht="16.5" x14ac:dyDescent="0.2">
      <c r="A100" s="24"/>
      <c r="B100" s="24" t="s">
        <v>205</v>
      </c>
      <c r="C100" s="26" t="s">
        <v>216</v>
      </c>
      <c r="D100" s="24"/>
    </row>
    <row r="101" spans="1:4" ht="16.5" x14ac:dyDescent="0.2">
      <c r="A101" s="24"/>
      <c r="B101" s="26" t="s">
        <v>206</v>
      </c>
      <c r="C101" s="24" t="s">
        <v>218</v>
      </c>
      <c r="D101" s="24"/>
    </row>
    <row r="102" spans="1:4" ht="16.5" x14ac:dyDescent="0.2">
      <c r="A102" s="24"/>
      <c r="B102" s="26" t="s">
        <v>207</v>
      </c>
      <c r="C102" s="26" t="s">
        <v>217</v>
      </c>
      <c r="D102" s="24"/>
    </row>
    <row r="103" spans="1:4" ht="16.5" x14ac:dyDescent="0.2">
      <c r="A103" s="26"/>
      <c r="B103" s="26" t="s">
        <v>208</v>
      </c>
      <c r="C103" s="26"/>
      <c r="D103" s="26"/>
    </row>
    <row r="104" spans="1:4" ht="16.5" x14ac:dyDescent="0.2">
      <c r="A104" s="26"/>
      <c r="B104" s="26" t="s">
        <v>209</v>
      </c>
      <c r="C104" s="26"/>
      <c r="D104" s="26"/>
    </row>
    <row r="105" spans="1:4" ht="16.5" x14ac:dyDescent="0.2">
      <c r="A105" s="26"/>
      <c r="B105" s="26" t="s">
        <v>210</v>
      </c>
      <c r="C105" s="26"/>
      <c r="D105" s="26"/>
    </row>
    <row r="108" spans="1:4" ht="20.25" x14ac:dyDescent="0.2">
      <c r="A108" s="97" t="s">
        <v>141</v>
      </c>
      <c r="B108" s="97"/>
      <c r="C108" s="97"/>
      <c r="D108" s="97"/>
    </row>
    <row r="109" spans="1:4" ht="15" x14ac:dyDescent="0.2">
      <c r="A109" s="25" t="s">
        <v>87</v>
      </c>
      <c r="B109" s="25" t="s">
        <v>120</v>
      </c>
      <c r="C109" s="25" t="s">
        <v>142</v>
      </c>
      <c r="D109" s="25" t="s">
        <v>88</v>
      </c>
    </row>
    <row r="110" spans="1:4" ht="16.5" x14ac:dyDescent="0.2">
      <c r="A110" s="24" t="s">
        <v>162</v>
      </c>
      <c r="B110" s="24" t="s">
        <v>197</v>
      </c>
      <c r="C110" s="24" t="s">
        <v>222</v>
      </c>
      <c r="D110" s="24" t="s">
        <v>233</v>
      </c>
    </row>
    <row r="111" spans="1:4" ht="16.5" x14ac:dyDescent="0.2">
      <c r="A111" s="24" t="s">
        <v>161</v>
      </c>
      <c r="B111" s="24" t="s">
        <v>121</v>
      </c>
      <c r="C111" s="26" t="s">
        <v>169</v>
      </c>
      <c r="D111" s="24" t="s">
        <v>195</v>
      </c>
    </row>
    <row r="112" spans="1:4" ht="16.5" x14ac:dyDescent="0.2">
      <c r="A112" s="27" t="s">
        <v>580</v>
      </c>
      <c r="B112" s="24" t="s">
        <v>122</v>
      </c>
      <c r="C112" s="26" t="s">
        <v>220</v>
      </c>
      <c r="D112" s="24" t="s">
        <v>196</v>
      </c>
    </row>
    <row r="113" spans="1:4" ht="16.5" x14ac:dyDescent="0.2">
      <c r="A113" s="26" t="s">
        <v>221</v>
      </c>
      <c r="B113" s="24" t="s">
        <v>123</v>
      </c>
      <c r="C113" s="26" t="s">
        <v>223</v>
      </c>
      <c r="D113" s="27" t="s">
        <v>167</v>
      </c>
    </row>
    <row r="114" spans="1:4" ht="16.5" x14ac:dyDescent="0.2">
      <c r="A114" s="24"/>
      <c r="B114" s="24" t="s">
        <v>124</v>
      </c>
      <c r="C114" s="24"/>
      <c r="D114" s="24"/>
    </row>
    <row r="115" spans="1:4" ht="16.5" x14ac:dyDescent="0.2">
      <c r="A115" s="24"/>
      <c r="B115" s="24" t="s">
        <v>128</v>
      </c>
      <c r="C115" s="24"/>
      <c r="D115" s="24"/>
    </row>
    <row r="116" spans="1:4" ht="16.5" x14ac:dyDescent="0.2">
      <c r="A116" s="24"/>
      <c r="B116" s="24" t="s">
        <v>129</v>
      </c>
      <c r="C116" s="24"/>
      <c r="D116" s="24"/>
    </row>
    <row r="117" spans="1:4" ht="16.5" x14ac:dyDescent="0.2">
      <c r="A117" s="24"/>
      <c r="B117" s="24" t="s">
        <v>125</v>
      </c>
      <c r="C117" s="24"/>
      <c r="D117" s="24"/>
    </row>
    <row r="118" spans="1:4" ht="16.5" x14ac:dyDescent="0.2">
      <c r="A118" s="24"/>
      <c r="B118" s="24" t="s">
        <v>126</v>
      </c>
      <c r="C118" s="24"/>
      <c r="D118" s="24"/>
    </row>
    <row r="119" spans="1:4" ht="16.5" x14ac:dyDescent="0.2">
      <c r="A119" s="24"/>
      <c r="B119" s="24" t="s">
        <v>127</v>
      </c>
      <c r="C119" s="24"/>
      <c r="D119" s="24"/>
    </row>
    <row r="123" spans="1:4" ht="20.25" x14ac:dyDescent="0.2">
      <c r="A123" s="97" t="s">
        <v>143</v>
      </c>
      <c r="B123" s="97"/>
      <c r="C123" s="97"/>
      <c r="D123" s="97"/>
    </row>
    <row r="124" spans="1:4" ht="15" x14ac:dyDescent="0.2">
      <c r="A124" s="25" t="s">
        <v>87</v>
      </c>
      <c r="B124" s="25" t="s">
        <v>145</v>
      </c>
      <c r="C124" s="25" t="s">
        <v>144</v>
      </c>
      <c r="D124" s="25" t="s">
        <v>88</v>
      </c>
    </row>
    <row r="125" spans="1:4" ht="16.5" x14ac:dyDescent="0.2">
      <c r="A125" s="24" t="s">
        <v>164</v>
      </c>
      <c r="B125" s="24" t="s">
        <v>225</v>
      </c>
      <c r="C125" s="24" t="s">
        <v>199</v>
      </c>
      <c r="D125" s="24" t="s">
        <v>159</v>
      </c>
    </row>
    <row r="126" spans="1:4" ht="16.5" x14ac:dyDescent="0.2">
      <c r="A126" s="24" t="s">
        <v>581</v>
      </c>
      <c r="B126" s="26" t="s">
        <v>226</v>
      </c>
      <c r="C126" s="26" t="s">
        <v>229</v>
      </c>
      <c r="D126" s="27" t="s">
        <v>167</v>
      </c>
    </row>
    <row r="127" spans="1:4" ht="16.5" x14ac:dyDescent="0.2">
      <c r="A127" s="26" t="s">
        <v>582</v>
      </c>
      <c r="B127" s="26" t="s">
        <v>227</v>
      </c>
      <c r="C127" s="26" t="s">
        <v>230</v>
      </c>
      <c r="D127" s="24"/>
    </row>
    <row r="128" spans="1:4" ht="16.5" x14ac:dyDescent="0.2">
      <c r="A128" s="26" t="s">
        <v>224</v>
      </c>
      <c r="B128" s="26" t="s">
        <v>198</v>
      </c>
      <c r="C128" s="26" t="s">
        <v>231</v>
      </c>
      <c r="D128" s="24"/>
    </row>
    <row r="129" spans="1:4" ht="16.5" x14ac:dyDescent="0.2">
      <c r="A129" s="24"/>
      <c r="B129" s="26" t="s">
        <v>228</v>
      </c>
      <c r="C129" s="26" t="s">
        <v>232</v>
      </c>
      <c r="D129" s="24"/>
    </row>
    <row r="130" spans="1:4" ht="16.5" x14ac:dyDescent="0.2">
      <c r="A130" s="24"/>
      <c r="B130" s="24"/>
      <c r="C130" s="24"/>
      <c r="D130" s="24"/>
    </row>
    <row r="131" spans="1:4" ht="16.5" x14ac:dyDescent="0.2">
      <c r="A131" s="24"/>
      <c r="B131" s="24"/>
      <c r="C131" s="24"/>
      <c r="D131" s="24"/>
    </row>
    <row r="132" spans="1:4" ht="16.5" x14ac:dyDescent="0.2">
      <c r="A132" s="24"/>
      <c r="B132" s="24"/>
      <c r="C132" s="24"/>
      <c r="D132" s="24"/>
    </row>
  </sheetData>
  <mergeCells count="8">
    <mergeCell ref="A108:D108"/>
    <mergeCell ref="A123:D123"/>
    <mergeCell ref="A2:D2"/>
    <mergeCell ref="A24:D24"/>
    <mergeCell ref="A48:D48"/>
    <mergeCell ref="A64:D64"/>
    <mergeCell ref="A78:D78"/>
    <mergeCell ref="A93:D93"/>
  </mergeCells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89"/>
  <sheetViews>
    <sheetView topLeftCell="A19" workbookViewId="0">
      <selection activeCell="C153" sqref="C153:C173"/>
    </sheetView>
  </sheetViews>
  <sheetFormatPr defaultRowHeight="14.25" x14ac:dyDescent="0.2"/>
  <cols>
    <col min="1" max="1" width="53.25" customWidth="1"/>
    <col min="2" max="2" width="52.875" customWidth="1"/>
    <col min="3" max="3" width="63.5" customWidth="1"/>
    <col min="4" max="4" width="48.75" customWidth="1"/>
    <col min="7" max="7" width="22.5" customWidth="1"/>
    <col min="8" max="9" width="10.625" customWidth="1"/>
    <col min="12" max="12" width="11.125" customWidth="1"/>
    <col min="13" max="13" width="11.875" customWidth="1"/>
  </cols>
  <sheetData>
    <row r="2" spans="1:4" ht="20.25" x14ac:dyDescent="0.2">
      <c r="A2" s="97" t="s">
        <v>86</v>
      </c>
      <c r="B2" s="97"/>
      <c r="C2" s="97"/>
      <c r="D2" s="97"/>
    </row>
    <row r="3" spans="1:4" ht="15" x14ac:dyDescent="0.2">
      <c r="A3" s="44" t="s">
        <v>87</v>
      </c>
      <c r="B3" s="44" t="s">
        <v>89</v>
      </c>
      <c r="C3" s="44" t="s">
        <v>268</v>
      </c>
      <c r="D3" s="44" t="s">
        <v>88</v>
      </c>
    </row>
    <row r="4" spans="1:4" ht="16.5" x14ac:dyDescent="0.2">
      <c r="A4" s="43" t="s">
        <v>255</v>
      </c>
      <c r="B4" s="43" t="s">
        <v>626</v>
      </c>
      <c r="C4" s="43" t="s">
        <v>277</v>
      </c>
      <c r="D4" s="43" t="s">
        <v>287</v>
      </c>
    </row>
    <row r="5" spans="1:4" ht="16.5" x14ac:dyDescent="0.2">
      <c r="A5" s="43" t="s">
        <v>280</v>
      </c>
      <c r="B5" s="43" t="s">
        <v>259</v>
      </c>
      <c r="C5" s="43" t="s">
        <v>278</v>
      </c>
      <c r="D5" s="43" t="s">
        <v>267</v>
      </c>
    </row>
    <row r="6" spans="1:4" ht="16.5" x14ac:dyDescent="0.2">
      <c r="A6" s="43" t="s">
        <v>279</v>
      </c>
      <c r="B6" s="43" t="s">
        <v>260</v>
      </c>
      <c r="C6" s="43" t="s">
        <v>269</v>
      </c>
      <c r="D6" s="43"/>
    </row>
    <row r="7" spans="1:4" ht="16.5" x14ac:dyDescent="0.2">
      <c r="A7" s="43" t="s">
        <v>256</v>
      </c>
      <c r="B7" s="43" t="s">
        <v>261</v>
      </c>
      <c r="C7" s="43" t="s">
        <v>270</v>
      </c>
      <c r="D7" s="43"/>
    </row>
    <row r="8" spans="1:4" ht="16.5" x14ac:dyDescent="0.2">
      <c r="A8" s="43" t="s">
        <v>257</v>
      </c>
      <c r="B8" s="43" t="s">
        <v>266</v>
      </c>
      <c r="C8" s="43" t="s">
        <v>628</v>
      </c>
      <c r="D8" s="43"/>
    </row>
    <row r="9" spans="1:4" ht="16.5" x14ac:dyDescent="0.2">
      <c r="A9" s="43"/>
      <c r="B9" s="43" t="s">
        <v>623</v>
      </c>
      <c r="C9" s="46" t="s">
        <v>629</v>
      </c>
      <c r="D9" s="43"/>
    </row>
    <row r="10" spans="1:4" ht="16.5" x14ac:dyDescent="0.2">
      <c r="A10" s="43"/>
      <c r="B10" s="43" t="s">
        <v>624</v>
      </c>
      <c r="C10" s="46" t="s">
        <v>627</v>
      </c>
      <c r="D10" s="43"/>
    </row>
    <row r="11" spans="1:4" ht="16.5" x14ac:dyDescent="0.2">
      <c r="A11" s="43"/>
      <c r="B11" s="43" t="s">
        <v>625</v>
      </c>
      <c r="C11" s="46" t="s">
        <v>630</v>
      </c>
      <c r="D11" s="43"/>
    </row>
    <row r="12" spans="1:4" ht="16.5" x14ac:dyDescent="0.2">
      <c r="A12" s="43"/>
      <c r="B12" s="43"/>
      <c r="C12" s="43" t="s">
        <v>631</v>
      </c>
      <c r="D12" s="43"/>
    </row>
    <row r="13" spans="1:4" ht="16.5" x14ac:dyDescent="0.2">
      <c r="A13" s="43"/>
      <c r="B13" s="43"/>
      <c r="C13" s="43" t="s">
        <v>632</v>
      </c>
      <c r="D13" s="43"/>
    </row>
    <row r="14" spans="1:4" ht="16.5" x14ac:dyDescent="0.2">
      <c r="A14" s="43"/>
      <c r="B14" s="43"/>
      <c r="C14" s="43" t="s">
        <v>633</v>
      </c>
      <c r="D14" s="43"/>
    </row>
    <row r="15" spans="1:4" ht="16.5" x14ac:dyDescent="0.2">
      <c r="A15" s="43"/>
      <c r="B15" s="43"/>
      <c r="C15" s="43"/>
      <c r="D15" s="43"/>
    </row>
    <row r="16" spans="1:4" ht="16.5" x14ac:dyDescent="0.2">
      <c r="A16" s="43"/>
      <c r="B16" s="43"/>
      <c r="C16" s="43"/>
      <c r="D16" s="43"/>
    </row>
    <row r="17" spans="1:12" ht="16.5" x14ac:dyDescent="0.2">
      <c r="A17" s="43"/>
      <c r="B17" s="43"/>
      <c r="C17" s="43"/>
      <c r="D17" s="43"/>
    </row>
    <row r="18" spans="1:12" ht="16.5" x14ac:dyDescent="0.2">
      <c r="A18" s="43"/>
      <c r="B18" s="43"/>
      <c r="C18" s="43"/>
      <c r="D18" s="43"/>
    </row>
    <row r="19" spans="1:12" ht="16.5" x14ac:dyDescent="0.2">
      <c r="A19" s="43"/>
      <c r="B19" s="43"/>
      <c r="C19" s="43"/>
      <c r="D19" s="43"/>
    </row>
    <row r="20" spans="1:12" ht="16.5" x14ac:dyDescent="0.2">
      <c r="A20" s="43"/>
      <c r="B20" s="43"/>
      <c r="C20" s="43"/>
      <c r="D20" s="43"/>
    </row>
    <row r="21" spans="1:12" ht="16.5" x14ac:dyDescent="0.2">
      <c r="A21" s="43"/>
      <c r="B21" s="43"/>
      <c r="C21" s="43"/>
      <c r="D21" s="43"/>
    </row>
    <row r="24" spans="1:12" ht="20.25" x14ac:dyDescent="0.2">
      <c r="A24" s="97" t="s">
        <v>90</v>
      </c>
      <c r="B24" s="97"/>
      <c r="C24" s="97"/>
      <c r="D24" s="97"/>
      <c r="L24">
        <v>300000</v>
      </c>
    </row>
    <row r="25" spans="1:12" ht="15" x14ac:dyDescent="0.2">
      <c r="A25" s="44" t="s">
        <v>87</v>
      </c>
      <c r="B25" s="44" t="s">
        <v>93</v>
      </c>
      <c r="C25" s="44" t="s">
        <v>976</v>
      </c>
      <c r="D25" s="44" t="s">
        <v>88</v>
      </c>
      <c r="G25" t="s">
        <v>773</v>
      </c>
      <c r="K25" s="45">
        <v>0.05</v>
      </c>
      <c r="L25">
        <f>L$24*K25</f>
        <v>15000</v>
      </c>
    </row>
    <row r="26" spans="1:12" ht="16.5" x14ac:dyDescent="0.2">
      <c r="A26" s="43" t="s">
        <v>757</v>
      </c>
      <c r="B26" s="43" t="s">
        <v>546</v>
      </c>
      <c r="C26" s="43" t="s">
        <v>778</v>
      </c>
      <c r="D26" s="43" t="s">
        <v>567</v>
      </c>
      <c r="G26" t="s">
        <v>772</v>
      </c>
      <c r="I26" s="45"/>
      <c r="K26" s="45">
        <v>0.08</v>
      </c>
      <c r="L26">
        <f t="shared" ref="L26:L37" si="0">L$24*K26</f>
        <v>24000</v>
      </c>
    </row>
    <row r="27" spans="1:12" ht="16.5" x14ac:dyDescent="0.2">
      <c r="A27" s="43" t="s">
        <v>583</v>
      </c>
      <c r="B27" s="43" t="s">
        <v>547</v>
      </c>
      <c r="C27" s="43" t="s">
        <v>777</v>
      </c>
      <c r="D27" s="43" t="s">
        <v>568</v>
      </c>
      <c r="G27" t="s">
        <v>774</v>
      </c>
      <c r="I27" s="45"/>
      <c r="K27" s="45">
        <v>0.1</v>
      </c>
      <c r="L27">
        <f t="shared" si="0"/>
        <v>30000</v>
      </c>
    </row>
    <row r="28" spans="1:12" ht="16.5" x14ac:dyDescent="0.2">
      <c r="A28" s="43" t="s">
        <v>570</v>
      </c>
      <c r="B28" s="43" t="s">
        <v>556</v>
      </c>
      <c r="C28" s="43" t="s">
        <v>788</v>
      </c>
      <c r="D28" s="43"/>
      <c r="G28" t="s">
        <v>763</v>
      </c>
      <c r="I28" s="45"/>
      <c r="K28" s="45">
        <v>0.1</v>
      </c>
      <c r="L28">
        <f t="shared" si="0"/>
        <v>30000</v>
      </c>
    </row>
    <row r="29" spans="1:12" ht="16.5" x14ac:dyDescent="0.2">
      <c r="A29" s="43" t="s">
        <v>572</v>
      </c>
      <c r="B29" s="43" t="s">
        <v>555</v>
      </c>
      <c r="C29" s="43" t="s">
        <v>789</v>
      </c>
      <c r="D29" s="43"/>
      <c r="G29" t="s">
        <v>758</v>
      </c>
      <c r="I29" s="45"/>
      <c r="K29" s="45">
        <v>0.05</v>
      </c>
      <c r="L29">
        <f t="shared" si="0"/>
        <v>15000</v>
      </c>
    </row>
    <row r="30" spans="1:12" ht="16.5" x14ac:dyDescent="0.2">
      <c r="A30" s="43"/>
      <c r="B30" s="43" t="s">
        <v>548</v>
      </c>
      <c r="C30" s="43" t="s">
        <v>779</v>
      </c>
      <c r="D30" s="43"/>
      <c r="G30" t="s">
        <v>759</v>
      </c>
      <c r="I30" s="45"/>
      <c r="K30" s="45">
        <v>0.08</v>
      </c>
      <c r="L30">
        <f t="shared" si="0"/>
        <v>24000</v>
      </c>
    </row>
    <row r="31" spans="1:12" ht="16.5" x14ac:dyDescent="0.2">
      <c r="A31" s="43"/>
      <c r="B31" s="43" t="s">
        <v>557</v>
      </c>
      <c r="C31" s="43" t="s">
        <v>780</v>
      </c>
      <c r="D31" s="43"/>
      <c r="G31" t="s">
        <v>775</v>
      </c>
      <c r="K31" s="45">
        <v>0.06</v>
      </c>
      <c r="L31">
        <f t="shared" si="0"/>
        <v>18000</v>
      </c>
    </row>
    <row r="32" spans="1:12" ht="16.5" x14ac:dyDescent="0.2">
      <c r="A32" s="43"/>
      <c r="B32" s="43" t="s">
        <v>549</v>
      </c>
      <c r="C32" s="43" t="s">
        <v>781</v>
      </c>
      <c r="D32" s="43"/>
      <c r="G32" t="s">
        <v>776</v>
      </c>
      <c r="K32" s="45">
        <v>0.08</v>
      </c>
      <c r="L32">
        <f t="shared" si="0"/>
        <v>24000</v>
      </c>
    </row>
    <row r="33" spans="1:12" ht="16.5" x14ac:dyDescent="0.2">
      <c r="A33" s="43"/>
      <c r="B33" s="43" t="s">
        <v>558</v>
      </c>
      <c r="C33" s="43" t="s">
        <v>782</v>
      </c>
      <c r="D33" s="43"/>
      <c r="G33" t="s">
        <v>767</v>
      </c>
      <c r="K33" s="45">
        <v>0.08</v>
      </c>
      <c r="L33">
        <f t="shared" si="0"/>
        <v>24000</v>
      </c>
    </row>
    <row r="34" spans="1:12" ht="16.5" x14ac:dyDescent="0.2">
      <c r="A34" s="43"/>
      <c r="B34" s="43" t="s">
        <v>550</v>
      </c>
      <c r="C34" s="43" t="s">
        <v>783</v>
      </c>
      <c r="D34" s="43"/>
      <c r="G34" t="s">
        <v>768</v>
      </c>
      <c r="K34" s="45">
        <v>0.08</v>
      </c>
      <c r="L34">
        <f t="shared" si="0"/>
        <v>24000</v>
      </c>
    </row>
    <row r="35" spans="1:12" ht="16.5" x14ac:dyDescent="0.2">
      <c r="A35" s="43"/>
      <c r="B35" s="43" t="s">
        <v>551</v>
      </c>
      <c r="C35" s="43" t="s">
        <v>785</v>
      </c>
      <c r="D35" s="43"/>
      <c r="G35" t="s">
        <v>769</v>
      </c>
      <c r="K35" s="45">
        <v>0.08</v>
      </c>
      <c r="L35">
        <f t="shared" si="0"/>
        <v>24000</v>
      </c>
    </row>
    <row r="36" spans="1:12" ht="16.5" x14ac:dyDescent="0.2">
      <c r="A36" s="43"/>
      <c r="B36" s="43" t="s">
        <v>559</v>
      </c>
      <c r="C36" s="43" t="s">
        <v>784</v>
      </c>
      <c r="D36" s="43"/>
      <c r="G36" t="s">
        <v>770</v>
      </c>
      <c r="K36" s="45">
        <v>0.08</v>
      </c>
      <c r="L36">
        <f t="shared" si="0"/>
        <v>24000</v>
      </c>
    </row>
    <row r="37" spans="1:12" ht="16.5" x14ac:dyDescent="0.2">
      <c r="A37" s="43"/>
      <c r="B37" s="43" t="s">
        <v>553</v>
      </c>
      <c r="C37" s="43" t="s">
        <v>786</v>
      </c>
      <c r="D37" s="43"/>
      <c r="G37" t="s">
        <v>771</v>
      </c>
      <c r="K37" s="45">
        <v>0.08</v>
      </c>
      <c r="L37">
        <f t="shared" si="0"/>
        <v>24000</v>
      </c>
    </row>
    <row r="38" spans="1:12" ht="16.5" x14ac:dyDescent="0.2">
      <c r="A38" s="43"/>
      <c r="B38" s="43" t="s">
        <v>552</v>
      </c>
      <c r="C38" s="43" t="s">
        <v>787</v>
      </c>
      <c r="D38" s="43"/>
    </row>
    <row r="39" spans="1:12" ht="16.5" x14ac:dyDescent="0.2">
      <c r="A39" s="43"/>
      <c r="B39" s="43" t="s">
        <v>560</v>
      </c>
      <c r="C39" s="43"/>
      <c r="D39" s="43"/>
    </row>
    <row r="40" spans="1:12" ht="16.5" x14ac:dyDescent="0.2">
      <c r="A40" s="43"/>
      <c r="B40" s="43" t="s">
        <v>554</v>
      </c>
      <c r="C40" s="43"/>
      <c r="D40" s="43"/>
    </row>
    <row r="41" spans="1:12" ht="16.5" x14ac:dyDescent="0.2">
      <c r="A41" s="43"/>
      <c r="B41" s="43" t="s">
        <v>561</v>
      </c>
      <c r="C41" s="43"/>
      <c r="D41" s="43"/>
    </row>
    <row r="42" spans="1:12" ht="16.5" x14ac:dyDescent="0.2">
      <c r="A42" s="43"/>
      <c r="B42" s="43" t="s">
        <v>564</v>
      </c>
      <c r="C42" s="43"/>
      <c r="D42" s="43"/>
    </row>
    <row r="43" spans="1:12" ht="16.5" x14ac:dyDescent="0.2">
      <c r="A43" s="43"/>
      <c r="B43" s="43" t="s">
        <v>562</v>
      </c>
      <c r="C43" s="43"/>
      <c r="D43" s="43"/>
    </row>
    <row r="44" spans="1:12" ht="16.5" x14ac:dyDescent="0.2">
      <c r="A44" s="43"/>
      <c r="B44" s="43" t="s">
        <v>563</v>
      </c>
      <c r="C44" s="43"/>
      <c r="D44" s="43"/>
    </row>
    <row r="45" spans="1:12" ht="16.5" x14ac:dyDescent="0.2">
      <c r="A45" s="43"/>
      <c r="B45" s="43" t="s">
        <v>565</v>
      </c>
      <c r="C45" s="43"/>
      <c r="D45" s="43"/>
    </row>
    <row r="48" spans="1:12" ht="20.25" x14ac:dyDescent="0.2">
      <c r="A48" s="97" t="s">
        <v>94</v>
      </c>
      <c r="B48" s="97"/>
      <c r="C48" s="97"/>
      <c r="D48" s="97"/>
      <c r="H48">
        <v>2150</v>
      </c>
    </row>
    <row r="49" spans="1:15" ht="15" x14ac:dyDescent="0.2">
      <c r="A49" s="44" t="s">
        <v>87</v>
      </c>
      <c r="B49" s="44" t="s">
        <v>99</v>
      </c>
      <c r="C49" s="44" t="s">
        <v>531</v>
      </c>
      <c r="D49" s="44" t="s">
        <v>88</v>
      </c>
      <c r="H49" t="s">
        <v>984</v>
      </c>
      <c r="O49">
        <v>300000</v>
      </c>
    </row>
    <row r="50" spans="1:15" ht="16.5" x14ac:dyDescent="0.2">
      <c r="A50" s="43" t="s">
        <v>97</v>
      </c>
      <c r="B50" s="43" t="s">
        <v>986</v>
      </c>
      <c r="C50" s="43" t="s">
        <v>1012</v>
      </c>
      <c r="D50" s="43" t="s">
        <v>566</v>
      </c>
      <c r="G50" t="s">
        <v>543</v>
      </c>
      <c r="H50" s="45">
        <v>0.05</v>
      </c>
      <c r="I50">
        <f>INT(H$48*H50/5)*5</f>
        <v>105</v>
      </c>
      <c r="L50" t="s">
        <v>522</v>
      </c>
      <c r="N50" s="45">
        <v>0.05</v>
      </c>
      <c r="O50">
        <f>INT(O$49*N50)</f>
        <v>15000</v>
      </c>
    </row>
    <row r="51" spans="1:15" ht="16.5" x14ac:dyDescent="0.2">
      <c r="A51" s="43" t="s">
        <v>101</v>
      </c>
      <c r="B51" s="71" t="s">
        <v>989</v>
      </c>
      <c r="C51" s="43" t="s">
        <v>1013</v>
      </c>
      <c r="D51" s="43" t="s">
        <v>987</v>
      </c>
      <c r="G51" t="s">
        <v>977</v>
      </c>
      <c r="H51" s="45">
        <v>0.08</v>
      </c>
      <c r="I51">
        <f t="shared" ref="I51:I58" si="1">INT(H$48*H51/5)*5</f>
        <v>170</v>
      </c>
      <c r="L51" t="s">
        <v>523</v>
      </c>
      <c r="N51" s="45">
        <v>0.08</v>
      </c>
      <c r="O51">
        <f t="shared" ref="O51:O61" si="2">INT(O$49*N51)</f>
        <v>24000</v>
      </c>
    </row>
    <row r="52" spans="1:15" ht="16.5" x14ac:dyDescent="0.2">
      <c r="A52" s="43" t="s">
        <v>100</v>
      </c>
      <c r="B52" s="71" t="s">
        <v>991</v>
      </c>
      <c r="C52" s="71" t="s">
        <v>1014</v>
      </c>
      <c r="D52" s="43"/>
      <c r="G52" t="s">
        <v>979</v>
      </c>
      <c r="H52" s="45">
        <v>0.12</v>
      </c>
      <c r="I52">
        <f t="shared" si="1"/>
        <v>255</v>
      </c>
      <c r="L52" t="s">
        <v>1002</v>
      </c>
      <c r="N52" s="45">
        <v>0.12</v>
      </c>
      <c r="O52">
        <f t="shared" si="2"/>
        <v>36000</v>
      </c>
    </row>
    <row r="53" spans="1:15" ht="16.5" x14ac:dyDescent="0.2">
      <c r="A53" s="43" t="s">
        <v>571</v>
      </c>
      <c r="B53" s="71" t="s">
        <v>988</v>
      </c>
      <c r="C53" s="43" t="s">
        <v>1015</v>
      </c>
      <c r="D53" s="43"/>
      <c r="G53" t="s">
        <v>980</v>
      </c>
      <c r="H53" s="45">
        <v>0.15</v>
      </c>
      <c r="I53">
        <f t="shared" si="1"/>
        <v>320</v>
      </c>
      <c r="L53" t="s">
        <v>1003</v>
      </c>
      <c r="N53" s="45">
        <v>0.05</v>
      </c>
      <c r="O53">
        <f t="shared" si="2"/>
        <v>15000</v>
      </c>
    </row>
    <row r="54" spans="1:15" ht="16.5" x14ac:dyDescent="0.2">
      <c r="A54" s="43" t="s">
        <v>573</v>
      </c>
      <c r="B54" s="43" t="s">
        <v>985</v>
      </c>
      <c r="C54" s="43" t="s">
        <v>1016</v>
      </c>
      <c r="D54" s="43"/>
      <c r="G54" t="s">
        <v>541</v>
      </c>
      <c r="H54" s="45">
        <v>0.1</v>
      </c>
      <c r="I54">
        <f t="shared" si="1"/>
        <v>215</v>
      </c>
      <c r="L54" t="s">
        <v>1004</v>
      </c>
      <c r="N54" s="45">
        <v>0.08</v>
      </c>
      <c r="O54">
        <f t="shared" si="2"/>
        <v>24000</v>
      </c>
    </row>
    <row r="55" spans="1:15" ht="16.5" x14ac:dyDescent="0.2">
      <c r="A55" s="43"/>
      <c r="B55" s="43" t="s">
        <v>990</v>
      </c>
      <c r="C55" s="71" t="s">
        <v>1017</v>
      </c>
      <c r="D55" s="43"/>
      <c r="G55" t="s">
        <v>978</v>
      </c>
      <c r="H55" s="45">
        <v>0.1</v>
      </c>
      <c r="I55">
        <f t="shared" si="1"/>
        <v>215</v>
      </c>
      <c r="L55" t="s">
        <v>1005</v>
      </c>
      <c r="N55" s="45">
        <v>0.12</v>
      </c>
      <c r="O55">
        <f t="shared" si="2"/>
        <v>36000</v>
      </c>
    </row>
    <row r="56" spans="1:15" ht="16.5" x14ac:dyDescent="0.2">
      <c r="A56" s="43"/>
      <c r="B56" s="71" t="s">
        <v>992</v>
      </c>
      <c r="C56" s="43" t="s">
        <v>1018</v>
      </c>
      <c r="D56" s="43"/>
      <c r="G56" t="s">
        <v>981</v>
      </c>
      <c r="H56" s="45">
        <v>0.15</v>
      </c>
      <c r="I56">
        <f t="shared" si="1"/>
        <v>320</v>
      </c>
      <c r="L56" t="s">
        <v>1006</v>
      </c>
      <c r="N56" s="45">
        <v>0.05</v>
      </c>
      <c r="O56">
        <f t="shared" si="2"/>
        <v>15000</v>
      </c>
    </row>
    <row r="57" spans="1:15" ht="16.5" x14ac:dyDescent="0.2">
      <c r="A57" s="43"/>
      <c r="B57" s="43" t="s">
        <v>993</v>
      </c>
      <c r="C57" s="43" t="s">
        <v>1019</v>
      </c>
      <c r="D57" s="43"/>
      <c r="G57" t="s">
        <v>540</v>
      </c>
      <c r="H57" s="45">
        <v>0.12</v>
      </c>
      <c r="I57">
        <f t="shared" si="1"/>
        <v>255</v>
      </c>
      <c r="L57" t="s">
        <v>1007</v>
      </c>
      <c r="N57" s="45">
        <v>0.08</v>
      </c>
      <c r="O57">
        <f t="shared" si="2"/>
        <v>24000</v>
      </c>
    </row>
    <row r="58" spans="1:15" ht="16.5" x14ac:dyDescent="0.2">
      <c r="A58" s="43"/>
      <c r="B58" s="43" t="s">
        <v>994</v>
      </c>
      <c r="C58" s="71" t="s">
        <v>1020</v>
      </c>
      <c r="D58" s="43"/>
      <c r="G58" t="s">
        <v>539</v>
      </c>
      <c r="H58" s="45">
        <v>0.13</v>
      </c>
      <c r="I58">
        <f t="shared" si="1"/>
        <v>275</v>
      </c>
      <c r="K58">
        <v>700</v>
      </c>
      <c r="L58" t="s">
        <v>1008</v>
      </c>
      <c r="N58" s="45">
        <v>0.12</v>
      </c>
      <c r="O58">
        <f t="shared" si="2"/>
        <v>36000</v>
      </c>
    </row>
    <row r="59" spans="1:15" ht="16.5" x14ac:dyDescent="0.2">
      <c r="A59" s="43"/>
      <c r="B59" s="43" t="s">
        <v>995</v>
      </c>
      <c r="C59" s="71" t="s">
        <v>1021</v>
      </c>
      <c r="D59" s="43"/>
      <c r="G59" t="s">
        <v>982</v>
      </c>
      <c r="H59" s="45">
        <v>0.1</v>
      </c>
      <c r="I59">
        <f>INT(K$58*H59/5)*5</f>
        <v>70</v>
      </c>
      <c r="L59" t="s">
        <v>1009</v>
      </c>
      <c r="N59" s="45">
        <v>0.05</v>
      </c>
      <c r="O59">
        <f t="shared" si="2"/>
        <v>15000</v>
      </c>
    </row>
    <row r="60" spans="1:15" ht="16.5" x14ac:dyDescent="0.2">
      <c r="A60" s="43"/>
      <c r="B60" s="43" t="s">
        <v>1001</v>
      </c>
      <c r="C60" s="71" t="s">
        <v>1022</v>
      </c>
      <c r="D60" s="43"/>
      <c r="G60" t="s">
        <v>983</v>
      </c>
      <c r="H60" s="45">
        <v>0.15</v>
      </c>
      <c r="I60">
        <f t="shared" ref="I60:I65" si="3">INT(K$58*H60/5)*5</f>
        <v>105</v>
      </c>
      <c r="L60" t="s">
        <v>1010</v>
      </c>
      <c r="N60" s="45">
        <v>0.08</v>
      </c>
      <c r="O60">
        <f t="shared" si="2"/>
        <v>24000</v>
      </c>
    </row>
    <row r="61" spans="1:15" ht="16.5" x14ac:dyDescent="0.2">
      <c r="A61" s="43"/>
      <c r="B61" s="43" t="s">
        <v>996</v>
      </c>
      <c r="C61" s="71" t="s">
        <v>1023</v>
      </c>
      <c r="D61" s="43"/>
      <c r="G61" t="s">
        <v>534</v>
      </c>
      <c r="H61" s="45">
        <v>0.15</v>
      </c>
      <c r="I61">
        <f t="shared" si="3"/>
        <v>105</v>
      </c>
      <c r="L61" t="s">
        <v>1011</v>
      </c>
      <c r="N61" s="45">
        <v>0.12</v>
      </c>
      <c r="O61">
        <f t="shared" si="2"/>
        <v>36000</v>
      </c>
    </row>
    <row r="62" spans="1:15" ht="16.5" x14ac:dyDescent="0.2">
      <c r="A62" s="71"/>
      <c r="B62" s="43" t="s">
        <v>997</v>
      </c>
      <c r="C62" s="71"/>
      <c r="D62" s="71"/>
      <c r="G62" t="s">
        <v>535</v>
      </c>
      <c r="H62" s="45">
        <v>0.15</v>
      </c>
      <c r="I62">
        <f t="shared" si="3"/>
        <v>105</v>
      </c>
    </row>
    <row r="63" spans="1:15" ht="16.5" x14ac:dyDescent="0.2">
      <c r="A63" s="71"/>
      <c r="B63" s="43" t="s">
        <v>998</v>
      </c>
      <c r="C63" s="71"/>
      <c r="D63" s="71"/>
      <c r="G63" t="s">
        <v>536</v>
      </c>
      <c r="H63" s="45">
        <v>0.15</v>
      </c>
      <c r="I63">
        <f t="shared" si="3"/>
        <v>105</v>
      </c>
    </row>
    <row r="64" spans="1:15" ht="16.5" x14ac:dyDescent="0.2">
      <c r="A64" s="71"/>
      <c r="B64" s="43" t="s">
        <v>999</v>
      </c>
      <c r="C64" s="71"/>
      <c r="D64" s="71"/>
      <c r="G64" t="s">
        <v>537</v>
      </c>
      <c r="H64" s="45">
        <v>0.15</v>
      </c>
      <c r="I64">
        <f t="shared" si="3"/>
        <v>105</v>
      </c>
    </row>
    <row r="65" spans="1:9" ht="16.5" x14ac:dyDescent="0.2">
      <c r="A65" s="71"/>
      <c r="B65" s="71" t="s">
        <v>1000</v>
      </c>
      <c r="C65" s="71"/>
      <c r="D65" s="71"/>
      <c r="G65" t="s">
        <v>538</v>
      </c>
      <c r="H65" s="45">
        <v>0.15</v>
      </c>
      <c r="I65">
        <f t="shared" si="3"/>
        <v>105</v>
      </c>
    </row>
    <row r="66" spans="1:9" ht="16.5" x14ac:dyDescent="0.2">
      <c r="A66" s="71"/>
      <c r="B66" s="71"/>
      <c r="C66" s="71"/>
      <c r="D66" s="71"/>
    </row>
    <row r="67" spans="1:9" ht="16.5" x14ac:dyDescent="0.2">
      <c r="A67" s="71"/>
      <c r="B67" s="71"/>
      <c r="C67" s="71"/>
      <c r="D67" s="71"/>
    </row>
    <row r="68" spans="1:9" ht="16.5" x14ac:dyDescent="0.2">
      <c r="A68" s="71"/>
      <c r="B68" s="71"/>
      <c r="C68" s="71"/>
      <c r="D68" s="71"/>
    </row>
    <row r="71" spans="1:9" ht="20.25" x14ac:dyDescent="0.2">
      <c r="A71" s="97" t="s">
        <v>95</v>
      </c>
      <c r="B71" s="97"/>
      <c r="C71" s="97"/>
      <c r="D71" s="97"/>
    </row>
    <row r="72" spans="1:9" ht="15" x14ac:dyDescent="0.2">
      <c r="A72" s="44" t="s">
        <v>87</v>
      </c>
      <c r="B72" s="44" t="s">
        <v>98</v>
      </c>
      <c r="C72" s="44" t="s">
        <v>1031</v>
      </c>
      <c r="D72" s="44" t="s">
        <v>88</v>
      </c>
    </row>
    <row r="73" spans="1:9" ht="16.5" x14ac:dyDescent="0.2">
      <c r="A73" s="43" t="s">
        <v>104</v>
      </c>
      <c r="B73" s="43" t="s">
        <v>156</v>
      </c>
      <c r="C73" s="43" t="s">
        <v>1043</v>
      </c>
      <c r="D73" s="43" t="s">
        <v>103</v>
      </c>
    </row>
    <row r="74" spans="1:9" ht="16.5" x14ac:dyDescent="0.2">
      <c r="A74" s="43" t="s">
        <v>574</v>
      </c>
      <c r="B74" s="43" t="s">
        <v>158</v>
      </c>
      <c r="C74" s="43" t="s">
        <v>1044</v>
      </c>
      <c r="D74" s="43" t="s">
        <v>166</v>
      </c>
    </row>
    <row r="75" spans="1:9" ht="16.5" x14ac:dyDescent="0.2">
      <c r="A75" s="43" t="s">
        <v>575</v>
      </c>
      <c r="B75" s="43" t="s">
        <v>157</v>
      </c>
      <c r="C75" s="43" t="s">
        <v>1045</v>
      </c>
      <c r="D75" s="43"/>
    </row>
    <row r="76" spans="1:9" ht="16.5" x14ac:dyDescent="0.2">
      <c r="A76" s="43" t="s">
        <v>102</v>
      </c>
      <c r="B76" s="43" t="s">
        <v>115</v>
      </c>
      <c r="C76" s="43" t="s">
        <v>1046</v>
      </c>
      <c r="D76" s="43"/>
    </row>
    <row r="77" spans="1:9" ht="16.5" x14ac:dyDescent="0.2">
      <c r="A77" s="43" t="s">
        <v>106</v>
      </c>
      <c r="B77" s="43" t="s">
        <v>155</v>
      </c>
      <c r="C77" s="43" t="s">
        <v>1047</v>
      </c>
      <c r="D77" s="43"/>
    </row>
    <row r="78" spans="1:9" ht="16.5" x14ac:dyDescent="0.2">
      <c r="A78" s="43"/>
      <c r="B78" s="43" t="s">
        <v>116</v>
      </c>
      <c r="C78" s="43" t="s">
        <v>1048</v>
      </c>
      <c r="D78" s="43"/>
    </row>
    <row r="79" spans="1:9" ht="16.5" x14ac:dyDescent="0.2">
      <c r="A79" s="43"/>
      <c r="B79" s="43" t="s">
        <v>154</v>
      </c>
      <c r="C79" s="43" t="s">
        <v>1049</v>
      </c>
      <c r="D79" s="43"/>
    </row>
    <row r="80" spans="1:9" ht="16.5" x14ac:dyDescent="0.2">
      <c r="A80" s="43"/>
      <c r="B80" s="43" t="s">
        <v>117</v>
      </c>
      <c r="C80" s="43" t="s">
        <v>1050</v>
      </c>
      <c r="D80" s="43"/>
    </row>
    <row r="81" spans="1:4" ht="16.5" x14ac:dyDescent="0.2">
      <c r="A81" s="43"/>
      <c r="B81" s="43" t="s">
        <v>118</v>
      </c>
      <c r="C81" s="43" t="s">
        <v>1051</v>
      </c>
      <c r="D81" s="43"/>
    </row>
    <row r="82" spans="1:4" ht="16.5" x14ac:dyDescent="0.2">
      <c r="A82" s="43"/>
      <c r="B82" s="43" t="s">
        <v>119</v>
      </c>
      <c r="C82" s="43" t="s">
        <v>1042</v>
      </c>
      <c r="D82" s="43"/>
    </row>
    <row r="83" spans="1:4" ht="16.5" x14ac:dyDescent="0.2">
      <c r="A83" s="71"/>
      <c r="B83" s="71" t="s">
        <v>1024</v>
      </c>
      <c r="C83" s="71" t="s">
        <v>1052</v>
      </c>
      <c r="D83" s="71"/>
    </row>
    <row r="84" spans="1:4" ht="16.5" x14ac:dyDescent="0.2">
      <c r="A84" s="71"/>
      <c r="B84" s="71" t="s">
        <v>1025</v>
      </c>
      <c r="C84" s="71" t="s">
        <v>1053</v>
      </c>
      <c r="D84" s="71"/>
    </row>
    <row r="85" spans="1:4" ht="16.5" x14ac:dyDescent="0.2">
      <c r="A85" s="71"/>
      <c r="B85" s="71" t="s">
        <v>1030</v>
      </c>
      <c r="C85" s="71" t="s">
        <v>1054</v>
      </c>
      <c r="D85" s="71"/>
    </row>
    <row r="86" spans="1:4" ht="16.5" x14ac:dyDescent="0.2">
      <c r="A86" s="71"/>
      <c r="B86" s="71" t="s">
        <v>1026</v>
      </c>
      <c r="C86" s="71" t="s">
        <v>1055</v>
      </c>
      <c r="D86" s="71"/>
    </row>
    <row r="87" spans="1:4" ht="16.5" x14ac:dyDescent="0.2">
      <c r="A87" s="71"/>
      <c r="B87" s="71" t="s">
        <v>1027</v>
      </c>
      <c r="C87" s="71" t="s">
        <v>1058</v>
      </c>
      <c r="D87" s="71"/>
    </row>
    <row r="88" spans="1:4" ht="16.5" x14ac:dyDescent="0.2">
      <c r="A88" s="71"/>
      <c r="B88" s="71" t="s">
        <v>1028</v>
      </c>
      <c r="C88" s="71" t="s">
        <v>1059</v>
      </c>
      <c r="D88" s="71"/>
    </row>
    <row r="89" spans="1:4" ht="16.5" x14ac:dyDescent="0.2">
      <c r="A89" s="71"/>
      <c r="B89" s="71" t="s">
        <v>1029</v>
      </c>
      <c r="C89" s="71" t="s">
        <v>1060</v>
      </c>
      <c r="D89" s="71"/>
    </row>
    <row r="90" spans="1:4" ht="16.5" x14ac:dyDescent="0.2">
      <c r="A90" s="71"/>
      <c r="B90" s="71" t="s">
        <v>1033</v>
      </c>
      <c r="C90" s="71" t="s">
        <v>1061</v>
      </c>
      <c r="D90" s="71"/>
    </row>
    <row r="91" spans="1:4" ht="16.5" x14ac:dyDescent="0.2">
      <c r="A91" s="71"/>
      <c r="B91" s="71" t="s">
        <v>1034</v>
      </c>
      <c r="C91" s="71" t="s">
        <v>1062</v>
      </c>
      <c r="D91" s="71"/>
    </row>
    <row r="92" spans="1:4" ht="16.5" x14ac:dyDescent="0.2">
      <c r="A92" s="71"/>
      <c r="B92" s="71" t="s">
        <v>1035</v>
      </c>
      <c r="C92" s="71" t="s">
        <v>1063</v>
      </c>
      <c r="D92" s="71"/>
    </row>
    <row r="93" spans="1:4" ht="16.5" x14ac:dyDescent="0.2">
      <c r="A93" s="71"/>
      <c r="B93" s="71" t="s">
        <v>1036</v>
      </c>
      <c r="C93" s="71" t="s">
        <v>1064</v>
      </c>
      <c r="D93" s="71"/>
    </row>
    <row r="94" spans="1:4" ht="16.5" x14ac:dyDescent="0.2">
      <c r="A94" s="71"/>
      <c r="B94" s="71" t="s">
        <v>1037</v>
      </c>
      <c r="C94" s="71"/>
      <c r="D94" s="71"/>
    </row>
    <row r="98" spans="1:4" ht="20.25" x14ac:dyDescent="0.2">
      <c r="A98" s="97" t="s">
        <v>96</v>
      </c>
      <c r="B98" s="97"/>
      <c r="C98" s="97"/>
      <c r="D98" s="97"/>
    </row>
    <row r="99" spans="1:4" ht="15" x14ac:dyDescent="0.2">
      <c r="A99" s="44" t="s">
        <v>87</v>
      </c>
      <c r="B99" s="44" t="s">
        <v>146</v>
      </c>
      <c r="C99" s="44" t="s">
        <v>1038</v>
      </c>
      <c r="D99" s="44" t="s">
        <v>88</v>
      </c>
    </row>
    <row r="100" spans="1:4" ht="16.5" x14ac:dyDescent="0.2">
      <c r="A100" s="43" t="s">
        <v>160</v>
      </c>
      <c r="B100" s="43" t="s">
        <v>1075</v>
      </c>
      <c r="C100" s="43" t="s">
        <v>1065</v>
      </c>
      <c r="D100" s="43" t="s">
        <v>165</v>
      </c>
    </row>
    <row r="101" spans="1:4" ht="16.5" x14ac:dyDescent="0.2">
      <c r="A101" s="43" t="s">
        <v>576</v>
      </c>
      <c r="B101" s="43" t="s">
        <v>1076</v>
      </c>
      <c r="C101" s="71" t="s">
        <v>1066</v>
      </c>
      <c r="D101" s="43" t="s">
        <v>166</v>
      </c>
    </row>
    <row r="102" spans="1:4" ht="16.5" x14ac:dyDescent="0.2">
      <c r="A102" s="43" t="s">
        <v>577</v>
      </c>
      <c r="B102" s="71" t="s">
        <v>1077</v>
      </c>
      <c r="C102" s="71" t="s">
        <v>1067</v>
      </c>
      <c r="D102" s="43"/>
    </row>
    <row r="103" spans="1:4" ht="16.5" x14ac:dyDescent="0.2">
      <c r="A103" s="43" t="s">
        <v>107</v>
      </c>
      <c r="B103" s="71" t="s">
        <v>1078</v>
      </c>
      <c r="C103" s="71" t="s">
        <v>1068</v>
      </c>
      <c r="D103" s="43"/>
    </row>
    <row r="104" spans="1:4" ht="16.5" x14ac:dyDescent="0.2">
      <c r="A104" s="43"/>
      <c r="B104" s="71" t="s">
        <v>1079</v>
      </c>
      <c r="C104" s="43" t="s">
        <v>1069</v>
      </c>
      <c r="D104" s="43"/>
    </row>
    <row r="105" spans="1:4" ht="16.5" x14ac:dyDescent="0.2">
      <c r="A105" s="43"/>
      <c r="B105" s="43" t="s">
        <v>1080</v>
      </c>
      <c r="C105" s="71" t="s">
        <v>1070</v>
      </c>
      <c r="D105" s="43"/>
    </row>
    <row r="106" spans="1:4" ht="16.5" x14ac:dyDescent="0.2">
      <c r="A106" s="43"/>
      <c r="B106" s="71" t="s">
        <v>1081</v>
      </c>
      <c r="C106" s="71" t="s">
        <v>1071</v>
      </c>
      <c r="D106" s="43"/>
    </row>
    <row r="107" spans="1:4" ht="16.5" x14ac:dyDescent="0.2">
      <c r="A107" s="43"/>
      <c r="B107" s="43"/>
      <c r="C107" s="71" t="s">
        <v>1072</v>
      </c>
      <c r="D107" s="43"/>
    </row>
    <row r="108" spans="1:4" ht="16.5" x14ac:dyDescent="0.2">
      <c r="A108" s="43"/>
      <c r="B108" s="43"/>
      <c r="C108" s="71" t="s">
        <v>1073</v>
      </c>
      <c r="D108" s="43"/>
    </row>
    <row r="109" spans="1:4" ht="16.5" x14ac:dyDescent="0.2">
      <c r="A109" s="43"/>
      <c r="B109" s="43"/>
      <c r="C109" s="71" t="s">
        <v>1074</v>
      </c>
      <c r="D109" s="43"/>
    </row>
    <row r="110" spans="1:4" ht="16.5" x14ac:dyDescent="0.2">
      <c r="A110" s="43"/>
      <c r="B110" s="43"/>
      <c r="C110" s="43"/>
      <c r="D110" s="43"/>
    </row>
    <row r="111" spans="1:4" ht="16.5" x14ac:dyDescent="0.2">
      <c r="A111" s="71"/>
      <c r="B111" s="71"/>
      <c r="C111" s="71"/>
      <c r="D111" s="71"/>
    </row>
    <row r="112" spans="1:4" ht="16.5" x14ac:dyDescent="0.2">
      <c r="A112" s="71"/>
      <c r="B112" s="71"/>
      <c r="C112" s="71"/>
      <c r="D112" s="71"/>
    </row>
    <row r="113" spans="1:4" ht="16.5" x14ac:dyDescent="0.2">
      <c r="A113" s="71"/>
      <c r="B113" s="71"/>
      <c r="C113" s="71"/>
      <c r="D113" s="71"/>
    </row>
    <row r="114" spans="1:4" ht="16.5" x14ac:dyDescent="0.2">
      <c r="A114" s="71"/>
      <c r="B114" s="71"/>
      <c r="C114" s="71"/>
      <c r="D114" s="71"/>
    </row>
    <row r="115" spans="1:4" ht="16.5" x14ac:dyDescent="0.2">
      <c r="A115" s="71"/>
      <c r="B115" s="71"/>
      <c r="C115" s="71"/>
      <c r="D115" s="71"/>
    </row>
    <row r="116" spans="1:4" ht="16.5" x14ac:dyDescent="0.2">
      <c r="A116" s="71"/>
      <c r="B116" s="71"/>
      <c r="C116" s="71"/>
      <c r="D116" s="71"/>
    </row>
    <row r="119" spans="1:4" ht="20.25" x14ac:dyDescent="0.2">
      <c r="A119" s="97" t="s">
        <v>139</v>
      </c>
      <c r="B119" s="97"/>
      <c r="C119" s="97"/>
      <c r="D119" s="97"/>
    </row>
    <row r="120" spans="1:4" ht="15" x14ac:dyDescent="0.2">
      <c r="A120" s="44" t="s">
        <v>87</v>
      </c>
      <c r="B120" s="44" t="s">
        <v>1039</v>
      </c>
      <c r="C120" s="44" t="s">
        <v>1040</v>
      </c>
      <c r="D120" s="44" t="s">
        <v>88</v>
      </c>
    </row>
    <row r="121" spans="1:4" ht="16.5" x14ac:dyDescent="0.2">
      <c r="A121" s="43" t="s">
        <v>163</v>
      </c>
      <c r="B121" s="43" t="s">
        <v>1082</v>
      </c>
      <c r="C121" s="43" t="s">
        <v>1100</v>
      </c>
      <c r="D121" s="43" t="s">
        <v>1121</v>
      </c>
    </row>
    <row r="122" spans="1:4" ht="16.5" x14ac:dyDescent="0.2">
      <c r="A122" s="43" t="s">
        <v>578</v>
      </c>
      <c r="B122" s="43" t="s">
        <v>1083</v>
      </c>
      <c r="C122" s="43" t="s">
        <v>1094</v>
      </c>
      <c r="D122" s="43"/>
    </row>
    <row r="123" spans="1:4" ht="16.5" x14ac:dyDescent="0.2">
      <c r="A123" s="43" t="s">
        <v>579</v>
      </c>
      <c r="B123" s="72" t="s">
        <v>1084</v>
      </c>
      <c r="C123" s="43" t="s">
        <v>1095</v>
      </c>
      <c r="D123" s="43"/>
    </row>
    <row r="124" spans="1:4" ht="16.5" x14ac:dyDescent="0.2">
      <c r="A124" s="43" t="s">
        <v>219</v>
      </c>
      <c r="B124" s="43" t="s">
        <v>1085</v>
      </c>
      <c r="C124" s="72" t="s">
        <v>1096</v>
      </c>
      <c r="D124" s="43"/>
    </row>
    <row r="125" spans="1:4" ht="16.5" x14ac:dyDescent="0.2">
      <c r="A125" s="43"/>
      <c r="B125" s="43" t="s">
        <v>1086</v>
      </c>
      <c r="C125" s="72" t="s">
        <v>1097</v>
      </c>
      <c r="D125" s="43"/>
    </row>
    <row r="126" spans="1:4" ht="16.5" x14ac:dyDescent="0.2">
      <c r="A126" s="43"/>
      <c r="B126" s="43" t="s">
        <v>1087</v>
      </c>
      <c r="C126" s="72" t="s">
        <v>1098</v>
      </c>
      <c r="D126" s="43"/>
    </row>
    <row r="127" spans="1:4" ht="16.5" x14ac:dyDescent="0.2">
      <c r="A127" s="43"/>
      <c r="B127" s="43" t="s">
        <v>1089</v>
      </c>
      <c r="C127" s="72" t="s">
        <v>1099</v>
      </c>
      <c r="D127" s="43"/>
    </row>
    <row r="128" spans="1:4" ht="16.5" x14ac:dyDescent="0.2">
      <c r="A128" s="43"/>
      <c r="B128" s="72" t="s">
        <v>1088</v>
      </c>
      <c r="C128" s="43" t="s">
        <v>1101</v>
      </c>
      <c r="D128" s="43"/>
    </row>
    <row r="129" spans="1:4" ht="16.5" x14ac:dyDescent="0.2">
      <c r="A129" s="43"/>
      <c r="B129" s="72" t="s">
        <v>1090</v>
      </c>
      <c r="C129" s="72" t="s">
        <v>1102</v>
      </c>
      <c r="D129" s="43"/>
    </row>
    <row r="130" spans="1:4" ht="16.5" x14ac:dyDescent="0.2">
      <c r="A130" s="43"/>
      <c r="B130" s="72" t="s">
        <v>1091</v>
      </c>
      <c r="C130" s="72" t="s">
        <v>1103</v>
      </c>
      <c r="D130" s="43"/>
    </row>
    <row r="131" spans="1:4" ht="16.5" x14ac:dyDescent="0.2">
      <c r="A131" s="43"/>
      <c r="B131" s="72" t="s">
        <v>1092</v>
      </c>
      <c r="C131" s="72" t="s">
        <v>1104</v>
      </c>
      <c r="D131" s="43"/>
    </row>
    <row r="132" spans="1:4" ht="16.5" x14ac:dyDescent="0.2">
      <c r="A132" s="72"/>
      <c r="B132" s="72" t="s">
        <v>1093</v>
      </c>
      <c r="C132" s="72" t="s">
        <v>1105</v>
      </c>
      <c r="D132" s="72"/>
    </row>
    <row r="133" spans="1:4" ht="16.5" x14ac:dyDescent="0.2">
      <c r="A133" s="72"/>
      <c r="B133" s="72"/>
      <c r="C133" s="72" t="s">
        <v>1106</v>
      </c>
      <c r="D133" s="72"/>
    </row>
    <row r="134" spans="1:4" ht="16.5" x14ac:dyDescent="0.2">
      <c r="A134" s="72"/>
      <c r="B134" s="72"/>
      <c r="C134" s="72" t="s">
        <v>1107</v>
      </c>
      <c r="D134" s="72"/>
    </row>
    <row r="135" spans="1:4" ht="16.5" x14ac:dyDescent="0.2">
      <c r="A135" s="72"/>
      <c r="B135" s="72"/>
      <c r="C135" s="72" t="s">
        <v>1108</v>
      </c>
      <c r="D135" s="72"/>
    </row>
    <row r="136" spans="1:4" ht="16.5" x14ac:dyDescent="0.2">
      <c r="A136" s="72"/>
      <c r="B136" s="72"/>
      <c r="C136" s="72" t="s">
        <v>1109</v>
      </c>
      <c r="D136" s="72"/>
    </row>
    <row r="137" spans="1:4" ht="16.5" x14ac:dyDescent="0.2">
      <c r="A137" s="72"/>
      <c r="B137" s="72"/>
      <c r="C137" s="72" t="s">
        <v>1110</v>
      </c>
      <c r="D137" s="72"/>
    </row>
    <row r="138" spans="1:4" ht="16.5" x14ac:dyDescent="0.2">
      <c r="A138" s="72"/>
      <c r="B138" s="72"/>
      <c r="C138" s="72" t="s">
        <v>1111</v>
      </c>
      <c r="D138" s="72"/>
    </row>
    <row r="139" spans="1:4" ht="16.5" x14ac:dyDescent="0.2">
      <c r="A139" s="72"/>
      <c r="B139" s="72"/>
      <c r="C139" s="72" t="s">
        <v>1112</v>
      </c>
      <c r="D139" s="72"/>
    </row>
    <row r="140" spans="1:4" ht="16.5" x14ac:dyDescent="0.2">
      <c r="A140" s="72"/>
      <c r="B140" s="72"/>
      <c r="C140" s="72" t="s">
        <v>1113</v>
      </c>
      <c r="D140" s="72"/>
    </row>
    <row r="141" spans="1:4" ht="16.5" x14ac:dyDescent="0.2">
      <c r="A141" s="72"/>
      <c r="B141" s="72"/>
      <c r="C141" s="72" t="s">
        <v>1114</v>
      </c>
      <c r="D141" s="72"/>
    </row>
    <row r="142" spans="1:4" ht="16.5" x14ac:dyDescent="0.2">
      <c r="A142" s="72"/>
      <c r="B142" s="72"/>
      <c r="C142" s="72" t="s">
        <v>1115</v>
      </c>
      <c r="D142" s="72"/>
    </row>
    <row r="143" spans="1:4" ht="16.5" x14ac:dyDescent="0.2">
      <c r="A143" s="72"/>
      <c r="B143" s="72"/>
      <c r="C143" s="72" t="s">
        <v>1116</v>
      </c>
      <c r="D143" s="72"/>
    </row>
    <row r="144" spans="1:4" ht="16.5" x14ac:dyDescent="0.2">
      <c r="A144" s="72"/>
      <c r="B144" s="72"/>
      <c r="C144" s="72" t="s">
        <v>1117</v>
      </c>
      <c r="D144" s="72"/>
    </row>
    <row r="145" spans="1:4" ht="16.5" x14ac:dyDescent="0.2">
      <c r="A145" s="72"/>
      <c r="B145" s="72"/>
      <c r="C145" s="72" t="s">
        <v>1118</v>
      </c>
      <c r="D145" s="72"/>
    </row>
    <row r="146" spans="1:4" ht="16.5" x14ac:dyDescent="0.2">
      <c r="A146" s="72"/>
      <c r="B146" s="72"/>
      <c r="C146" s="72" t="s">
        <v>1119</v>
      </c>
      <c r="D146" s="72"/>
    </row>
    <row r="147" spans="1:4" ht="16.5" x14ac:dyDescent="0.2">
      <c r="A147" s="72"/>
      <c r="B147" s="72"/>
      <c r="C147" s="72" t="s">
        <v>1120</v>
      </c>
      <c r="D147" s="72"/>
    </row>
    <row r="148" spans="1:4" ht="16.5" x14ac:dyDescent="0.2">
      <c r="A148" s="72"/>
      <c r="B148" s="72"/>
      <c r="C148" s="72"/>
      <c r="D148" s="72"/>
    </row>
    <row r="149" spans="1:4" ht="15.75" customHeight="1" x14ac:dyDescent="0.2"/>
    <row r="151" spans="1:4" ht="20.25" x14ac:dyDescent="0.2">
      <c r="A151" s="97" t="s">
        <v>141</v>
      </c>
      <c r="B151" s="97"/>
      <c r="C151" s="97"/>
      <c r="D151" s="97"/>
    </row>
    <row r="152" spans="1:4" ht="15" x14ac:dyDescent="0.2">
      <c r="A152" s="44" t="s">
        <v>87</v>
      </c>
      <c r="B152" s="44" t="s">
        <v>1057</v>
      </c>
      <c r="C152" s="44" t="s">
        <v>1056</v>
      </c>
      <c r="D152" s="44" t="s">
        <v>88</v>
      </c>
    </row>
    <row r="153" spans="1:4" ht="16.5" x14ac:dyDescent="0.2">
      <c r="A153" s="43" t="s">
        <v>162</v>
      </c>
      <c r="B153" s="43" t="s">
        <v>1122</v>
      </c>
      <c r="C153" s="43" t="s">
        <v>1135</v>
      </c>
      <c r="D153" s="43" t="s">
        <v>1041</v>
      </c>
    </row>
    <row r="154" spans="1:4" ht="16.5" x14ac:dyDescent="0.2">
      <c r="A154" s="43" t="s">
        <v>161</v>
      </c>
      <c r="B154" s="43" t="s">
        <v>1123</v>
      </c>
      <c r="C154" s="43" t="s">
        <v>1136</v>
      </c>
      <c r="D154" s="43"/>
    </row>
    <row r="155" spans="1:4" ht="16.5" x14ac:dyDescent="0.2">
      <c r="A155" s="43" t="s">
        <v>580</v>
      </c>
      <c r="B155" s="43" t="s">
        <v>1124</v>
      </c>
      <c r="C155" s="43" t="s">
        <v>1137</v>
      </c>
      <c r="D155" s="43"/>
    </row>
    <row r="156" spans="1:4" ht="16.5" x14ac:dyDescent="0.2">
      <c r="A156" s="43" t="s">
        <v>221</v>
      </c>
      <c r="B156" s="43" t="s">
        <v>1125</v>
      </c>
      <c r="C156" s="43" t="s">
        <v>1138</v>
      </c>
      <c r="D156" s="43"/>
    </row>
    <row r="157" spans="1:4" ht="16.5" x14ac:dyDescent="0.2">
      <c r="A157" s="43"/>
      <c r="B157" s="72" t="s">
        <v>1126</v>
      </c>
      <c r="C157" s="72" t="s">
        <v>1139</v>
      </c>
      <c r="D157" s="43"/>
    </row>
    <row r="158" spans="1:4" ht="16.5" x14ac:dyDescent="0.2">
      <c r="A158" s="43"/>
      <c r="B158" s="72" t="s">
        <v>1131</v>
      </c>
      <c r="C158" s="72" t="s">
        <v>1140</v>
      </c>
      <c r="D158" s="43"/>
    </row>
    <row r="159" spans="1:4" ht="16.5" x14ac:dyDescent="0.2">
      <c r="A159" s="43"/>
      <c r="B159" s="72" t="s">
        <v>1130</v>
      </c>
      <c r="C159" s="72" t="s">
        <v>1141</v>
      </c>
      <c r="D159" s="43"/>
    </row>
    <row r="160" spans="1:4" ht="16.5" x14ac:dyDescent="0.2">
      <c r="A160" s="43"/>
      <c r="B160" s="72" t="s">
        <v>1129</v>
      </c>
      <c r="C160" s="43" t="s">
        <v>1142</v>
      </c>
      <c r="D160" s="43"/>
    </row>
    <row r="161" spans="1:4" ht="16.5" x14ac:dyDescent="0.2">
      <c r="A161" s="43"/>
      <c r="B161" s="72" t="s">
        <v>1127</v>
      </c>
      <c r="C161" s="43" t="s">
        <v>1143</v>
      </c>
      <c r="D161" s="43"/>
    </row>
    <row r="162" spans="1:4" ht="16.5" x14ac:dyDescent="0.2">
      <c r="A162" s="43"/>
      <c r="B162" s="72" t="s">
        <v>1128</v>
      </c>
      <c r="C162" s="43" t="s">
        <v>1144</v>
      </c>
      <c r="D162" s="43"/>
    </row>
    <row r="163" spans="1:4" ht="16.5" x14ac:dyDescent="0.2">
      <c r="A163" s="72"/>
      <c r="B163" s="72" t="s">
        <v>1132</v>
      </c>
      <c r="C163" s="72" t="s">
        <v>1145</v>
      </c>
      <c r="D163" s="72"/>
    </row>
    <row r="164" spans="1:4" ht="16.5" x14ac:dyDescent="0.2">
      <c r="A164" s="72"/>
      <c r="B164" s="72" t="s">
        <v>1133</v>
      </c>
      <c r="C164" s="72" t="s">
        <v>1146</v>
      </c>
      <c r="D164" s="72"/>
    </row>
    <row r="165" spans="1:4" ht="16.5" x14ac:dyDescent="0.2">
      <c r="A165" s="72"/>
      <c r="B165" s="72" t="s">
        <v>1134</v>
      </c>
      <c r="C165" s="72" t="s">
        <v>1147</v>
      </c>
      <c r="D165" s="72"/>
    </row>
    <row r="166" spans="1:4" ht="16.5" x14ac:dyDescent="0.2">
      <c r="A166" s="72"/>
      <c r="B166" s="72"/>
      <c r="C166" s="72" t="s">
        <v>1148</v>
      </c>
      <c r="D166" s="72"/>
    </row>
    <row r="167" spans="1:4" ht="16.5" x14ac:dyDescent="0.2">
      <c r="A167" s="72"/>
      <c r="B167" s="72"/>
      <c r="C167" s="72" t="s">
        <v>1149</v>
      </c>
      <c r="D167" s="72"/>
    </row>
    <row r="168" spans="1:4" ht="16.5" x14ac:dyDescent="0.2">
      <c r="A168" s="72"/>
      <c r="B168" s="72"/>
      <c r="C168" s="72" t="s">
        <v>1150</v>
      </c>
      <c r="D168" s="72"/>
    </row>
    <row r="169" spans="1:4" ht="16.5" x14ac:dyDescent="0.2">
      <c r="A169" s="72"/>
      <c r="B169" s="72"/>
      <c r="C169" s="72" t="s">
        <v>1151</v>
      </c>
      <c r="D169" s="72"/>
    </row>
    <row r="170" spans="1:4" ht="16.5" x14ac:dyDescent="0.2">
      <c r="A170" s="72"/>
      <c r="B170" s="72"/>
      <c r="C170" s="72" t="s">
        <v>1152</v>
      </c>
      <c r="D170" s="72"/>
    </row>
    <row r="171" spans="1:4" ht="16.5" x14ac:dyDescent="0.2">
      <c r="A171" s="72"/>
      <c r="B171" s="72"/>
      <c r="C171" s="72" t="s">
        <v>1153</v>
      </c>
      <c r="D171" s="72"/>
    </row>
    <row r="172" spans="1:4" ht="16.5" x14ac:dyDescent="0.2">
      <c r="A172" s="72"/>
      <c r="B172" s="72"/>
      <c r="C172" s="72" t="s">
        <v>1154</v>
      </c>
      <c r="D172" s="72"/>
    </row>
    <row r="173" spans="1:4" ht="16.5" x14ac:dyDescent="0.2">
      <c r="A173" s="72"/>
      <c r="B173" s="72"/>
      <c r="C173" s="72" t="s">
        <v>1155</v>
      </c>
      <c r="D173" s="72"/>
    </row>
    <row r="174" spans="1:4" ht="16.5" x14ac:dyDescent="0.2">
      <c r="A174" s="72"/>
      <c r="B174" s="72"/>
      <c r="C174" s="72"/>
      <c r="D174" s="72"/>
    </row>
    <row r="175" spans="1:4" ht="16.5" x14ac:dyDescent="0.2">
      <c r="A175" s="72"/>
      <c r="B175" s="72"/>
      <c r="C175" s="72"/>
      <c r="D175" s="72"/>
    </row>
    <row r="180" spans="1:4" ht="20.25" x14ac:dyDescent="0.2">
      <c r="A180" s="97" t="s">
        <v>143</v>
      </c>
      <c r="B180" s="97"/>
      <c r="C180" s="97"/>
      <c r="D180" s="97"/>
    </row>
    <row r="181" spans="1:4" ht="15" x14ac:dyDescent="0.2">
      <c r="A181" s="44" t="s">
        <v>87</v>
      </c>
      <c r="B181" s="44" t="s">
        <v>145</v>
      </c>
      <c r="C181" s="44" t="s">
        <v>144</v>
      </c>
      <c r="D181" s="44" t="s">
        <v>88</v>
      </c>
    </row>
    <row r="182" spans="1:4" ht="16.5" x14ac:dyDescent="0.2">
      <c r="A182" s="43" t="s">
        <v>164</v>
      </c>
      <c r="B182" s="43" t="s">
        <v>225</v>
      </c>
      <c r="C182" s="43" t="s">
        <v>199</v>
      </c>
      <c r="D182" s="43" t="s">
        <v>159</v>
      </c>
    </row>
    <row r="183" spans="1:4" ht="16.5" x14ac:dyDescent="0.2">
      <c r="A183" s="43" t="s">
        <v>581</v>
      </c>
      <c r="B183" s="43" t="s">
        <v>226</v>
      </c>
      <c r="C183" s="43" t="s">
        <v>229</v>
      </c>
      <c r="D183" s="43" t="s">
        <v>166</v>
      </c>
    </row>
    <row r="184" spans="1:4" ht="16.5" x14ac:dyDescent="0.2">
      <c r="A184" s="43" t="s">
        <v>582</v>
      </c>
      <c r="B184" s="43" t="s">
        <v>227</v>
      </c>
      <c r="C184" s="43" t="s">
        <v>230</v>
      </c>
      <c r="D184" s="43"/>
    </row>
    <row r="185" spans="1:4" ht="16.5" x14ac:dyDescent="0.2">
      <c r="A185" s="43" t="s">
        <v>224</v>
      </c>
      <c r="B185" s="43" t="s">
        <v>198</v>
      </c>
      <c r="C185" s="43" t="s">
        <v>231</v>
      </c>
      <c r="D185" s="43"/>
    </row>
    <row r="186" spans="1:4" ht="16.5" x14ac:dyDescent="0.2">
      <c r="A186" s="43"/>
      <c r="B186" s="43" t="s">
        <v>228</v>
      </c>
      <c r="C186" s="43" t="s">
        <v>232</v>
      </c>
      <c r="D186" s="43"/>
    </row>
    <row r="187" spans="1:4" ht="16.5" x14ac:dyDescent="0.2">
      <c r="A187" s="43"/>
      <c r="B187" s="43"/>
      <c r="C187" s="43"/>
      <c r="D187" s="43"/>
    </row>
    <row r="188" spans="1:4" ht="16.5" x14ac:dyDescent="0.2">
      <c r="A188" s="43"/>
      <c r="B188" s="43"/>
      <c r="C188" s="43"/>
      <c r="D188" s="43"/>
    </row>
    <row r="189" spans="1:4" ht="16.5" x14ac:dyDescent="0.2">
      <c r="A189" s="43"/>
      <c r="B189" s="43"/>
      <c r="C189" s="43"/>
      <c r="D189" s="43"/>
    </row>
  </sheetData>
  <mergeCells count="8">
    <mergeCell ref="A119:D119"/>
    <mergeCell ref="A151:D151"/>
    <mergeCell ref="A180:D180"/>
    <mergeCell ref="A2:D2"/>
    <mergeCell ref="A24:D24"/>
    <mergeCell ref="A48:D48"/>
    <mergeCell ref="A71:D71"/>
    <mergeCell ref="A98:D98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0"/>
  <sheetViews>
    <sheetView topLeftCell="A4" workbookViewId="0">
      <selection activeCell="E21" sqref="E21"/>
    </sheetView>
  </sheetViews>
  <sheetFormatPr defaultRowHeight="14.25" x14ac:dyDescent="0.2"/>
  <cols>
    <col min="3" max="3" width="20.125" customWidth="1"/>
    <col min="4" max="4" width="11.125" customWidth="1"/>
    <col min="5" max="5" width="15.375" customWidth="1"/>
    <col min="6" max="6" width="12" customWidth="1"/>
  </cols>
  <sheetData>
    <row r="7" spans="2:14" x14ac:dyDescent="0.2">
      <c r="B7" t="s">
        <v>584</v>
      </c>
    </row>
    <row r="8" spans="2:14" x14ac:dyDescent="0.2">
      <c r="B8" t="s">
        <v>585</v>
      </c>
    </row>
    <row r="9" spans="2:14" x14ac:dyDescent="0.2">
      <c r="B9" t="s">
        <v>586</v>
      </c>
    </row>
    <row r="10" spans="2:14" x14ac:dyDescent="0.2">
      <c r="B10" t="s">
        <v>587</v>
      </c>
      <c r="F10" t="s">
        <v>588</v>
      </c>
      <c r="G10" t="s">
        <v>589</v>
      </c>
    </row>
    <row r="13" spans="2:14" x14ac:dyDescent="0.2">
      <c r="B13" t="s">
        <v>590</v>
      </c>
      <c r="C13" t="s">
        <v>591</v>
      </c>
      <c r="D13" t="s">
        <v>622</v>
      </c>
      <c r="E13" t="s">
        <v>592</v>
      </c>
      <c r="L13" t="s">
        <v>616</v>
      </c>
    </row>
    <row r="14" spans="2:14" x14ac:dyDescent="0.2">
      <c r="B14" t="s">
        <v>593</v>
      </c>
      <c r="C14" t="s">
        <v>594</v>
      </c>
      <c r="D14" t="s">
        <v>595</v>
      </c>
      <c r="E14" t="s">
        <v>596</v>
      </c>
      <c r="F14" t="s">
        <v>620</v>
      </c>
    </row>
    <row r="15" spans="2:14" x14ac:dyDescent="0.2">
      <c r="B15" t="s">
        <v>597</v>
      </c>
      <c r="C15" t="s">
        <v>598</v>
      </c>
      <c r="D15" t="s">
        <v>618</v>
      </c>
      <c r="E15" t="s">
        <v>1032</v>
      </c>
      <c r="F15" t="s">
        <v>621</v>
      </c>
    </row>
    <row r="16" spans="2:14" x14ac:dyDescent="0.2">
      <c r="B16" t="s">
        <v>599</v>
      </c>
      <c r="C16" t="s">
        <v>600</v>
      </c>
      <c r="D16" t="s">
        <v>601</v>
      </c>
      <c r="E16" t="s">
        <v>602</v>
      </c>
      <c r="F16" t="s">
        <v>603</v>
      </c>
      <c r="N16">
        <v>1</v>
      </c>
    </row>
    <row r="17" spans="2:14" x14ac:dyDescent="0.2">
      <c r="B17" t="s">
        <v>604</v>
      </c>
      <c r="C17" t="s">
        <v>598</v>
      </c>
      <c r="D17" t="s">
        <v>606</v>
      </c>
      <c r="E17" t="s">
        <v>617</v>
      </c>
      <c r="F17" t="s">
        <v>605</v>
      </c>
      <c r="N17">
        <v>2</v>
      </c>
    </row>
    <row r="18" spans="2:14" x14ac:dyDescent="0.2">
      <c r="B18" t="s">
        <v>607</v>
      </c>
      <c r="C18" t="s">
        <v>608</v>
      </c>
      <c r="D18" t="s">
        <v>609</v>
      </c>
      <c r="E18" t="s">
        <v>610</v>
      </c>
      <c r="F18" t="s">
        <v>611</v>
      </c>
      <c r="N18">
        <v>3</v>
      </c>
    </row>
    <row r="19" spans="2:14" x14ac:dyDescent="0.2">
      <c r="B19" t="s">
        <v>612</v>
      </c>
      <c r="C19" t="s">
        <v>598</v>
      </c>
      <c r="D19" t="s">
        <v>614</v>
      </c>
      <c r="E19" t="s">
        <v>615</v>
      </c>
      <c r="F19" t="s">
        <v>619</v>
      </c>
      <c r="N19">
        <v>4</v>
      </c>
    </row>
    <row r="20" spans="2:14" x14ac:dyDescent="0.2">
      <c r="B20" t="s">
        <v>613</v>
      </c>
      <c r="C20" t="s">
        <v>608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784"/>
  <sheetViews>
    <sheetView workbookViewId="0">
      <selection activeCell="H11" sqref="H11"/>
    </sheetView>
  </sheetViews>
  <sheetFormatPr defaultRowHeight="14.25" x14ac:dyDescent="0.2"/>
  <cols>
    <col min="13" max="14" width="10.625" customWidth="1"/>
    <col min="15" max="15" width="9.625" customWidth="1"/>
    <col min="29" max="31" width="10.625" customWidth="1"/>
    <col min="33" max="47" width="10.625" customWidth="1"/>
    <col min="77" max="77" width="13.25" customWidth="1"/>
    <col min="78" max="80" width="12.625" customWidth="1"/>
    <col min="97" max="97" width="11.125" customWidth="1"/>
    <col min="122" max="123" width="9.125" bestFit="1" customWidth="1"/>
    <col min="124" max="124" width="9.625" bestFit="1" customWidth="1"/>
    <col min="138" max="138" width="10.375" customWidth="1"/>
    <col min="139" max="140" width="9.125" customWidth="1"/>
    <col min="141" max="141" width="9.625" bestFit="1" customWidth="1"/>
    <col min="142" max="142" width="23.25" customWidth="1"/>
    <col min="143" max="143" width="8.5" customWidth="1"/>
    <col min="144" max="145" width="9.625" customWidth="1"/>
    <col min="147" max="147" width="12.25" customWidth="1"/>
    <col min="153" max="153" width="14.625" customWidth="1"/>
    <col min="162" max="166" width="10.625" customWidth="1"/>
    <col min="168" max="168" width="12.75" customWidth="1"/>
    <col min="169" max="169" width="11.125" customWidth="1"/>
    <col min="170" max="170" width="13" customWidth="1"/>
    <col min="171" max="171" width="12.375" customWidth="1"/>
    <col min="172" max="174" width="11.375" customWidth="1"/>
  </cols>
  <sheetData>
    <row r="2" spans="1:179" ht="29.25" customHeight="1" x14ac:dyDescent="0.2">
      <c r="BD2">
        <v>5</v>
      </c>
      <c r="BE2">
        <v>5</v>
      </c>
      <c r="BF2">
        <v>5</v>
      </c>
      <c r="BG2">
        <v>5</v>
      </c>
      <c r="BH2">
        <v>5</v>
      </c>
      <c r="BI2">
        <v>1</v>
      </c>
      <c r="BJ2">
        <v>50</v>
      </c>
      <c r="CV2" s="28" t="s">
        <v>521</v>
      </c>
      <c r="CW2" s="38">
        <v>1</v>
      </c>
      <c r="FH2">
        <v>5</v>
      </c>
      <c r="FI2">
        <v>10</v>
      </c>
      <c r="FJ2">
        <v>1</v>
      </c>
      <c r="FL2">
        <f>EX5</f>
        <v>5</v>
      </c>
      <c r="FM2">
        <f>EX6</f>
        <v>10</v>
      </c>
      <c r="FN2">
        <f>EX7</f>
        <v>20</v>
      </c>
      <c r="FO2">
        <f>EX8</f>
        <v>50</v>
      </c>
      <c r="FP2">
        <v>1E-3</v>
      </c>
    </row>
    <row r="3" spans="1:179" ht="20.25" x14ac:dyDescent="0.2">
      <c r="J3" s="97" t="s">
        <v>344</v>
      </c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G3" s="97" t="s">
        <v>343</v>
      </c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W3" s="97" t="s">
        <v>345</v>
      </c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M3" s="97" t="s">
        <v>346</v>
      </c>
      <c r="BN3" s="97"/>
      <c r="BO3" s="97"/>
      <c r="BP3" s="97"/>
      <c r="BQ3" s="97"/>
      <c r="BR3" s="97"/>
      <c r="BS3" s="97"/>
      <c r="BV3" s="97" t="s">
        <v>347</v>
      </c>
      <c r="BW3" s="97"/>
      <c r="BX3" s="97"/>
      <c r="BY3" s="97"/>
      <c r="BZ3" s="97"/>
      <c r="CA3" s="97"/>
      <c r="CB3" s="97"/>
      <c r="CV3" s="97" t="s">
        <v>350</v>
      </c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K3" s="97" t="s">
        <v>362</v>
      </c>
      <c r="DL3" s="97"/>
      <c r="DM3" s="97"/>
      <c r="DN3" s="97"/>
      <c r="DO3" s="97"/>
      <c r="DR3" s="97" t="s">
        <v>438</v>
      </c>
      <c r="DS3" s="97"/>
      <c r="DT3" s="97"/>
      <c r="DW3" s="104" t="s">
        <v>452</v>
      </c>
      <c r="DX3" s="104"/>
      <c r="DY3" s="104"/>
      <c r="DZ3" s="104"/>
      <c r="EA3" s="104"/>
      <c r="EB3" s="104"/>
      <c r="EH3" s="97" t="s">
        <v>448</v>
      </c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FF3" s="97" t="s">
        <v>938</v>
      </c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V3" s="97" t="s">
        <v>964</v>
      </c>
      <c r="FW3" s="97"/>
    </row>
    <row r="4" spans="1:179" ht="15" x14ac:dyDescent="0.2">
      <c r="A4" s="34" t="s">
        <v>376</v>
      </c>
      <c r="B4" s="34" t="s">
        <v>377</v>
      </c>
      <c r="D4" s="34" t="s">
        <v>412</v>
      </c>
      <c r="E4" s="34" t="s">
        <v>411</v>
      </c>
      <c r="G4" s="34" t="s">
        <v>384</v>
      </c>
      <c r="H4" s="34" t="s">
        <v>385</v>
      </c>
      <c r="J4" s="25" t="s">
        <v>288</v>
      </c>
      <c r="K4" s="25" t="s">
        <v>289</v>
      </c>
      <c r="L4" s="25" t="s">
        <v>290</v>
      </c>
      <c r="M4" s="25" t="s">
        <v>291</v>
      </c>
      <c r="N4" s="25" t="s">
        <v>292</v>
      </c>
      <c r="O4" s="25" t="s">
        <v>293</v>
      </c>
      <c r="P4" s="25" t="s">
        <v>294</v>
      </c>
      <c r="Q4" s="25" t="s">
        <v>295</v>
      </c>
      <c r="R4" s="25" t="s">
        <v>296</v>
      </c>
      <c r="S4" s="25" t="s">
        <v>297</v>
      </c>
      <c r="T4" s="25" t="s">
        <v>298</v>
      </c>
      <c r="U4" s="25" t="s">
        <v>299</v>
      </c>
      <c r="V4" s="25" t="s">
        <v>300</v>
      </c>
      <c r="W4" s="25" t="s">
        <v>301</v>
      </c>
      <c r="X4" s="25" t="s">
        <v>302</v>
      </c>
      <c r="Y4" s="25" t="s">
        <v>303</v>
      </c>
      <c r="Z4" s="25" t="s">
        <v>304</v>
      </c>
      <c r="AA4" s="25" t="s">
        <v>305</v>
      </c>
      <c r="AB4" s="25" t="s">
        <v>306</v>
      </c>
      <c r="AC4" s="25" t="s">
        <v>307</v>
      </c>
      <c r="AD4" s="25" t="s">
        <v>308</v>
      </c>
      <c r="AE4" s="25" t="s">
        <v>309</v>
      </c>
      <c r="AG4" s="25" t="s">
        <v>310</v>
      </c>
      <c r="AH4" s="25" t="s">
        <v>311</v>
      </c>
      <c r="AI4" s="25" t="s">
        <v>312</v>
      </c>
      <c r="AJ4" s="25" t="s">
        <v>297</v>
      </c>
      <c r="AK4" s="25" t="s">
        <v>298</v>
      </c>
      <c r="AL4" s="25" t="s">
        <v>299</v>
      </c>
      <c r="AM4" s="25" t="s">
        <v>313</v>
      </c>
      <c r="AN4" s="25" t="s">
        <v>314</v>
      </c>
      <c r="AO4" s="25" t="s">
        <v>315</v>
      </c>
      <c r="AP4" s="25" t="s">
        <v>316</v>
      </c>
      <c r="AQ4" s="25" t="s">
        <v>317</v>
      </c>
      <c r="AR4" s="25" t="s">
        <v>318</v>
      </c>
      <c r="AS4" s="25" t="s">
        <v>319</v>
      </c>
      <c r="AT4" s="25" t="s">
        <v>320</v>
      </c>
      <c r="AU4" s="25" t="s">
        <v>321</v>
      </c>
      <c r="AW4" s="25" t="s">
        <v>340</v>
      </c>
      <c r="AX4" s="25" t="s">
        <v>341</v>
      </c>
      <c r="AY4" s="68" t="s">
        <v>934</v>
      </c>
      <c r="AZ4" s="34" t="s">
        <v>397</v>
      </c>
      <c r="BA4" s="68" t="s">
        <v>935</v>
      </c>
      <c r="BB4" s="68" t="s">
        <v>936</v>
      </c>
      <c r="BC4" s="68" t="s">
        <v>937</v>
      </c>
      <c r="BD4" s="25" t="s">
        <v>329</v>
      </c>
      <c r="BE4" s="25" t="s">
        <v>330</v>
      </c>
      <c r="BF4" s="25" t="s">
        <v>331</v>
      </c>
      <c r="BG4" s="25" t="s">
        <v>332</v>
      </c>
      <c r="BH4" s="25" t="s">
        <v>333</v>
      </c>
      <c r="BI4" s="25" t="s">
        <v>338</v>
      </c>
      <c r="BJ4" s="25" t="s">
        <v>342</v>
      </c>
      <c r="BM4" s="25" t="s">
        <v>340</v>
      </c>
      <c r="BN4" s="25" t="s">
        <v>341</v>
      </c>
      <c r="BO4" s="25" t="s">
        <v>334</v>
      </c>
      <c r="BP4" s="25" t="s">
        <v>335</v>
      </c>
      <c r="BQ4" s="25" t="s">
        <v>336</v>
      </c>
      <c r="BR4" s="25" t="s">
        <v>337</v>
      </c>
      <c r="BS4" s="25" t="s">
        <v>339</v>
      </c>
      <c r="BV4" s="25" t="s">
        <v>324</v>
      </c>
      <c r="BW4" s="25" t="s">
        <v>322</v>
      </c>
      <c r="BX4" s="25" t="s">
        <v>323</v>
      </c>
      <c r="BY4" s="25" t="s">
        <v>349</v>
      </c>
      <c r="BZ4" s="25" t="s">
        <v>348</v>
      </c>
      <c r="CA4" s="34" t="s">
        <v>382</v>
      </c>
      <c r="CB4" s="34" t="s">
        <v>409</v>
      </c>
      <c r="CE4" s="25" t="s">
        <v>325</v>
      </c>
      <c r="CF4" s="25" t="s">
        <v>326</v>
      </c>
      <c r="CI4" s="25" t="s">
        <v>327</v>
      </c>
      <c r="CJ4" s="25" t="s">
        <v>328</v>
      </c>
      <c r="CK4" s="25" t="s">
        <v>326</v>
      </c>
      <c r="CM4" s="34" t="s">
        <v>328</v>
      </c>
      <c r="CN4" s="34" t="s">
        <v>383</v>
      </c>
      <c r="CP4" s="34" t="s">
        <v>371</v>
      </c>
      <c r="CQ4" s="34" t="s">
        <v>390</v>
      </c>
      <c r="CR4" s="34" t="s">
        <v>373</v>
      </c>
      <c r="CS4" s="34" t="s">
        <v>372</v>
      </c>
      <c r="CV4" s="25" t="s">
        <v>351</v>
      </c>
      <c r="CW4" s="34" t="s">
        <v>406</v>
      </c>
      <c r="CX4" s="34" t="s">
        <v>408</v>
      </c>
      <c r="CY4" s="34" t="s">
        <v>407</v>
      </c>
      <c r="CZ4" s="25" t="s">
        <v>352</v>
      </c>
      <c r="DA4" s="25" t="s">
        <v>353</v>
      </c>
      <c r="DB4" s="25" t="s">
        <v>354</v>
      </c>
      <c r="DC4" s="25" t="s">
        <v>355</v>
      </c>
      <c r="DD4" s="25" t="s">
        <v>356</v>
      </c>
      <c r="DE4" s="25" t="s">
        <v>357</v>
      </c>
      <c r="DF4" s="34" t="s">
        <v>414</v>
      </c>
      <c r="DG4" s="34" t="s">
        <v>416</v>
      </c>
      <c r="DH4" s="34" t="s">
        <v>418</v>
      </c>
      <c r="DK4" s="25" t="s">
        <v>358</v>
      </c>
      <c r="DL4" s="25" t="s">
        <v>435</v>
      </c>
      <c r="DM4" s="25" t="s">
        <v>359</v>
      </c>
      <c r="DN4" s="25" t="s">
        <v>360</v>
      </c>
      <c r="DO4" s="25" t="s">
        <v>361</v>
      </c>
      <c r="DR4" s="34" t="s">
        <v>358</v>
      </c>
      <c r="DS4" s="34" t="s">
        <v>436</v>
      </c>
      <c r="DT4" s="34" t="s">
        <v>437</v>
      </c>
      <c r="DW4" s="36" t="s">
        <v>451</v>
      </c>
      <c r="DX4" s="36" t="s">
        <v>470</v>
      </c>
      <c r="DY4" s="36" t="s">
        <v>450</v>
      </c>
      <c r="DZ4" s="36" t="s">
        <v>472</v>
      </c>
      <c r="EA4" s="36" t="s">
        <v>449</v>
      </c>
      <c r="EB4" s="36" t="s">
        <v>460</v>
      </c>
      <c r="ED4" s="36" t="s">
        <v>454</v>
      </c>
      <c r="EE4" s="36" t="s">
        <v>455</v>
      </c>
      <c r="EH4" s="36" t="s">
        <v>469</v>
      </c>
      <c r="EI4" s="36" t="s">
        <v>453</v>
      </c>
      <c r="EJ4" s="36" t="s">
        <v>473</v>
      </c>
      <c r="EK4" s="36" t="s">
        <v>456</v>
      </c>
      <c r="EL4" s="36" t="s">
        <v>457</v>
      </c>
      <c r="EM4" s="36" t="s">
        <v>459</v>
      </c>
      <c r="EN4" s="36" t="s">
        <v>458</v>
      </c>
      <c r="EO4" s="36" t="s">
        <v>476</v>
      </c>
      <c r="EP4" s="36" t="s">
        <v>462</v>
      </c>
      <c r="EQ4" s="36" t="s">
        <v>474</v>
      </c>
      <c r="ER4" s="36" t="s">
        <v>475</v>
      </c>
      <c r="ES4" s="36" t="s">
        <v>464</v>
      </c>
      <c r="ET4" s="36" t="s">
        <v>463</v>
      </c>
      <c r="EW4" s="39" t="s">
        <v>492</v>
      </c>
      <c r="EX4" s="39" t="s">
        <v>493</v>
      </c>
      <c r="EY4" s="39" t="s">
        <v>494</v>
      </c>
      <c r="FA4" s="39" t="s">
        <v>500</v>
      </c>
      <c r="FB4" s="39" t="s">
        <v>501</v>
      </c>
      <c r="FC4" s="39" t="s">
        <v>506</v>
      </c>
      <c r="FF4" s="39" t="s">
        <v>482</v>
      </c>
      <c r="FG4" s="39" t="s">
        <v>483</v>
      </c>
      <c r="FH4" s="39" t="s">
        <v>484</v>
      </c>
      <c r="FI4" s="39" t="s">
        <v>485</v>
      </c>
      <c r="FJ4" s="39" t="s">
        <v>486</v>
      </c>
      <c r="FK4" s="39" t="s">
        <v>487</v>
      </c>
      <c r="FL4" s="39" t="s">
        <v>488</v>
      </c>
      <c r="FM4" s="39" t="s">
        <v>489</v>
      </c>
      <c r="FN4" s="39" t="s">
        <v>490</v>
      </c>
      <c r="FO4" s="39" t="s">
        <v>491</v>
      </c>
      <c r="FP4" s="39" t="s">
        <v>495</v>
      </c>
      <c r="FQ4" s="39" t="s">
        <v>497</v>
      </c>
      <c r="FR4" s="39" t="s">
        <v>493</v>
      </c>
      <c r="FS4" s="39" t="s">
        <v>496</v>
      </c>
      <c r="FV4" s="70" t="s">
        <v>962</v>
      </c>
      <c r="FW4" s="70" t="s">
        <v>963</v>
      </c>
    </row>
    <row r="5" spans="1:179" ht="16.5" x14ac:dyDescent="0.2">
      <c r="A5" s="33">
        <v>2</v>
      </c>
      <c r="B5" s="33" t="s">
        <v>378</v>
      </c>
      <c r="D5" s="33">
        <v>1</v>
      </c>
      <c r="E5" s="33">
        <f>[2]属性投放!EE6</f>
        <v>1</v>
      </c>
      <c r="G5" s="33" t="s">
        <v>386</v>
      </c>
      <c r="H5" s="33">
        <v>10</v>
      </c>
      <c r="J5" s="31">
        <v>1</v>
      </c>
      <c r="K5" s="31">
        <v>2</v>
      </c>
      <c r="L5" s="31">
        <v>1</v>
      </c>
      <c r="M5" s="31">
        <f>[2]属性投放!AY6</f>
        <v>100</v>
      </c>
      <c r="N5" s="31">
        <f>[2]属性投放!AZ6</f>
        <v>0</v>
      </c>
      <c r="O5" s="31">
        <f>[2]属性投放!BA6</f>
        <v>300</v>
      </c>
      <c r="P5" s="31">
        <f>[2]属性投放!BB6</f>
        <v>5</v>
      </c>
      <c r="Q5" s="31">
        <f>[2]属性投放!BC6</f>
        <v>3</v>
      </c>
      <c r="R5" s="31">
        <f>[2]属性投放!BD6</f>
        <v>30</v>
      </c>
      <c r="S5" s="31">
        <f>[2]属性投放!BJ6</f>
        <v>15</v>
      </c>
      <c r="T5" s="31">
        <f>[2]属性投放!BK6</f>
        <v>8</v>
      </c>
      <c r="U5" s="31">
        <f>[2]属性投放!BL6</f>
        <v>90</v>
      </c>
      <c r="V5" s="31">
        <f>[2]属性投放!BM6</f>
        <v>1</v>
      </c>
      <c r="W5" s="31">
        <f>[2]属性投放!BP6</f>
        <v>25</v>
      </c>
      <c r="X5" s="31">
        <f>[2]属性投放!BQ6</f>
        <v>13</v>
      </c>
      <c r="Y5" s="31">
        <f>[2]属性投放!BR6</f>
        <v>150</v>
      </c>
      <c r="Z5" s="31">
        <f>[2]属性投放!BS6</f>
        <v>160</v>
      </c>
      <c r="AA5" s="31">
        <f>[2]属性投放!BT6</f>
        <v>33</v>
      </c>
      <c r="AB5" s="31">
        <f>[2]属性投放!BU6</f>
        <v>660</v>
      </c>
      <c r="AC5" s="31">
        <f>[2]属性投放!BX6</f>
        <v>60</v>
      </c>
      <c r="AD5" s="31">
        <f>[2]属性投放!BY6</f>
        <v>33</v>
      </c>
      <c r="AE5" s="31">
        <f>[2]属性投放!BZ6</f>
        <v>360</v>
      </c>
      <c r="AG5" s="31">
        <f>[2]属性投放!DM6</f>
        <v>100</v>
      </c>
      <c r="AH5" s="31">
        <f>[2]属性投放!DN6</f>
        <v>0</v>
      </c>
      <c r="AI5" s="31">
        <f>[2]属性投放!DO6</f>
        <v>250.00000000000003</v>
      </c>
      <c r="AJ5" s="31">
        <f>[2]属性投放!DP6</f>
        <v>6</v>
      </c>
      <c r="AK5" s="31">
        <f>[2]属性投放!DQ6</f>
        <v>3</v>
      </c>
      <c r="AL5" s="31">
        <f>[2]属性投放!DR6</f>
        <v>36</v>
      </c>
      <c r="AM5" s="31">
        <f>[2]属性投放!DS6</f>
        <v>6</v>
      </c>
      <c r="AN5" s="31">
        <f>[2]属性投放!DT6</f>
        <v>3</v>
      </c>
      <c r="AO5" s="31">
        <f>[2]属性投放!DU6</f>
        <v>36</v>
      </c>
      <c r="AP5" s="31">
        <f>[2]属性投放!DV6</f>
        <v>54</v>
      </c>
      <c r="AQ5" s="31">
        <f>[2]属性投放!DW6</f>
        <v>27</v>
      </c>
      <c r="AR5" s="31">
        <f>[2]属性投放!DX6</f>
        <v>324</v>
      </c>
      <c r="AS5" s="31">
        <f>[2]属性投放!DY6</f>
        <v>160</v>
      </c>
      <c r="AT5" s="31">
        <f>[2]属性投放!DZ6</f>
        <v>30</v>
      </c>
      <c r="AU5" s="31">
        <f>[2]属性投放!EA6</f>
        <v>610</v>
      </c>
      <c r="AW5" s="32">
        <v>2</v>
      </c>
      <c r="AX5" s="32">
        <v>1</v>
      </c>
      <c r="AY5" s="13">
        <f>[1]卡牌消耗!$AC5</f>
        <v>3</v>
      </c>
      <c r="AZ5" s="33">
        <f>INDEX($CJ$5:$CJ$56,数据母表!AX5)</f>
        <v>1</v>
      </c>
      <c r="BA5" s="13">
        <f>[2]属性投放!CH6</f>
        <v>15</v>
      </c>
      <c r="BB5" s="13">
        <f>[2]属性投放!CI6</f>
        <v>8</v>
      </c>
      <c r="BC5" s="13">
        <f>[2]属性投放!CJ6</f>
        <v>90</v>
      </c>
      <c r="BD5" s="32">
        <f>[1]卡牌消耗!AD5</f>
        <v>20</v>
      </c>
      <c r="BE5" s="32">
        <f>[1]卡牌消耗!AE5</f>
        <v>0</v>
      </c>
      <c r="BF5" s="32">
        <f>[1]卡牌消耗!AF5</f>
        <v>0</v>
      </c>
      <c r="BG5" s="32">
        <f>[1]卡牌消耗!AG5</f>
        <v>0</v>
      </c>
      <c r="BH5" s="32">
        <f>[1]卡牌消耗!AH5</f>
        <v>0</v>
      </c>
      <c r="BI5" s="32">
        <f>[1]卡牌消耗!AI5</f>
        <v>0</v>
      </c>
      <c r="BJ5" s="32">
        <f>[1]卡牌消耗!AJ5</f>
        <v>600</v>
      </c>
      <c r="BM5" s="32">
        <v>2</v>
      </c>
      <c r="BN5" s="32">
        <v>1</v>
      </c>
      <c r="BO5" s="13">
        <f>[1]卡牌消耗!BG5</f>
        <v>0</v>
      </c>
      <c r="BP5" s="13">
        <f>[1]卡牌消耗!BH5</f>
        <v>0</v>
      </c>
      <c r="BQ5" s="13">
        <f>[1]卡牌消耗!BI5</f>
        <v>0</v>
      </c>
      <c r="BR5" s="13">
        <f>[1]卡牌消耗!BJ5</f>
        <v>0</v>
      </c>
      <c r="BS5" s="13">
        <f>[1]卡牌消耗!BK5</f>
        <v>1000</v>
      </c>
      <c r="BV5" s="31">
        <v>1</v>
      </c>
      <c r="BW5" s="31">
        <f>[1]节奏总表!L5</f>
        <v>1</v>
      </c>
      <c r="BX5" s="31">
        <f>[1]节奏总表!M5</f>
        <v>7</v>
      </c>
      <c r="BY5" s="31">
        <f>[1]节奏总表!N5</f>
        <v>0</v>
      </c>
      <c r="BZ5" s="32">
        <f>[1]节奏总表!$AC5</f>
        <v>0</v>
      </c>
      <c r="CA5" s="33">
        <v>1</v>
      </c>
      <c r="CB5" s="33">
        <v>0</v>
      </c>
      <c r="CE5" s="31">
        <v>1</v>
      </c>
      <c r="CF5" s="31">
        <f>[3]时间节点!$BG5</f>
        <v>1</v>
      </c>
      <c r="CI5" s="31">
        <v>1</v>
      </c>
      <c r="CJ5" s="31">
        <f>[2]属性投放!$AL7</f>
        <v>1</v>
      </c>
      <c r="CK5" s="32">
        <f>[2]属性投放!$AN7</f>
        <v>3</v>
      </c>
      <c r="CM5" s="33">
        <v>1</v>
      </c>
      <c r="CN5" s="33">
        <f>[1]节奏总表!$BG4</f>
        <v>1</v>
      </c>
      <c r="CP5" s="33">
        <v>1</v>
      </c>
      <c r="CQ5" s="33">
        <v>2</v>
      </c>
      <c r="CR5" s="13">
        <f>[1]卡牌消耗!DE5</f>
        <v>250</v>
      </c>
      <c r="CS5" s="13">
        <f>CR5/2.5</f>
        <v>100</v>
      </c>
      <c r="CV5" s="32">
        <v>1</v>
      </c>
      <c r="CW5" s="33">
        <v>1</v>
      </c>
      <c r="CX5" s="13">
        <f>[1]装备!S6</f>
        <v>5</v>
      </c>
      <c r="CY5" s="13">
        <f>CX5*10</f>
        <v>50</v>
      </c>
      <c r="CZ5" s="13">
        <f>ROUND(INDEX([2]装备!M$6:M$17,$CV5)*INDEX([2]装备!$BR$6:$BR$9,$CW5),0)</f>
        <v>0</v>
      </c>
      <c r="DA5" s="13">
        <f>ROUND(INDEX([2]装备!N$6:N$17,$CV5)*INDEX([2]装备!$BR$6:$BR$9,$CW5),0)</f>
        <v>0</v>
      </c>
      <c r="DB5" s="13">
        <f>ROUND(INDEX([2]装备!O$6:O$17,$CV5)*INDEX([2]装备!$BR$6:$BR$9,$CW5),0)</f>
        <v>0</v>
      </c>
      <c r="DC5" s="13">
        <f>ROUND(INDEX([2]装备!S$6:S$17,$CV5)*INDEX([2]装备!$BR$6:$BR$9,$CW5),0)</f>
        <v>0</v>
      </c>
      <c r="DD5" s="13">
        <f>ROUND(INDEX([2]装备!T$6:T$17,$CV5)*INDEX([2]装备!$BR$6:$BR$9,$CW5),0)</f>
        <v>0</v>
      </c>
      <c r="DE5" s="13">
        <f>ROUND(INDEX([2]装备!U$6:U$17,$CV5)*INDEX([2]装备!$BR$6:$BR$9,$CW5),0)</f>
        <v>0</v>
      </c>
      <c r="DF5" s="13">
        <v>0</v>
      </c>
      <c r="DG5" s="13">
        <v>0</v>
      </c>
      <c r="DH5" s="13">
        <v>0</v>
      </c>
      <c r="DK5" s="32">
        <v>1</v>
      </c>
      <c r="DL5" s="32">
        <f>[1]装备!AM6*8</f>
        <v>520</v>
      </c>
      <c r="DM5" s="32">
        <f>[1]装备!AN6*8</f>
        <v>840</v>
      </c>
      <c r="DN5" s="32">
        <f>[1]装备!AO6*8</f>
        <v>1040</v>
      </c>
      <c r="DO5" s="32">
        <f>[1]装备!AP6*8</f>
        <v>1240</v>
      </c>
      <c r="DR5" s="13">
        <v>1</v>
      </c>
      <c r="DS5" s="13">
        <v>1</v>
      </c>
      <c r="DT5" s="13">
        <f>INDEX($DL$5:$DO$154,DR5,MIN(DS5,4))</f>
        <v>520</v>
      </c>
      <c r="DW5" s="13">
        <f>[1]新神器!AG7</f>
        <v>1</v>
      </c>
      <c r="DX5" s="13">
        <f>[1]新神器!AH7</f>
        <v>1</v>
      </c>
      <c r="DY5" s="13">
        <f>[1]新神器!AI7</f>
        <v>1</v>
      </c>
      <c r="DZ5" s="13">
        <f>[1]新神器!$P8</f>
        <v>1</v>
      </c>
      <c r="EA5" s="13">
        <f>[1]新神器!AJ7</f>
        <v>1606003</v>
      </c>
      <c r="EB5" s="13">
        <f>[1]新神器!$AM7</f>
        <v>10</v>
      </c>
      <c r="ED5" s="35">
        <f>[1]新神器!J8</f>
        <v>1</v>
      </c>
      <c r="EE5" s="35">
        <f>[1]新神器!K8</f>
        <v>1</v>
      </c>
      <c r="EH5" s="13">
        <f>[1]新神器!HA7</f>
        <v>1</v>
      </c>
      <c r="EI5" s="13">
        <f>INDEX($DX$5:$DX$46,EH5)</f>
        <v>1</v>
      </c>
      <c r="EJ5" s="13">
        <f>INDEX($DZ$5:$DZ$46,EH5)</f>
        <v>1</v>
      </c>
      <c r="EK5" s="13">
        <f>[1]新神器!HE7</f>
        <v>1606003</v>
      </c>
      <c r="EL5" s="13" t="str">
        <f>[1]新神器!HF7</f>
        <v>神器1-1 : 1级</v>
      </c>
      <c r="EM5" s="13">
        <f>[1]新神器!HH7</f>
        <v>1</v>
      </c>
      <c r="EN5" s="13">
        <f>[1]新神器!HJ7</f>
        <v>1</v>
      </c>
      <c r="EO5" s="13">
        <f>[2]新神器!$AW6*6</f>
        <v>216</v>
      </c>
      <c r="EP5" s="13">
        <f>IF(EM5&gt;1,EO5-EO4,EO5)</f>
        <v>216</v>
      </c>
      <c r="EQ5" s="13">
        <f t="shared" ref="EQ5:EQ68" si="0">EN5*INDEX($EB$5:$EB$46,MATCH(EK5,$EA$5:$EA$46,0))</f>
        <v>10</v>
      </c>
      <c r="ER5" s="13">
        <f>[1]新神器!$HL7</f>
        <v>2800</v>
      </c>
      <c r="ES5" s="13">
        <f>EQ5+ER5/1000</f>
        <v>12.8</v>
      </c>
      <c r="ET5" s="13">
        <f>ROUND(EP5*6/ES5,2)</f>
        <v>101.25</v>
      </c>
      <c r="EW5" s="38" t="s">
        <v>488</v>
      </c>
      <c r="EX5" s="38">
        <f>[1]专属武器强化!$AO6</f>
        <v>5</v>
      </c>
      <c r="EY5" s="38">
        <f>EX5*1000</f>
        <v>5000</v>
      </c>
      <c r="FA5" s="38">
        <v>0</v>
      </c>
      <c r="FB5" s="38">
        <v>0</v>
      </c>
      <c r="FC5" s="38"/>
      <c r="FF5" s="38">
        <f>[2]专属武器!O4</f>
        <v>1</v>
      </c>
      <c r="FG5" s="38">
        <f>[2]专属武器!P4</f>
        <v>0</v>
      </c>
      <c r="FH5" s="13">
        <f>[2]专属武器!Q4</f>
        <v>0</v>
      </c>
      <c r="FI5" s="13">
        <f>[2]专属武器!R4</f>
        <v>0</v>
      </c>
      <c r="FJ5" s="13">
        <f>[2]专属武器!S4</f>
        <v>0</v>
      </c>
      <c r="FK5" s="13">
        <f>SUMPRODUCT($FH$2:$FJ$2,FH5:FJ5)</f>
        <v>0</v>
      </c>
      <c r="FL5" s="13">
        <f>IF(FG5&gt;0,INDEX([1]专属武器强化!DX$6:DX$77,($FF5-1)*9+$FG5),0)</f>
        <v>0</v>
      </c>
      <c r="FM5" s="13">
        <f>IF(FH5&gt;0,INDEX([1]专属武器强化!DY$6:DY$77,($FF5-1)*9+$FG5),0)</f>
        <v>0</v>
      </c>
      <c r="FN5" s="13">
        <f>IF(FI5&gt;0,INDEX([1]专属武器强化!DZ$6:DZ$77,($FF5-1)*9+$FG5),0)</f>
        <v>0</v>
      </c>
      <c r="FO5" s="13">
        <f>IF(FJ5&gt;0,INDEX([1]专属武器强化!EA$6:EA$77,($FF5-1)*9+$FG5),0)</f>
        <v>0</v>
      </c>
      <c r="FP5" s="13">
        <f>IF(FG5&gt;0,ROUND(INDEX([1]专属武器强化!$EY$6:$EY$77,(FF5-1)*9+FG5),0),0)</f>
        <v>0</v>
      </c>
      <c r="FQ5" s="13">
        <f>SUMPRODUCT($FL$2:$FO$2,FL5:FO5)</f>
        <v>0</v>
      </c>
      <c r="FR5" s="13">
        <f>SUMPRODUCT($FL$2:$FP$2,FL5:FP5)</f>
        <v>0</v>
      </c>
      <c r="FS5" s="13">
        <f>IF(FK5&gt;0,FK5/FR5,0)</f>
        <v>0</v>
      </c>
      <c r="FV5" s="69">
        <v>1</v>
      </c>
      <c r="FW5" s="69">
        <f>[1]装备!$CS$3</f>
        <v>50</v>
      </c>
    </row>
    <row r="6" spans="1:179" ht="16.5" x14ac:dyDescent="0.2">
      <c r="A6" s="33">
        <v>3</v>
      </c>
      <c r="B6" s="33" t="s">
        <v>379</v>
      </c>
      <c r="D6" s="33">
        <v>2</v>
      </c>
      <c r="E6" s="33">
        <f>[2]属性投放!EE7</f>
        <v>1.1000000000000001</v>
      </c>
      <c r="G6" s="33" t="s">
        <v>387</v>
      </c>
      <c r="H6" s="33">
        <v>20</v>
      </c>
      <c r="J6" s="31">
        <v>2</v>
      </c>
      <c r="K6" s="31">
        <v>2</v>
      </c>
      <c r="L6" s="31">
        <v>2</v>
      </c>
      <c r="M6" s="31">
        <f>[2]属性投放!AY7</f>
        <v>160</v>
      </c>
      <c r="N6" s="31">
        <f>[2]属性投放!AZ7</f>
        <v>33</v>
      </c>
      <c r="O6" s="31">
        <f>[2]属性投放!BA7</f>
        <v>660</v>
      </c>
      <c r="P6" s="31">
        <f>[2]属性投放!BB7</f>
        <v>6</v>
      </c>
      <c r="Q6" s="31">
        <f>[2]属性投放!BC7</f>
        <v>3</v>
      </c>
      <c r="R6" s="31">
        <f>[2]属性投放!BD7</f>
        <v>36</v>
      </c>
      <c r="S6" s="31">
        <f>[2]属性投放!BJ7</f>
        <v>20</v>
      </c>
      <c r="T6" s="31">
        <f>[2]属性投放!BK7</f>
        <v>10</v>
      </c>
      <c r="U6" s="31">
        <f>[2]属性投放!BL7</f>
        <v>120</v>
      </c>
      <c r="V6" s="31">
        <f>[2]属性投放!BM7</f>
        <v>2</v>
      </c>
      <c r="W6" s="31">
        <f>[2]属性投放!BP7</f>
        <v>30</v>
      </c>
      <c r="X6" s="31">
        <f>[2]属性投放!BQ7</f>
        <v>15</v>
      </c>
      <c r="Y6" s="31">
        <f>[2]属性投放!BR7</f>
        <v>180</v>
      </c>
      <c r="Z6" s="31">
        <f>[2]属性投放!BS7</f>
        <v>290</v>
      </c>
      <c r="AA6" s="31">
        <f>[2]属性投放!BT7</f>
        <v>98</v>
      </c>
      <c r="AB6" s="31">
        <f>[2]属性投放!BU7</f>
        <v>1440</v>
      </c>
      <c r="AC6" s="31">
        <f>[2]属性投放!BX7</f>
        <v>130</v>
      </c>
      <c r="AD6" s="31">
        <f>[2]属性投放!BY7</f>
        <v>65</v>
      </c>
      <c r="AE6" s="31">
        <f>[2]属性投放!BZ7</f>
        <v>780</v>
      </c>
      <c r="AG6" s="31">
        <f>[2]属性投放!DM7</f>
        <v>160</v>
      </c>
      <c r="AH6" s="31">
        <f>[2]属性投放!DN7</f>
        <v>30</v>
      </c>
      <c r="AI6" s="31">
        <f>[2]属性投放!DO7</f>
        <v>610</v>
      </c>
      <c r="AJ6" s="31">
        <f>[2]属性投放!DP7</f>
        <v>87</v>
      </c>
      <c r="AK6" s="31">
        <f>[2]属性投放!DQ7</f>
        <v>44</v>
      </c>
      <c r="AL6" s="31">
        <f>[2]属性投放!DR7</f>
        <v>522</v>
      </c>
      <c r="AM6" s="31">
        <f>[2]属性投放!DS7</f>
        <v>10</v>
      </c>
      <c r="AN6" s="31">
        <f>[2]属性投放!DT7</f>
        <v>5</v>
      </c>
      <c r="AO6" s="31">
        <f>[2]属性投放!DU7</f>
        <v>61</v>
      </c>
      <c r="AP6" s="31">
        <f>[2]属性投放!DV7</f>
        <v>0</v>
      </c>
      <c r="AQ6" s="31">
        <f>[2]属性投放!DW7</f>
        <v>0</v>
      </c>
      <c r="AR6" s="31">
        <f>[2]属性投放!DX7</f>
        <v>0</v>
      </c>
      <c r="AS6" s="31">
        <f>[2]属性投放!DY7</f>
        <v>247</v>
      </c>
      <c r="AT6" s="31">
        <f>[2]属性投放!DZ7</f>
        <v>74</v>
      </c>
      <c r="AU6" s="31">
        <f>[2]属性投放!EA7</f>
        <v>1132</v>
      </c>
      <c r="AW6" s="32">
        <v>2</v>
      </c>
      <c r="AX6" s="32">
        <v>2</v>
      </c>
      <c r="AY6" s="13">
        <f>[1]卡牌消耗!$AC6</f>
        <v>8</v>
      </c>
      <c r="AZ6" s="33">
        <f>INDEX($CJ$5:$CJ$56,数据母表!AX6)</f>
        <v>2</v>
      </c>
      <c r="BA6" s="13">
        <f>[2]属性投放!CH7</f>
        <v>20</v>
      </c>
      <c r="BB6" s="13">
        <f>[2]属性投放!CI7</f>
        <v>10</v>
      </c>
      <c r="BC6" s="13">
        <f>[2]属性投放!CJ7</f>
        <v>120</v>
      </c>
      <c r="BD6" s="32">
        <f>[1]卡牌消耗!AD6</f>
        <v>70</v>
      </c>
      <c r="BE6" s="32">
        <f>[1]卡牌消耗!AE6</f>
        <v>0</v>
      </c>
      <c r="BF6" s="32">
        <f>[1]卡牌消耗!AF6</f>
        <v>0</v>
      </c>
      <c r="BG6" s="32">
        <f>[1]卡牌消耗!AG6</f>
        <v>0</v>
      </c>
      <c r="BH6" s="32">
        <f>[1]卡牌消耗!AH6</f>
        <v>0</v>
      </c>
      <c r="BI6" s="32">
        <f>[1]卡牌消耗!AI6</f>
        <v>0</v>
      </c>
      <c r="BJ6" s="32">
        <f>[1]卡牌消耗!AJ6</f>
        <v>800</v>
      </c>
      <c r="BM6" s="32">
        <v>2</v>
      </c>
      <c r="BN6" s="32">
        <v>2</v>
      </c>
      <c r="BO6" s="13">
        <f>[1]卡牌消耗!BG6</f>
        <v>1</v>
      </c>
      <c r="BP6" s="13">
        <f>[1]卡牌消耗!BH6</f>
        <v>0</v>
      </c>
      <c r="BQ6" s="13">
        <f>[1]卡牌消耗!BI6</f>
        <v>0</v>
      </c>
      <c r="BR6" s="13">
        <f>[1]卡牌消耗!BJ6</f>
        <v>0</v>
      </c>
      <c r="BS6" s="13">
        <f>[1]卡牌消耗!BK6</f>
        <v>2500</v>
      </c>
      <c r="BV6" s="31">
        <v>2</v>
      </c>
      <c r="BW6" s="31">
        <f>[1]节奏总表!L6</f>
        <v>7</v>
      </c>
      <c r="BX6" s="31">
        <f>[1]节奏总表!M6</f>
        <v>15</v>
      </c>
      <c r="BY6" s="31">
        <f>[1]节奏总表!N6</f>
        <v>4</v>
      </c>
      <c r="BZ6" s="32">
        <f>[1]节奏总表!$AC6</f>
        <v>0.08</v>
      </c>
      <c r="CA6" s="33">
        <f t="shared" ref="CA6:CA34" si="1">MATCH(BX6-1,$CN$5:$CN$24,1)</f>
        <v>2</v>
      </c>
      <c r="CB6" s="33">
        <v>0</v>
      </c>
      <c r="CE6" s="31">
        <v>2</v>
      </c>
      <c r="CF6" s="31">
        <f>[3]时间节点!$BG6</f>
        <v>10</v>
      </c>
      <c r="CI6" s="31">
        <v>2</v>
      </c>
      <c r="CJ6" s="31">
        <f>[2]属性投放!$AL8</f>
        <v>2</v>
      </c>
      <c r="CK6" s="32">
        <f>[2]属性投放!$AN8</f>
        <v>8</v>
      </c>
      <c r="CM6" s="33">
        <v>2</v>
      </c>
      <c r="CN6" s="33">
        <f>[1]节奏总表!$BG5</f>
        <v>5</v>
      </c>
      <c r="CP6" s="33">
        <v>2</v>
      </c>
      <c r="CQ6" s="33">
        <v>2</v>
      </c>
      <c r="CR6" s="13">
        <f>[1]卡牌消耗!DE6</f>
        <v>300</v>
      </c>
      <c r="CS6" s="13">
        <f t="shared" ref="CS6:CS69" si="2">CR6/2.5</f>
        <v>120</v>
      </c>
      <c r="CV6" s="32">
        <v>2</v>
      </c>
      <c r="CW6" s="33">
        <v>1</v>
      </c>
      <c r="CX6" s="13">
        <f>[1]装备!S7</f>
        <v>8</v>
      </c>
      <c r="CY6" s="13">
        <f t="shared" ref="CY6:CY59" si="3">CX6*10</f>
        <v>80</v>
      </c>
      <c r="CZ6" s="13">
        <f>ROUND(INDEX([2]装备!M$6:M$17,$CV6)*INDEX([2]装备!$BR$6:$BR$9,$CW6),0)</f>
        <v>0</v>
      </c>
      <c r="DA6" s="13">
        <f>ROUND(INDEX([2]装备!N$6:N$17,$CV6)*INDEX([2]装备!$BR$6:$BR$9,$CW6),0)</f>
        <v>0</v>
      </c>
      <c r="DB6" s="13">
        <f>ROUND(INDEX([2]装备!O$6:O$17,$CV6)*INDEX([2]装备!$BR$6:$BR$9,$CW6),0)</f>
        <v>0</v>
      </c>
      <c r="DC6" s="13">
        <f>ROUND(INDEX([2]装备!S$6:S$17,$CV6)*INDEX([2]装备!$BR$6:$BR$9,$CW6),0)</f>
        <v>0</v>
      </c>
      <c r="DD6" s="13">
        <f>ROUND(INDEX([2]装备!T$6:T$17,$CV6)*INDEX([2]装备!$BR$6:$BR$9,$CW6),0)</f>
        <v>0</v>
      </c>
      <c r="DE6" s="13">
        <f>ROUND(INDEX([2]装备!U$6:U$17,$CV6)*INDEX([2]装备!$BR$6:$BR$9,$CW6),0)</f>
        <v>0</v>
      </c>
      <c r="DF6" s="13">
        <v>0</v>
      </c>
      <c r="DG6" s="13">
        <v>0</v>
      </c>
      <c r="DH6" s="13">
        <v>0</v>
      </c>
      <c r="DK6" s="32">
        <v>2</v>
      </c>
      <c r="DL6" s="32">
        <f>[1]装备!AM7*8</f>
        <v>560</v>
      </c>
      <c r="DM6" s="32">
        <f>[1]装备!AN7*8</f>
        <v>880</v>
      </c>
      <c r="DN6" s="32">
        <f>[1]装备!AO7*8</f>
        <v>1080</v>
      </c>
      <c r="DO6" s="32">
        <f>[1]装备!AP7*8</f>
        <v>1280</v>
      </c>
      <c r="DR6" s="13">
        <v>2</v>
      </c>
      <c r="DS6" s="13">
        <v>1</v>
      </c>
      <c r="DT6" s="13">
        <f t="shared" ref="DT6:DT69" si="4">INDEX($DL$5:$DO$154,DR6,MIN(DS6,4))</f>
        <v>560</v>
      </c>
      <c r="DW6" s="13">
        <f>[1]新神器!AG8</f>
        <v>2</v>
      </c>
      <c r="DX6" s="13">
        <f>[1]新神器!AH8</f>
        <v>1</v>
      </c>
      <c r="DY6" s="13">
        <f>[1]新神器!AI8</f>
        <v>2</v>
      </c>
      <c r="DZ6" s="13">
        <f>[1]新神器!$P9</f>
        <v>1</v>
      </c>
      <c r="EA6" s="13">
        <f>[1]新神器!AJ8</f>
        <v>1606004</v>
      </c>
      <c r="EB6" s="13">
        <f>[1]新神器!$AM8</f>
        <v>10</v>
      </c>
      <c r="ED6" s="35">
        <f>[1]新神器!J9</f>
        <v>2</v>
      </c>
      <c r="EE6" s="35">
        <f>[1]新神器!K9</f>
        <v>1</v>
      </c>
      <c r="EH6" s="13">
        <f>[1]新神器!HA8</f>
        <v>1</v>
      </c>
      <c r="EI6" s="13">
        <f t="shared" ref="EI6:EI69" si="5">INDEX($DX$5:$DX$46,EH6)</f>
        <v>1</v>
      </c>
      <c r="EJ6" s="13">
        <f t="shared" ref="EJ6:EJ69" si="6">INDEX($DZ$5:$DZ$46,EH6)</f>
        <v>1</v>
      </c>
      <c r="EK6" s="13">
        <f>[1]新神器!HE8</f>
        <v>1606003</v>
      </c>
      <c r="EL6" s="13" t="str">
        <f>[1]新神器!HF8</f>
        <v>神器1-1 : 2级</v>
      </c>
      <c r="EM6" s="13">
        <f>[1]新神器!HH8</f>
        <v>2</v>
      </c>
      <c r="EN6" s="13">
        <f>[1]新神器!HJ8</f>
        <v>1</v>
      </c>
      <c r="EO6" s="13">
        <f>[2]新神器!$AW7*6</f>
        <v>348</v>
      </c>
      <c r="EP6" s="13">
        <f t="shared" ref="EP6:EP69" si="7">IF(EM6&gt;1,EO6-EO5,EO6)</f>
        <v>132</v>
      </c>
      <c r="EQ6" s="13">
        <f t="shared" si="0"/>
        <v>10</v>
      </c>
      <c r="ER6" s="13">
        <f>[1]新神器!$HL8</f>
        <v>2900</v>
      </c>
      <c r="ES6" s="13">
        <f t="shared" ref="ES6:ES69" si="8">EQ6+ER6/1000</f>
        <v>12.9</v>
      </c>
      <c r="ET6" s="13">
        <f t="shared" ref="ET6:ET69" si="9">ROUND(EP6*6/ES6,2)</f>
        <v>61.4</v>
      </c>
      <c r="EW6" s="38" t="s">
        <v>489</v>
      </c>
      <c r="EX6" s="38">
        <f>[1]专属武器强化!$AO7</f>
        <v>10</v>
      </c>
      <c r="EY6" s="38">
        <f t="shared" ref="EY6:EY8" si="10">EX6*1000</f>
        <v>10000</v>
      </c>
      <c r="FA6" s="38">
        <v>1</v>
      </c>
      <c r="FB6" s="38">
        <v>40</v>
      </c>
      <c r="FC6" s="38">
        <v>9</v>
      </c>
      <c r="FF6" s="38">
        <f>[2]专属武器!O5</f>
        <v>1</v>
      </c>
      <c r="FG6" s="38">
        <f>[2]专属武器!P5</f>
        <v>1</v>
      </c>
      <c r="FH6" s="13">
        <f>[2]专属武器!Q5</f>
        <v>40</v>
      </c>
      <c r="FI6" s="13">
        <f>[2]专属武器!R5</f>
        <v>20</v>
      </c>
      <c r="FJ6" s="13">
        <f>[2]专属武器!S5</f>
        <v>800</v>
      </c>
      <c r="FK6" s="13">
        <f t="shared" ref="FK6:FK69" si="11">SUMPRODUCT($FH$2:$FJ$2,FH6:FJ6)</f>
        <v>1200</v>
      </c>
      <c r="FL6" s="13">
        <f>IF(FG6&gt;0,INDEX([1]专属武器强化!DX$6:DX$77,($FF6-1)*9+$FG6),0)</f>
        <v>3.1338364779874222</v>
      </c>
      <c r="FM6" s="13">
        <f>IF(FH6&gt;0,INDEX([1]专属武器强化!DY$6:DY$77,($FF6-1)*9+$FG6),0)</f>
        <v>0</v>
      </c>
      <c r="FN6" s="13">
        <f>IF(FI6&gt;0,INDEX([1]专属武器强化!DZ$6:DZ$77,($FF6-1)*9+$FG6),0)</f>
        <v>0</v>
      </c>
      <c r="FO6" s="13">
        <f>IF(FJ6&gt;0,INDEX([1]专属武器强化!EA$6:EA$77,($FF6-1)*9+$FG6),0)</f>
        <v>0</v>
      </c>
      <c r="FP6" s="13">
        <f>IF(FG6&gt;0,ROUND(INDEX([1]专属武器强化!$EY$6:$EY$77,(FF6-1)*9+FG6),0),0)</f>
        <v>305</v>
      </c>
      <c r="FQ6" s="13">
        <f t="shared" ref="FQ6:FQ69" si="12">SUMPRODUCT($FL$2:$FO$2,FL6:FO6)</f>
        <v>15.669182389937111</v>
      </c>
      <c r="FR6" s="13">
        <f t="shared" ref="FR6:FR69" si="13">SUMPRODUCT($FL$2:$FP$2,FL6:FP6)</f>
        <v>15.974182389937111</v>
      </c>
      <c r="FS6" s="13">
        <f t="shared" ref="FS6:FS69" si="14">IF(FK6&gt;0,FK6/FR6,0)</f>
        <v>75.121215640804024</v>
      </c>
      <c r="FV6" s="69">
        <v>2</v>
      </c>
      <c r="FW6" s="69">
        <f>[1]装备!$CT$3</f>
        <v>80</v>
      </c>
    </row>
    <row r="7" spans="1:179" ht="16.5" x14ac:dyDescent="0.2">
      <c r="A7" s="33">
        <v>4</v>
      </c>
      <c r="B7" s="33" t="s">
        <v>380</v>
      </c>
      <c r="D7" s="33">
        <v>3</v>
      </c>
      <c r="E7" s="33">
        <f>[2]属性投放!EE8</f>
        <v>1.1499999999999999</v>
      </c>
      <c r="G7" s="33" t="s">
        <v>388</v>
      </c>
      <c r="H7" s="33">
        <v>1</v>
      </c>
      <c r="J7" s="31">
        <v>3</v>
      </c>
      <c r="K7" s="31">
        <v>2</v>
      </c>
      <c r="L7" s="31">
        <v>3</v>
      </c>
      <c r="M7" s="31">
        <f>[2]属性投放!AY8</f>
        <v>290</v>
      </c>
      <c r="N7" s="31">
        <f>[2]属性投放!AZ8</f>
        <v>98</v>
      </c>
      <c r="O7" s="31">
        <f>[2]属性投放!BA8</f>
        <v>1440</v>
      </c>
      <c r="P7" s="31">
        <f>[2]属性投放!BB8</f>
        <v>6</v>
      </c>
      <c r="Q7" s="31">
        <f>[2]属性投放!BC8</f>
        <v>3</v>
      </c>
      <c r="R7" s="31">
        <f>[2]属性投放!BD8</f>
        <v>36</v>
      </c>
      <c r="S7" s="31">
        <f>[2]属性投放!BJ8</f>
        <v>25</v>
      </c>
      <c r="T7" s="31">
        <f>[2]属性投放!BK8</f>
        <v>13</v>
      </c>
      <c r="U7" s="31">
        <f>[2]属性投放!BL8</f>
        <v>150</v>
      </c>
      <c r="V7" s="31">
        <f>[2]属性投放!BM8</f>
        <v>2</v>
      </c>
      <c r="W7" s="31">
        <f>[2]属性投放!BP8</f>
        <v>50</v>
      </c>
      <c r="X7" s="31">
        <f>[2]属性投放!BQ8</f>
        <v>25</v>
      </c>
      <c r="Y7" s="31">
        <f>[2]属性投放!BR8</f>
        <v>300</v>
      </c>
      <c r="Z7" s="31">
        <f>[2]属性投放!BS8</f>
        <v>450</v>
      </c>
      <c r="AA7" s="31">
        <f>[2]属性投放!BT8</f>
        <v>179</v>
      </c>
      <c r="AB7" s="31">
        <f>[2]属性投放!BU8</f>
        <v>2400</v>
      </c>
      <c r="AC7" s="31">
        <f>[2]属性投放!BX8</f>
        <v>160</v>
      </c>
      <c r="AD7" s="31">
        <f>[2]属性投放!BY8</f>
        <v>81</v>
      </c>
      <c r="AE7" s="31">
        <f>[2]属性投放!BZ8</f>
        <v>960</v>
      </c>
      <c r="AG7" s="31">
        <f>[2]属性投放!DM8</f>
        <v>247</v>
      </c>
      <c r="AH7" s="31">
        <f>[2]属性投放!DN8</f>
        <v>74</v>
      </c>
      <c r="AI7" s="31">
        <f>[2]属性投放!DO8</f>
        <v>1132</v>
      </c>
      <c r="AJ7" s="31">
        <f>[2]属性投放!DP8</f>
        <v>87</v>
      </c>
      <c r="AK7" s="31">
        <f>[2]属性投放!DQ8</f>
        <v>44</v>
      </c>
      <c r="AL7" s="31">
        <f>[2]属性投放!DR8</f>
        <v>522</v>
      </c>
      <c r="AM7" s="31">
        <f>[2]属性投放!DS8</f>
        <v>10</v>
      </c>
      <c r="AN7" s="31">
        <f>[2]属性投放!DT8</f>
        <v>5</v>
      </c>
      <c r="AO7" s="31">
        <f>[2]属性投放!DU8</f>
        <v>61</v>
      </c>
      <c r="AP7" s="31">
        <f>[2]属性投放!DV8</f>
        <v>100</v>
      </c>
      <c r="AQ7" s="31">
        <f>[2]属性投放!DW8</f>
        <v>50</v>
      </c>
      <c r="AR7" s="31">
        <f>[2]属性投放!DX8</f>
        <v>610</v>
      </c>
      <c r="AS7" s="31">
        <f>[2]属性投放!DY8</f>
        <v>434</v>
      </c>
      <c r="AT7" s="31">
        <f>[2]属性投放!DZ8</f>
        <v>168</v>
      </c>
      <c r="AU7" s="31">
        <f>[2]属性投放!EA8</f>
        <v>2264</v>
      </c>
      <c r="AW7" s="32">
        <v>2</v>
      </c>
      <c r="AX7" s="32">
        <v>3</v>
      </c>
      <c r="AY7" s="13">
        <f>[1]卡牌消耗!$AC7</f>
        <v>13</v>
      </c>
      <c r="AZ7" s="33">
        <f>INDEX($CJ$5:$CJ$56,数据母表!AX7)</f>
        <v>2</v>
      </c>
      <c r="BA7" s="13">
        <f>[2]属性投放!CH8</f>
        <v>20</v>
      </c>
      <c r="BB7" s="13">
        <f>[2]属性投放!CI8</f>
        <v>10</v>
      </c>
      <c r="BC7" s="13">
        <f>[2]属性投放!CJ8</f>
        <v>120</v>
      </c>
      <c r="BD7" s="32">
        <f>[1]卡牌消耗!AD7</f>
        <v>80</v>
      </c>
      <c r="BE7" s="32">
        <f>[1]卡牌消耗!AE7</f>
        <v>0</v>
      </c>
      <c r="BF7" s="32">
        <f>[1]卡牌消耗!AF7</f>
        <v>0</v>
      </c>
      <c r="BG7" s="32">
        <f>[1]卡牌消耗!AG7</f>
        <v>0</v>
      </c>
      <c r="BH7" s="32">
        <f>[1]卡牌消耗!AH7</f>
        <v>0</v>
      </c>
      <c r="BI7" s="32">
        <f>[1]卡牌消耗!AI7</f>
        <v>0</v>
      </c>
      <c r="BJ7" s="32">
        <f>[1]卡牌消耗!AJ7</f>
        <v>800</v>
      </c>
      <c r="BM7" s="32">
        <v>2</v>
      </c>
      <c r="BN7" s="32">
        <v>3</v>
      </c>
      <c r="BO7" s="13">
        <f>[1]卡牌消耗!BG7</f>
        <v>4</v>
      </c>
      <c r="BP7" s="13">
        <f>[1]卡牌消耗!BH7</f>
        <v>0</v>
      </c>
      <c r="BQ7" s="13">
        <f>[1]卡牌消耗!BI7</f>
        <v>0</v>
      </c>
      <c r="BR7" s="13">
        <f>[1]卡牌消耗!BJ7</f>
        <v>0</v>
      </c>
      <c r="BS7" s="13">
        <f>[1]卡牌消耗!BK7</f>
        <v>2500</v>
      </c>
      <c r="BV7" s="31">
        <v>3</v>
      </c>
      <c r="BW7" s="31">
        <f>[1]节奏总表!L7</f>
        <v>15</v>
      </c>
      <c r="BX7" s="31">
        <f>[1]节奏总表!M7</f>
        <v>25</v>
      </c>
      <c r="BY7" s="31">
        <f>[1]节奏总表!N7</f>
        <v>20</v>
      </c>
      <c r="BZ7" s="32">
        <f>[1]节奏总表!$AC7</f>
        <v>0.42</v>
      </c>
      <c r="CA7" s="33">
        <f t="shared" si="1"/>
        <v>3</v>
      </c>
      <c r="CB7" s="33">
        <v>1</v>
      </c>
      <c r="CE7" s="31">
        <v>3</v>
      </c>
      <c r="CF7" s="31">
        <f>[3]时间节点!$BG7</f>
        <v>20</v>
      </c>
      <c r="CI7" s="31">
        <v>3</v>
      </c>
      <c r="CJ7" s="31">
        <f>[2]属性投放!$AL9</f>
        <v>2</v>
      </c>
      <c r="CK7" s="32">
        <f>[2]属性投放!$AN9</f>
        <v>13</v>
      </c>
      <c r="CM7" s="33">
        <v>3</v>
      </c>
      <c r="CN7" s="33">
        <f>[1]节奏总表!$BG6</f>
        <v>15</v>
      </c>
      <c r="CP7" s="33">
        <v>3</v>
      </c>
      <c r="CQ7" s="33">
        <v>2</v>
      </c>
      <c r="CR7" s="13">
        <f>[1]卡牌消耗!DE7</f>
        <v>350</v>
      </c>
      <c r="CS7" s="13">
        <f t="shared" si="2"/>
        <v>140</v>
      </c>
      <c r="CV7" s="32">
        <v>3</v>
      </c>
      <c r="CW7" s="33">
        <v>1</v>
      </c>
      <c r="CX7" s="13">
        <f>[1]装备!S8</f>
        <v>10</v>
      </c>
      <c r="CY7" s="13">
        <f t="shared" si="3"/>
        <v>100</v>
      </c>
      <c r="CZ7" s="13">
        <f>ROUND(INDEX([2]装备!M$6:M$17,$CV7)*INDEX([2]装备!$BR$6:$BR$9,$CW7),0)</f>
        <v>0</v>
      </c>
      <c r="DA7" s="13">
        <f>ROUND(INDEX([2]装备!N$6:N$17,$CV7)*INDEX([2]装备!$BR$6:$BR$9,$CW7),0)</f>
        <v>0</v>
      </c>
      <c r="DB7" s="13">
        <f>ROUND(INDEX([2]装备!O$6:O$17,$CV7)*INDEX([2]装备!$BR$6:$BR$9,$CW7),0)</f>
        <v>0</v>
      </c>
      <c r="DC7" s="13">
        <f>ROUND(INDEX([2]装备!S$6:S$17,$CV7)*INDEX([2]装备!$BR$6:$BR$9,$CW7),0)</f>
        <v>0</v>
      </c>
      <c r="DD7" s="13">
        <f>ROUND(INDEX([2]装备!T$6:T$17,$CV7)*INDEX([2]装备!$BR$6:$BR$9,$CW7),0)</f>
        <v>0</v>
      </c>
      <c r="DE7" s="13">
        <f>ROUND(INDEX([2]装备!U$6:U$17,$CV7)*INDEX([2]装备!$BR$6:$BR$9,$CW7),0)</f>
        <v>0</v>
      </c>
      <c r="DF7" s="13">
        <v>0</v>
      </c>
      <c r="DG7" s="13">
        <v>0</v>
      </c>
      <c r="DH7" s="13">
        <v>0</v>
      </c>
      <c r="DK7" s="32">
        <v>3</v>
      </c>
      <c r="DL7" s="32">
        <f>[1]装备!AM8*8</f>
        <v>560</v>
      </c>
      <c r="DM7" s="32">
        <f>[1]装备!AN8*8</f>
        <v>920</v>
      </c>
      <c r="DN7" s="32">
        <f>[1]装备!AO8*8</f>
        <v>1120</v>
      </c>
      <c r="DO7" s="32">
        <f>[1]装备!AP8*8</f>
        <v>1360</v>
      </c>
      <c r="DR7" s="13">
        <v>3</v>
      </c>
      <c r="DS7" s="13">
        <v>1</v>
      </c>
      <c r="DT7" s="13">
        <f t="shared" si="4"/>
        <v>560</v>
      </c>
      <c r="DW7" s="13">
        <f>[1]新神器!AG9</f>
        <v>3</v>
      </c>
      <c r="DX7" s="13">
        <f>[1]新神器!AH9</f>
        <v>1</v>
      </c>
      <c r="DY7" s="13">
        <f>[1]新神器!AI9</f>
        <v>3</v>
      </c>
      <c r="DZ7" s="13">
        <f>[1]新神器!$P10</f>
        <v>2</v>
      </c>
      <c r="EA7" s="13">
        <f>[1]新神器!AJ9</f>
        <v>1606005</v>
      </c>
      <c r="EB7" s="13">
        <f>[1]新神器!$AM9</f>
        <v>30</v>
      </c>
      <c r="ED7" s="35">
        <f>[1]新神器!J10</f>
        <v>3</v>
      </c>
      <c r="EE7" s="35">
        <f>[1]新神器!K10</f>
        <v>1</v>
      </c>
      <c r="EH7" s="13">
        <f>[1]新神器!HA9</f>
        <v>1</v>
      </c>
      <c r="EI7" s="13">
        <f t="shared" si="5"/>
        <v>1</v>
      </c>
      <c r="EJ7" s="13">
        <f t="shared" si="6"/>
        <v>1</v>
      </c>
      <c r="EK7" s="13">
        <f>[1]新神器!HE9</f>
        <v>1606003</v>
      </c>
      <c r="EL7" s="13" t="str">
        <f>[1]新神器!HF9</f>
        <v>神器1-1 : 3级</v>
      </c>
      <c r="EM7" s="13">
        <f>[1]新神器!HH9</f>
        <v>3</v>
      </c>
      <c r="EN7" s="13">
        <f>[1]新神器!HJ9</f>
        <v>1</v>
      </c>
      <c r="EO7" s="13">
        <f>[2]新神器!$AW8*6</f>
        <v>504</v>
      </c>
      <c r="EP7" s="13">
        <f t="shared" si="7"/>
        <v>156</v>
      </c>
      <c r="EQ7" s="13">
        <f t="shared" si="0"/>
        <v>10</v>
      </c>
      <c r="ER7" s="13">
        <f>[1]新神器!$HL9</f>
        <v>3000</v>
      </c>
      <c r="ES7" s="13">
        <f t="shared" si="8"/>
        <v>13</v>
      </c>
      <c r="ET7" s="13">
        <f t="shared" si="9"/>
        <v>72</v>
      </c>
      <c r="EW7" s="38" t="s">
        <v>490</v>
      </c>
      <c r="EX7" s="38">
        <f>[1]专属武器强化!$AO8</f>
        <v>20</v>
      </c>
      <c r="EY7" s="38">
        <f t="shared" si="10"/>
        <v>20000</v>
      </c>
      <c r="FA7" s="38">
        <v>2</v>
      </c>
      <c r="FB7" s="38">
        <v>55</v>
      </c>
      <c r="FC7" s="38">
        <v>8</v>
      </c>
      <c r="FF7" s="38">
        <f>[2]专属武器!O6</f>
        <v>1</v>
      </c>
      <c r="FG7" s="38">
        <f>[2]专属武器!P6</f>
        <v>2</v>
      </c>
      <c r="FH7" s="13">
        <f>[2]专属武器!Q6</f>
        <v>60</v>
      </c>
      <c r="FI7" s="13">
        <f>[2]专属武器!R6</f>
        <v>30</v>
      </c>
      <c r="FJ7" s="13">
        <f>[2]专属武器!S6</f>
        <v>1200</v>
      </c>
      <c r="FK7" s="13">
        <f t="shared" si="11"/>
        <v>1800</v>
      </c>
      <c r="FL7" s="13">
        <f>IF(FG7&gt;0,INDEX([1]专属武器强化!DX$6:DX$77,($FF7-1)*9+$FG7),0)</f>
        <v>6.2676729559748443</v>
      </c>
      <c r="FM7" s="13">
        <f>IF(FH7&gt;0,INDEX([1]专属武器强化!DY$6:DY$77,($FF7-1)*9+$FG7),0)</f>
        <v>0</v>
      </c>
      <c r="FN7" s="13">
        <f>IF(FI7&gt;0,INDEX([1]专属武器强化!DZ$6:DZ$77,($FF7-1)*9+$FG7),0)</f>
        <v>0</v>
      </c>
      <c r="FO7" s="13">
        <f>IF(FJ7&gt;0,INDEX([1]专属武器强化!EA$6:EA$77,($FF7-1)*9+$FG7),0)</f>
        <v>0</v>
      </c>
      <c r="FP7" s="13">
        <f>IF(FG7&gt;0,ROUND(INDEX([1]专属武器强化!$EY$6:$EY$77,(FF7-1)*9+FG7),0),0)</f>
        <v>457</v>
      </c>
      <c r="FQ7" s="13">
        <f t="shared" si="12"/>
        <v>31.338364779874222</v>
      </c>
      <c r="FR7" s="13">
        <f t="shared" si="13"/>
        <v>31.795364779874223</v>
      </c>
      <c r="FS7" s="13">
        <f t="shared" si="14"/>
        <v>56.612025446531781</v>
      </c>
      <c r="FV7" s="69">
        <v>3</v>
      </c>
      <c r="FW7" s="69">
        <f>[1]装备!$CU$3</f>
        <v>100</v>
      </c>
    </row>
    <row r="8" spans="1:179" ht="16.5" x14ac:dyDescent="0.2">
      <c r="A8" s="33">
        <v>5</v>
      </c>
      <c r="B8" s="33" t="s">
        <v>381</v>
      </c>
      <c r="D8" s="33">
        <v>4</v>
      </c>
      <c r="E8" s="33">
        <f>[2]属性投放!EE9</f>
        <v>1.25</v>
      </c>
      <c r="J8" s="31">
        <v>4</v>
      </c>
      <c r="K8" s="31">
        <v>2</v>
      </c>
      <c r="L8" s="31">
        <v>4</v>
      </c>
      <c r="M8" s="31">
        <f>[2]属性投放!AY9</f>
        <v>450</v>
      </c>
      <c r="N8" s="31">
        <f>[2]属性投放!AZ9</f>
        <v>179</v>
      </c>
      <c r="O8" s="31">
        <f>[2]属性投放!BA9</f>
        <v>2400</v>
      </c>
      <c r="P8" s="31">
        <f>[2]属性投放!BB9</f>
        <v>8</v>
      </c>
      <c r="Q8" s="31">
        <f>[2]属性投放!BC9</f>
        <v>4</v>
      </c>
      <c r="R8" s="31">
        <f>[2]属性投放!BD9</f>
        <v>56</v>
      </c>
      <c r="S8" s="31">
        <f>[2]属性投放!BJ9</f>
        <v>30</v>
      </c>
      <c r="T8" s="31">
        <f>[2]属性投放!BK9</f>
        <v>15</v>
      </c>
      <c r="U8" s="31">
        <f>[2]属性投放!BL9</f>
        <v>210</v>
      </c>
      <c r="V8" s="31">
        <f>[2]属性投放!BM9</f>
        <v>2</v>
      </c>
      <c r="W8" s="31">
        <f>[2]属性投放!BP9</f>
        <v>60</v>
      </c>
      <c r="X8" s="31">
        <f>[2]属性投放!BQ9</f>
        <v>30</v>
      </c>
      <c r="Y8" s="31">
        <f>[2]属性投放!BR9</f>
        <v>420</v>
      </c>
      <c r="Z8" s="31">
        <f>[2]属性投放!BS9</f>
        <v>650</v>
      </c>
      <c r="AA8" s="31">
        <f>[2]属性投放!BT9</f>
        <v>279</v>
      </c>
      <c r="AB8" s="31">
        <f>[2]属性投放!BU9</f>
        <v>3800</v>
      </c>
      <c r="AC8" s="31">
        <f>[2]属性投放!BX9</f>
        <v>200</v>
      </c>
      <c r="AD8" s="31">
        <f>[2]属性投放!BY9</f>
        <v>100</v>
      </c>
      <c r="AE8" s="31">
        <f>[2]属性投放!BZ9</f>
        <v>1400</v>
      </c>
      <c r="AG8" s="31">
        <f>[2]属性投放!DM9</f>
        <v>434</v>
      </c>
      <c r="AH8" s="31">
        <f>[2]属性投放!DN9</f>
        <v>168</v>
      </c>
      <c r="AI8" s="31">
        <f>[2]属性投放!DO9</f>
        <v>2264</v>
      </c>
      <c r="AJ8" s="31">
        <f>[2]属性投放!DP9</f>
        <v>188</v>
      </c>
      <c r="AK8" s="31">
        <f>[2]属性投放!DQ9</f>
        <v>94</v>
      </c>
      <c r="AL8" s="31">
        <f>[2]属性投放!DR9</f>
        <v>1315</v>
      </c>
      <c r="AM8" s="31">
        <f>[2]属性投放!DS9</f>
        <v>22</v>
      </c>
      <c r="AN8" s="31">
        <f>[2]属性投放!DT9</f>
        <v>11</v>
      </c>
      <c r="AO8" s="31">
        <f>[2]属性投放!DU9</f>
        <v>153</v>
      </c>
      <c r="AP8" s="31">
        <f>[2]属性投放!DV9</f>
        <v>0</v>
      </c>
      <c r="AQ8" s="31">
        <f>[2]属性投放!DW9</f>
        <v>0</v>
      </c>
      <c r="AR8" s="31">
        <f>[2]属性投放!DX9</f>
        <v>0</v>
      </c>
      <c r="AS8" s="31">
        <f>[2]属性投放!DY9</f>
        <v>622</v>
      </c>
      <c r="AT8" s="31">
        <f>[2]属性投放!DZ9</f>
        <v>262</v>
      </c>
      <c r="AU8" s="31">
        <f>[2]属性投放!EA9</f>
        <v>3579</v>
      </c>
      <c r="AW8" s="32">
        <v>2</v>
      </c>
      <c r="AX8" s="32">
        <v>4</v>
      </c>
      <c r="AY8" s="13">
        <f>[1]卡牌消耗!$AC8</f>
        <v>18</v>
      </c>
      <c r="AZ8" s="33">
        <f>INDEX($CJ$5:$CJ$56,数据母表!AX8)</f>
        <v>3</v>
      </c>
      <c r="BA8" s="13">
        <f>[2]属性投放!CH9</f>
        <v>25</v>
      </c>
      <c r="BB8" s="13">
        <f>[2]属性投放!CI9</f>
        <v>13</v>
      </c>
      <c r="BC8" s="13">
        <f>[2]属性投放!CJ9</f>
        <v>150</v>
      </c>
      <c r="BD8" s="32">
        <f>[1]卡牌消耗!AD8</f>
        <v>115</v>
      </c>
      <c r="BE8" s="32">
        <f>[1]卡牌消耗!AE8</f>
        <v>0</v>
      </c>
      <c r="BF8" s="32">
        <f>[1]卡牌消耗!AF8</f>
        <v>0</v>
      </c>
      <c r="BG8" s="32">
        <f>[1]卡牌消耗!AG8</f>
        <v>0</v>
      </c>
      <c r="BH8" s="32">
        <f>[1]卡牌消耗!AH8</f>
        <v>0</v>
      </c>
      <c r="BI8" s="32">
        <f>[1]卡牌消耗!AI8</f>
        <v>0</v>
      </c>
      <c r="BJ8" s="32">
        <f>[1]卡牌消耗!AJ8</f>
        <v>800</v>
      </c>
      <c r="BM8" s="32">
        <v>2</v>
      </c>
      <c r="BN8" s="32">
        <v>4</v>
      </c>
      <c r="BO8" s="13">
        <f>[1]卡牌消耗!BG8</f>
        <v>13</v>
      </c>
      <c r="BP8" s="13">
        <f>[1]卡牌消耗!BH8</f>
        <v>0</v>
      </c>
      <c r="BQ8" s="13">
        <f>[1]卡牌消耗!BI8</f>
        <v>0</v>
      </c>
      <c r="BR8" s="13">
        <f>[1]卡牌消耗!BJ8</f>
        <v>0</v>
      </c>
      <c r="BS8" s="13">
        <f>[1]卡牌消耗!BK8</f>
        <v>2500</v>
      </c>
      <c r="BV8" s="31">
        <v>4</v>
      </c>
      <c r="BW8" s="31">
        <f>[1]节奏总表!L8</f>
        <v>25</v>
      </c>
      <c r="BX8" s="31">
        <f>[1]节奏总表!M8</f>
        <v>30</v>
      </c>
      <c r="BY8" s="31">
        <f>[1]节奏总表!N8</f>
        <v>22</v>
      </c>
      <c r="BZ8" s="32">
        <f>[1]节奏总表!$AC8</f>
        <v>0.71</v>
      </c>
      <c r="CA8" s="33">
        <f t="shared" si="1"/>
        <v>4</v>
      </c>
      <c r="CB8" s="33">
        <v>1</v>
      </c>
      <c r="CE8" s="31">
        <v>4</v>
      </c>
      <c r="CF8" s="31">
        <f>[3]时间节点!$BG8</f>
        <v>30</v>
      </c>
      <c r="CI8" s="31">
        <v>4</v>
      </c>
      <c r="CJ8" s="31">
        <f>[2]属性投放!$AL10</f>
        <v>3</v>
      </c>
      <c r="CK8" s="32">
        <f>[2]属性投放!$AN10</f>
        <v>18</v>
      </c>
      <c r="CM8" s="33">
        <v>4</v>
      </c>
      <c r="CN8" s="33">
        <f>[1]节奏总表!$BG7</f>
        <v>25</v>
      </c>
      <c r="CP8" s="33">
        <v>4</v>
      </c>
      <c r="CQ8" s="33">
        <v>2</v>
      </c>
      <c r="CR8" s="13">
        <f>[1]卡牌消耗!DE8</f>
        <v>400</v>
      </c>
      <c r="CS8" s="13">
        <f t="shared" si="2"/>
        <v>160</v>
      </c>
      <c r="CV8" s="32">
        <v>4</v>
      </c>
      <c r="CW8" s="33">
        <v>1</v>
      </c>
      <c r="CX8" s="13">
        <f>[1]装备!S9</f>
        <v>15</v>
      </c>
      <c r="CY8" s="13">
        <f t="shared" si="3"/>
        <v>150</v>
      </c>
      <c r="CZ8" s="13">
        <f>ROUND(INDEX([2]装备!M$6:M$17,$CV8)*INDEX([2]装备!$BR$6:$BR$9,$CW8),0)</f>
        <v>0</v>
      </c>
      <c r="DA8" s="13">
        <f>ROUND(INDEX([2]装备!N$6:N$17,$CV8)*INDEX([2]装备!$BR$6:$BR$9,$CW8),0)</f>
        <v>0</v>
      </c>
      <c r="DB8" s="13">
        <f>ROUND(INDEX([2]装备!O$6:O$17,$CV8)*INDEX([2]装备!$BR$6:$BR$9,$CW8),0)</f>
        <v>0</v>
      </c>
      <c r="DC8" s="13">
        <f>ROUND(INDEX([2]装备!S$6:S$17,$CV8)*INDEX([2]装备!$BR$6:$BR$9,$CW8),0)</f>
        <v>0</v>
      </c>
      <c r="DD8" s="13">
        <f>ROUND(INDEX([2]装备!T$6:T$17,$CV8)*INDEX([2]装备!$BR$6:$BR$9,$CW8),0)</f>
        <v>0</v>
      </c>
      <c r="DE8" s="13">
        <f>ROUND(INDEX([2]装备!U$6:U$17,$CV8)*INDEX([2]装备!$BR$6:$BR$9,$CW8),0)</f>
        <v>0</v>
      </c>
      <c r="DF8" s="13">
        <v>0</v>
      </c>
      <c r="DG8" s="13">
        <v>0</v>
      </c>
      <c r="DH8" s="13">
        <v>0</v>
      </c>
      <c r="DK8" s="32">
        <v>4</v>
      </c>
      <c r="DL8" s="32">
        <f>[1]装备!AM9*8</f>
        <v>600</v>
      </c>
      <c r="DM8" s="32">
        <f>[1]装备!AN9*8</f>
        <v>960</v>
      </c>
      <c r="DN8" s="32">
        <f>[1]装备!AO9*8</f>
        <v>1160</v>
      </c>
      <c r="DO8" s="32">
        <f>[1]装备!AP9*8</f>
        <v>1400</v>
      </c>
      <c r="DR8" s="13">
        <v>4</v>
      </c>
      <c r="DS8" s="13">
        <v>1</v>
      </c>
      <c r="DT8" s="13">
        <f t="shared" si="4"/>
        <v>600</v>
      </c>
      <c r="DW8" s="13">
        <f>[1]新神器!AG10</f>
        <v>4</v>
      </c>
      <c r="DX8" s="13">
        <f>[1]新神器!AH10</f>
        <v>2</v>
      </c>
      <c r="DY8" s="13">
        <f>[1]新神器!AI10</f>
        <v>1</v>
      </c>
      <c r="DZ8" s="13">
        <f>[1]新神器!$P11</f>
        <v>1</v>
      </c>
      <c r="EA8" s="13">
        <f>[1]新神器!AJ10</f>
        <v>1606006</v>
      </c>
      <c r="EB8" s="13">
        <f>[1]新神器!$AM10</f>
        <v>15</v>
      </c>
      <c r="ED8" s="35">
        <f>[1]新神器!J11</f>
        <v>4</v>
      </c>
      <c r="EE8" s="35">
        <f>[1]新神器!K11</f>
        <v>2</v>
      </c>
      <c r="EH8" s="13">
        <f>[1]新神器!HA10</f>
        <v>1</v>
      </c>
      <c r="EI8" s="13">
        <f t="shared" si="5"/>
        <v>1</v>
      </c>
      <c r="EJ8" s="13">
        <f t="shared" si="6"/>
        <v>1</v>
      </c>
      <c r="EK8" s="13">
        <f>[1]新神器!HE10</f>
        <v>1606003</v>
      </c>
      <c r="EL8" s="13" t="str">
        <f>[1]新神器!HF10</f>
        <v>神器1-1 : 4级</v>
      </c>
      <c r="EM8" s="13">
        <f>[1]新神器!HH10</f>
        <v>4</v>
      </c>
      <c r="EN8" s="13">
        <f>[1]新神器!HJ10</f>
        <v>2</v>
      </c>
      <c r="EO8" s="13">
        <f>[2]新神器!$AW9*6</f>
        <v>636</v>
      </c>
      <c r="EP8" s="13">
        <f t="shared" si="7"/>
        <v>132</v>
      </c>
      <c r="EQ8" s="13">
        <f t="shared" si="0"/>
        <v>20</v>
      </c>
      <c r="ER8" s="13">
        <f>[1]新神器!$HL10</f>
        <v>3100</v>
      </c>
      <c r="ES8" s="13">
        <f t="shared" si="8"/>
        <v>23.1</v>
      </c>
      <c r="ET8" s="13">
        <f t="shared" si="9"/>
        <v>34.29</v>
      </c>
      <c r="EW8" s="38" t="s">
        <v>491</v>
      </c>
      <c r="EX8" s="38">
        <f>[1]专属武器强化!$AO9</f>
        <v>50</v>
      </c>
      <c r="EY8" s="38">
        <f t="shared" si="10"/>
        <v>50000</v>
      </c>
      <c r="FA8" s="38">
        <v>3</v>
      </c>
      <c r="FB8" s="38">
        <v>75</v>
      </c>
      <c r="FC8" s="38">
        <v>7</v>
      </c>
      <c r="FF8" s="38">
        <f>[2]专属武器!O7</f>
        <v>1</v>
      </c>
      <c r="FG8" s="38">
        <f>[2]专属武器!P7</f>
        <v>3</v>
      </c>
      <c r="FH8" s="13">
        <f>[2]专属武器!Q7</f>
        <v>80</v>
      </c>
      <c r="FI8" s="13">
        <f>[2]专属武器!R7</f>
        <v>40</v>
      </c>
      <c r="FJ8" s="13">
        <f>[2]专属武器!S7</f>
        <v>1600</v>
      </c>
      <c r="FK8" s="13">
        <f t="shared" si="11"/>
        <v>2400</v>
      </c>
      <c r="FL8" s="13">
        <f>IF(FG8&gt;0,INDEX([1]专属武器强化!DX$6:DX$77,($FF8-1)*9+$FG8),0)</f>
        <v>9.401509433962266</v>
      </c>
      <c r="FM8" s="13">
        <f>IF(FH8&gt;0,INDEX([1]专属武器强化!DY$6:DY$77,($FF8-1)*9+$FG8),0)</f>
        <v>0</v>
      </c>
      <c r="FN8" s="13">
        <f>IF(FI8&gt;0,INDEX([1]专属武器强化!DZ$6:DZ$77,($FF8-1)*9+$FG8),0)</f>
        <v>0</v>
      </c>
      <c r="FO8" s="13">
        <f>IF(FJ8&gt;0,INDEX([1]专属武器强化!EA$6:EA$77,($FF8-1)*9+$FG8),0)</f>
        <v>0</v>
      </c>
      <c r="FP8" s="13">
        <f>IF(FG8&gt;0,ROUND(INDEX([1]专属武器强化!$EY$6:$EY$77,(FF8-1)*9+FG8),0),0)</f>
        <v>762</v>
      </c>
      <c r="FQ8" s="13">
        <f t="shared" si="12"/>
        <v>47.007547169811332</v>
      </c>
      <c r="FR8" s="13">
        <f t="shared" si="13"/>
        <v>47.769547169811332</v>
      </c>
      <c r="FS8" s="13">
        <f t="shared" si="14"/>
        <v>50.241213119908224</v>
      </c>
      <c r="FV8" s="69">
        <v>4</v>
      </c>
      <c r="FW8" s="69">
        <f>[1]装备!$CV$3</f>
        <v>132</v>
      </c>
    </row>
    <row r="9" spans="1:179" ht="16.5" x14ac:dyDescent="0.2">
      <c r="D9" s="33">
        <v>5</v>
      </c>
      <c r="E9" s="33">
        <f>[2]属性投放!EE10</f>
        <v>1.4</v>
      </c>
      <c r="J9" s="31">
        <v>5</v>
      </c>
      <c r="K9" s="31">
        <v>2</v>
      </c>
      <c r="L9" s="31">
        <v>5</v>
      </c>
      <c r="M9" s="31">
        <f>[2]属性投放!AY10</f>
        <v>650</v>
      </c>
      <c r="N9" s="31">
        <f>[2]属性投放!AZ10</f>
        <v>279</v>
      </c>
      <c r="O9" s="31">
        <f>[2]属性投放!BA10</f>
        <v>3800</v>
      </c>
      <c r="P9" s="31">
        <f>[2]属性投放!BB10</f>
        <v>8</v>
      </c>
      <c r="Q9" s="31">
        <f>[2]属性投放!BC10</f>
        <v>4</v>
      </c>
      <c r="R9" s="31">
        <f>[2]属性投放!BD10</f>
        <v>56</v>
      </c>
      <c r="S9" s="31">
        <f>[2]属性投放!BJ10</f>
        <v>35</v>
      </c>
      <c r="T9" s="31">
        <f>[2]属性投放!BK10</f>
        <v>18</v>
      </c>
      <c r="U9" s="31">
        <f>[2]属性投放!BL10</f>
        <v>245</v>
      </c>
      <c r="V9" s="31">
        <f>[2]属性投放!BM10</f>
        <v>2</v>
      </c>
      <c r="W9" s="31">
        <f>[2]属性投放!BP10</f>
        <v>80</v>
      </c>
      <c r="X9" s="31">
        <f>[2]属性投放!BQ10</f>
        <v>40</v>
      </c>
      <c r="Y9" s="31">
        <f>[2]属性投放!BR10</f>
        <v>560</v>
      </c>
      <c r="Z9" s="31">
        <f>[2]属性投放!BS10</f>
        <v>856</v>
      </c>
      <c r="AA9" s="31">
        <f>[2]属性投放!BT10</f>
        <v>383</v>
      </c>
      <c r="AB9" s="31">
        <f>[2]属性投放!BU10</f>
        <v>5242</v>
      </c>
      <c r="AC9" s="31">
        <f>[2]属性投放!BX10</f>
        <v>206</v>
      </c>
      <c r="AD9" s="31">
        <f>[2]属性投放!BY10</f>
        <v>104</v>
      </c>
      <c r="AE9" s="31">
        <f>[2]属性投放!BZ10</f>
        <v>1442</v>
      </c>
      <c r="AG9" s="31">
        <f>[2]属性投放!DM10</f>
        <v>622</v>
      </c>
      <c r="AH9" s="31">
        <f>[2]属性投放!DN10</f>
        <v>262</v>
      </c>
      <c r="AI9" s="31">
        <f>[2]属性投放!DO10</f>
        <v>3579</v>
      </c>
      <c r="AJ9" s="31">
        <f>[2]属性投放!DP10</f>
        <v>188</v>
      </c>
      <c r="AK9" s="31">
        <f>[2]属性投放!DQ10</f>
        <v>94</v>
      </c>
      <c r="AL9" s="31">
        <f>[2]属性投放!DR10</f>
        <v>1315</v>
      </c>
      <c r="AM9" s="31">
        <f>[2]属性投放!DS10</f>
        <v>22</v>
      </c>
      <c r="AN9" s="31">
        <f>[2]属性投放!DT10</f>
        <v>11</v>
      </c>
      <c r="AO9" s="31">
        <f>[2]属性投放!DU10</f>
        <v>153</v>
      </c>
      <c r="AP9" s="31">
        <f>[2]属性投放!DV10</f>
        <v>0</v>
      </c>
      <c r="AQ9" s="31">
        <f>[2]属性投放!DW10</f>
        <v>0</v>
      </c>
      <c r="AR9" s="31">
        <f>[2]属性投放!DX10</f>
        <v>0</v>
      </c>
      <c r="AS9" s="31">
        <f>[2]属性投放!DY10</f>
        <v>810</v>
      </c>
      <c r="AT9" s="31">
        <f>[2]属性投放!DZ10</f>
        <v>356</v>
      </c>
      <c r="AU9" s="31">
        <f>[2]属性投放!EA10</f>
        <v>4894</v>
      </c>
      <c r="AW9" s="32">
        <v>2</v>
      </c>
      <c r="AX9" s="32">
        <v>5</v>
      </c>
      <c r="AY9" s="13">
        <f>[1]卡牌消耗!$AC9</f>
        <v>23</v>
      </c>
      <c r="AZ9" s="33">
        <f>INDEX($CJ$5:$CJ$56,数据母表!AX9)</f>
        <v>3</v>
      </c>
      <c r="BA9" s="13">
        <f>[2]属性投放!CH10</f>
        <v>25</v>
      </c>
      <c r="BB9" s="13">
        <f>[2]属性投放!CI10</f>
        <v>13</v>
      </c>
      <c r="BC9" s="13">
        <f>[2]属性投放!CJ10</f>
        <v>150</v>
      </c>
      <c r="BD9" s="32">
        <f>[1]卡牌消耗!AD9</f>
        <v>125</v>
      </c>
      <c r="BE9" s="32">
        <f>[1]卡牌消耗!AE9</f>
        <v>0</v>
      </c>
      <c r="BF9" s="32">
        <f>[1]卡牌消耗!AF9</f>
        <v>0</v>
      </c>
      <c r="BG9" s="32">
        <f>[1]卡牌消耗!AG9</f>
        <v>0</v>
      </c>
      <c r="BH9" s="32">
        <f>[1]卡牌消耗!AH9</f>
        <v>0</v>
      </c>
      <c r="BI9" s="32">
        <f>[1]卡牌消耗!AI9</f>
        <v>0</v>
      </c>
      <c r="BJ9" s="32">
        <f>[1]卡牌消耗!AJ9</f>
        <v>800</v>
      </c>
      <c r="BM9" s="32">
        <v>2</v>
      </c>
      <c r="BN9" s="32">
        <v>5</v>
      </c>
      <c r="BO9" s="13">
        <f>[1]卡牌消耗!BG9</f>
        <v>27</v>
      </c>
      <c r="BP9" s="13">
        <f>[1]卡牌消耗!BH9</f>
        <v>0</v>
      </c>
      <c r="BQ9" s="13">
        <f>[1]卡牌消耗!BI9</f>
        <v>0</v>
      </c>
      <c r="BR9" s="13">
        <f>[1]卡牌消耗!BJ9</f>
        <v>0</v>
      </c>
      <c r="BS9" s="13">
        <f>[1]卡牌消耗!BK9</f>
        <v>2500</v>
      </c>
      <c r="BV9" s="31">
        <v>5</v>
      </c>
      <c r="BW9" s="31">
        <f>[1]节奏总表!L9</f>
        <v>30</v>
      </c>
      <c r="BX9" s="31">
        <f>[1]节奏总表!M9</f>
        <v>35</v>
      </c>
      <c r="BY9" s="31">
        <f>[1]节奏总表!N9</f>
        <v>24</v>
      </c>
      <c r="BZ9" s="32">
        <f>[1]节奏总表!$AC9</f>
        <v>0.5</v>
      </c>
      <c r="CA9" s="33">
        <f t="shared" si="1"/>
        <v>4</v>
      </c>
      <c r="CB9" s="33">
        <v>1</v>
      </c>
      <c r="CE9" s="31">
        <v>5</v>
      </c>
      <c r="CF9" s="31">
        <f>[3]时间节点!$BG9</f>
        <v>40</v>
      </c>
      <c r="CI9" s="31">
        <v>5</v>
      </c>
      <c r="CJ9" s="31">
        <f>[2]属性投放!$AL11</f>
        <v>3</v>
      </c>
      <c r="CK9" s="32">
        <f>[2]属性投放!$AN11</f>
        <v>23</v>
      </c>
      <c r="CM9" s="33">
        <v>5</v>
      </c>
      <c r="CN9" s="33">
        <f>[1]节奏总表!$BG8</f>
        <v>35</v>
      </c>
      <c r="CP9" s="33">
        <v>5</v>
      </c>
      <c r="CQ9" s="33">
        <v>2</v>
      </c>
      <c r="CR9" s="13">
        <f>[1]卡牌消耗!DE9</f>
        <v>450</v>
      </c>
      <c r="CS9" s="13">
        <f t="shared" si="2"/>
        <v>180</v>
      </c>
      <c r="CV9" s="32">
        <v>5</v>
      </c>
      <c r="CW9" s="33">
        <v>1</v>
      </c>
      <c r="CX9" s="13">
        <f>[1]装备!S10</f>
        <v>20</v>
      </c>
      <c r="CY9" s="13">
        <f t="shared" si="3"/>
        <v>200</v>
      </c>
      <c r="CZ9" s="13">
        <f>ROUND(INDEX([2]装备!M$6:M$17,$CV9)*INDEX([2]装备!$BR$6:$BR$9,$CW9),0)</f>
        <v>0</v>
      </c>
      <c r="DA9" s="13">
        <f>ROUND(INDEX([2]装备!N$6:N$17,$CV9)*INDEX([2]装备!$BR$6:$BR$9,$CW9),0)</f>
        <v>0</v>
      </c>
      <c r="DB9" s="13">
        <f>ROUND(INDEX([2]装备!O$6:O$17,$CV9)*INDEX([2]装备!$BR$6:$BR$9,$CW9),0)</f>
        <v>0</v>
      </c>
      <c r="DC9" s="13">
        <f>ROUND(INDEX([2]装备!S$6:S$17,$CV9)*INDEX([2]装备!$BR$6:$BR$9,$CW9),0)</f>
        <v>0</v>
      </c>
      <c r="DD9" s="13">
        <f>ROUND(INDEX([2]装备!T$6:T$17,$CV9)*INDEX([2]装备!$BR$6:$BR$9,$CW9),0)</f>
        <v>0</v>
      </c>
      <c r="DE9" s="13">
        <f>ROUND(INDEX([2]装备!U$6:U$17,$CV9)*INDEX([2]装备!$BR$6:$BR$9,$CW9),0)</f>
        <v>0</v>
      </c>
      <c r="DF9" s="13">
        <v>0</v>
      </c>
      <c r="DG9" s="13">
        <v>0</v>
      </c>
      <c r="DH9" s="13">
        <v>0</v>
      </c>
      <c r="DK9" s="32">
        <v>5</v>
      </c>
      <c r="DL9" s="32">
        <f>[1]装备!AM10*8</f>
        <v>600</v>
      </c>
      <c r="DM9" s="32">
        <f>[1]装备!AN10*8</f>
        <v>960</v>
      </c>
      <c r="DN9" s="32">
        <f>[1]装备!AO10*8</f>
        <v>1240</v>
      </c>
      <c r="DO9" s="32">
        <f>[1]装备!AP10*8</f>
        <v>1480</v>
      </c>
      <c r="DR9" s="13">
        <v>5</v>
      </c>
      <c r="DS9" s="13">
        <v>1</v>
      </c>
      <c r="DT9" s="13">
        <f t="shared" si="4"/>
        <v>600</v>
      </c>
      <c r="DW9" s="13">
        <f>[1]新神器!AG11</f>
        <v>5</v>
      </c>
      <c r="DX9" s="13">
        <f>[1]新神器!AH11</f>
        <v>2</v>
      </c>
      <c r="DY9" s="13">
        <f>[1]新神器!AI11</f>
        <v>2</v>
      </c>
      <c r="DZ9" s="13">
        <f>[1]新神器!$P12</f>
        <v>1</v>
      </c>
      <c r="EA9" s="13">
        <f>[1]新神器!AJ11</f>
        <v>1606007</v>
      </c>
      <c r="EB9" s="13">
        <f>[1]新神器!$AM11</f>
        <v>15</v>
      </c>
      <c r="ED9" s="35">
        <f>[1]新神器!J12</f>
        <v>5</v>
      </c>
      <c r="EE9" s="35">
        <f>[1]新神器!K12</f>
        <v>2</v>
      </c>
      <c r="EH9" s="13">
        <f>[1]新神器!HA11</f>
        <v>1</v>
      </c>
      <c r="EI9" s="13">
        <f t="shared" si="5"/>
        <v>1</v>
      </c>
      <c r="EJ9" s="13">
        <f t="shared" si="6"/>
        <v>1</v>
      </c>
      <c r="EK9" s="13">
        <f>[1]新神器!HE11</f>
        <v>1606003</v>
      </c>
      <c r="EL9" s="13" t="str">
        <f>[1]新神器!HF11</f>
        <v>神器1-1 : 5级</v>
      </c>
      <c r="EM9" s="13">
        <f>[1]新神器!HH11</f>
        <v>5</v>
      </c>
      <c r="EN9" s="13">
        <f>[1]新神器!HJ11</f>
        <v>2</v>
      </c>
      <c r="EO9" s="13">
        <f>[2]新神器!$AW10*6</f>
        <v>804</v>
      </c>
      <c r="EP9" s="13">
        <f t="shared" si="7"/>
        <v>168</v>
      </c>
      <c r="EQ9" s="13">
        <f t="shared" si="0"/>
        <v>20</v>
      </c>
      <c r="ER9" s="13">
        <f>[1]新神器!$HL11</f>
        <v>3200</v>
      </c>
      <c r="ES9" s="13">
        <f t="shared" si="8"/>
        <v>23.2</v>
      </c>
      <c r="ET9" s="13">
        <f t="shared" si="9"/>
        <v>43.45</v>
      </c>
      <c r="FA9" s="38">
        <v>4</v>
      </c>
      <c r="FB9" s="38">
        <v>85</v>
      </c>
      <c r="FC9" s="38">
        <v>6</v>
      </c>
      <c r="FF9" s="38">
        <f>[2]专属武器!O8</f>
        <v>1</v>
      </c>
      <c r="FG9" s="38">
        <f>[2]专属武器!P8</f>
        <v>4</v>
      </c>
      <c r="FH9" s="13">
        <f>[2]专属武器!Q8</f>
        <v>120</v>
      </c>
      <c r="FI9" s="13">
        <f>[2]专属武器!R8</f>
        <v>60</v>
      </c>
      <c r="FJ9" s="13">
        <f>[2]专属武器!S8</f>
        <v>2400</v>
      </c>
      <c r="FK9" s="13">
        <f t="shared" si="11"/>
        <v>3600</v>
      </c>
      <c r="FL9" s="13">
        <f>IF(FG9&gt;0,INDEX([1]专属武器强化!DX$6:DX$77,($FF9-1)*9+$FG9),0)</f>
        <v>15.669182389937111</v>
      </c>
      <c r="FM9" s="13">
        <f>IF(FH9&gt;0,INDEX([1]专属武器强化!DY$6:DY$77,($FF9-1)*9+$FG9),0)</f>
        <v>0</v>
      </c>
      <c r="FN9" s="13">
        <f>IF(FI9&gt;0,INDEX([1]专属武器强化!DZ$6:DZ$77,($FF9-1)*9+$FG9),0)</f>
        <v>0</v>
      </c>
      <c r="FO9" s="13">
        <f>IF(FJ9&gt;0,INDEX([1]专属武器强化!EA$6:EA$77,($FF9-1)*9+$FG9),0)</f>
        <v>0</v>
      </c>
      <c r="FP9" s="13">
        <f>IF(FG9&gt;0,ROUND(INDEX([1]专属武器强化!$EY$6:$EY$77,(FF9-1)*9+FG9),0),0)</f>
        <v>1219</v>
      </c>
      <c r="FQ9" s="13">
        <f t="shared" si="12"/>
        <v>78.345911949685558</v>
      </c>
      <c r="FR9" s="13">
        <f t="shared" si="13"/>
        <v>79.564911949685552</v>
      </c>
      <c r="FS9" s="13">
        <f t="shared" si="14"/>
        <v>45.246075333766868</v>
      </c>
      <c r="FV9" s="69">
        <v>5</v>
      </c>
      <c r="FW9" s="69">
        <f>[1]装备!$CW$3</f>
        <v>176</v>
      </c>
    </row>
    <row r="10" spans="1:179" ht="16.5" x14ac:dyDescent="0.2">
      <c r="J10" s="31">
        <v>6</v>
      </c>
      <c r="K10" s="31">
        <v>2</v>
      </c>
      <c r="L10" s="31">
        <v>6</v>
      </c>
      <c r="M10" s="31">
        <f>[2]属性投放!AY11</f>
        <v>856</v>
      </c>
      <c r="N10" s="31">
        <f>[2]属性投放!AZ11</f>
        <v>383</v>
      </c>
      <c r="O10" s="31">
        <f>[2]属性投放!BA11</f>
        <v>5242</v>
      </c>
      <c r="P10" s="31">
        <f>[2]属性投放!BB11</f>
        <v>8</v>
      </c>
      <c r="Q10" s="31">
        <f>[2]属性投放!BC11</f>
        <v>4</v>
      </c>
      <c r="R10" s="31">
        <f>[2]属性投放!BD11</f>
        <v>56</v>
      </c>
      <c r="S10" s="31">
        <f>[2]属性投放!BJ11</f>
        <v>40</v>
      </c>
      <c r="T10" s="31">
        <f>[2]属性投放!BK11</f>
        <v>20</v>
      </c>
      <c r="U10" s="31">
        <f>[2]属性投放!BL11</f>
        <v>280</v>
      </c>
      <c r="V10" s="31">
        <f>[2]属性投放!BM11</f>
        <v>2</v>
      </c>
      <c r="W10" s="31">
        <f>[2]属性投放!BP11</f>
        <v>100</v>
      </c>
      <c r="X10" s="31">
        <f>[2]属性投放!BQ11</f>
        <v>50</v>
      </c>
      <c r="Y10" s="31">
        <f>[2]属性投放!BR11</f>
        <v>700</v>
      </c>
      <c r="Z10" s="31">
        <f>[2]属性投放!BS11</f>
        <v>1076</v>
      </c>
      <c r="AA10" s="31">
        <f>[2]属性投放!BT11</f>
        <v>493</v>
      </c>
      <c r="AB10" s="31">
        <f>[2]属性投放!BU11</f>
        <v>6782</v>
      </c>
      <c r="AC10" s="31">
        <f>[2]属性投放!BX11</f>
        <v>220</v>
      </c>
      <c r="AD10" s="31">
        <f>[2]属性投放!BY11</f>
        <v>110</v>
      </c>
      <c r="AE10" s="31">
        <f>[2]属性投放!BZ11</f>
        <v>1540</v>
      </c>
      <c r="AG10" s="31">
        <f>[2]属性投放!DM11</f>
        <v>810</v>
      </c>
      <c r="AH10" s="31">
        <f>[2]属性投放!DN11</f>
        <v>356</v>
      </c>
      <c r="AI10" s="31">
        <f>[2]属性投放!DO11</f>
        <v>4894</v>
      </c>
      <c r="AJ10" s="31">
        <f>[2]属性投放!DP11</f>
        <v>188</v>
      </c>
      <c r="AK10" s="31">
        <f>[2]属性投放!DQ11</f>
        <v>94</v>
      </c>
      <c r="AL10" s="31">
        <f>[2]属性投放!DR11</f>
        <v>1315</v>
      </c>
      <c r="AM10" s="31">
        <f>[2]属性投放!DS11</f>
        <v>22</v>
      </c>
      <c r="AN10" s="31">
        <f>[2]属性投放!DT11</f>
        <v>11</v>
      </c>
      <c r="AO10" s="31">
        <f>[2]属性投放!DU11</f>
        <v>153</v>
      </c>
      <c r="AP10" s="31">
        <f>[2]属性投放!DV11</f>
        <v>550</v>
      </c>
      <c r="AQ10" s="31">
        <f>[2]属性投放!DW11</f>
        <v>275</v>
      </c>
      <c r="AR10" s="31">
        <f>[2]属性投放!DX11</f>
        <v>3825</v>
      </c>
      <c r="AS10" s="31">
        <f>[2]属性投放!DY11</f>
        <v>1548</v>
      </c>
      <c r="AT10" s="31">
        <f>[2]属性投放!DZ11</f>
        <v>725</v>
      </c>
      <c r="AU10" s="31">
        <f>[2]属性投放!EA11</f>
        <v>10034</v>
      </c>
      <c r="AW10" s="32">
        <v>2</v>
      </c>
      <c r="AX10" s="32">
        <v>6</v>
      </c>
      <c r="AY10" s="13">
        <f>[1]卡牌消耗!$AC10</f>
        <v>28</v>
      </c>
      <c r="AZ10" s="33">
        <f>INDEX($CJ$5:$CJ$56,数据母表!AX10)</f>
        <v>4</v>
      </c>
      <c r="BA10" s="13">
        <f>[2]属性投放!CH11</f>
        <v>30</v>
      </c>
      <c r="BB10" s="13">
        <f>[2]属性投放!CI11</f>
        <v>15</v>
      </c>
      <c r="BC10" s="13">
        <f>[2]属性投放!CJ11</f>
        <v>210</v>
      </c>
      <c r="BD10" s="32">
        <f>[1]卡牌消耗!AD10</f>
        <v>0</v>
      </c>
      <c r="BE10" s="32">
        <f>[1]卡牌消耗!AE10</f>
        <v>25</v>
      </c>
      <c r="BF10" s="32">
        <f>[1]卡牌消耗!AF10</f>
        <v>0</v>
      </c>
      <c r="BG10" s="32">
        <f>[1]卡牌消耗!AG10</f>
        <v>0</v>
      </c>
      <c r="BH10" s="32">
        <f>[1]卡牌消耗!AH10</f>
        <v>0</v>
      </c>
      <c r="BI10" s="32">
        <f>[1]卡牌消耗!AI10</f>
        <v>0</v>
      </c>
      <c r="BJ10" s="32">
        <f>[1]卡牌消耗!AJ10</f>
        <v>900</v>
      </c>
      <c r="BM10" s="32">
        <v>2</v>
      </c>
      <c r="BN10" s="32">
        <v>6</v>
      </c>
      <c r="BO10" s="13">
        <f>[1]卡牌消耗!BG10</f>
        <v>40</v>
      </c>
      <c r="BP10" s="13">
        <f>[1]卡牌消耗!BH10</f>
        <v>0</v>
      </c>
      <c r="BQ10" s="13">
        <f>[1]卡牌消耗!BI10</f>
        <v>0</v>
      </c>
      <c r="BR10" s="13">
        <f>[1]卡牌消耗!BJ10</f>
        <v>0</v>
      </c>
      <c r="BS10" s="13">
        <f>[1]卡牌消耗!BK10</f>
        <v>3500</v>
      </c>
      <c r="BV10" s="31">
        <v>6</v>
      </c>
      <c r="BW10" s="31">
        <f>[1]节奏总表!L10</f>
        <v>35</v>
      </c>
      <c r="BX10" s="31">
        <f>[1]节奏总表!M10</f>
        <v>40</v>
      </c>
      <c r="BY10" s="31">
        <f>[1]节奏总表!N10</f>
        <v>26</v>
      </c>
      <c r="BZ10" s="32">
        <f>[1]节奏总表!$AC10</f>
        <v>0.54</v>
      </c>
      <c r="CA10" s="33">
        <f t="shared" si="1"/>
        <v>5</v>
      </c>
      <c r="CB10" s="33">
        <v>2</v>
      </c>
      <c r="CE10" s="31">
        <v>6</v>
      </c>
      <c r="CF10" s="31">
        <f>[3]时间节点!$BG10</f>
        <v>45</v>
      </c>
      <c r="CI10" s="31">
        <v>6</v>
      </c>
      <c r="CJ10" s="31">
        <f>[2]属性投放!$AL12</f>
        <v>4</v>
      </c>
      <c r="CK10" s="32">
        <f>[2]属性投放!$AN12</f>
        <v>28</v>
      </c>
      <c r="CM10" s="33">
        <v>6</v>
      </c>
      <c r="CN10" s="33">
        <f>[1]节奏总表!$BG9</f>
        <v>42</v>
      </c>
      <c r="CP10" s="33">
        <v>6</v>
      </c>
      <c r="CQ10" s="33">
        <v>2</v>
      </c>
      <c r="CR10" s="13">
        <f>[1]卡牌消耗!DE10</f>
        <v>500</v>
      </c>
      <c r="CS10" s="13">
        <f t="shared" si="2"/>
        <v>200</v>
      </c>
      <c r="CV10" s="32">
        <v>6</v>
      </c>
      <c r="CW10" s="33">
        <v>1</v>
      </c>
      <c r="CX10" s="13">
        <f>[1]装备!S11</f>
        <v>25</v>
      </c>
      <c r="CY10" s="13">
        <f t="shared" si="3"/>
        <v>250</v>
      </c>
      <c r="CZ10" s="13">
        <f>ROUND(INDEX([2]装备!M$6:M$17,$CV10)*INDEX([2]装备!$BR$6:$BR$9,$CW10),0)</f>
        <v>0</v>
      </c>
      <c r="DA10" s="13">
        <f>ROUND(INDEX([2]装备!N$6:N$17,$CV10)*INDEX([2]装备!$BR$6:$BR$9,$CW10),0)</f>
        <v>0</v>
      </c>
      <c r="DB10" s="13">
        <f>ROUND(INDEX([2]装备!O$6:O$17,$CV10)*INDEX([2]装备!$BR$6:$BR$9,$CW10),0)</f>
        <v>0</v>
      </c>
      <c r="DC10" s="13">
        <f>ROUND(INDEX([2]装备!S$6:S$17,$CV10)*INDEX([2]装备!$BR$6:$BR$9,$CW10),0)</f>
        <v>0</v>
      </c>
      <c r="DD10" s="13">
        <f>ROUND(INDEX([2]装备!T$6:T$17,$CV10)*INDEX([2]装备!$BR$6:$BR$9,$CW10),0)</f>
        <v>0</v>
      </c>
      <c r="DE10" s="13">
        <f>ROUND(INDEX([2]装备!U$6:U$17,$CV10)*INDEX([2]装备!$BR$6:$BR$9,$CW10),0)</f>
        <v>0</v>
      </c>
      <c r="DF10" s="13">
        <v>0</v>
      </c>
      <c r="DG10" s="13">
        <v>0</v>
      </c>
      <c r="DH10" s="13">
        <v>0</v>
      </c>
      <c r="DK10" s="32">
        <v>6</v>
      </c>
      <c r="DL10" s="32">
        <f>[1]装备!AM11*8</f>
        <v>640</v>
      </c>
      <c r="DM10" s="32">
        <f>[1]装备!AN11*8</f>
        <v>1000</v>
      </c>
      <c r="DN10" s="32">
        <f>[1]装备!AO11*8</f>
        <v>1280</v>
      </c>
      <c r="DO10" s="32">
        <f>[1]装备!AP11*8</f>
        <v>1520</v>
      </c>
      <c r="DR10" s="13">
        <v>6</v>
      </c>
      <c r="DS10" s="13">
        <v>1</v>
      </c>
      <c r="DT10" s="13">
        <f t="shared" si="4"/>
        <v>640</v>
      </c>
      <c r="DW10" s="13">
        <f>[1]新神器!AG12</f>
        <v>6</v>
      </c>
      <c r="DX10" s="13">
        <f>[1]新神器!AH12</f>
        <v>2</v>
      </c>
      <c r="DY10" s="13">
        <f>[1]新神器!AI12</f>
        <v>3</v>
      </c>
      <c r="DZ10" s="13">
        <f>[1]新神器!$P13</f>
        <v>2</v>
      </c>
      <c r="EA10" s="13">
        <f>[1]新神器!AJ12</f>
        <v>1606008</v>
      </c>
      <c r="EB10" s="13">
        <f>[1]新神器!$AM12</f>
        <v>45</v>
      </c>
      <c r="ED10" s="35">
        <f>[1]新神器!J13</f>
        <v>6</v>
      </c>
      <c r="EE10" s="35">
        <f>[1]新神器!K13</f>
        <v>2</v>
      </c>
      <c r="EH10" s="13">
        <f>[1]新神器!HA12</f>
        <v>1</v>
      </c>
      <c r="EI10" s="13">
        <f t="shared" si="5"/>
        <v>1</v>
      </c>
      <c r="EJ10" s="13">
        <f t="shared" si="6"/>
        <v>1</v>
      </c>
      <c r="EK10" s="13">
        <f>[1]新神器!HE12</f>
        <v>1606003</v>
      </c>
      <c r="EL10" s="13" t="str">
        <f>[1]新神器!HF12</f>
        <v>神器1-1 : 6级</v>
      </c>
      <c r="EM10" s="13">
        <f>[1]新神器!HH12</f>
        <v>6</v>
      </c>
      <c r="EN10" s="13">
        <f>[1]新神器!HJ12</f>
        <v>2</v>
      </c>
      <c r="EO10" s="13">
        <f>[2]新神器!$AW11*6</f>
        <v>972</v>
      </c>
      <c r="EP10" s="13">
        <f t="shared" si="7"/>
        <v>168</v>
      </c>
      <c r="EQ10" s="13">
        <f t="shared" si="0"/>
        <v>20</v>
      </c>
      <c r="ER10" s="13">
        <f>[1]新神器!$HL12</f>
        <v>3300</v>
      </c>
      <c r="ES10" s="13">
        <f t="shared" si="8"/>
        <v>23.3</v>
      </c>
      <c r="ET10" s="13">
        <f t="shared" si="9"/>
        <v>43.26</v>
      </c>
      <c r="FA10" s="38">
        <v>5</v>
      </c>
      <c r="FB10" s="38">
        <v>110</v>
      </c>
      <c r="FC10" s="38">
        <v>5</v>
      </c>
      <c r="FF10" s="38">
        <f>[2]专属武器!O9</f>
        <v>1</v>
      </c>
      <c r="FG10" s="38">
        <f>[2]专属武器!P9</f>
        <v>5</v>
      </c>
      <c r="FH10" s="13">
        <f>[2]专属武器!Q9</f>
        <v>160</v>
      </c>
      <c r="FI10" s="13">
        <f>[2]专属武器!R9</f>
        <v>80</v>
      </c>
      <c r="FJ10" s="13">
        <f>[2]专属武器!S9</f>
        <v>3200</v>
      </c>
      <c r="FK10" s="13">
        <f t="shared" si="11"/>
        <v>4800</v>
      </c>
      <c r="FL10" s="13">
        <f>IF(FG10&gt;0,INDEX([1]专属武器强化!DX$6:DX$77,($FF10-1)*9+$FG10),0)</f>
        <v>25.070691823899377</v>
      </c>
      <c r="FM10" s="13">
        <f>IF(FH10&gt;0,INDEX([1]专属武器强化!DY$6:DY$77,($FF10-1)*9+$FG10),0)</f>
        <v>0</v>
      </c>
      <c r="FN10" s="13">
        <f>IF(FI10&gt;0,INDEX([1]专属武器强化!DZ$6:DZ$77,($FF10-1)*9+$FG10),0)</f>
        <v>0</v>
      </c>
      <c r="FO10" s="13">
        <f>IF(FJ10&gt;0,INDEX([1]专属武器强化!EA$6:EA$77,($FF10-1)*9+$FG10),0)</f>
        <v>0</v>
      </c>
      <c r="FP10" s="13">
        <f>IF(FG10&gt;0,ROUND(INDEX([1]专属武器强化!$EY$6:$EY$77,(FF10-1)*9+FG10),0),0)</f>
        <v>1981</v>
      </c>
      <c r="FQ10" s="13">
        <f t="shared" si="12"/>
        <v>125.35345911949689</v>
      </c>
      <c r="FR10" s="13">
        <f t="shared" si="13"/>
        <v>127.33445911949688</v>
      </c>
      <c r="FS10" s="13">
        <f t="shared" si="14"/>
        <v>37.696001798660369</v>
      </c>
      <c r="FV10" s="69">
        <v>6</v>
      </c>
      <c r="FW10" s="69">
        <f>[1]装备!$CX$3</f>
        <v>214</v>
      </c>
    </row>
    <row r="11" spans="1:179" ht="16.5" x14ac:dyDescent="0.2">
      <c r="J11" s="31">
        <v>7</v>
      </c>
      <c r="K11" s="31">
        <v>2</v>
      </c>
      <c r="L11" s="31">
        <v>7</v>
      </c>
      <c r="M11" s="31">
        <f>[2]属性投放!AY12</f>
        <v>1076</v>
      </c>
      <c r="N11" s="31">
        <f>[2]属性投放!AZ12</f>
        <v>493</v>
      </c>
      <c r="O11" s="31">
        <f>[2]属性投放!BA12</f>
        <v>6782</v>
      </c>
      <c r="P11" s="31">
        <f>[2]属性投放!BB12</f>
        <v>10</v>
      </c>
      <c r="Q11" s="31">
        <f>[2]属性投放!BC12</f>
        <v>5</v>
      </c>
      <c r="R11" s="31">
        <f>[2]属性投放!BD12</f>
        <v>80</v>
      </c>
      <c r="S11" s="31">
        <f>[2]属性投放!BJ12</f>
        <v>55</v>
      </c>
      <c r="T11" s="31">
        <f>[2]属性投放!BK12</f>
        <v>28</v>
      </c>
      <c r="U11" s="31">
        <f>[2]属性投放!BL12</f>
        <v>440</v>
      </c>
      <c r="V11" s="31">
        <f>[2]属性投放!BM12</f>
        <v>2</v>
      </c>
      <c r="W11" s="31">
        <f>[2]属性投放!BP12</f>
        <v>100</v>
      </c>
      <c r="X11" s="31">
        <f>[2]属性投放!BQ12</f>
        <v>50</v>
      </c>
      <c r="Y11" s="31">
        <f>[2]属性投放!BR12</f>
        <v>800</v>
      </c>
      <c r="Z11" s="31">
        <f>[2]属性投放!BS12</f>
        <v>1336</v>
      </c>
      <c r="AA11" s="31">
        <f>[2]属性投放!BT12</f>
        <v>624</v>
      </c>
      <c r="AB11" s="31">
        <f>[2]属性投放!BU12</f>
        <v>8862</v>
      </c>
      <c r="AC11" s="31">
        <f>[2]属性投放!BX12</f>
        <v>260</v>
      </c>
      <c r="AD11" s="31">
        <f>[2]属性投放!BY12</f>
        <v>131</v>
      </c>
      <c r="AE11" s="31">
        <f>[2]属性投放!BZ12</f>
        <v>2080</v>
      </c>
      <c r="AG11" s="31">
        <f>[2]属性投放!DM12</f>
        <v>1548</v>
      </c>
      <c r="AH11" s="31">
        <f>[2]属性投放!DN12</f>
        <v>725</v>
      </c>
      <c r="AI11" s="31">
        <f>[2]属性投放!DO12</f>
        <v>10034</v>
      </c>
      <c r="AJ11" s="31">
        <f>[2]属性投放!DP12</f>
        <v>306</v>
      </c>
      <c r="AK11" s="31">
        <f>[2]属性投放!DQ12</f>
        <v>153</v>
      </c>
      <c r="AL11" s="31">
        <f>[2]属性投放!DR12</f>
        <v>2448</v>
      </c>
      <c r="AM11" s="31">
        <f>[2]属性投放!DS12</f>
        <v>36</v>
      </c>
      <c r="AN11" s="31">
        <f>[2]属性投放!DT12</f>
        <v>18</v>
      </c>
      <c r="AO11" s="31">
        <f>[2]属性投放!DU12</f>
        <v>286</v>
      </c>
      <c r="AP11" s="31">
        <f>[2]属性投放!DV12</f>
        <v>0</v>
      </c>
      <c r="AQ11" s="31">
        <f>[2]属性投放!DW12</f>
        <v>0</v>
      </c>
      <c r="AR11" s="31">
        <f>[2]属性投放!DX12</f>
        <v>0</v>
      </c>
      <c r="AS11" s="31">
        <f>[2]属性投放!DY12</f>
        <v>1854</v>
      </c>
      <c r="AT11" s="31">
        <f>[2]属性投放!DZ12</f>
        <v>878</v>
      </c>
      <c r="AU11" s="31">
        <f>[2]属性投放!EA12</f>
        <v>12482</v>
      </c>
      <c r="AW11" s="32">
        <v>2</v>
      </c>
      <c r="AX11" s="32">
        <v>7</v>
      </c>
      <c r="AY11" s="13">
        <f>[1]卡牌消耗!$AC11</f>
        <v>33</v>
      </c>
      <c r="AZ11" s="33">
        <f>INDEX($CJ$5:$CJ$56,数据母表!AX11)</f>
        <v>4</v>
      </c>
      <c r="BA11" s="13">
        <f>[2]属性投放!CH12</f>
        <v>30</v>
      </c>
      <c r="BB11" s="13">
        <f>[2]属性投放!CI12</f>
        <v>15</v>
      </c>
      <c r="BC11" s="13">
        <f>[2]属性投放!CJ12</f>
        <v>210</v>
      </c>
      <c r="BD11" s="32">
        <f>[1]卡牌消耗!AD11</f>
        <v>0</v>
      </c>
      <c r="BE11" s="32">
        <f>[1]卡牌消耗!AE11</f>
        <v>25</v>
      </c>
      <c r="BF11" s="32">
        <f>[1]卡牌消耗!AF11</f>
        <v>0</v>
      </c>
      <c r="BG11" s="32">
        <f>[1]卡牌消耗!AG11</f>
        <v>0</v>
      </c>
      <c r="BH11" s="32">
        <f>[1]卡牌消耗!AH11</f>
        <v>0</v>
      </c>
      <c r="BI11" s="32">
        <f>[1]卡牌消耗!AI11</f>
        <v>0</v>
      </c>
      <c r="BJ11" s="32">
        <f>[1]卡牌消耗!AJ11</f>
        <v>900</v>
      </c>
      <c r="BM11" s="32">
        <v>2</v>
      </c>
      <c r="BN11" s="32">
        <v>7</v>
      </c>
      <c r="BO11" s="13">
        <f>[1]卡牌消耗!BG11</f>
        <v>67</v>
      </c>
      <c r="BP11" s="13">
        <f>[1]卡牌消耗!BH11</f>
        <v>0</v>
      </c>
      <c r="BQ11" s="13">
        <f>[1]卡牌消耗!BI11</f>
        <v>0</v>
      </c>
      <c r="BR11" s="13">
        <f>[1]卡牌消耗!BJ11</f>
        <v>0</v>
      </c>
      <c r="BS11" s="13">
        <f>[1]卡牌消耗!BK11</f>
        <v>6000</v>
      </c>
      <c r="BV11" s="31">
        <v>7</v>
      </c>
      <c r="BW11" s="31">
        <f>[1]节奏总表!L11</f>
        <v>40</v>
      </c>
      <c r="BX11" s="31">
        <f>[1]节奏总表!M11</f>
        <v>45</v>
      </c>
      <c r="BY11" s="31">
        <f>[1]节奏总表!N11</f>
        <v>28</v>
      </c>
      <c r="BZ11" s="32">
        <f>[1]节奏总表!$AC11</f>
        <v>0.58000000000000007</v>
      </c>
      <c r="CA11" s="33">
        <f t="shared" si="1"/>
        <v>6</v>
      </c>
      <c r="CB11" s="33">
        <v>2</v>
      </c>
      <c r="CE11" s="31">
        <v>7</v>
      </c>
      <c r="CF11" s="31">
        <f>[3]时间节点!$BG11</f>
        <v>50</v>
      </c>
      <c r="CI11" s="31">
        <v>7</v>
      </c>
      <c r="CJ11" s="31">
        <f>[2]属性投放!$AL13</f>
        <v>4</v>
      </c>
      <c r="CK11" s="32">
        <f>[2]属性投放!$AN13</f>
        <v>33</v>
      </c>
      <c r="CM11" s="33">
        <v>7</v>
      </c>
      <c r="CN11" s="33">
        <f>[1]节奏总表!$BG10</f>
        <v>47</v>
      </c>
      <c r="CP11" s="33">
        <v>7</v>
      </c>
      <c r="CQ11" s="33">
        <v>2</v>
      </c>
      <c r="CR11" s="13">
        <f>[1]卡牌消耗!DE11</f>
        <v>550</v>
      </c>
      <c r="CS11" s="13">
        <f t="shared" si="2"/>
        <v>220</v>
      </c>
      <c r="CV11" s="32">
        <v>7</v>
      </c>
      <c r="CW11" s="33">
        <v>1</v>
      </c>
      <c r="CX11" s="13">
        <f>[1]装备!S12</f>
        <v>30</v>
      </c>
      <c r="CY11" s="13">
        <f t="shared" si="3"/>
        <v>300</v>
      </c>
      <c r="CZ11" s="13">
        <f>ROUND(INDEX([2]装备!M$6:M$17,$CV11)*INDEX([2]装备!$BR$6:$BR$9,$CW11),0)</f>
        <v>0</v>
      </c>
      <c r="DA11" s="13">
        <f>ROUND(INDEX([2]装备!N$6:N$17,$CV11)*INDEX([2]装备!$BR$6:$BR$9,$CW11),0)</f>
        <v>0</v>
      </c>
      <c r="DB11" s="13">
        <f>ROUND(INDEX([2]装备!O$6:O$17,$CV11)*INDEX([2]装备!$BR$6:$BR$9,$CW11),0)</f>
        <v>0</v>
      </c>
      <c r="DC11" s="13">
        <f>ROUND(INDEX([2]装备!S$6:S$17,$CV11)*INDEX([2]装备!$BR$6:$BR$9,$CW11),0)</f>
        <v>0</v>
      </c>
      <c r="DD11" s="13">
        <f>ROUND(INDEX([2]装备!T$6:T$17,$CV11)*INDEX([2]装备!$BR$6:$BR$9,$CW11),0)</f>
        <v>0</v>
      </c>
      <c r="DE11" s="13">
        <f>ROUND(INDEX([2]装备!U$6:U$17,$CV11)*INDEX([2]装备!$BR$6:$BR$9,$CW11),0)</f>
        <v>0</v>
      </c>
      <c r="DF11" s="13">
        <v>0</v>
      </c>
      <c r="DG11" s="13">
        <v>0</v>
      </c>
      <c r="DH11" s="13">
        <v>0</v>
      </c>
      <c r="DK11" s="32">
        <v>7</v>
      </c>
      <c r="DL11" s="32">
        <f>[1]装备!AM12*8</f>
        <v>680</v>
      </c>
      <c r="DM11" s="32">
        <f>[1]装备!AN12*8</f>
        <v>1040</v>
      </c>
      <c r="DN11" s="32">
        <f>[1]装备!AO12*8</f>
        <v>1320</v>
      </c>
      <c r="DO11" s="32">
        <f>[1]装备!AP12*8</f>
        <v>1600</v>
      </c>
      <c r="DR11" s="13">
        <v>7</v>
      </c>
      <c r="DS11" s="13">
        <v>1</v>
      </c>
      <c r="DT11" s="13">
        <f t="shared" si="4"/>
        <v>680</v>
      </c>
      <c r="DW11" s="13">
        <f>[1]新神器!AG13</f>
        <v>7</v>
      </c>
      <c r="DX11" s="13">
        <f>[1]新神器!AH13</f>
        <v>2</v>
      </c>
      <c r="DY11" s="13">
        <f>[1]新神器!AI13</f>
        <v>4</v>
      </c>
      <c r="DZ11" s="13">
        <f>[1]新神器!$P14</f>
        <v>2</v>
      </c>
      <c r="EA11" s="13">
        <f>[1]新神器!AJ13</f>
        <v>1606009</v>
      </c>
      <c r="EB11" s="13">
        <f>[1]新神器!$AM13</f>
        <v>45</v>
      </c>
      <c r="ED11" s="35">
        <f>[1]新神器!J14</f>
        <v>7</v>
      </c>
      <c r="EE11" s="35">
        <f>[1]新神器!K14</f>
        <v>3</v>
      </c>
      <c r="EH11" s="13">
        <f>[1]新神器!HA13</f>
        <v>1</v>
      </c>
      <c r="EI11" s="13">
        <f t="shared" si="5"/>
        <v>1</v>
      </c>
      <c r="EJ11" s="13">
        <f t="shared" si="6"/>
        <v>1</v>
      </c>
      <c r="EK11" s="13">
        <f>[1]新神器!HE13</f>
        <v>1606003</v>
      </c>
      <c r="EL11" s="13" t="str">
        <f>[1]新神器!HF13</f>
        <v>神器1-1 : 7级</v>
      </c>
      <c r="EM11" s="13">
        <f>[1]新神器!HH13</f>
        <v>7</v>
      </c>
      <c r="EN11" s="13">
        <f>[1]新神器!HJ13</f>
        <v>3</v>
      </c>
      <c r="EO11" s="13">
        <f>[2]新神器!$AW12*6</f>
        <v>1146</v>
      </c>
      <c r="EP11" s="13">
        <f t="shared" si="7"/>
        <v>174</v>
      </c>
      <c r="EQ11" s="13">
        <f t="shared" si="0"/>
        <v>30</v>
      </c>
      <c r="ER11" s="13">
        <f>[1]新神器!$HL13</f>
        <v>3400</v>
      </c>
      <c r="ES11" s="13">
        <f t="shared" si="8"/>
        <v>33.4</v>
      </c>
      <c r="ET11" s="13">
        <f t="shared" si="9"/>
        <v>31.26</v>
      </c>
      <c r="FA11" s="38">
        <v>6</v>
      </c>
      <c r="FB11" s="38">
        <v>125</v>
      </c>
      <c r="FC11" s="38">
        <v>5</v>
      </c>
      <c r="FF11" s="38">
        <f>[2]专属武器!O10</f>
        <v>1</v>
      </c>
      <c r="FG11" s="38">
        <f>[2]专属武器!P10</f>
        <v>6</v>
      </c>
      <c r="FH11" s="13">
        <f>[2]专属武器!Q10</f>
        <v>200</v>
      </c>
      <c r="FI11" s="13">
        <f>[2]专属武器!R10</f>
        <v>100</v>
      </c>
      <c r="FJ11" s="13">
        <f>[2]专属武器!S10</f>
        <v>4000</v>
      </c>
      <c r="FK11" s="13">
        <f t="shared" si="11"/>
        <v>6000</v>
      </c>
      <c r="FL11" s="13">
        <f>IF(FG11&gt;0,INDEX([1]专属武器强化!DX$6:DX$77,($FF11-1)*9+$FG11),0)</f>
        <v>40.739874213836494</v>
      </c>
      <c r="FM11" s="13">
        <f>IF(FH11&gt;0,INDEX([1]专属武器强化!DY$6:DY$77,($FF11-1)*9+$FG11),0)</f>
        <v>0</v>
      </c>
      <c r="FN11" s="13">
        <f>IF(FI11&gt;0,INDEX([1]专属武器强化!DZ$6:DZ$77,($FF11-1)*9+$FG11),0)</f>
        <v>0</v>
      </c>
      <c r="FO11" s="13">
        <f>IF(FJ11&gt;0,INDEX([1]专属武器强化!EA$6:EA$77,($FF11-1)*9+$FG11),0)</f>
        <v>0</v>
      </c>
      <c r="FP11" s="13">
        <f>IF(FG11&gt;0,ROUND(INDEX([1]专属武器强化!$EY$6:$EY$77,(FF11-1)*9+FG11),0),0)</f>
        <v>3199</v>
      </c>
      <c r="FQ11" s="13">
        <f t="shared" si="12"/>
        <v>203.69937106918246</v>
      </c>
      <c r="FR11" s="13">
        <f t="shared" si="13"/>
        <v>206.89837106918247</v>
      </c>
      <c r="FS11" s="13">
        <f t="shared" si="14"/>
        <v>28.999744990712014</v>
      </c>
      <c r="FV11" s="69">
        <v>7</v>
      </c>
      <c r="FW11" s="69">
        <f>[1]装备!$CY$3</f>
        <v>251.03999999999996</v>
      </c>
    </row>
    <row r="12" spans="1:179" ht="16.5" x14ac:dyDescent="0.2">
      <c r="J12" s="31">
        <v>8</v>
      </c>
      <c r="K12" s="31">
        <v>2</v>
      </c>
      <c r="L12" s="31">
        <v>8</v>
      </c>
      <c r="M12" s="31">
        <f>[2]属性投放!AY13</f>
        <v>1336</v>
      </c>
      <c r="N12" s="31">
        <f>[2]属性投放!AZ13</f>
        <v>624</v>
      </c>
      <c r="O12" s="31">
        <f>[2]属性投放!BA13</f>
        <v>8862</v>
      </c>
      <c r="P12" s="31">
        <f>[2]属性投放!BB13</f>
        <v>10</v>
      </c>
      <c r="Q12" s="31">
        <f>[2]属性投放!BC13</f>
        <v>5</v>
      </c>
      <c r="R12" s="31">
        <f>[2]属性投放!BD13</f>
        <v>80</v>
      </c>
      <c r="S12" s="31">
        <f>[2]属性投放!BJ13</f>
        <v>70</v>
      </c>
      <c r="T12" s="31">
        <f>[2]属性投放!BK13</f>
        <v>35</v>
      </c>
      <c r="U12" s="31">
        <f>[2]属性投放!BL13</f>
        <v>560</v>
      </c>
      <c r="V12" s="31">
        <f>[2]属性投放!BM13</f>
        <v>2</v>
      </c>
      <c r="W12" s="31">
        <f>[2]属性投放!BP13</f>
        <v>100</v>
      </c>
      <c r="X12" s="31">
        <f>[2]属性投放!BQ13</f>
        <v>50</v>
      </c>
      <c r="Y12" s="31">
        <f>[2]属性投放!BR13</f>
        <v>800</v>
      </c>
      <c r="Z12" s="31">
        <f>[2]属性投放!BS13</f>
        <v>1626</v>
      </c>
      <c r="AA12" s="31">
        <f>[2]属性投放!BT13</f>
        <v>769</v>
      </c>
      <c r="AB12" s="31">
        <f>[2]属性投放!BU13</f>
        <v>11182</v>
      </c>
      <c r="AC12" s="31">
        <f>[2]属性投放!BX13</f>
        <v>290</v>
      </c>
      <c r="AD12" s="31">
        <f>[2]属性投放!BY13</f>
        <v>145</v>
      </c>
      <c r="AE12" s="31">
        <f>[2]属性投放!BZ13</f>
        <v>2320</v>
      </c>
      <c r="AG12" s="31">
        <f>[2]属性投放!DM13</f>
        <v>1854</v>
      </c>
      <c r="AH12" s="31">
        <f>[2]属性投放!DN13</f>
        <v>878</v>
      </c>
      <c r="AI12" s="31">
        <f>[2]属性投放!DO13</f>
        <v>12482</v>
      </c>
      <c r="AJ12" s="31">
        <f>[2]属性投放!DP13</f>
        <v>306</v>
      </c>
      <c r="AK12" s="31">
        <f>[2]属性投放!DQ13</f>
        <v>153</v>
      </c>
      <c r="AL12" s="31">
        <f>[2]属性投放!DR13</f>
        <v>2448</v>
      </c>
      <c r="AM12" s="31">
        <f>[2]属性投放!DS13</f>
        <v>36</v>
      </c>
      <c r="AN12" s="31">
        <f>[2]属性投放!DT13</f>
        <v>18</v>
      </c>
      <c r="AO12" s="31">
        <f>[2]属性投放!DU13</f>
        <v>286</v>
      </c>
      <c r="AP12" s="31">
        <f>[2]属性投放!DV13</f>
        <v>0</v>
      </c>
      <c r="AQ12" s="31">
        <f>[2]属性投放!DW13</f>
        <v>0</v>
      </c>
      <c r="AR12" s="31">
        <f>[2]属性投放!DX13</f>
        <v>0</v>
      </c>
      <c r="AS12" s="31">
        <f>[2]属性投放!DY13</f>
        <v>2160</v>
      </c>
      <c r="AT12" s="31">
        <f>[2]属性投放!DZ13</f>
        <v>1031</v>
      </c>
      <c r="AU12" s="31">
        <f>[2]属性投放!EA13</f>
        <v>14930</v>
      </c>
      <c r="AW12" s="32">
        <v>2</v>
      </c>
      <c r="AX12" s="32">
        <v>8</v>
      </c>
      <c r="AY12" s="13">
        <f>[1]卡牌消耗!$AC12</f>
        <v>38</v>
      </c>
      <c r="AZ12" s="33">
        <f>INDEX($CJ$5:$CJ$56,数据母表!AX12)</f>
        <v>5</v>
      </c>
      <c r="BA12" s="13">
        <f>[2]属性投放!CH13</f>
        <v>35</v>
      </c>
      <c r="BB12" s="13">
        <f>[2]属性投放!CI13</f>
        <v>18</v>
      </c>
      <c r="BC12" s="13">
        <f>[2]属性投放!CJ13</f>
        <v>245</v>
      </c>
      <c r="BD12" s="32">
        <f>[1]卡牌消耗!AD12</f>
        <v>0</v>
      </c>
      <c r="BE12" s="32">
        <f>[1]卡牌消耗!AE12</f>
        <v>45</v>
      </c>
      <c r="BF12" s="32">
        <f>[1]卡牌消耗!AF12</f>
        <v>0</v>
      </c>
      <c r="BG12" s="32">
        <f>[1]卡牌消耗!AG12</f>
        <v>0</v>
      </c>
      <c r="BH12" s="32">
        <f>[1]卡牌消耗!AH12</f>
        <v>0</v>
      </c>
      <c r="BI12" s="32">
        <f>[1]卡牌消耗!AI12</f>
        <v>0</v>
      </c>
      <c r="BJ12" s="32">
        <f>[1]卡牌消耗!AJ12</f>
        <v>1350</v>
      </c>
      <c r="BM12" s="32">
        <v>2</v>
      </c>
      <c r="BN12" s="32">
        <v>8</v>
      </c>
      <c r="BO12" s="13">
        <f>[1]卡牌消耗!BG12</f>
        <v>121</v>
      </c>
      <c r="BP12" s="13">
        <f>[1]卡牌消耗!BH12</f>
        <v>0</v>
      </c>
      <c r="BQ12" s="13">
        <f>[1]卡牌消耗!BI12</f>
        <v>0</v>
      </c>
      <c r="BR12" s="13">
        <f>[1]卡牌消耗!BJ12</f>
        <v>0</v>
      </c>
      <c r="BS12" s="13">
        <f>[1]卡牌消耗!BK12</f>
        <v>6000</v>
      </c>
      <c r="BV12" s="31">
        <v>8</v>
      </c>
      <c r="BW12" s="31">
        <f>[1]节奏总表!L12</f>
        <v>45</v>
      </c>
      <c r="BX12" s="31">
        <f>[1]节奏总表!M12</f>
        <v>50</v>
      </c>
      <c r="BY12" s="31">
        <f>[1]节奏总表!N12</f>
        <v>30</v>
      </c>
      <c r="BZ12" s="32">
        <f>[1]节奏总表!$AC12</f>
        <v>0.62999999999999989</v>
      </c>
      <c r="CA12" s="33">
        <f t="shared" si="1"/>
        <v>7</v>
      </c>
      <c r="CB12" s="33">
        <v>2</v>
      </c>
      <c r="CE12" s="31">
        <v>8</v>
      </c>
      <c r="CF12" s="31">
        <f>[3]时间节点!$BG12</f>
        <v>60</v>
      </c>
      <c r="CI12" s="31">
        <v>8</v>
      </c>
      <c r="CJ12" s="31">
        <f>[2]属性投放!$AL14</f>
        <v>5</v>
      </c>
      <c r="CK12" s="32">
        <f>[2]属性投放!$AN14</f>
        <v>38</v>
      </c>
      <c r="CM12" s="33">
        <v>8</v>
      </c>
      <c r="CN12" s="33">
        <f>[1]节奏总表!$BG11</f>
        <v>52</v>
      </c>
      <c r="CP12" s="33">
        <v>8</v>
      </c>
      <c r="CQ12" s="33">
        <v>2</v>
      </c>
      <c r="CR12" s="13">
        <f>[1]卡牌消耗!DE12</f>
        <v>600</v>
      </c>
      <c r="CS12" s="13">
        <f t="shared" si="2"/>
        <v>240</v>
      </c>
      <c r="CV12" s="32">
        <v>8</v>
      </c>
      <c r="CW12" s="33">
        <v>1</v>
      </c>
      <c r="CX12" s="13">
        <f>[1]装备!S13</f>
        <v>40</v>
      </c>
      <c r="CY12" s="13">
        <f t="shared" si="3"/>
        <v>400</v>
      </c>
      <c r="CZ12" s="13">
        <f>ROUND(INDEX([2]装备!M$6:M$17,$CV12)*INDEX([2]装备!$BR$6:$BR$9,$CW12),0)</f>
        <v>0</v>
      </c>
      <c r="DA12" s="13">
        <f>ROUND(INDEX([2]装备!N$6:N$17,$CV12)*INDEX([2]装备!$BR$6:$BR$9,$CW12),0)</f>
        <v>0</v>
      </c>
      <c r="DB12" s="13">
        <f>ROUND(INDEX([2]装备!O$6:O$17,$CV12)*INDEX([2]装备!$BR$6:$BR$9,$CW12),0)</f>
        <v>0</v>
      </c>
      <c r="DC12" s="13">
        <f>ROUND(INDEX([2]装备!S$6:S$17,$CV12)*INDEX([2]装备!$BR$6:$BR$9,$CW12),0)</f>
        <v>0</v>
      </c>
      <c r="DD12" s="13">
        <f>ROUND(INDEX([2]装备!T$6:T$17,$CV12)*INDEX([2]装备!$BR$6:$BR$9,$CW12),0)</f>
        <v>0</v>
      </c>
      <c r="DE12" s="13">
        <f>ROUND(INDEX([2]装备!U$6:U$17,$CV12)*INDEX([2]装备!$BR$6:$BR$9,$CW12),0)</f>
        <v>0</v>
      </c>
      <c r="DF12" s="13">
        <v>0</v>
      </c>
      <c r="DG12" s="13">
        <v>0</v>
      </c>
      <c r="DH12" s="13">
        <v>0</v>
      </c>
      <c r="DK12" s="32">
        <v>8</v>
      </c>
      <c r="DL12" s="32">
        <f>[1]装备!AM13*8</f>
        <v>680</v>
      </c>
      <c r="DM12" s="32">
        <f>[1]装备!AN13*8</f>
        <v>1080</v>
      </c>
      <c r="DN12" s="32">
        <f>[1]装备!AO13*8</f>
        <v>1360</v>
      </c>
      <c r="DO12" s="32">
        <f>[1]装备!AP13*8</f>
        <v>1640</v>
      </c>
      <c r="DR12" s="13">
        <v>8</v>
      </c>
      <c r="DS12" s="13">
        <v>1</v>
      </c>
      <c r="DT12" s="13">
        <f t="shared" si="4"/>
        <v>680</v>
      </c>
      <c r="DW12" s="13">
        <f>[1]新神器!AG14</f>
        <v>8</v>
      </c>
      <c r="DX12" s="13">
        <f>[1]新神器!AH14</f>
        <v>2</v>
      </c>
      <c r="DY12" s="13">
        <f>[1]新神器!AI14</f>
        <v>5</v>
      </c>
      <c r="DZ12" s="13">
        <f>[1]新神器!$P15</f>
        <v>3</v>
      </c>
      <c r="EA12" s="13">
        <f>[1]新神器!AJ14</f>
        <v>1606010</v>
      </c>
      <c r="EB12" s="13">
        <f>[1]新神器!$AM14</f>
        <v>105</v>
      </c>
      <c r="ED12" s="35">
        <f>[1]新神器!J15</f>
        <v>8</v>
      </c>
      <c r="EE12" s="35">
        <f>[1]新神器!K15</f>
        <v>3</v>
      </c>
      <c r="EH12" s="13">
        <f>[1]新神器!HA14</f>
        <v>1</v>
      </c>
      <c r="EI12" s="13">
        <f t="shared" si="5"/>
        <v>1</v>
      </c>
      <c r="EJ12" s="13">
        <f t="shared" si="6"/>
        <v>1</v>
      </c>
      <c r="EK12" s="13">
        <f>[1]新神器!HE14</f>
        <v>1606003</v>
      </c>
      <c r="EL12" s="13" t="str">
        <f>[1]新神器!HF14</f>
        <v>神器1-1 : 8级</v>
      </c>
      <c r="EM12" s="13">
        <f>[1]新神器!HH14</f>
        <v>8</v>
      </c>
      <c r="EN12" s="13">
        <f>[1]新神器!HJ14</f>
        <v>3</v>
      </c>
      <c r="EO12" s="13">
        <f>[2]新神器!$AW13*6</f>
        <v>1320</v>
      </c>
      <c r="EP12" s="13">
        <f t="shared" si="7"/>
        <v>174</v>
      </c>
      <c r="EQ12" s="13">
        <f t="shared" si="0"/>
        <v>30</v>
      </c>
      <c r="ER12" s="13">
        <f>[1]新神器!$HL14</f>
        <v>3450</v>
      </c>
      <c r="ES12" s="13">
        <f t="shared" si="8"/>
        <v>33.450000000000003</v>
      </c>
      <c r="ET12" s="13">
        <f t="shared" si="9"/>
        <v>31.21</v>
      </c>
      <c r="FA12" s="38">
        <v>7</v>
      </c>
      <c r="FB12" s="38">
        <v>135</v>
      </c>
      <c r="FC12" s="38">
        <v>4</v>
      </c>
      <c r="FF12" s="38">
        <f>[2]专属武器!O11</f>
        <v>1</v>
      </c>
      <c r="FG12" s="38">
        <f>[2]专属武器!P11</f>
        <v>7</v>
      </c>
      <c r="FH12" s="13">
        <f>[2]专属武器!Q11</f>
        <v>240</v>
      </c>
      <c r="FI12" s="13">
        <f>[2]专属武器!R11</f>
        <v>120</v>
      </c>
      <c r="FJ12" s="13">
        <f>[2]专属武器!S11</f>
        <v>4800</v>
      </c>
      <c r="FK12" s="13">
        <f t="shared" si="11"/>
        <v>7200</v>
      </c>
      <c r="FL12" s="13">
        <f>IF(FG12&gt;0,INDEX([1]专属武器强化!DX$6:DX$77,($FF12-1)*9+$FG12),0)</f>
        <v>65.810566037735867</v>
      </c>
      <c r="FM12" s="13">
        <f>IF(FH12&gt;0,INDEX([1]专属武器强化!DY$6:DY$77,($FF12-1)*9+$FG12),0)</f>
        <v>0</v>
      </c>
      <c r="FN12" s="13">
        <f>IF(FI12&gt;0,INDEX([1]专属武器强化!DZ$6:DZ$77,($FF12-1)*9+$FG12),0)</f>
        <v>0</v>
      </c>
      <c r="FO12" s="13">
        <f>IF(FJ12&gt;0,INDEX([1]专属武器强化!EA$6:EA$77,($FF12-1)*9+$FG12),0)</f>
        <v>0</v>
      </c>
      <c r="FP12" s="13">
        <f>IF(FG12&gt;0,ROUND(INDEX([1]专属武器强化!$EY$6:$EY$77,(FF12-1)*9+FG12),0),0)</f>
        <v>5180</v>
      </c>
      <c r="FQ12" s="13">
        <f t="shared" si="12"/>
        <v>329.05283018867931</v>
      </c>
      <c r="FR12" s="13">
        <f t="shared" si="13"/>
        <v>334.23283018867932</v>
      </c>
      <c r="FS12" s="13">
        <f t="shared" si="14"/>
        <v>21.541869468464526</v>
      </c>
      <c r="FV12" s="69">
        <v>8</v>
      </c>
      <c r="FW12" s="69">
        <f>[1]装备!$CZ$3</f>
        <v>330.88000000000005</v>
      </c>
    </row>
    <row r="13" spans="1:179" ht="16.5" x14ac:dyDescent="0.2">
      <c r="J13" s="31">
        <v>9</v>
      </c>
      <c r="K13" s="31">
        <v>2</v>
      </c>
      <c r="L13" s="31">
        <v>9</v>
      </c>
      <c r="M13" s="31">
        <f>[2]属性投放!AY14</f>
        <v>1626</v>
      </c>
      <c r="N13" s="31">
        <f>[2]属性投放!AZ14</f>
        <v>769</v>
      </c>
      <c r="O13" s="31">
        <f>[2]属性投放!BA14</f>
        <v>11182</v>
      </c>
      <c r="P13" s="31">
        <f>[2]属性投放!BB14</f>
        <v>10</v>
      </c>
      <c r="Q13" s="31">
        <f>[2]属性投放!BC14</f>
        <v>5</v>
      </c>
      <c r="R13" s="31">
        <f>[2]属性投放!BD14</f>
        <v>80</v>
      </c>
      <c r="S13" s="31">
        <f>[2]属性投放!BJ14</f>
        <v>80</v>
      </c>
      <c r="T13" s="31">
        <f>[2]属性投放!BK14</f>
        <v>40</v>
      </c>
      <c r="U13" s="31">
        <f>[2]属性投放!BL14</f>
        <v>640</v>
      </c>
      <c r="V13" s="31">
        <f>[2]属性投放!BM14</f>
        <v>3</v>
      </c>
      <c r="W13" s="31">
        <f>[2]属性投放!BP14</f>
        <v>150</v>
      </c>
      <c r="X13" s="31">
        <f>[2]属性投放!BQ14</f>
        <v>75</v>
      </c>
      <c r="Y13" s="31">
        <f>[2]属性投放!BR14</f>
        <v>1200</v>
      </c>
      <c r="Z13" s="31">
        <f>[2]属性投放!BS14</f>
        <v>2096</v>
      </c>
      <c r="AA13" s="31">
        <f>[2]属性投放!BT14</f>
        <v>1004</v>
      </c>
      <c r="AB13" s="31">
        <f>[2]属性投放!BU14</f>
        <v>14942</v>
      </c>
      <c r="AC13" s="31">
        <f>[2]属性投放!BX14</f>
        <v>470</v>
      </c>
      <c r="AD13" s="31">
        <f>[2]属性投放!BY14</f>
        <v>235</v>
      </c>
      <c r="AE13" s="31">
        <f>[2]属性投放!BZ14</f>
        <v>3760</v>
      </c>
      <c r="AG13" s="31">
        <f>[2]属性投放!DM14</f>
        <v>2160</v>
      </c>
      <c r="AH13" s="31">
        <f>[2]属性投放!DN14</f>
        <v>1031</v>
      </c>
      <c r="AI13" s="31">
        <f>[2]属性投放!DO14</f>
        <v>14930</v>
      </c>
      <c r="AJ13" s="31">
        <f>[2]属性投放!DP14</f>
        <v>306</v>
      </c>
      <c r="AK13" s="31">
        <f>[2]属性投放!DQ14</f>
        <v>153</v>
      </c>
      <c r="AL13" s="31">
        <f>[2]属性投放!DR14</f>
        <v>2448</v>
      </c>
      <c r="AM13" s="31">
        <f>[2]属性投放!DS14</f>
        <v>36</v>
      </c>
      <c r="AN13" s="31">
        <f>[2]属性投放!DT14</f>
        <v>18</v>
      </c>
      <c r="AO13" s="31">
        <f>[2]属性投放!DU14</f>
        <v>286</v>
      </c>
      <c r="AP13" s="31">
        <f>[2]属性投放!DV14</f>
        <v>540</v>
      </c>
      <c r="AQ13" s="31">
        <f>[2]属性投放!DW14</f>
        <v>270</v>
      </c>
      <c r="AR13" s="31">
        <f>[2]属性投放!DX14</f>
        <v>4290</v>
      </c>
      <c r="AS13" s="31">
        <f>[2]属性投放!DY14</f>
        <v>3006</v>
      </c>
      <c r="AT13" s="31">
        <f>[2]属性投放!DZ14</f>
        <v>1454</v>
      </c>
      <c r="AU13" s="31">
        <f>[2]属性投放!EA14</f>
        <v>21668</v>
      </c>
      <c r="AW13" s="32">
        <v>2</v>
      </c>
      <c r="AX13" s="32">
        <v>9</v>
      </c>
      <c r="AY13" s="13">
        <f>[1]卡牌消耗!$AC13</f>
        <v>40</v>
      </c>
      <c r="AZ13" s="33">
        <f>INDEX($CJ$5:$CJ$56,数据母表!AX13)</f>
        <v>5</v>
      </c>
      <c r="BA13" s="13">
        <f>[2]属性投放!CH14</f>
        <v>35</v>
      </c>
      <c r="BB13" s="13">
        <f>[2]属性投放!CI14</f>
        <v>18</v>
      </c>
      <c r="BC13" s="13">
        <f>[2]属性投放!CJ14</f>
        <v>245</v>
      </c>
      <c r="BD13" s="32">
        <f>[1]卡牌消耗!AD13</f>
        <v>0</v>
      </c>
      <c r="BE13" s="32">
        <f>[1]卡牌消耗!AE13</f>
        <v>45</v>
      </c>
      <c r="BF13" s="32">
        <f>[1]卡牌消耗!AF13</f>
        <v>0</v>
      </c>
      <c r="BG13" s="32">
        <f>[1]卡牌消耗!AG13</f>
        <v>0</v>
      </c>
      <c r="BH13" s="32">
        <f>[1]卡牌消耗!AH13</f>
        <v>0</v>
      </c>
      <c r="BI13" s="32">
        <f>[1]卡牌消耗!AI13</f>
        <v>0</v>
      </c>
      <c r="BJ13" s="32">
        <f>[1]卡牌消耗!AJ13</f>
        <v>1350</v>
      </c>
      <c r="BM13" s="32">
        <v>2</v>
      </c>
      <c r="BN13" s="32">
        <v>9</v>
      </c>
      <c r="BO13" s="13">
        <f>[1]卡牌消耗!BG13</f>
        <v>0</v>
      </c>
      <c r="BP13" s="13">
        <f>[1]卡牌消耗!BH13</f>
        <v>40</v>
      </c>
      <c r="BQ13" s="13">
        <f>[1]卡牌消耗!BI13</f>
        <v>0</v>
      </c>
      <c r="BR13" s="13">
        <f>[1]卡牌消耗!BJ13</f>
        <v>0</v>
      </c>
      <c r="BS13" s="13">
        <f>[1]卡牌消耗!BK13</f>
        <v>7500</v>
      </c>
      <c r="BV13" s="31">
        <v>9</v>
      </c>
      <c r="BW13" s="31">
        <f>[1]节奏总表!L13</f>
        <v>50</v>
      </c>
      <c r="BX13" s="31">
        <f>[1]节奏总表!M13</f>
        <v>55</v>
      </c>
      <c r="BY13" s="31">
        <f>[1]节奏总表!N13</f>
        <v>34</v>
      </c>
      <c r="BZ13" s="32">
        <f>[1]节奏总表!$AC13</f>
        <v>0.71</v>
      </c>
      <c r="CA13" s="33">
        <f t="shared" si="1"/>
        <v>8</v>
      </c>
      <c r="CB13" s="33">
        <v>2</v>
      </c>
      <c r="CE13" s="31">
        <v>9</v>
      </c>
      <c r="CF13" s="31">
        <f>[3]时间节点!$BG13</f>
        <v>65</v>
      </c>
      <c r="CI13" s="31">
        <v>9</v>
      </c>
      <c r="CJ13" s="31">
        <f>[2]属性投放!$AL15</f>
        <v>5</v>
      </c>
      <c r="CK13" s="32">
        <f>[2]属性投放!$AN15</f>
        <v>40</v>
      </c>
      <c r="CM13" s="33">
        <v>9</v>
      </c>
      <c r="CN13" s="33">
        <f>[1]节奏总表!$BG12</f>
        <v>57</v>
      </c>
      <c r="CP13" s="33">
        <v>9</v>
      </c>
      <c r="CQ13" s="33">
        <v>2</v>
      </c>
      <c r="CR13" s="13">
        <f>[1]卡牌消耗!DE13</f>
        <v>600</v>
      </c>
      <c r="CS13" s="13">
        <f t="shared" si="2"/>
        <v>240</v>
      </c>
      <c r="CV13" s="32">
        <v>9</v>
      </c>
      <c r="CW13" s="33">
        <v>1</v>
      </c>
      <c r="CX13" s="13">
        <f>[1]装备!S14</f>
        <v>50</v>
      </c>
      <c r="CY13" s="13">
        <f t="shared" si="3"/>
        <v>500</v>
      </c>
      <c r="CZ13" s="13">
        <f>ROUND(INDEX([2]装备!M$6:M$17,$CV13)*INDEX([2]装备!$BR$6:$BR$9,$CW13),0)</f>
        <v>0</v>
      </c>
      <c r="DA13" s="13">
        <f>ROUND(INDEX([2]装备!N$6:N$17,$CV13)*INDEX([2]装备!$BR$6:$BR$9,$CW13),0)</f>
        <v>0</v>
      </c>
      <c r="DB13" s="13">
        <f>ROUND(INDEX([2]装备!O$6:O$17,$CV13)*INDEX([2]装备!$BR$6:$BR$9,$CW13),0)</f>
        <v>0</v>
      </c>
      <c r="DC13" s="13">
        <f>ROUND(INDEX([2]装备!S$6:S$17,$CV13)*INDEX([2]装备!$BR$6:$BR$9,$CW13),0)</f>
        <v>0</v>
      </c>
      <c r="DD13" s="13">
        <f>ROUND(INDEX([2]装备!T$6:T$17,$CV13)*INDEX([2]装备!$BR$6:$BR$9,$CW13),0)</f>
        <v>0</v>
      </c>
      <c r="DE13" s="13">
        <f>ROUND(INDEX([2]装备!U$6:U$17,$CV13)*INDEX([2]装备!$BR$6:$BR$9,$CW13),0)</f>
        <v>0</v>
      </c>
      <c r="DF13" s="13">
        <v>0</v>
      </c>
      <c r="DG13" s="13">
        <v>0</v>
      </c>
      <c r="DH13" s="13">
        <v>0</v>
      </c>
      <c r="DK13" s="32">
        <v>9</v>
      </c>
      <c r="DL13" s="32">
        <f>[1]装备!AM14*8</f>
        <v>720</v>
      </c>
      <c r="DM13" s="32">
        <f>[1]装备!AN14*8</f>
        <v>1120</v>
      </c>
      <c r="DN13" s="32">
        <f>[1]装备!AO14*8</f>
        <v>1400</v>
      </c>
      <c r="DO13" s="32">
        <f>[1]装备!AP14*8</f>
        <v>1680</v>
      </c>
      <c r="DR13" s="13">
        <v>9</v>
      </c>
      <c r="DS13" s="13">
        <v>1</v>
      </c>
      <c r="DT13" s="13">
        <f t="shared" si="4"/>
        <v>720</v>
      </c>
      <c r="DW13" s="13">
        <f>[1]新神器!AG15</f>
        <v>9</v>
      </c>
      <c r="DX13" s="13">
        <f>[1]新神器!AH15</f>
        <v>3</v>
      </c>
      <c r="DY13" s="13">
        <f>[1]新神器!AI15</f>
        <v>1</v>
      </c>
      <c r="DZ13" s="13">
        <f>[1]新神器!$P16</f>
        <v>1</v>
      </c>
      <c r="EA13" s="13">
        <f>[1]新神器!AJ15</f>
        <v>1606011</v>
      </c>
      <c r="EB13" s="13">
        <f>[1]新神器!$AM15</f>
        <v>20</v>
      </c>
      <c r="ED13" s="35">
        <f>[1]新神器!J16</f>
        <v>9</v>
      </c>
      <c r="EE13" s="35">
        <f>[1]新神器!K16</f>
        <v>3</v>
      </c>
      <c r="EH13" s="13">
        <f>[1]新神器!HA15</f>
        <v>1</v>
      </c>
      <c r="EI13" s="13">
        <f t="shared" si="5"/>
        <v>1</v>
      </c>
      <c r="EJ13" s="13">
        <f t="shared" si="6"/>
        <v>1</v>
      </c>
      <c r="EK13" s="13">
        <f>[1]新神器!HE15</f>
        <v>1606003</v>
      </c>
      <c r="EL13" s="13" t="str">
        <f>[1]新神器!HF15</f>
        <v>神器1-1 : 9级</v>
      </c>
      <c r="EM13" s="13">
        <f>[1]新神器!HH15</f>
        <v>9</v>
      </c>
      <c r="EN13" s="13">
        <f>[1]新神器!HJ15</f>
        <v>3</v>
      </c>
      <c r="EO13" s="13">
        <f>[2]新神器!$AW14*6</f>
        <v>1524</v>
      </c>
      <c r="EP13" s="13">
        <f t="shared" si="7"/>
        <v>204</v>
      </c>
      <c r="EQ13" s="13">
        <f t="shared" si="0"/>
        <v>30</v>
      </c>
      <c r="ER13" s="13">
        <f>[1]新神器!$HL15</f>
        <v>3550</v>
      </c>
      <c r="ES13" s="13">
        <f t="shared" si="8"/>
        <v>33.549999999999997</v>
      </c>
      <c r="ET13" s="13">
        <f t="shared" si="9"/>
        <v>36.479999999999997</v>
      </c>
      <c r="FA13" s="38">
        <v>8</v>
      </c>
      <c r="FB13" s="38">
        <v>150</v>
      </c>
      <c r="FC13" s="38">
        <v>3</v>
      </c>
      <c r="FF13" s="38">
        <f>[2]专属武器!O12</f>
        <v>1</v>
      </c>
      <c r="FG13" s="38">
        <f>[2]专属武器!P12</f>
        <v>8</v>
      </c>
      <c r="FH13" s="13">
        <f>[2]专属武器!Q12</f>
        <v>280</v>
      </c>
      <c r="FI13" s="13">
        <f>[2]专属武器!R12</f>
        <v>140</v>
      </c>
      <c r="FJ13" s="13">
        <f>[2]专属武器!S12</f>
        <v>5600</v>
      </c>
      <c r="FK13" s="13">
        <f t="shared" si="11"/>
        <v>8400</v>
      </c>
      <c r="FL13" s="13">
        <f>IF(FG13&gt;0,INDEX([1]专属武器强化!DX$6:DX$77,($FF13-1)*9+$FG13),0)</f>
        <v>106.55044025157235</v>
      </c>
      <c r="FM13" s="13">
        <f>IF(FH13&gt;0,INDEX([1]专属武器强化!DY$6:DY$77,($FF13-1)*9+$FG13),0)</f>
        <v>0</v>
      </c>
      <c r="FN13" s="13">
        <f>IF(FI13&gt;0,INDEX([1]专属武器强化!DZ$6:DZ$77,($FF13-1)*9+$FG13),0)</f>
        <v>0</v>
      </c>
      <c r="FO13" s="13">
        <f>IF(FJ13&gt;0,INDEX([1]专属武器强化!EA$6:EA$77,($FF13-1)*9+$FG13),0)</f>
        <v>0</v>
      </c>
      <c r="FP13" s="13">
        <f>IF(FG13&gt;0,ROUND(INDEX([1]专属武器强化!$EY$6:$EY$77,(FF13-1)*9+FG13),0),0)</f>
        <v>8379</v>
      </c>
      <c r="FQ13" s="13">
        <f t="shared" si="12"/>
        <v>532.75220125786177</v>
      </c>
      <c r="FR13" s="13">
        <f t="shared" si="13"/>
        <v>541.13120125786179</v>
      </c>
      <c r="FS13" s="13">
        <f t="shared" si="14"/>
        <v>15.523037630197933</v>
      </c>
      <c r="FV13" s="69">
        <v>9</v>
      </c>
      <c r="FW13" s="69">
        <f>[1]装备!$CZ$3</f>
        <v>330.88000000000005</v>
      </c>
    </row>
    <row r="14" spans="1:179" ht="16.5" x14ac:dyDescent="0.2">
      <c r="J14" s="31">
        <v>10</v>
      </c>
      <c r="K14" s="31">
        <v>2</v>
      </c>
      <c r="L14" s="31">
        <v>10</v>
      </c>
      <c r="M14" s="31">
        <f>[2]属性投放!AY15</f>
        <v>2096</v>
      </c>
      <c r="N14" s="31">
        <f>[2]属性投放!AZ15</f>
        <v>1004</v>
      </c>
      <c r="O14" s="31">
        <f>[2]属性投放!BA15</f>
        <v>14942</v>
      </c>
      <c r="P14" s="31">
        <f>[2]属性投放!BB15</f>
        <v>12</v>
      </c>
      <c r="Q14" s="31">
        <f>[2]属性投放!BC15</f>
        <v>6</v>
      </c>
      <c r="R14" s="31">
        <f>[2]属性投放!BD15</f>
        <v>108</v>
      </c>
      <c r="S14" s="31">
        <f>[2]属性投放!BJ15</f>
        <v>100</v>
      </c>
      <c r="T14" s="31">
        <f>[2]属性投放!BK15</f>
        <v>50</v>
      </c>
      <c r="U14" s="31">
        <f>[2]属性投放!BL15</f>
        <v>900</v>
      </c>
      <c r="V14" s="31">
        <f>[2]属性投放!BM15</f>
        <v>3</v>
      </c>
      <c r="W14" s="31">
        <f>[2]属性投放!BP15</f>
        <v>160</v>
      </c>
      <c r="X14" s="31">
        <f>[2]属性投放!BQ15</f>
        <v>80</v>
      </c>
      <c r="Y14" s="31">
        <f>[2]属性投放!BR15</f>
        <v>1440</v>
      </c>
      <c r="Z14" s="31">
        <f>[2]属性投放!BS15</f>
        <v>2640</v>
      </c>
      <c r="AA14" s="31">
        <f>[2]属性投放!BT15</f>
        <v>1276</v>
      </c>
      <c r="AB14" s="31">
        <f>[2]属性投放!BU15</f>
        <v>19838</v>
      </c>
      <c r="AC14" s="31">
        <f>[2]属性投放!BX15</f>
        <v>544</v>
      </c>
      <c r="AD14" s="31">
        <f>[2]属性投放!BY15</f>
        <v>272</v>
      </c>
      <c r="AE14" s="31">
        <f>[2]属性投放!BZ15</f>
        <v>4896</v>
      </c>
      <c r="AG14" s="31">
        <f>[2]属性投放!DM15</f>
        <v>3006</v>
      </c>
      <c r="AH14" s="31">
        <f>[2]属性投放!DN15</f>
        <v>1454</v>
      </c>
      <c r="AI14" s="31">
        <f>[2]属性投放!DO15</f>
        <v>21668</v>
      </c>
      <c r="AJ14" s="31">
        <f>[2]属性投放!DP15</f>
        <v>652</v>
      </c>
      <c r="AK14" s="31">
        <f>[2]属性投放!DQ15</f>
        <v>326</v>
      </c>
      <c r="AL14" s="31">
        <f>[2]属性投放!DR15</f>
        <v>5870</v>
      </c>
      <c r="AM14" s="31">
        <f>[2]属性投放!DS15</f>
        <v>76</v>
      </c>
      <c r="AN14" s="31">
        <f>[2]属性投放!DT15</f>
        <v>38</v>
      </c>
      <c r="AO14" s="31">
        <f>[2]属性投放!DU15</f>
        <v>685</v>
      </c>
      <c r="AP14" s="31">
        <f>[2]属性投放!DV15</f>
        <v>0</v>
      </c>
      <c r="AQ14" s="31">
        <f>[2]属性投放!DW15</f>
        <v>0</v>
      </c>
      <c r="AR14" s="31">
        <f>[2]属性投放!DX15</f>
        <v>0</v>
      </c>
      <c r="AS14" s="31">
        <f>[2]属性投放!DY15</f>
        <v>3658</v>
      </c>
      <c r="AT14" s="31">
        <f>[2]属性投放!DZ15</f>
        <v>1780</v>
      </c>
      <c r="AU14" s="31">
        <f>[2]属性投放!EA15</f>
        <v>27538</v>
      </c>
      <c r="AW14" s="32">
        <v>2</v>
      </c>
      <c r="AX14" s="32">
        <v>10</v>
      </c>
      <c r="AY14" s="13">
        <f>[1]卡牌消耗!$AC14</f>
        <v>43</v>
      </c>
      <c r="AZ14" s="33">
        <f>INDEX($CJ$5:$CJ$56,数据母表!AX14)</f>
        <v>6</v>
      </c>
      <c r="BA14" s="13">
        <f>[2]属性投放!CH15</f>
        <v>40</v>
      </c>
      <c r="BB14" s="13">
        <f>[2]属性投放!CI15</f>
        <v>20</v>
      </c>
      <c r="BC14" s="13">
        <f>[2]属性投放!CJ15</f>
        <v>280</v>
      </c>
      <c r="BD14" s="32">
        <f>[1]卡牌消耗!AD14</f>
        <v>0</v>
      </c>
      <c r="BE14" s="32">
        <f>[1]卡牌消耗!AE14</f>
        <v>70</v>
      </c>
      <c r="BF14" s="32">
        <f>[1]卡牌消耗!AF14</f>
        <v>0</v>
      </c>
      <c r="BG14" s="32">
        <f>[1]卡牌消耗!AG14</f>
        <v>0</v>
      </c>
      <c r="BH14" s="32">
        <f>[1]卡牌消耗!AH14</f>
        <v>0</v>
      </c>
      <c r="BI14" s="32">
        <f>[1]卡牌消耗!AI14</f>
        <v>0</v>
      </c>
      <c r="BJ14" s="32">
        <f>[1]卡牌消耗!AJ14</f>
        <v>2300</v>
      </c>
      <c r="BM14" s="32">
        <v>2</v>
      </c>
      <c r="BN14" s="32">
        <v>10</v>
      </c>
      <c r="BO14" s="13">
        <f>[1]卡牌消耗!BG14</f>
        <v>0</v>
      </c>
      <c r="BP14" s="13">
        <f>[1]卡牌消耗!BH14</f>
        <v>55</v>
      </c>
      <c r="BQ14" s="13">
        <f>[1]卡牌消耗!BI14</f>
        <v>0</v>
      </c>
      <c r="BR14" s="13">
        <f>[1]卡牌消耗!BJ14</f>
        <v>0</v>
      </c>
      <c r="BS14" s="13">
        <f>[1]卡牌消耗!BK14</f>
        <v>13500</v>
      </c>
      <c r="BV14" s="31">
        <v>10</v>
      </c>
      <c r="BW14" s="31">
        <f>[1]节奏总表!L14</f>
        <v>55</v>
      </c>
      <c r="BX14" s="31">
        <f>[1]节奏总表!M14</f>
        <v>60</v>
      </c>
      <c r="BY14" s="31">
        <f>[1]节奏总表!N14</f>
        <v>40</v>
      </c>
      <c r="BZ14" s="32">
        <f>[1]节奏总表!$AC14</f>
        <v>0.83000000000000007</v>
      </c>
      <c r="CA14" s="33">
        <f t="shared" si="1"/>
        <v>9</v>
      </c>
      <c r="CB14" s="33">
        <v>3</v>
      </c>
      <c r="CE14" s="31">
        <v>10</v>
      </c>
      <c r="CF14" s="31">
        <f>[3]时间节点!$BG14</f>
        <v>70</v>
      </c>
      <c r="CI14" s="31">
        <v>10</v>
      </c>
      <c r="CJ14" s="31">
        <f>[2]属性投放!$AL16</f>
        <v>6</v>
      </c>
      <c r="CK14" s="32">
        <f>[2]属性投放!$AN16</f>
        <v>43</v>
      </c>
      <c r="CM14" s="33">
        <v>10</v>
      </c>
      <c r="CN14" s="33">
        <f>[1]节奏总表!$BG13</f>
        <v>65</v>
      </c>
      <c r="CP14" s="33">
        <v>10</v>
      </c>
      <c r="CQ14" s="33">
        <v>2</v>
      </c>
      <c r="CR14" s="13">
        <f>[1]卡牌消耗!DE14</f>
        <v>650</v>
      </c>
      <c r="CS14" s="13">
        <f t="shared" si="2"/>
        <v>260</v>
      </c>
      <c r="CV14" s="32">
        <v>10</v>
      </c>
      <c r="CW14" s="33">
        <v>1</v>
      </c>
      <c r="CX14" s="13">
        <f>[1]装备!S15</f>
        <v>60</v>
      </c>
      <c r="CY14" s="13">
        <f t="shared" si="3"/>
        <v>600</v>
      </c>
      <c r="CZ14" s="13">
        <f>ROUND(INDEX([2]装备!M$6:M$17,$CV14)*INDEX([2]装备!$BR$6:$BR$9,$CW14),0)</f>
        <v>0</v>
      </c>
      <c r="DA14" s="13">
        <f>ROUND(INDEX([2]装备!N$6:N$17,$CV14)*INDEX([2]装备!$BR$6:$BR$9,$CW14),0)</f>
        <v>0</v>
      </c>
      <c r="DB14" s="13">
        <f>ROUND(INDEX([2]装备!O$6:O$17,$CV14)*INDEX([2]装备!$BR$6:$BR$9,$CW14),0)</f>
        <v>0</v>
      </c>
      <c r="DC14" s="13">
        <f>ROUND(INDEX([2]装备!S$6:S$17,$CV14)*INDEX([2]装备!$BR$6:$BR$9,$CW14),0)</f>
        <v>0</v>
      </c>
      <c r="DD14" s="13">
        <f>ROUND(INDEX([2]装备!T$6:T$17,$CV14)*INDEX([2]装备!$BR$6:$BR$9,$CW14),0)</f>
        <v>0</v>
      </c>
      <c r="DE14" s="13">
        <f>ROUND(INDEX([2]装备!U$6:U$17,$CV14)*INDEX([2]装备!$BR$6:$BR$9,$CW14),0)</f>
        <v>0</v>
      </c>
      <c r="DF14" s="13">
        <v>0</v>
      </c>
      <c r="DG14" s="13">
        <v>0</v>
      </c>
      <c r="DH14" s="13">
        <v>0</v>
      </c>
      <c r="DK14" s="32">
        <v>10</v>
      </c>
      <c r="DL14" s="32">
        <f>[1]装备!AM15*8</f>
        <v>720</v>
      </c>
      <c r="DM14" s="32">
        <f>[1]装备!AN15*8</f>
        <v>1160</v>
      </c>
      <c r="DN14" s="32">
        <f>[1]装备!AO15*8</f>
        <v>1480</v>
      </c>
      <c r="DO14" s="32">
        <f>[1]装备!AP15*8</f>
        <v>1760</v>
      </c>
      <c r="DR14" s="13">
        <v>10</v>
      </c>
      <c r="DS14" s="13">
        <v>1</v>
      </c>
      <c r="DT14" s="13">
        <f t="shared" si="4"/>
        <v>720</v>
      </c>
      <c r="DW14" s="13">
        <f>[1]新神器!AG16</f>
        <v>10</v>
      </c>
      <c r="DX14" s="13">
        <f>[1]新神器!AH16</f>
        <v>3</v>
      </c>
      <c r="DY14" s="13">
        <f>[1]新神器!AI16</f>
        <v>2</v>
      </c>
      <c r="DZ14" s="13">
        <f>[1]新神器!$P17</f>
        <v>1</v>
      </c>
      <c r="EA14" s="13">
        <f>[1]新神器!AJ16</f>
        <v>1606012</v>
      </c>
      <c r="EB14" s="13">
        <f>[1]新神器!$AM16</f>
        <v>20</v>
      </c>
      <c r="ED14" s="35">
        <f>[1]新神器!J17</f>
        <v>10</v>
      </c>
      <c r="EE14" s="35">
        <f>[1]新神器!K17</f>
        <v>5</v>
      </c>
      <c r="EH14" s="13">
        <f>[1]新神器!HA16</f>
        <v>1</v>
      </c>
      <c r="EI14" s="13">
        <f t="shared" si="5"/>
        <v>1</v>
      </c>
      <c r="EJ14" s="13">
        <f t="shared" si="6"/>
        <v>1</v>
      </c>
      <c r="EK14" s="13">
        <f>[1]新神器!HE16</f>
        <v>1606003</v>
      </c>
      <c r="EL14" s="13" t="str">
        <f>[1]新神器!HF16</f>
        <v>神器1-1 : 10级</v>
      </c>
      <c r="EM14" s="13">
        <f>[1]新神器!HH16</f>
        <v>10</v>
      </c>
      <c r="EN14" s="13">
        <f>[1]新神器!HJ16</f>
        <v>5</v>
      </c>
      <c r="EO14" s="13">
        <f>[2]新神器!$AW15*6</f>
        <v>1704</v>
      </c>
      <c r="EP14" s="13">
        <f t="shared" si="7"/>
        <v>180</v>
      </c>
      <c r="EQ14" s="13">
        <f t="shared" si="0"/>
        <v>50</v>
      </c>
      <c r="ER14" s="13">
        <f>[1]新神器!$HL16</f>
        <v>3650</v>
      </c>
      <c r="ES14" s="13">
        <f t="shared" si="8"/>
        <v>53.65</v>
      </c>
      <c r="ET14" s="13">
        <f t="shared" si="9"/>
        <v>20.13</v>
      </c>
      <c r="FF14" s="38">
        <f>[2]专属武器!O13</f>
        <v>1</v>
      </c>
      <c r="FG14" s="38">
        <f>[2]专属武器!P13</f>
        <v>9</v>
      </c>
      <c r="FH14" s="13">
        <f>[2]专属武器!Q13</f>
        <v>320</v>
      </c>
      <c r="FI14" s="13">
        <f>[2]专属武器!R13</f>
        <v>160</v>
      </c>
      <c r="FJ14" s="13">
        <f>[2]专属武器!S13</f>
        <v>6400</v>
      </c>
      <c r="FK14" s="13">
        <f t="shared" si="11"/>
        <v>9600</v>
      </c>
      <c r="FL14" s="13">
        <f>IF(FG14&gt;0,INDEX([1]专属武器强化!DX$6:DX$77,($FF14-1)*9+$FG14),0)</f>
        <v>172.36100628930822</v>
      </c>
      <c r="FM14" s="13">
        <f>IF(FH14&gt;0,INDEX([1]专属武器强化!DY$6:DY$77,($FF14-1)*9+$FG14),0)</f>
        <v>0</v>
      </c>
      <c r="FN14" s="13">
        <f>IF(FI14&gt;0,INDEX([1]专属武器强化!DZ$6:DZ$77,($FF14-1)*9+$FG14),0)</f>
        <v>0</v>
      </c>
      <c r="FO14" s="13">
        <f>IF(FJ14&gt;0,INDEX([1]专属武器强化!EA$6:EA$77,($FF14-1)*9+$FG14),0)</f>
        <v>0</v>
      </c>
      <c r="FP14" s="13">
        <f>IF(FG14&gt;0,ROUND(INDEX([1]专属武器强化!$EY$6:$EY$77,(FF14-1)*9+FG14),0),0)</f>
        <v>13559</v>
      </c>
      <c r="FQ14" s="13">
        <f t="shared" si="12"/>
        <v>861.80503144654108</v>
      </c>
      <c r="FR14" s="13">
        <f t="shared" si="13"/>
        <v>875.36403144654105</v>
      </c>
      <c r="FS14" s="13">
        <f t="shared" si="14"/>
        <v>10.96686596105163</v>
      </c>
      <c r="FV14" s="69">
        <v>10</v>
      </c>
      <c r="FW14" s="69">
        <f>[1]装备!$DA$3</f>
        <v>408.8</v>
      </c>
    </row>
    <row r="15" spans="1:179" ht="16.5" x14ac:dyDescent="0.2">
      <c r="J15" s="31">
        <v>11</v>
      </c>
      <c r="K15" s="31">
        <v>2</v>
      </c>
      <c r="L15" s="31">
        <v>11</v>
      </c>
      <c r="M15" s="31">
        <f>[2]属性投放!AY16</f>
        <v>2640</v>
      </c>
      <c r="N15" s="31">
        <f>[2]属性投放!AZ16</f>
        <v>1276</v>
      </c>
      <c r="O15" s="31">
        <f>[2]属性投放!BA16</f>
        <v>19838</v>
      </c>
      <c r="P15" s="31">
        <f>[2]属性投放!BB16</f>
        <v>12</v>
      </c>
      <c r="Q15" s="31">
        <f>[2]属性投放!BC16</f>
        <v>6</v>
      </c>
      <c r="R15" s="31">
        <f>[2]属性投放!BD16</f>
        <v>108</v>
      </c>
      <c r="S15" s="31">
        <f>[2]属性投放!BJ16</f>
        <v>130</v>
      </c>
      <c r="T15" s="31">
        <f>[2]属性投放!BK16</f>
        <v>65</v>
      </c>
      <c r="U15" s="31">
        <f>[2]属性投放!BL16</f>
        <v>1170</v>
      </c>
      <c r="V15" s="31">
        <f>[2]属性投放!BM16</f>
        <v>3</v>
      </c>
      <c r="W15" s="31">
        <f>[2]属性投放!BP16</f>
        <v>200</v>
      </c>
      <c r="X15" s="31">
        <f>[2]属性投放!BQ16</f>
        <v>100</v>
      </c>
      <c r="Y15" s="31">
        <f>[2]属性投放!BR16</f>
        <v>1800</v>
      </c>
      <c r="Z15" s="31">
        <f>[2]属性投放!BS16</f>
        <v>3326</v>
      </c>
      <c r="AA15" s="31">
        <f>[2]属性投放!BT16</f>
        <v>1619</v>
      </c>
      <c r="AB15" s="31">
        <f>[2]属性投放!BU16</f>
        <v>26012</v>
      </c>
      <c r="AC15" s="31">
        <f>[2]属性投放!BX16</f>
        <v>686</v>
      </c>
      <c r="AD15" s="31">
        <f>[2]属性投放!BY16</f>
        <v>343</v>
      </c>
      <c r="AE15" s="31">
        <f>[2]属性投放!BZ16</f>
        <v>6174</v>
      </c>
      <c r="AG15" s="31">
        <f>[2]属性投放!DM16</f>
        <v>3658</v>
      </c>
      <c r="AH15" s="31">
        <f>[2]属性投放!DN16</f>
        <v>1780</v>
      </c>
      <c r="AI15" s="31">
        <f>[2]属性投放!DO16</f>
        <v>27538</v>
      </c>
      <c r="AJ15" s="31">
        <f>[2]属性投放!DP16</f>
        <v>652</v>
      </c>
      <c r="AK15" s="31">
        <f>[2]属性投放!DQ16</f>
        <v>326</v>
      </c>
      <c r="AL15" s="31">
        <f>[2]属性投放!DR16</f>
        <v>5870</v>
      </c>
      <c r="AM15" s="31">
        <f>[2]属性投放!DS16</f>
        <v>76</v>
      </c>
      <c r="AN15" s="31">
        <f>[2]属性投放!DT16</f>
        <v>38</v>
      </c>
      <c r="AO15" s="31">
        <f>[2]属性投放!DU16</f>
        <v>685</v>
      </c>
      <c r="AP15" s="31">
        <f>[2]属性投放!DV16</f>
        <v>0</v>
      </c>
      <c r="AQ15" s="31">
        <f>[2]属性投放!DW16</f>
        <v>0</v>
      </c>
      <c r="AR15" s="31">
        <f>[2]属性投放!DX16</f>
        <v>0</v>
      </c>
      <c r="AS15" s="31">
        <f>[2]属性投放!DY16</f>
        <v>4310</v>
      </c>
      <c r="AT15" s="31">
        <f>[2]属性投放!DZ16</f>
        <v>2106</v>
      </c>
      <c r="AU15" s="31">
        <f>[2]属性投放!EA16</f>
        <v>33408</v>
      </c>
      <c r="AW15" s="32">
        <v>2</v>
      </c>
      <c r="AX15" s="32">
        <v>11</v>
      </c>
      <c r="AY15" s="13">
        <f>[1]卡牌消耗!$AC15</f>
        <v>45</v>
      </c>
      <c r="AZ15" s="33">
        <f>INDEX($CJ$5:$CJ$56,数据母表!AX15)</f>
        <v>6</v>
      </c>
      <c r="BA15" s="13">
        <f>[2]属性投放!CH16</f>
        <v>40</v>
      </c>
      <c r="BB15" s="13">
        <f>[2]属性投放!CI16</f>
        <v>20</v>
      </c>
      <c r="BC15" s="13">
        <f>[2]属性投放!CJ16</f>
        <v>280</v>
      </c>
      <c r="BD15" s="32">
        <f>[1]卡牌消耗!AD15</f>
        <v>0</v>
      </c>
      <c r="BE15" s="32">
        <f>[1]卡牌消耗!AE15</f>
        <v>70</v>
      </c>
      <c r="BF15" s="32">
        <f>[1]卡牌消耗!AF15</f>
        <v>0</v>
      </c>
      <c r="BG15" s="32">
        <f>[1]卡牌消耗!AG15</f>
        <v>0</v>
      </c>
      <c r="BH15" s="32">
        <f>[1]卡牌消耗!AH15</f>
        <v>0</v>
      </c>
      <c r="BI15" s="32">
        <f>[1]卡牌消耗!AI15</f>
        <v>0</v>
      </c>
      <c r="BJ15" s="32">
        <f>[1]卡牌消耗!AJ15</f>
        <v>2300</v>
      </c>
      <c r="BM15" s="32">
        <v>2</v>
      </c>
      <c r="BN15" s="32">
        <v>11</v>
      </c>
      <c r="BO15" s="13">
        <f>[1]卡牌消耗!BG15</f>
        <v>0</v>
      </c>
      <c r="BP15" s="13">
        <f>[1]卡牌消耗!BH15</f>
        <v>74</v>
      </c>
      <c r="BQ15" s="13">
        <f>[1]卡牌消耗!BI15</f>
        <v>0</v>
      </c>
      <c r="BR15" s="13">
        <f>[1]卡牌消耗!BJ15</f>
        <v>0</v>
      </c>
      <c r="BS15" s="13">
        <f>[1]卡牌消耗!BK15</f>
        <v>13500</v>
      </c>
      <c r="BV15" s="31">
        <v>11</v>
      </c>
      <c r="BW15" s="31">
        <f>[1]节奏总表!L15</f>
        <v>60</v>
      </c>
      <c r="BX15" s="31">
        <f>[1]节奏总表!M15</f>
        <v>65</v>
      </c>
      <c r="BY15" s="31">
        <f>[1]节奏总表!N15</f>
        <v>45</v>
      </c>
      <c r="BZ15" s="32">
        <f>[1]节奏总表!$AC15</f>
        <v>0.94000000000000039</v>
      </c>
      <c r="CA15" s="33">
        <f t="shared" si="1"/>
        <v>9</v>
      </c>
      <c r="CB15" s="33">
        <v>3</v>
      </c>
      <c r="CE15" s="31">
        <v>11</v>
      </c>
      <c r="CF15" s="31">
        <f>[3]时间节点!$BG15</f>
        <v>80</v>
      </c>
      <c r="CI15" s="31">
        <v>11</v>
      </c>
      <c r="CJ15" s="31">
        <f>[2]属性投放!$AL17</f>
        <v>6</v>
      </c>
      <c r="CK15" s="32">
        <f>[2]属性投放!$AN17</f>
        <v>45</v>
      </c>
      <c r="CM15" s="33">
        <v>11</v>
      </c>
      <c r="CN15" s="33">
        <f>[1]节奏总表!$BG14</f>
        <v>72</v>
      </c>
      <c r="CP15" s="33">
        <v>11</v>
      </c>
      <c r="CQ15" s="33">
        <v>2</v>
      </c>
      <c r="CR15" s="13">
        <f>[1]卡牌消耗!DE15</f>
        <v>650</v>
      </c>
      <c r="CS15" s="13">
        <f t="shared" si="2"/>
        <v>260</v>
      </c>
      <c r="CV15" s="32">
        <v>11</v>
      </c>
      <c r="CW15" s="33">
        <v>1</v>
      </c>
      <c r="CX15" s="13">
        <f>[1]装备!S16</f>
        <v>80</v>
      </c>
      <c r="CY15" s="13">
        <f t="shared" si="3"/>
        <v>800</v>
      </c>
      <c r="CZ15" s="13">
        <f>ROUND(INDEX([2]装备!M$6:M$17,$CV15)*INDEX([2]装备!$BR$6:$BR$9,$CW15),0)</f>
        <v>0</v>
      </c>
      <c r="DA15" s="13">
        <f>ROUND(INDEX([2]装备!N$6:N$17,$CV15)*INDEX([2]装备!$BR$6:$BR$9,$CW15),0)</f>
        <v>0</v>
      </c>
      <c r="DB15" s="13">
        <f>ROUND(INDEX([2]装备!O$6:O$17,$CV15)*INDEX([2]装备!$BR$6:$BR$9,$CW15),0)</f>
        <v>0</v>
      </c>
      <c r="DC15" s="13">
        <f>ROUND(INDEX([2]装备!S$6:S$17,$CV15)*INDEX([2]装备!$BR$6:$BR$9,$CW15),0)</f>
        <v>0</v>
      </c>
      <c r="DD15" s="13">
        <f>ROUND(INDEX([2]装备!T$6:T$17,$CV15)*INDEX([2]装备!$BR$6:$BR$9,$CW15),0)</f>
        <v>0</v>
      </c>
      <c r="DE15" s="13">
        <f>ROUND(INDEX([2]装备!U$6:U$17,$CV15)*INDEX([2]装备!$BR$6:$BR$9,$CW15),0)</f>
        <v>0</v>
      </c>
      <c r="DF15" s="13">
        <v>0</v>
      </c>
      <c r="DG15" s="13">
        <v>0</v>
      </c>
      <c r="DH15" s="13">
        <v>0</v>
      </c>
      <c r="DK15" s="32">
        <v>11</v>
      </c>
      <c r="DL15" s="32">
        <f>[1]装备!AM16*8</f>
        <v>760</v>
      </c>
      <c r="DM15" s="32">
        <f>[1]装备!AN16*8</f>
        <v>1200</v>
      </c>
      <c r="DN15" s="32">
        <f>[1]装备!AO16*8</f>
        <v>1520</v>
      </c>
      <c r="DO15" s="32">
        <f>[1]装备!AP16*8</f>
        <v>1800</v>
      </c>
      <c r="DR15" s="13">
        <v>11</v>
      </c>
      <c r="DS15" s="13">
        <v>1</v>
      </c>
      <c r="DT15" s="13">
        <f t="shared" si="4"/>
        <v>760</v>
      </c>
      <c r="DW15" s="13">
        <f>[1]新神器!AG17</f>
        <v>11</v>
      </c>
      <c r="DX15" s="13">
        <f>[1]新神器!AH17</f>
        <v>3</v>
      </c>
      <c r="DY15" s="13">
        <f>[1]新神器!AI17</f>
        <v>3</v>
      </c>
      <c r="DZ15" s="13">
        <f>[1]新神器!$P18</f>
        <v>2</v>
      </c>
      <c r="EA15" s="13">
        <f>[1]新神器!AJ17</f>
        <v>1606013</v>
      </c>
      <c r="EB15" s="13">
        <f>[1]新神器!$AM17</f>
        <v>60</v>
      </c>
      <c r="ED15" s="35">
        <f>[1]新神器!J18</f>
        <v>11</v>
      </c>
      <c r="EE15" s="35">
        <f>[1]新神器!K18</f>
        <v>5</v>
      </c>
      <c r="EH15" s="13">
        <f>[1]新神器!HA17</f>
        <v>1</v>
      </c>
      <c r="EI15" s="13">
        <f t="shared" si="5"/>
        <v>1</v>
      </c>
      <c r="EJ15" s="13">
        <f t="shared" si="6"/>
        <v>1</v>
      </c>
      <c r="EK15" s="13">
        <f>[1]新神器!HE17</f>
        <v>1606003</v>
      </c>
      <c r="EL15" s="13" t="str">
        <f>[1]新神器!HF17</f>
        <v>神器1-1 : 11级</v>
      </c>
      <c r="EM15" s="13">
        <f>[1]新神器!HH17</f>
        <v>11</v>
      </c>
      <c r="EN15" s="13">
        <f>[1]新神器!HJ17</f>
        <v>5</v>
      </c>
      <c r="EO15" s="13">
        <f>[2]新神器!$AW16*6</f>
        <v>1914</v>
      </c>
      <c r="EP15" s="13">
        <f t="shared" si="7"/>
        <v>210</v>
      </c>
      <c r="EQ15" s="13">
        <f t="shared" si="0"/>
        <v>50</v>
      </c>
      <c r="ER15" s="13">
        <f>[1]新神器!$HL17</f>
        <v>3750</v>
      </c>
      <c r="ES15" s="13">
        <f t="shared" si="8"/>
        <v>53.75</v>
      </c>
      <c r="ET15" s="13">
        <f t="shared" si="9"/>
        <v>23.44</v>
      </c>
      <c r="FF15" s="38">
        <f>[2]专属武器!O14</f>
        <v>2</v>
      </c>
      <c r="FG15" s="38">
        <f>[2]专属武器!P14</f>
        <v>0</v>
      </c>
      <c r="FH15" s="13">
        <f>[2]专属武器!Q14</f>
        <v>0</v>
      </c>
      <c r="FI15" s="13">
        <f>[2]专属武器!R14</f>
        <v>0</v>
      </c>
      <c r="FJ15" s="13">
        <f>[2]专属武器!S14</f>
        <v>0</v>
      </c>
      <c r="FK15" s="13">
        <f t="shared" si="11"/>
        <v>0</v>
      </c>
      <c r="FL15" s="13">
        <f>IF(FG15&gt;0,INDEX([1]专属武器强化!DX$6:DX$77,($FF15-1)*9+$FG15),0)</f>
        <v>0</v>
      </c>
      <c r="FM15" s="13">
        <f>IF(FH15&gt;0,INDEX([1]专属武器强化!DY$6:DY$77,($FF15-1)*9+$FG15),0)</f>
        <v>0</v>
      </c>
      <c r="FN15" s="13">
        <f>IF(FI15&gt;0,INDEX([1]专属武器强化!DZ$6:DZ$77,($FF15-1)*9+$FG15),0)</f>
        <v>0</v>
      </c>
      <c r="FO15" s="13">
        <f>IF(FJ15&gt;0,INDEX([1]专属武器强化!EA$6:EA$77,($FF15-1)*9+$FG15),0)</f>
        <v>0</v>
      </c>
      <c r="FP15" s="13">
        <f>IF(FG15&gt;0,ROUND(INDEX([1]专属武器强化!$EY$6:$EY$77,(FF15-1)*9+FG15),0),0)</f>
        <v>0</v>
      </c>
      <c r="FQ15" s="13">
        <f t="shared" si="12"/>
        <v>0</v>
      </c>
      <c r="FR15" s="13">
        <f t="shared" si="13"/>
        <v>0</v>
      </c>
      <c r="FS15" s="13">
        <f t="shared" si="14"/>
        <v>0</v>
      </c>
      <c r="FV15" s="69">
        <v>11</v>
      </c>
      <c r="FW15" s="69">
        <f>[1]装备!$DB$3</f>
        <v>484.8</v>
      </c>
    </row>
    <row r="16" spans="1:179" ht="16.5" x14ac:dyDescent="0.2">
      <c r="J16" s="31">
        <v>12</v>
      </c>
      <c r="K16" s="31">
        <v>2</v>
      </c>
      <c r="L16" s="31">
        <v>12</v>
      </c>
      <c r="M16" s="31">
        <f>[2]属性投放!AY17</f>
        <v>3326</v>
      </c>
      <c r="N16" s="31">
        <f>[2]属性投放!AZ17</f>
        <v>1619</v>
      </c>
      <c r="O16" s="31">
        <f>[2]属性投放!BA17</f>
        <v>26012</v>
      </c>
      <c r="P16" s="31">
        <f>[2]属性投放!BB17</f>
        <v>12</v>
      </c>
      <c r="Q16" s="31">
        <f>[2]属性投放!BC17</f>
        <v>6</v>
      </c>
      <c r="R16" s="31">
        <f>[2]属性投放!BD17</f>
        <v>108</v>
      </c>
      <c r="S16" s="31">
        <f>[2]属性投放!BJ17</f>
        <v>170</v>
      </c>
      <c r="T16" s="31">
        <f>[2]属性投放!BK17</f>
        <v>85</v>
      </c>
      <c r="U16" s="31">
        <f>[2]属性投放!BL17</f>
        <v>1530</v>
      </c>
      <c r="V16" s="31">
        <f>[2]属性投放!BM17</f>
        <v>3</v>
      </c>
      <c r="W16" s="31">
        <f>[2]属性投放!BP17</f>
        <v>350</v>
      </c>
      <c r="X16" s="31">
        <f>[2]属性投放!BQ17</f>
        <v>175</v>
      </c>
      <c r="Y16" s="31">
        <f>[2]属性投放!BR17</f>
        <v>3150</v>
      </c>
      <c r="Z16" s="31">
        <f>[2]属性投放!BS17</f>
        <v>4270</v>
      </c>
      <c r="AA16" s="31">
        <f>[2]属性投放!BT17</f>
        <v>2091</v>
      </c>
      <c r="AB16" s="31">
        <f>[2]属性投放!BU17</f>
        <v>34508</v>
      </c>
      <c r="AC16" s="31">
        <f>[2]属性投放!BX17</f>
        <v>944</v>
      </c>
      <c r="AD16" s="31">
        <f>[2]属性投放!BY17</f>
        <v>472</v>
      </c>
      <c r="AE16" s="31">
        <f>[2]属性投放!BZ17</f>
        <v>8496</v>
      </c>
      <c r="AG16" s="31">
        <f>[2]属性投放!DM17</f>
        <v>4310</v>
      </c>
      <c r="AH16" s="31">
        <f>[2]属性投放!DN17</f>
        <v>2106</v>
      </c>
      <c r="AI16" s="31">
        <f>[2]属性投放!DO17</f>
        <v>33408</v>
      </c>
      <c r="AJ16" s="31">
        <f>[2]属性投放!DP17</f>
        <v>652</v>
      </c>
      <c r="AK16" s="31">
        <f>[2]属性投放!DQ17</f>
        <v>326</v>
      </c>
      <c r="AL16" s="31">
        <f>[2]属性投放!DR17</f>
        <v>5870</v>
      </c>
      <c r="AM16" s="31">
        <f>[2]属性投放!DS17</f>
        <v>76</v>
      </c>
      <c r="AN16" s="31">
        <f>[2]属性投放!DT17</f>
        <v>38</v>
      </c>
      <c r="AO16" s="31">
        <f>[2]属性投放!DU17</f>
        <v>685</v>
      </c>
      <c r="AP16" s="31">
        <f>[2]属性投放!DV17</f>
        <v>1900</v>
      </c>
      <c r="AQ16" s="31">
        <f>[2]属性投放!DW17</f>
        <v>950</v>
      </c>
      <c r="AR16" s="31">
        <f>[2]属性投放!DX17</f>
        <v>17125</v>
      </c>
      <c r="AS16" s="31">
        <f>[2]属性投放!DY17</f>
        <v>6862</v>
      </c>
      <c r="AT16" s="31">
        <f>[2]属性投放!DZ17</f>
        <v>3382</v>
      </c>
      <c r="AU16" s="31">
        <f>[2]属性投放!EA17</f>
        <v>56403</v>
      </c>
      <c r="AW16" s="32">
        <v>2</v>
      </c>
      <c r="AX16" s="32">
        <v>12</v>
      </c>
      <c r="AY16" s="13">
        <f>[1]卡牌消耗!$AC16</f>
        <v>48</v>
      </c>
      <c r="AZ16" s="33">
        <f>INDEX($CJ$5:$CJ$56,数据母表!AX16)</f>
        <v>7</v>
      </c>
      <c r="BA16" s="13">
        <f>[2]属性投放!CH17</f>
        <v>55</v>
      </c>
      <c r="BB16" s="13">
        <f>[2]属性投放!CI17</f>
        <v>28</v>
      </c>
      <c r="BC16" s="13">
        <f>[2]属性投放!CJ17</f>
        <v>440</v>
      </c>
      <c r="BD16" s="32">
        <f>[1]卡牌消耗!AD16</f>
        <v>0</v>
      </c>
      <c r="BE16" s="32">
        <f>[1]卡牌消耗!AE16</f>
        <v>90</v>
      </c>
      <c r="BF16" s="32">
        <f>[1]卡牌消耗!AF16</f>
        <v>0</v>
      </c>
      <c r="BG16" s="32">
        <f>[1]卡牌消耗!AG16</f>
        <v>0</v>
      </c>
      <c r="BH16" s="32">
        <f>[1]卡牌消耗!AH16</f>
        <v>0</v>
      </c>
      <c r="BI16" s="32">
        <f>[1]卡牌消耗!AI16</f>
        <v>0</v>
      </c>
      <c r="BJ16" s="32">
        <f>[1]卡牌消耗!AJ16</f>
        <v>1950</v>
      </c>
      <c r="BM16" s="32">
        <v>2</v>
      </c>
      <c r="BN16" s="32">
        <v>12</v>
      </c>
      <c r="BO16" s="13">
        <f>[1]卡牌消耗!BG16</f>
        <v>0</v>
      </c>
      <c r="BP16" s="13">
        <f>[1]卡牌消耗!BH16</f>
        <v>95</v>
      </c>
      <c r="BQ16" s="13">
        <f>[1]卡牌消耗!BI16</f>
        <v>0</v>
      </c>
      <c r="BR16" s="13">
        <f>[1]卡牌消耗!BJ16</f>
        <v>0</v>
      </c>
      <c r="BS16" s="13">
        <f>[1]卡牌消耗!BK16</f>
        <v>17500</v>
      </c>
      <c r="BV16" s="31">
        <v>12</v>
      </c>
      <c r="BW16" s="31">
        <f>[1]节奏总表!L16</f>
        <v>65</v>
      </c>
      <c r="BX16" s="31">
        <f>[1]节奏总表!M16</f>
        <v>70</v>
      </c>
      <c r="BY16" s="31">
        <f>[1]节奏总表!N16</f>
        <v>51</v>
      </c>
      <c r="BZ16" s="32">
        <f>[1]节奏总表!$AC16</f>
        <v>1.0599999999999996</v>
      </c>
      <c r="CA16" s="33">
        <f t="shared" si="1"/>
        <v>10</v>
      </c>
      <c r="CB16" s="33">
        <v>3</v>
      </c>
      <c r="CE16" s="31">
        <v>12</v>
      </c>
      <c r="CF16" s="31">
        <f>[3]时间节点!$BG16</f>
        <v>85</v>
      </c>
      <c r="CI16" s="31">
        <v>12</v>
      </c>
      <c r="CJ16" s="31">
        <f>[2]属性投放!$AL18</f>
        <v>7</v>
      </c>
      <c r="CK16" s="32">
        <f>[2]属性投放!$AN18</f>
        <v>48</v>
      </c>
      <c r="CM16" s="33">
        <v>12</v>
      </c>
      <c r="CN16" s="33">
        <f>[1]节奏总表!$BG15</f>
        <v>80</v>
      </c>
      <c r="CP16" s="33">
        <v>12</v>
      </c>
      <c r="CQ16" s="33">
        <v>2</v>
      </c>
      <c r="CR16" s="13">
        <f>[1]卡牌消耗!DE16</f>
        <v>700</v>
      </c>
      <c r="CS16" s="13">
        <f t="shared" si="2"/>
        <v>280</v>
      </c>
      <c r="CV16" s="33">
        <v>1</v>
      </c>
      <c r="CW16" s="33">
        <v>2</v>
      </c>
      <c r="CX16" s="13">
        <f>[1]装备!T6</f>
        <v>15</v>
      </c>
      <c r="CY16" s="13">
        <f t="shared" si="3"/>
        <v>150</v>
      </c>
      <c r="CZ16" s="13">
        <f>ROUND(INDEX([2]装备!M$6:M$17,$CV16)*INDEX([2]装备!$BR$6:$BR$9,$CW16),0)</f>
        <v>0</v>
      </c>
      <c r="DA16" s="13">
        <f>ROUND(INDEX([2]装备!N$6:N$17,$CV16)*INDEX([2]装备!$BR$6:$BR$9,$CW16),0)</f>
        <v>0</v>
      </c>
      <c r="DB16" s="13">
        <f>ROUND(INDEX([2]装备!O$6:O$17,$CV16)*INDEX([2]装备!$BR$6:$BR$9,$CW16),0)</f>
        <v>0</v>
      </c>
      <c r="DC16" s="13">
        <f>ROUND(INDEX([2]装备!S$6:S$17,$CV16)*INDEX([2]装备!$BR$6:$BR$9,$CW16),0)</f>
        <v>0</v>
      </c>
      <c r="DD16" s="13">
        <f>ROUND(INDEX([2]装备!T$6:T$17,$CV16)*INDEX([2]装备!$BR$6:$BR$9,$CW16),0)</f>
        <v>0</v>
      </c>
      <c r="DE16" s="13">
        <f>ROUND(INDEX([2]装备!U$6:U$17,$CV16)*INDEX([2]装备!$BR$6:$BR$9,$CW16),0)</f>
        <v>0</v>
      </c>
      <c r="DF16" s="13">
        <v>0</v>
      </c>
      <c r="DG16" s="13">
        <v>0</v>
      </c>
      <c r="DH16" s="13">
        <v>0</v>
      </c>
      <c r="DK16" s="32">
        <v>12</v>
      </c>
      <c r="DL16" s="32">
        <f>[1]装备!AM17*8</f>
        <v>800</v>
      </c>
      <c r="DM16" s="32">
        <f>[1]装备!AN17*8</f>
        <v>1240</v>
      </c>
      <c r="DN16" s="32">
        <f>[1]装备!AO17*8</f>
        <v>1560</v>
      </c>
      <c r="DO16" s="32">
        <f>[1]装备!AP17*8</f>
        <v>1880</v>
      </c>
      <c r="DR16" s="13">
        <v>12</v>
      </c>
      <c r="DS16" s="13">
        <v>1</v>
      </c>
      <c r="DT16" s="13">
        <f t="shared" si="4"/>
        <v>800</v>
      </c>
      <c r="DW16" s="13">
        <f>[1]新神器!AG18</f>
        <v>12</v>
      </c>
      <c r="DX16" s="13">
        <f>[1]新神器!AH18</f>
        <v>3</v>
      </c>
      <c r="DY16" s="13">
        <f>[1]新神器!AI18</f>
        <v>4</v>
      </c>
      <c r="DZ16" s="13">
        <f>[1]新神器!$P19</f>
        <v>2</v>
      </c>
      <c r="EA16" s="13">
        <f>[1]新神器!AJ18</f>
        <v>1606014</v>
      </c>
      <c r="EB16" s="13">
        <f>[1]新神器!$AM18</f>
        <v>60</v>
      </c>
      <c r="ED16" s="35">
        <f>[1]新神器!J19</f>
        <v>12</v>
      </c>
      <c r="EE16" s="35">
        <f>[1]新神器!K19</f>
        <v>6</v>
      </c>
      <c r="EH16" s="13">
        <f>[1]新神器!HA18</f>
        <v>1</v>
      </c>
      <c r="EI16" s="13">
        <f t="shared" si="5"/>
        <v>1</v>
      </c>
      <c r="EJ16" s="13">
        <f t="shared" si="6"/>
        <v>1</v>
      </c>
      <c r="EK16" s="13">
        <f>[1]新神器!HE18</f>
        <v>1606003</v>
      </c>
      <c r="EL16" s="13" t="str">
        <f>[1]新神器!HF18</f>
        <v>神器1-1 : 12级</v>
      </c>
      <c r="EM16" s="13">
        <f>[1]新神器!HH18</f>
        <v>12</v>
      </c>
      <c r="EN16" s="13">
        <f>[1]新神器!HJ18</f>
        <v>6</v>
      </c>
      <c r="EO16" s="13">
        <f>[2]新神器!$AW17*6</f>
        <v>2130</v>
      </c>
      <c r="EP16" s="13">
        <f t="shared" si="7"/>
        <v>216</v>
      </c>
      <c r="EQ16" s="13">
        <f t="shared" si="0"/>
        <v>60</v>
      </c>
      <c r="ER16" s="13">
        <f>[1]新神器!$HL18</f>
        <v>3800</v>
      </c>
      <c r="ES16" s="13">
        <f t="shared" si="8"/>
        <v>63.8</v>
      </c>
      <c r="ET16" s="13">
        <f t="shared" si="9"/>
        <v>20.309999999999999</v>
      </c>
      <c r="FF16" s="38">
        <f>[2]专属武器!O15</f>
        <v>2</v>
      </c>
      <c r="FG16" s="38">
        <f>[2]专属武器!P15</f>
        <v>1</v>
      </c>
      <c r="FH16" s="13">
        <f>[2]专属武器!Q15</f>
        <v>50</v>
      </c>
      <c r="FI16" s="13">
        <f>[2]专属武器!R15</f>
        <v>25</v>
      </c>
      <c r="FJ16" s="13">
        <f>[2]专属武器!S15</f>
        <v>1000</v>
      </c>
      <c r="FK16" s="13">
        <f t="shared" si="11"/>
        <v>1500</v>
      </c>
      <c r="FL16" s="13">
        <f>IF(FG16&gt;0,INDEX([1]专属武器强化!DX$6:DX$77,($FF16-1)*9+$FG16),0)</f>
        <v>7.7856250000000022</v>
      </c>
      <c r="FM16" s="13">
        <f>IF(FH16&gt;0,INDEX([1]专属武器强化!DY$6:DY$77,($FF16-1)*9+$FG16),0)</f>
        <v>2.5952083333333342</v>
      </c>
      <c r="FN16" s="13">
        <f>IF(FI16&gt;0,INDEX([1]专属武器强化!DZ$6:DZ$77,($FF16-1)*9+$FG16),0)</f>
        <v>0</v>
      </c>
      <c r="FO16" s="13">
        <f>IF(FJ16&gt;0,INDEX([1]专属武器强化!EA$6:EA$77,($FF16-1)*9+$FG16),0)</f>
        <v>0</v>
      </c>
      <c r="FP16" s="13">
        <f>IF(FG16&gt;0,ROUND(INDEX([1]专属武器强化!$EY$6:$EY$77,(FF16-1)*9+FG16),0),0)</f>
        <v>691</v>
      </c>
      <c r="FQ16" s="13">
        <f t="shared" si="12"/>
        <v>64.880208333333343</v>
      </c>
      <c r="FR16" s="13">
        <f t="shared" si="13"/>
        <v>65.571208333333345</v>
      </c>
      <c r="FS16" s="13">
        <f t="shared" si="14"/>
        <v>22.875893827893208</v>
      </c>
      <c r="FV16" s="14"/>
      <c r="FW16" s="14"/>
    </row>
    <row r="17" spans="10:179" ht="16.5" x14ac:dyDescent="0.2">
      <c r="J17" s="31">
        <v>13</v>
      </c>
      <c r="K17" s="31">
        <v>2</v>
      </c>
      <c r="L17" s="31">
        <v>13</v>
      </c>
      <c r="M17" s="31">
        <f>[2]属性投放!AY18</f>
        <v>4270</v>
      </c>
      <c r="N17" s="31">
        <f>[2]属性投放!AZ18</f>
        <v>2091</v>
      </c>
      <c r="O17" s="31">
        <f>[2]属性投放!BA18</f>
        <v>34508</v>
      </c>
      <c r="P17" s="31">
        <f>[2]属性投放!BB18</f>
        <v>15</v>
      </c>
      <c r="Q17" s="31">
        <f>[2]属性投放!BC18</f>
        <v>8</v>
      </c>
      <c r="R17" s="31">
        <f>[2]属性投放!BD18</f>
        <v>150</v>
      </c>
      <c r="S17" s="31">
        <f>[2]属性投放!BJ18</f>
        <v>220</v>
      </c>
      <c r="T17" s="31">
        <f>[2]属性投放!BK18</f>
        <v>110</v>
      </c>
      <c r="U17" s="31">
        <f>[2]属性投放!BL18</f>
        <v>2200</v>
      </c>
      <c r="V17" s="31">
        <f>[2]属性投放!BM18</f>
        <v>3</v>
      </c>
      <c r="W17" s="31">
        <f>[2]属性投放!BP18</f>
        <v>350</v>
      </c>
      <c r="X17" s="31">
        <f>[2]属性投放!BQ18</f>
        <v>175</v>
      </c>
      <c r="Y17" s="31">
        <f>[2]属性投放!BR18</f>
        <v>3500</v>
      </c>
      <c r="Z17" s="31">
        <f>[2]属性投放!BS18</f>
        <v>5400</v>
      </c>
      <c r="AA17" s="31">
        <f>[2]属性投放!BT18</f>
        <v>2660</v>
      </c>
      <c r="AB17" s="31">
        <f>[2]属性投放!BU18</f>
        <v>45808</v>
      </c>
      <c r="AC17" s="31">
        <f>[2]属性投放!BX18</f>
        <v>1130</v>
      </c>
      <c r="AD17" s="31">
        <f>[2]属性投放!BY18</f>
        <v>569</v>
      </c>
      <c r="AE17" s="31">
        <f>[2]属性投放!BZ18</f>
        <v>11300</v>
      </c>
      <c r="AG17" s="31">
        <f>[2]属性投放!DM18</f>
        <v>6862</v>
      </c>
      <c r="AH17" s="31">
        <f>[2]属性投放!DN18</f>
        <v>3382</v>
      </c>
      <c r="AI17" s="31">
        <f>[2]属性投放!DO18</f>
        <v>56403</v>
      </c>
      <c r="AJ17" s="31">
        <f>[2]属性投放!DP18</f>
        <v>1295</v>
      </c>
      <c r="AK17" s="31">
        <f>[2]属性投放!DQ18</f>
        <v>651</v>
      </c>
      <c r="AL17" s="31">
        <f>[2]属性投放!DR18</f>
        <v>12945</v>
      </c>
      <c r="AM17" s="31">
        <f>[2]属性投放!DS18</f>
        <v>151</v>
      </c>
      <c r="AN17" s="31">
        <f>[2]属性投放!DT18</f>
        <v>76</v>
      </c>
      <c r="AO17" s="31">
        <f>[2]属性投放!DU18</f>
        <v>1510</v>
      </c>
      <c r="AP17" s="31">
        <f>[2]属性投放!DV18</f>
        <v>0</v>
      </c>
      <c r="AQ17" s="31">
        <f>[2]属性投放!DW18</f>
        <v>0</v>
      </c>
      <c r="AR17" s="31">
        <f>[2]属性投放!DX18</f>
        <v>0</v>
      </c>
      <c r="AS17" s="31">
        <f>[2]属性投放!DY18</f>
        <v>8157</v>
      </c>
      <c r="AT17" s="31">
        <f>[2]属性投放!DZ18</f>
        <v>4033</v>
      </c>
      <c r="AU17" s="31">
        <f>[2]属性投放!EA18</f>
        <v>69348</v>
      </c>
      <c r="AW17" s="32">
        <v>2</v>
      </c>
      <c r="AX17" s="32">
        <v>13</v>
      </c>
      <c r="AY17" s="13">
        <f>[1]卡牌消耗!$AC17</f>
        <v>50</v>
      </c>
      <c r="AZ17" s="33">
        <f>INDEX($CJ$5:$CJ$56,数据母表!AX17)</f>
        <v>7</v>
      </c>
      <c r="BA17" s="13">
        <f>[2]属性投放!CH18</f>
        <v>55</v>
      </c>
      <c r="BB17" s="13">
        <f>[2]属性投放!CI18</f>
        <v>28</v>
      </c>
      <c r="BC17" s="13">
        <f>[2]属性投放!CJ18</f>
        <v>440</v>
      </c>
      <c r="BD17" s="32">
        <f>[1]卡牌消耗!AD17</f>
        <v>0</v>
      </c>
      <c r="BE17" s="32">
        <f>[1]卡牌消耗!AE17</f>
        <v>90</v>
      </c>
      <c r="BF17" s="32">
        <f>[1]卡牌消耗!AF17</f>
        <v>0</v>
      </c>
      <c r="BG17" s="32">
        <f>[1]卡牌消耗!AG17</f>
        <v>0</v>
      </c>
      <c r="BH17" s="32">
        <f>[1]卡牌消耗!AH17</f>
        <v>0</v>
      </c>
      <c r="BI17" s="32">
        <f>[1]卡牌消耗!AI17</f>
        <v>0</v>
      </c>
      <c r="BJ17" s="32">
        <f>[1]卡牌消耗!AJ17</f>
        <v>1950</v>
      </c>
      <c r="BM17" s="32">
        <v>2</v>
      </c>
      <c r="BN17" s="32">
        <v>13</v>
      </c>
      <c r="BO17" s="13">
        <f>[1]卡牌消耗!BG17</f>
        <v>0</v>
      </c>
      <c r="BP17" s="13">
        <f>[1]卡牌消耗!BH17</f>
        <v>0</v>
      </c>
      <c r="BQ17" s="13">
        <f>[1]卡牌消耗!BI17</f>
        <v>31</v>
      </c>
      <c r="BR17" s="13">
        <f>[1]卡牌消耗!BJ17</f>
        <v>0</v>
      </c>
      <c r="BS17" s="13">
        <f>[1]卡牌消耗!BK17</f>
        <v>23500</v>
      </c>
      <c r="BV17" s="31">
        <v>13</v>
      </c>
      <c r="BW17" s="31">
        <f>[1]节奏总表!L17</f>
        <v>70</v>
      </c>
      <c r="BX17" s="31">
        <f>[1]节奏总表!M17</f>
        <v>75</v>
      </c>
      <c r="BY17" s="31">
        <f>[1]节奏总表!N17</f>
        <v>65</v>
      </c>
      <c r="BZ17" s="32">
        <f>[1]节奏总表!$AC17</f>
        <v>1.3499999999999996</v>
      </c>
      <c r="CA17" s="33">
        <f t="shared" si="1"/>
        <v>11</v>
      </c>
      <c r="CB17" s="33">
        <v>3</v>
      </c>
      <c r="CE17" s="31">
        <v>13</v>
      </c>
      <c r="CF17" s="31">
        <f>[3]时间节点!$BG17</f>
        <v>90</v>
      </c>
      <c r="CI17" s="31">
        <v>13</v>
      </c>
      <c r="CJ17" s="31">
        <f>[2]属性投放!$AL19</f>
        <v>7</v>
      </c>
      <c r="CK17" s="32">
        <f>[2]属性投放!$AN19</f>
        <v>50</v>
      </c>
      <c r="CM17" s="33">
        <v>13</v>
      </c>
      <c r="CN17" s="33">
        <f>[1]节奏总表!$BG16</f>
        <v>87</v>
      </c>
      <c r="CP17" s="33">
        <v>13</v>
      </c>
      <c r="CQ17" s="33">
        <v>2</v>
      </c>
      <c r="CR17" s="13">
        <f>[1]卡牌消耗!DE17</f>
        <v>700</v>
      </c>
      <c r="CS17" s="13">
        <f t="shared" si="2"/>
        <v>280</v>
      </c>
      <c r="CV17" s="33">
        <v>2</v>
      </c>
      <c r="CW17" s="33">
        <v>2</v>
      </c>
      <c r="CX17" s="13">
        <f>[1]装备!T7</f>
        <v>24</v>
      </c>
      <c r="CY17" s="13">
        <f t="shared" si="3"/>
        <v>240</v>
      </c>
      <c r="CZ17" s="13">
        <f>ROUND(INDEX([2]装备!M$6:M$17,$CV17)*INDEX([2]装备!$BR$6:$BR$9,$CW17),0)</f>
        <v>0</v>
      </c>
      <c r="DA17" s="13">
        <f>ROUND(INDEX([2]装备!N$6:N$17,$CV17)*INDEX([2]装备!$BR$6:$BR$9,$CW17),0)</f>
        <v>0</v>
      </c>
      <c r="DB17" s="13">
        <f>ROUND(INDEX([2]装备!O$6:O$17,$CV17)*INDEX([2]装备!$BR$6:$BR$9,$CW17),0)</f>
        <v>0</v>
      </c>
      <c r="DC17" s="13">
        <f>ROUND(INDEX([2]装备!S$6:S$17,$CV17)*INDEX([2]装备!$BR$6:$BR$9,$CW17),0)</f>
        <v>0</v>
      </c>
      <c r="DD17" s="13">
        <f>ROUND(INDEX([2]装备!T$6:T$17,$CV17)*INDEX([2]装备!$BR$6:$BR$9,$CW17),0)</f>
        <v>0</v>
      </c>
      <c r="DE17" s="13">
        <f>ROUND(INDEX([2]装备!U$6:U$17,$CV17)*INDEX([2]装备!$BR$6:$BR$9,$CW17),0)</f>
        <v>0</v>
      </c>
      <c r="DF17" s="13">
        <v>0</v>
      </c>
      <c r="DG17" s="13">
        <v>0</v>
      </c>
      <c r="DH17" s="13">
        <v>0</v>
      </c>
      <c r="DK17" s="32">
        <v>13</v>
      </c>
      <c r="DL17" s="32">
        <f>[1]装备!AM18*8</f>
        <v>800</v>
      </c>
      <c r="DM17" s="32">
        <f>[1]装备!AN18*8</f>
        <v>1280</v>
      </c>
      <c r="DN17" s="32">
        <f>[1]装备!AO18*8</f>
        <v>1600</v>
      </c>
      <c r="DO17" s="32">
        <f>[1]装备!AP18*8</f>
        <v>1920</v>
      </c>
      <c r="DR17" s="13">
        <v>13</v>
      </c>
      <c r="DS17" s="13">
        <v>1</v>
      </c>
      <c r="DT17" s="13">
        <f t="shared" si="4"/>
        <v>800</v>
      </c>
      <c r="DW17" s="13">
        <f>[1]新神器!AG19</f>
        <v>13</v>
      </c>
      <c r="DX17" s="13">
        <f>[1]新神器!AH19</f>
        <v>3</v>
      </c>
      <c r="DY17" s="13">
        <f>[1]新神器!AI19</f>
        <v>5</v>
      </c>
      <c r="DZ17" s="13">
        <f>[1]新神器!$P20</f>
        <v>3</v>
      </c>
      <c r="EA17" s="13">
        <f>[1]新神器!AJ19</f>
        <v>1606015</v>
      </c>
      <c r="EB17" s="13">
        <f>[1]新神器!$AM19</f>
        <v>140</v>
      </c>
      <c r="ED17" s="35">
        <f>[1]新神器!J20</f>
        <v>13</v>
      </c>
      <c r="EE17" s="35">
        <f>[1]新神器!K20</f>
        <v>7</v>
      </c>
      <c r="EH17" s="13">
        <f>[1]新神器!HA19</f>
        <v>1</v>
      </c>
      <c r="EI17" s="13">
        <f t="shared" si="5"/>
        <v>1</v>
      </c>
      <c r="EJ17" s="13">
        <f t="shared" si="6"/>
        <v>1</v>
      </c>
      <c r="EK17" s="13">
        <f>[1]新神器!HE19</f>
        <v>1606003</v>
      </c>
      <c r="EL17" s="13" t="str">
        <f>[1]新神器!HF19</f>
        <v>神器1-1 : 13级</v>
      </c>
      <c r="EM17" s="13">
        <f>[1]新神器!HH19</f>
        <v>13</v>
      </c>
      <c r="EN17" s="13">
        <f>[1]新神器!HJ19</f>
        <v>7</v>
      </c>
      <c r="EO17" s="13">
        <f>[2]新神器!$AW18*6</f>
        <v>2376</v>
      </c>
      <c r="EP17" s="13">
        <f t="shared" si="7"/>
        <v>246</v>
      </c>
      <c r="EQ17" s="13">
        <f t="shared" si="0"/>
        <v>70</v>
      </c>
      <c r="ER17" s="13">
        <f>[1]新神器!$HL19</f>
        <v>3850</v>
      </c>
      <c r="ES17" s="13">
        <f t="shared" si="8"/>
        <v>73.849999999999994</v>
      </c>
      <c r="ET17" s="13">
        <f t="shared" si="9"/>
        <v>19.989999999999998</v>
      </c>
      <c r="FF17" s="38">
        <f>[2]专属武器!O16</f>
        <v>2</v>
      </c>
      <c r="FG17" s="38">
        <f>[2]专属武器!P16</f>
        <v>2</v>
      </c>
      <c r="FH17" s="13">
        <f>[2]专属武器!Q16</f>
        <v>80</v>
      </c>
      <c r="FI17" s="13">
        <f>[2]专属武器!R16</f>
        <v>40</v>
      </c>
      <c r="FJ17" s="13">
        <f>[2]专属武器!S16</f>
        <v>1600</v>
      </c>
      <c r="FK17" s="13">
        <f t="shared" si="11"/>
        <v>2400</v>
      </c>
      <c r="FL17" s="13">
        <f>IF(FG17&gt;0,INDEX([1]专属武器强化!DX$6:DX$77,($FF17-1)*9+$FG17),0)</f>
        <v>15.571250000000004</v>
      </c>
      <c r="FM17" s="13">
        <f>IF(FH17&gt;0,INDEX([1]专属武器强化!DY$6:DY$77,($FF17-1)*9+$FG17),0)</f>
        <v>5.1904166666666685</v>
      </c>
      <c r="FN17" s="13">
        <f>IF(FI17&gt;0,INDEX([1]专属武器强化!DZ$6:DZ$77,($FF17-1)*9+$FG17),0)</f>
        <v>0</v>
      </c>
      <c r="FO17" s="13">
        <f>IF(FJ17&gt;0,INDEX([1]专属武器强化!EA$6:EA$77,($FF17-1)*9+$FG17),0)</f>
        <v>0</v>
      </c>
      <c r="FP17" s="13">
        <f>IF(FG17&gt;0,ROUND(INDEX([1]专属武器强化!$EY$6:$EY$77,(FF17-1)*9+FG17),0),0)</f>
        <v>1037</v>
      </c>
      <c r="FQ17" s="13">
        <f t="shared" si="12"/>
        <v>129.76041666666669</v>
      </c>
      <c r="FR17" s="13">
        <f t="shared" si="13"/>
        <v>130.79741666666669</v>
      </c>
      <c r="FS17" s="13">
        <f t="shared" si="14"/>
        <v>18.348986250365542</v>
      </c>
      <c r="FV17" s="14"/>
      <c r="FW17" s="14"/>
    </row>
    <row r="18" spans="10:179" ht="16.5" x14ac:dyDescent="0.2">
      <c r="J18" s="31">
        <v>14</v>
      </c>
      <c r="K18" s="31">
        <v>2</v>
      </c>
      <c r="L18" s="31">
        <v>14</v>
      </c>
      <c r="M18" s="31">
        <f>[2]属性投放!AY19</f>
        <v>5400</v>
      </c>
      <c r="N18" s="31">
        <f>[2]属性投放!AZ19</f>
        <v>2660</v>
      </c>
      <c r="O18" s="31">
        <f>[2]属性投放!BA19</f>
        <v>45808</v>
      </c>
      <c r="P18" s="31">
        <f>[2]属性投放!BB19</f>
        <v>15</v>
      </c>
      <c r="Q18" s="31">
        <f>[2]属性投放!BC19</f>
        <v>8</v>
      </c>
      <c r="R18" s="31">
        <f>[2]属性投放!BD19</f>
        <v>150</v>
      </c>
      <c r="S18" s="31">
        <f>[2]属性投放!BJ19</f>
        <v>270</v>
      </c>
      <c r="T18" s="31">
        <f>[2]属性投放!BK19</f>
        <v>135</v>
      </c>
      <c r="U18" s="31">
        <f>[2]属性投放!BL19</f>
        <v>2700</v>
      </c>
      <c r="V18" s="31">
        <f>[2]属性投放!BM19</f>
        <v>3</v>
      </c>
      <c r="W18" s="31">
        <f>[2]属性投放!BP19</f>
        <v>400</v>
      </c>
      <c r="X18" s="31">
        <f>[2]属性投放!BQ19</f>
        <v>200</v>
      </c>
      <c r="Y18" s="31">
        <f>[2]属性投放!BR19</f>
        <v>4000</v>
      </c>
      <c r="Z18" s="31">
        <f>[2]属性投放!BS19</f>
        <v>6715</v>
      </c>
      <c r="AA18" s="31">
        <f>[2]属性投放!BT19</f>
        <v>3321</v>
      </c>
      <c r="AB18" s="31">
        <f>[2]属性投放!BU19</f>
        <v>58958</v>
      </c>
      <c r="AC18" s="31">
        <f>[2]属性投放!BX19</f>
        <v>1315</v>
      </c>
      <c r="AD18" s="31">
        <f>[2]属性投放!BY19</f>
        <v>661</v>
      </c>
      <c r="AE18" s="31">
        <f>[2]属性投放!BZ19</f>
        <v>13150</v>
      </c>
      <c r="AG18" s="31">
        <f>[2]属性投放!DM19</f>
        <v>8157</v>
      </c>
      <c r="AH18" s="31">
        <f>[2]属性投放!DN19</f>
        <v>4033</v>
      </c>
      <c r="AI18" s="31">
        <f>[2]属性投放!DO19</f>
        <v>69348</v>
      </c>
      <c r="AJ18" s="31">
        <f>[2]属性投放!DP19</f>
        <v>1295</v>
      </c>
      <c r="AK18" s="31">
        <f>[2]属性投放!DQ19</f>
        <v>651</v>
      </c>
      <c r="AL18" s="31">
        <f>[2]属性投放!DR19</f>
        <v>12945</v>
      </c>
      <c r="AM18" s="31">
        <f>[2]属性投放!DS19</f>
        <v>151</v>
      </c>
      <c r="AN18" s="31">
        <f>[2]属性投放!DT19</f>
        <v>76</v>
      </c>
      <c r="AO18" s="31">
        <f>[2]属性投放!DU19</f>
        <v>1510</v>
      </c>
      <c r="AP18" s="31">
        <f>[2]属性投放!DV19</f>
        <v>0</v>
      </c>
      <c r="AQ18" s="31">
        <f>[2]属性投放!DW19</f>
        <v>0</v>
      </c>
      <c r="AR18" s="31">
        <f>[2]属性投放!DX19</f>
        <v>0</v>
      </c>
      <c r="AS18" s="31">
        <f>[2]属性投放!DY19</f>
        <v>9452</v>
      </c>
      <c r="AT18" s="31">
        <f>[2]属性投放!DZ19</f>
        <v>4684</v>
      </c>
      <c r="AU18" s="31">
        <f>[2]属性投放!EA19</f>
        <v>82293</v>
      </c>
      <c r="AW18" s="32">
        <v>2</v>
      </c>
      <c r="AX18" s="32">
        <v>14</v>
      </c>
      <c r="AY18" s="13">
        <f>[1]卡牌消耗!$AC18</f>
        <v>53</v>
      </c>
      <c r="AZ18" s="33">
        <f>INDEX($CJ$5:$CJ$56,数据母表!AX18)</f>
        <v>8</v>
      </c>
      <c r="BA18" s="13">
        <f>[2]属性投放!CH19</f>
        <v>70</v>
      </c>
      <c r="BB18" s="13">
        <f>[2]属性投放!CI19</f>
        <v>35</v>
      </c>
      <c r="BC18" s="13">
        <f>[2]属性投放!CJ19</f>
        <v>560</v>
      </c>
      <c r="BD18" s="32">
        <f>[1]卡牌消耗!AD18</f>
        <v>0</v>
      </c>
      <c r="BE18" s="32">
        <f>[1]卡牌消耗!AE18</f>
        <v>0</v>
      </c>
      <c r="BF18" s="32">
        <f>[1]卡牌消耗!AF18</f>
        <v>20</v>
      </c>
      <c r="BG18" s="32">
        <f>[1]卡牌消耗!AG18</f>
        <v>0</v>
      </c>
      <c r="BH18" s="32">
        <f>[1]卡牌消耗!AH18</f>
        <v>0</v>
      </c>
      <c r="BI18" s="32">
        <f>[1]卡牌消耗!AI18</f>
        <v>0</v>
      </c>
      <c r="BJ18" s="32">
        <f>[1]卡牌消耗!AJ18</f>
        <v>2150</v>
      </c>
      <c r="BM18" s="32">
        <v>2</v>
      </c>
      <c r="BN18" s="32">
        <v>14</v>
      </c>
      <c r="BO18" s="13">
        <f>[1]卡牌消耗!BG18</f>
        <v>0</v>
      </c>
      <c r="BP18" s="13">
        <f>[1]卡牌消耗!BH18</f>
        <v>0</v>
      </c>
      <c r="BQ18" s="13">
        <f>[1]卡牌消耗!BI18</f>
        <v>43</v>
      </c>
      <c r="BR18" s="13">
        <f>[1]卡牌消耗!BJ18</f>
        <v>0</v>
      </c>
      <c r="BS18" s="13">
        <f>[1]卡牌消耗!BK18</f>
        <v>23500</v>
      </c>
      <c r="BV18" s="31">
        <v>14</v>
      </c>
      <c r="BW18" s="31">
        <f>[1]节奏总表!L18</f>
        <v>75</v>
      </c>
      <c r="BX18" s="31">
        <f>[1]节奏总表!M18</f>
        <v>80</v>
      </c>
      <c r="BY18" s="31">
        <f>[1]节奏总表!N18</f>
        <v>76</v>
      </c>
      <c r="BZ18" s="32">
        <f>[1]节奏总表!$AC18</f>
        <v>1.5899999999999999</v>
      </c>
      <c r="CA18" s="33">
        <f t="shared" si="1"/>
        <v>11</v>
      </c>
      <c r="CB18" s="33">
        <v>4</v>
      </c>
      <c r="CE18" s="31">
        <v>14</v>
      </c>
      <c r="CF18" s="31">
        <f>[3]时间节点!$BG18</f>
        <v>100</v>
      </c>
      <c r="CI18" s="31">
        <v>14</v>
      </c>
      <c r="CJ18" s="31">
        <f>[2]属性投放!$AL20</f>
        <v>8</v>
      </c>
      <c r="CK18" s="32">
        <f>[2]属性投放!$AN20</f>
        <v>53</v>
      </c>
      <c r="CM18" s="33">
        <v>14</v>
      </c>
      <c r="CN18" s="33">
        <f>[1]节奏总表!$BG17</f>
        <v>95</v>
      </c>
      <c r="CP18" s="33">
        <v>14</v>
      </c>
      <c r="CQ18" s="33">
        <v>2</v>
      </c>
      <c r="CR18" s="13">
        <f>[1]卡牌消耗!DE18</f>
        <v>750</v>
      </c>
      <c r="CS18" s="13">
        <f t="shared" si="2"/>
        <v>300</v>
      </c>
      <c r="CV18" s="33">
        <v>3</v>
      </c>
      <c r="CW18" s="33">
        <v>2</v>
      </c>
      <c r="CX18" s="13">
        <f>[1]装备!T8</f>
        <v>30</v>
      </c>
      <c r="CY18" s="13">
        <f t="shared" si="3"/>
        <v>300</v>
      </c>
      <c r="CZ18" s="13">
        <f>ROUND(INDEX([2]装备!M$6:M$17,$CV18)*INDEX([2]装备!$BR$6:$BR$9,$CW18),0)</f>
        <v>0</v>
      </c>
      <c r="DA18" s="13">
        <f>ROUND(INDEX([2]装备!N$6:N$17,$CV18)*INDEX([2]装备!$BR$6:$BR$9,$CW18),0)</f>
        <v>0</v>
      </c>
      <c r="DB18" s="13">
        <f>ROUND(INDEX([2]装备!O$6:O$17,$CV18)*INDEX([2]装备!$BR$6:$BR$9,$CW18),0)</f>
        <v>0</v>
      </c>
      <c r="DC18" s="13">
        <f>ROUND(INDEX([2]装备!S$6:S$17,$CV18)*INDEX([2]装备!$BR$6:$BR$9,$CW18),0)</f>
        <v>0</v>
      </c>
      <c r="DD18" s="13">
        <f>ROUND(INDEX([2]装备!T$6:T$17,$CV18)*INDEX([2]装备!$BR$6:$BR$9,$CW18),0)</f>
        <v>0</v>
      </c>
      <c r="DE18" s="13">
        <f>ROUND(INDEX([2]装备!U$6:U$17,$CV18)*INDEX([2]装备!$BR$6:$BR$9,$CW18),0)</f>
        <v>0</v>
      </c>
      <c r="DF18" s="13">
        <v>0</v>
      </c>
      <c r="DG18" s="13">
        <v>0</v>
      </c>
      <c r="DH18" s="13">
        <v>0</v>
      </c>
      <c r="DK18" s="32">
        <v>14</v>
      </c>
      <c r="DL18" s="32">
        <f>[1]装备!AM19*8</f>
        <v>840</v>
      </c>
      <c r="DM18" s="32">
        <f>[1]装备!AN19*8</f>
        <v>1320</v>
      </c>
      <c r="DN18" s="32">
        <f>[1]装备!AO19*8</f>
        <v>1640</v>
      </c>
      <c r="DO18" s="32">
        <f>[1]装备!AP19*8</f>
        <v>2000</v>
      </c>
      <c r="DR18" s="13">
        <v>14</v>
      </c>
      <c r="DS18" s="13">
        <v>1</v>
      </c>
      <c r="DT18" s="13">
        <f t="shared" si="4"/>
        <v>840</v>
      </c>
      <c r="DW18" s="13">
        <f>[1]新神器!AG20</f>
        <v>14</v>
      </c>
      <c r="DX18" s="13">
        <f>[1]新神器!AH20</f>
        <v>3</v>
      </c>
      <c r="DY18" s="13">
        <f>[1]新神器!AI20</f>
        <v>6</v>
      </c>
      <c r="DZ18" s="13">
        <f>[1]新神器!$P21</f>
        <v>4</v>
      </c>
      <c r="EA18" s="13">
        <f>[1]新神器!AJ20</f>
        <v>1606016</v>
      </c>
      <c r="EB18" s="13">
        <f>[1]新神器!$AM20</f>
        <v>300</v>
      </c>
      <c r="ED18" s="35">
        <f>[1]新神器!J21</f>
        <v>14</v>
      </c>
      <c r="EE18" s="35">
        <f>[1]新神器!K21</f>
        <v>7</v>
      </c>
      <c r="EH18" s="13">
        <f>[1]新神器!HA20</f>
        <v>1</v>
      </c>
      <c r="EI18" s="13">
        <f t="shared" si="5"/>
        <v>1</v>
      </c>
      <c r="EJ18" s="13">
        <f t="shared" si="6"/>
        <v>1</v>
      </c>
      <c r="EK18" s="13">
        <f>[1]新神器!HE20</f>
        <v>1606003</v>
      </c>
      <c r="EL18" s="13" t="str">
        <f>[1]新神器!HF20</f>
        <v>神器1-1 : 14级</v>
      </c>
      <c r="EM18" s="13">
        <f>[1]新神器!HH20</f>
        <v>14</v>
      </c>
      <c r="EN18" s="13">
        <f>[1]新神器!HJ20</f>
        <v>7</v>
      </c>
      <c r="EO18" s="13">
        <f>[2]新神器!$AW19*6</f>
        <v>2598</v>
      </c>
      <c r="EP18" s="13">
        <f t="shared" si="7"/>
        <v>222</v>
      </c>
      <c r="EQ18" s="13">
        <f t="shared" si="0"/>
        <v>70</v>
      </c>
      <c r="ER18" s="13">
        <f>[1]新神器!$HL20</f>
        <v>3950</v>
      </c>
      <c r="ES18" s="13">
        <f t="shared" si="8"/>
        <v>73.95</v>
      </c>
      <c r="ET18" s="13">
        <f t="shared" si="9"/>
        <v>18.010000000000002</v>
      </c>
      <c r="FF18" s="38">
        <f>[2]专属武器!O17</f>
        <v>2</v>
      </c>
      <c r="FG18" s="38">
        <f>[2]专属武器!P17</f>
        <v>3</v>
      </c>
      <c r="FH18" s="13">
        <f>[2]专属武器!Q17</f>
        <v>100</v>
      </c>
      <c r="FI18" s="13">
        <f>[2]专属武器!R17</f>
        <v>50</v>
      </c>
      <c r="FJ18" s="13">
        <f>[2]专属武器!S17</f>
        <v>2000</v>
      </c>
      <c r="FK18" s="13">
        <f t="shared" si="11"/>
        <v>3000</v>
      </c>
      <c r="FL18" s="13">
        <f>IF(FG18&gt;0,INDEX([1]专属武器强化!DX$6:DX$77,($FF18-1)*9+$FG18),0)</f>
        <v>23.356875000000006</v>
      </c>
      <c r="FM18" s="13">
        <f>IF(FH18&gt;0,INDEX([1]专属武器强化!DY$6:DY$77,($FF18-1)*9+$FG18),0)</f>
        <v>7.7856250000000022</v>
      </c>
      <c r="FN18" s="13">
        <f>IF(FI18&gt;0,INDEX([1]专属武器强化!DZ$6:DZ$77,($FF18-1)*9+$FG18),0)</f>
        <v>0</v>
      </c>
      <c r="FO18" s="13">
        <f>IF(FJ18&gt;0,INDEX([1]专属武器强化!EA$6:EA$77,($FF18-1)*9+$FG18),0)</f>
        <v>0</v>
      </c>
      <c r="FP18" s="13">
        <f>IF(FG18&gt;0,ROUND(INDEX([1]专属武器强化!$EY$6:$EY$77,(FF18-1)*9+FG18),0),0)</f>
        <v>1729</v>
      </c>
      <c r="FQ18" s="13">
        <f t="shared" si="12"/>
        <v>194.64062500000006</v>
      </c>
      <c r="FR18" s="13">
        <f t="shared" si="13"/>
        <v>196.36962500000007</v>
      </c>
      <c r="FS18" s="13">
        <f t="shared" si="14"/>
        <v>15.277311855130339</v>
      </c>
      <c r="FV18" s="14"/>
      <c r="FW18" s="14"/>
    </row>
    <row r="19" spans="10:179" ht="16.5" x14ac:dyDescent="0.2">
      <c r="J19" s="31">
        <v>15</v>
      </c>
      <c r="K19" s="31">
        <v>2</v>
      </c>
      <c r="L19" s="31">
        <v>15</v>
      </c>
      <c r="M19" s="31">
        <f>[2]属性投放!AY20</f>
        <v>6715</v>
      </c>
      <c r="N19" s="31">
        <f>[2]属性投放!AZ20</f>
        <v>3321</v>
      </c>
      <c r="O19" s="31">
        <f>[2]属性投放!BA20</f>
        <v>58958</v>
      </c>
      <c r="P19" s="31">
        <f>[2]属性投放!BB20</f>
        <v>15</v>
      </c>
      <c r="Q19" s="31">
        <f>[2]属性投放!BC20</f>
        <v>8</v>
      </c>
      <c r="R19" s="31">
        <f>[2]属性投放!BD20</f>
        <v>150</v>
      </c>
      <c r="S19" s="31">
        <f>[2]属性投放!BJ20</f>
        <v>350</v>
      </c>
      <c r="T19" s="31">
        <f>[2]属性投放!BK20</f>
        <v>175</v>
      </c>
      <c r="U19" s="31">
        <f>[2]属性投放!BL20</f>
        <v>3500</v>
      </c>
      <c r="V19" s="31">
        <f>[2]属性投放!BM20</f>
        <v>3</v>
      </c>
      <c r="W19" s="31">
        <f>[2]属性投放!BP20</f>
        <v>700</v>
      </c>
      <c r="X19" s="31">
        <f>[2]属性投放!BQ20</f>
        <v>350</v>
      </c>
      <c r="Y19" s="31">
        <f>[2]属性投放!BR20</f>
        <v>7000</v>
      </c>
      <c r="Z19" s="31">
        <f>[2]属性投放!BS20</f>
        <v>8585</v>
      </c>
      <c r="AA19" s="31">
        <f>[2]属性投放!BT20</f>
        <v>4260</v>
      </c>
      <c r="AB19" s="31">
        <f>[2]属性投放!BU20</f>
        <v>77658</v>
      </c>
      <c r="AC19" s="31">
        <f>[2]属性投放!BX20</f>
        <v>1870</v>
      </c>
      <c r="AD19" s="31">
        <f>[2]属性投放!BY20</f>
        <v>939</v>
      </c>
      <c r="AE19" s="31">
        <f>[2]属性投放!BZ20</f>
        <v>18700</v>
      </c>
      <c r="AG19" s="31">
        <f>[2]属性投放!DM20</f>
        <v>9452</v>
      </c>
      <c r="AH19" s="31">
        <f>[2]属性投放!DN20</f>
        <v>4684</v>
      </c>
      <c r="AI19" s="31">
        <f>[2]属性投放!DO20</f>
        <v>82293</v>
      </c>
      <c r="AJ19" s="31">
        <f>[2]属性投放!DP20</f>
        <v>1295</v>
      </c>
      <c r="AK19" s="31">
        <f>[2]属性投放!DQ20</f>
        <v>651</v>
      </c>
      <c r="AL19" s="31">
        <f>[2]属性投放!DR20</f>
        <v>12945</v>
      </c>
      <c r="AM19" s="31">
        <f>[2]属性投放!DS20</f>
        <v>151</v>
      </c>
      <c r="AN19" s="31">
        <f>[2]属性投放!DT20</f>
        <v>76</v>
      </c>
      <c r="AO19" s="31">
        <f>[2]属性投放!DU20</f>
        <v>1510</v>
      </c>
      <c r="AP19" s="31">
        <f>[2]属性投放!DV20</f>
        <v>3775</v>
      </c>
      <c r="AQ19" s="31">
        <f>[2]属性投放!DW20</f>
        <v>1900</v>
      </c>
      <c r="AR19" s="31">
        <f>[2]属性投放!DX20</f>
        <v>37750</v>
      </c>
      <c r="AS19" s="31">
        <f>[2]属性投放!DY20</f>
        <v>14522</v>
      </c>
      <c r="AT19" s="31">
        <f>[2]属性投放!DZ20</f>
        <v>7235</v>
      </c>
      <c r="AU19" s="31">
        <f>[2]属性投放!EA20</f>
        <v>132988</v>
      </c>
      <c r="AW19" s="32">
        <v>2</v>
      </c>
      <c r="AX19" s="32">
        <v>15</v>
      </c>
      <c r="AY19" s="13">
        <f>[1]卡牌消耗!$AC19</f>
        <v>55</v>
      </c>
      <c r="AZ19" s="33">
        <f>INDEX($CJ$5:$CJ$56,数据母表!AX19)</f>
        <v>8</v>
      </c>
      <c r="BA19" s="13">
        <f>[2]属性投放!CH20</f>
        <v>70</v>
      </c>
      <c r="BB19" s="13">
        <f>[2]属性投放!CI20</f>
        <v>35</v>
      </c>
      <c r="BC19" s="13">
        <f>[2]属性投放!CJ20</f>
        <v>560</v>
      </c>
      <c r="BD19" s="32">
        <f>[1]卡牌消耗!AD19</f>
        <v>0</v>
      </c>
      <c r="BE19" s="32">
        <f>[1]卡牌消耗!AE19</f>
        <v>0</v>
      </c>
      <c r="BF19" s="32">
        <f>[1]卡牌消耗!AF19</f>
        <v>20</v>
      </c>
      <c r="BG19" s="32">
        <f>[1]卡牌消耗!AG19</f>
        <v>0</v>
      </c>
      <c r="BH19" s="32">
        <f>[1]卡牌消耗!AH19</f>
        <v>0</v>
      </c>
      <c r="BI19" s="32">
        <f>[1]卡牌消耗!AI19</f>
        <v>0</v>
      </c>
      <c r="BJ19" s="32">
        <f>[1]卡牌消耗!AJ19</f>
        <v>2300</v>
      </c>
      <c r="BM19" s="32">
        <v>2</v>
      </c>
      <c r="BN19" s="32">
        <v>15</v>
      </c>
      <c r="BO19" s="13">
        <f>[1]卡牌消耗!BG19</f>
        <v>0</v>
      </c>
      <c r="BP19" s="13">
        <f>[1]卡牌消耗!BH19</f>
        <v>0</v>
      </c>
      <c r="BQ19" s="13">
        <f>[1]卡牌消耗!BI19</f>
        <v>57</v>
      </c>
      <c r="BR19" s="13">
        <f>[1]卡牌消耗!BJ19</f>
        <v>0</v>
      </c>
      <c r="BS19" s="13">
        <f>[1]卡牌消耗!BK19</f>
        <v>31500</v>
      </c>
      <c r="BV19" s="31">
        <v>15</v>
      </c>
      <c r="BW19" s="31">
        <f>[1]节奏总表!L19</f>
        <v>80</v>
      </c>
      <c r="BX19" s="31">
        <f>[1]节奏总表!M19</f>
        <v>85</v>
      </c>
      <c r="BY19" s="31">
        <f>[1]节奏总表!N19</f>
        <v>90</v>
      </c>
      <c r="BZ19" s="32">
        <f>[1]节奏总表!$AC19</f>
        <v>1.870000000000001</v>
      </c>
      <c r="CA19" s="33">
        <f t="shared" si="1"/>
        <v>12</v>
      </c>
      <c r="CB19" s="33">
        <v>4</v>
      </c>
      <c r="CE19" s="31">
        <v>15</v>
      </c>
      <c r="CF19" s="31">
        <f>[3]时间节点!$BG19</f>
        <v>110</v>
      </c>
      <c r="CI19" s="31">
        <v>15</v>
      </c>
      <c r="CJ19" s="31">
        <f>[2]属性投放!$AL21</f>
        <v>8</v>
      </c>
      <c r="CK19" s="32">
        <f>[2]属性投放!$AN21</f>
        <v>55</v>
      </c>
      <c r="CM19" s="33">
        <v>15</v>
      </c>
      <c r="CN19" s="33">
        <f>[1]节奏总表!$BG18</f>
        <v>102</v>
      </c>
      <c r="CP19" s="33">
        <v>15</v>
      </c>
      <c r="CQ19" s="33">
        <v>2</v>
      </c>
      <c r="CR19" s="13">
        <f>[1]卡牌消耗!DE19</f>
        <v>1300</v>
      </c>
      <c r="CS19" s="13">
        <f t="shared" si="2"/>
        <v>520</v>
      </c>
      <c r="CV19" s="33">
        <v>4</v>
      </c>
      <c r="CW19" s="33">
        <v>2</v>
      </c>
      <c r="CX19" s="13">
        <f>[1]装备!T9</f>
        <v>45</v>
      </c>
      <c r="CY19" s="13">
        <f t="shared" si="3"/>
        <v>450</v>
      </c>
      <c r="CZ19" s="13">
        <f>ROUND(INDEX([2]装备!M$6:M$17,$CV19)*INDEX([2]装备!$BR$6:$BR$9,$CW19),0)</f>
        <v>0</v>
      </c>
      <c r="DA19" s="13">
        <f>ROUND(INDEX([2]装备!N$6:N$17,$CV19)*INDEX([2]装备!$BR$6:$BR$9,$CW19),0)</f>
        <v>0</v>
      </c>
      <c r="DB19" s="13">
        <f>ROUND(INDEX([2]装备!O$6:O$17,$CV19)*INDEX([2]装备!$BR$6:$BR$9,$CW19),0)</f>
        <v>0</v>
      </c>
      <c r="DC19" s="13">
        <f>ROUND(INDEX([2]装备!S$6:S$17,$CV19)*INDEX([2]装备!$BR$6:$BR$9,$CW19),0)</f>
        <v>0</v>
      </c>
      <c r="DD19" s="13">
        <f>ROUND(INDEX([2]装备!T$6:T$17,$CV19)*INDEX([2]装备!$BR$6:$BR$9,$CW19),0)</f>
        <v>0</v>
      </c>
      <c r="DE19" s="13">
        <f>ROUND(INDEX([2]装备!U$6:U$17,$CV19)*INDEX([2]装备!$BR$6:$BR$9,$CW19),0)</f>
        <v>0</v>
      </c>
      <c r="DF19" s="13">
        <v>0</v>
      </c>
      <c r="DG19" s="13">
        <v>0</v>
      </c>
      <c r="DH19" s="13">
        <v>0</v>
      </c>
      <c r="DK19" s="32">
        <v>15</v>
      </c>
      <c r="DL19" s="32">
        <f>[1]装备!AM20*8</f>
        <v>840</v>
      </c>
      <c r="DM19" s="32">
        <f>[1]装备!AN20*8</f>
        <v>1360</v>
      </c>
      <c r="DN19" s="32">
        <f>[1]装备!AO20*8</f>
        <v>1720</v>
      </c>
      <c r="DO19" s="32">
        <f>[1]装备!AP20*8</f>
        <v>2040</v>
      </c>
      <c r="DR19" s="13">
        <v>15</v>
      </c>
      <c r="DS19" s="13">
        <v>1</v>
      </c>
      <c r="DT19" s="13">
        <f t="shared" si="4"/>
        <v>840</v>
      </c>
      <c r="DW19" s="13">
        <f>[1]新神器!AG21</f>
        <v>15</v>
      </c>
      <c r="DX19" s="13">
        <f>[1]新神器!AH21</f>
        <v>4</v>
      </c>
      <c r="DY19" s="13">
        <f>[1]新神器!AI21</f>
        <v>1</v>
      </c>
      <c r="DZ19" s="13">
        <f>[1]新神器!$P22</f>
        <v>1</v>
      </c>
      <c r="EA19" s="13">
        <f>[1]新神器!AJ21</f>
        <v>1606017</v>
      </c>
      <c r="EB19" s="13">
        <f>[1]新神器!$AM21</f>
        <v>25</v>
      </c>
      <c r="ED19" s="35">
        <f>[1]新神器!J22</f>
        <v>15</v>
      </c>
      <c r="EE19" s="35">
        <f>[1]新神器!K22</f>
        <v>7</v>
      </c>
      <c r="EH19" s="13">
        <f>[1]新神器!HA21</f>
        <v>1</v>
      </c>
      <c r="EI19" s="13">
        <f t="shared" si="5"/>
        <v>1</v>
      </c>
      <c r="EJ19" s="13">
        <f t="shared" si="6"/>
        <v>1</v>
      </c>
      <c r="EK19" s="13">
        <f>[1]新神器!HE21</f>
        <v>1606003</v>
      </c>
      <c r="EL19" s="13" t="str">
        <f>[1]新神器!HF21</f>
        <v>神器1-1 : 15级</v>
      </c>
      <c r="EM19" s="13">
        <f>[1]新神器!HH21</f>
        <v>15</v>
      </c>
      <c r="EN19" s="13">
        <f>[1]新神器!HJ21</f>
        <v>7</v>
      </c>
      <c r="EO19" s="13">
        <f>[2]新神器!$AW20*6</f>
        <v>2850</v>
      </c>
      <c r="EP19" s="13">
        <f t="shared" si="7"/>
        <v>252</v>
      </c>
      <c r="EQ19" s="13">
        <f t="shared" si="0"/>
        <v>70</v>
      </c>
      <c r="ER19" s="13">
        <f>[1]新神器!$HL21</f>
        <v>4050</v>
      </c>
      <c r="ES19" s="13">
        <f t="shared" si="8"/>
        <v>74.05</v>
      </c>
      <c r="ET19" s="13">
        <f t="shared" si="9"/>
        <v>20.420000000000002</v>
      </c>
      <c r="FF19" s="38">
        <f>[2]专属武器!O18</f>
        <v>2</v>
      </c>
      <c r="FG19" s="38">
        <f>[2]专属武器!P18</f>
        <v>4</v>
      </c>
      <c r="FH19" s="13">
        <f>[2]专属武器!Q18</f>
        <v>160</v>
      </c>
      <c r="FI19" s="13">
        <f>[2]专属武器!R18</f>
        <v>80</v>
      </c>
      <c r="FJ19" s="13">
        <f>[2]专属武器!S18</f>
        <v>3200</v>
      </c>
      <c r="FK19" s="13">
        <f t="shared" si="11"/>
        <v>4800</v>
      </c>
      <c r="FL19" s="13">
        <f>IF(FG19&gt;0,INDEX([1]专属武器强化!DX$6:DX$77,($FF19-1)*9+$FG19),0)</f>
        <v>38.928125000000009</v>
      </c>
      <c r="FM19" s="13">
        <f>IF(FH19&gt;0,INDEX([1]专属武器强化!DY$6:DY$77,($FF19-1)*9+$FG19),0)</f>
        <v>12.976041666666669</v>
      </c>
      <c r="FN19" s="13">
        <f>IF(FI19&gt;0,INDEX([1]专属武器强化!DZ$6:DZ$77,($FF19-1)*9+$FG19),0)</f>
        <v>0</v>
      </c>
      <c r="FO19" s="13">
        <f>IF(FJ19&gt;0,INDEX([1]专属武器强化!EA$6:EA$77,($FF19-1)*9+$FG19),0)</f>
        <v>0</v>
      </c>
      <c r="FP19" s="13">
        <f>IF(FG19&gt;0,ROUND(INDEX([1]专属武器强化!$EY$6:$EY$77,(FF19-1)*9+FG19),0),0)</f>
        <v>2766</v>
      </c>
      <c r="FQ19" s="13">
        <f t="shared" si="12"/>
        <v>324.40104166666674</v>
      </c>
      <c r="FR19" s="13">
        <f t="shared" si="13"/>
        <v>327.16704166666676</v>
      </c>
      <c r="FS19" s="13">
        <f t="shared" si="14"/>
        <v>14.671404477503778</v>
      </c>
      <c r="FV19" s="14"/>
      <c r="FW19" s="14"/>
    </row>
    <row r="20" spans="10:179" ht="16.5" x14ac:dyDescent="0.2">
      <c r="J20" s="31">
        <v>16</v>
      </c>
      <c r="K20" s="31">
        <v>2</v>
      </c>
      <c r="L20" s="31">
        <v>16</v>
      </c>
      <c r="M20" s="31">
        <f>[2]属性投放!AY21</f>
        <v>8585</v>
      </c>
      <c r="N20" s="31">
        <f>[2]属性投放!AZ21</f>
        <v>4260</v>
      </c>
      <c r="O20" s="31">
        <f>[2]属性投放!BA21</f>
        <v>77658</v>
      </c>
      <c r="P20" s="31">
        <f>[2]属性投放!BB21</f>
        <v>20</v>
      </c>
      <c r="Q20" s="31">
        <f>[2]属性投放!BC21</f>
        <v>10</v>
      </c>
      <c r="R20" s="31">
        <f>[2]属性投放!BD21</f>
        <v>200</v>
      </c>
      <c r="S20" s="31">
        <f>[2]属性投放!BJ21</f>
        <v>450</v>
      </c>
      <c r="T20" s="31">
        <f>[2]属性投放!BK21</f>
        <v>225</v>
      </c>
      <c r="U20" s="31">
        <f>[2]属性投放!BL21</f>
        <v>4500</v>
      </c>
      <c r="V20" s="31">
        <f>[2]属性投放!BM21</f>
        <v>3</v>
      </c>
      <c r="W20" s="31">
        <f>[2]属性投放!BP21</f>
        <v>700</v>
      </c>
      <c r="X20" s="31">
        <f>[2]属性投放!BQ21</f>
        <v>350</v>
      </c>
      <c r="Y20" s="31">
        <f>[2]属性投放!BR21</f>
        <v>7000</v>
      </c>
      <c r="Z20" s="31">
        <f>[2]属性投放!BS21</f>
        <v>10775</v>
      </c>
      <c r="AA20" s="31">
        <f>[2]属性投放!BT21</f>
        <v>5355</v>
      </c>
      <c r="AB20" s="31">
        <f>[2]属性投放!BU21</f>
        <v>99558</v>
      </c>
      <c r="AC20" s="31">
        <f>[2]属性投放!BX21</f>
        <v>2190</v>
      </c>
      <c r="AD20" s="31">
        <f>[2]属性投放!BY21</f>
        <v>1095</v>
      </c>
      <c r="AE20" s="31">
        <f>[2]属性投放!BZ21</f>
        <v>21900</v>
      </c>
      <c r="AG20" s="31">
        <f>[2]属性投放!DM21</f>
        <v>14522</v>
      </c>
      <c r="AH20" s="31">
        <f>[2]属性投放!DN21</f>
        <v>7235</v>
      </c>
      <c r="AI20" s="31">
        <f>[2]属性投放!DO21</f>
        <v>132988</v>
      </c>
      <c r="AJ20" s="31">
        <f>[2]属性投放!DP21</f>
        <v>2514</v>
      </c>
      <c r="AK20" s="31">
        <f>[2]属性投放!DQ21</f>
        <v>1257</v>
      </c>
      <c r="AL20" s="31">
        <f>[2]属性投放!DR21</f>
        <v>25140</v>
      </c>
      <c r="AM20" s="31">
        <f>[2]属性投放!DS21</f>
        <v>235</v>
      </c>
      <c r="AN20" s="31">
        <f>[2]属性投放!DT21</f>
        <v>117</v>
      </c>
      <c r="AO20" s="31">
        <f>[2]属性投放!DU21</f>
        <v>2346</v>
      </c>
      <c r="AP20" s="31">
        <f>[2]属性投放!DV21</f>
        <v>0</v>
      </c>
      <c r="AQ20" s="31">
        <f>[2]属性投放!DW21</f>
        <v>0</v>
      </c>
      <c r="AR20" s="31">
        <f>[2]属性投放!DX21</f>
        <v>0</v>
      </c>
      <c r="AS20" s="31">
        <f>[2]属性投放!DY21</f>
        <v>17036</v>
      </c>
      <c r="AT20" s="31">
        <f>[2]属性投放!DZ21</f>
        <v>8492</v>
      </c>
      <c r="AU20" s="31">
        <f>[2]属性投放!EA21</f>
        <v>158128</v>
      </c>
      <c r="AW20" s="32">
        <v>2</v>
      </c>
      <c r="AX20" s="32">
        <v>16</v>
      </c>
      <c r="AY20" s="13">
        <f>[1]卡牌消耗!$AC20</f>
        <v>58</v>
      </c>
      <c r="AZ20" s="33">
        <f>INDEX($CJ$5:$CJ$56,数据母表!AX20)</f>
        <v>9</v>
      </c>
      <c r="BA20" s="13">
        <f>[2]属性投放!CH21</f>
        <v>80</v>
      </c>
      <c r="BB20" s="13">
        <f>[2]属性投放!CI21</f>
        <v>40</v>
      </c>
      <c r="BC20" s="13">
        <f>[2]属性投放!CJ21</f>
        <v>640</v>
      </c>
      <c r="BD20" s="32">
        <f>[1]卡牌消耗!AD20</f>
        <v>0</v>
      </c>
      <c r="BE20" s="32">
        <f>[1]卡牌消耗!AE20</f>
        <v>0</v>
      </c>
      <c r="BF20" s="32">
        <f>[1]卡牌消耗!AF20</f>
        <v>20</v>
      </c>
      <c r="BG20" s="32">
        <f>[1]卡牌消耗!AG20</f>
        <v>0</v>
      </c>
      <c r="BH20" s="32">
        <f>[1]卡牌消耗!AH20</f>
        <v>0</v>
      </c>
      <c r="BI20" s="32">
        <f>[1]卡牌消耗!AI20</f>
        <v>0</v>
      </c>
      <c r="BJ20" s="32">
        <f>[1]卡牌消耗!AJ20</f>
        <v>2300</v>
      </c>
      <c r="BM20" s="32">
        <v>2</v>
      </c>
      <c r="BN20" s="32">
        <v>16</v>
      </c>
      <c r="BO20" s="13">
        <f>[1]卡牌消耗!BG20</f>
        <v>0</v>
      </c>
      <c r="BP20" s="13">
        <f>[1]卡牌消耗!BH20</f>
        <v>0</v>
      </c>
      <c r="BQ20" s="13">
        <f>[1]卡牌消耗!BI20</f>
        <v>73</v>
      </c>
      <c r="BR20" s="13">
        <f>[1]卡牌消耗!BJ20</f>
        <v>0</v>
      </c>
      <c r="BS20" s="13">
        <f>[1]卡牌消耗!BK20</f>
        <v>56500</v>
      </c>
      <c r="BV20" s="31">
        <v>16</v>
      </c>
      <c r="BW20" s="31">
        <f>[1]节奏总表!L20</f>
        <v>85</v>
      </c>
      <c r="BX20" s="31">
        <f>[1]节奏总表!M20</f>
        <v>90</v>
      </c>
      <c r="BY20" s="31">
        <f>[1]节奏总表!N20</f>
        <v>105</v>
      </c>
      <c r="BZ20" s="32">
        <f>[1]节奏总表!$AC20</f>
        <v>2.1899999999999995</v>
      </c>
      <c r="CA20" s="33">
        <f t="shared" si="1"/>
        <v>13</v>
      </c>
      <c r="CB20" s="33">
        <v>5</v>
      </c>
      <c r="CE20" s="31">
        <v>16</v>
      </c>
      <c r="CF20" s="31">
        <f>[3]时间节点!$BG20</f>
        <v>120</v>
      </c>
      <c r="CI20" s="31">
        <v>16</v>
      </c>
      <c r="CJ20" s="31">
        <f>[2]属性投放!$AL22</f>
        <v>9</v>
      </c>
      <c r="CK20" s="32">
        <f>[2]属性投放!$AN22</f>
        <v>58</v>
      </c>
      <c r="CM20" s="33">
        <v>16</v>
      </c>
      <c r="CN20" s="33">
        <f>[1]节奏总表!$BG19</f>
        <v>110</v>
      </c>
      <c r="CP20" s="33">
        <v>16</v>
      </c>
      <c r="CQ20" s="33">
        <v>2</v>
      </c>
      <c r="CR20" s="13">
        <f>[1]卡牌消耗!DE20</f>
        <v>1450</v>
      </c>
      <c r="CS20" s="13">
        <f t="shared" si="2"/>
        <v>580</v>
      </c>
      <c r="CV20" s="33">
        <v>5</v>
      </c>
      <c r="CW20" s="33">
        <v>2</v>
      </c>
      <c r="CX20" s="13">
        <f>[1]装备!T10</f>
        <v>60</v>
      </c>
      <c r="CY20" s="13">
        <f t="shared" si="3"/>
        <v>600</v>
      </c>
      <c r="CZ20" s="13">
        <f>ROUND(INDEX([2]装备!M$6:M$17,$CV20)*INDEX([2]装备!$BR$6:$BR$9,$CW20),0)</f>
        <v>0</v>
      </c>
      <c r="DA20" s="13">
        <f>ROUND(INDEX([2]装备!N$6:N$17,$CV20)*INDEX([2]装备!$BR$6:$BR$9,$CW20),0)</f>
        <v>0</v>
      </c>
      <c r="DB20" s="13">
        <f>ROUND(INDEX([2]装备!O$6:O$17,$CV20)*INDEX([2]装备!$BR$6:$BR$9,$CW20),0)</f>
        <v>0</v>
      </c>
      <c r="DC20" s="13">
        <f>ROUND(INDEX([2]装备!S$6:S$17,$CV20)*INDEX([2]装备!$BR$6:$BR$9,$CW20),0)</f>
        <v>0</v>
      </c>
      <c r="DD20" s="13">
        <f>ROUND(INDEX([2]装备!T$6:T$17,$CV20)*INDEX([2]装备!$BR$6:$BR$9,$CW20),0)</f>
        <v>0</v>
      </c>
      <c r="DE20" s="13">
        <f>ROUND(INDEX([2]装备!U$6:U$17,$CV20)*INDEX([2]装备!$BR$6:$BR$9,$CW20),0)</f>
        <v>0</v>
      </c>
      <c r="DF20" s="13">
        <v>0</v>
      </c>
      <c r="DG20" s="13">
        <v>0</v>
      </c>
      <c r="DH20" s="13">
        <v>0</v>
      </c>
      <c r="DK20" s="32">
        <v>16</v>
      </c>
      <c r="DL20" s="32">
        <f>[1]装备!AM21*8</f>
        <v>880</v>
      </c>
      <c r="DM20" s="32">
        <f>[1]装备!AN21*8</f>
        <v>1400</v>
      </c>
      <c r="DN20" s="32">
        <f>[1]装备!AO21*8</f>
        <v>1760</v>
      </c>
      <c r="DO20" s="32">
        <f>[1]装备!AP21*8</f>
        <v>2120</v>
      </c>
      <c r="DR20" s="13">
        <v>16</v>
      </c>
      <c r="DS20" s="13">
        <v>1</v>
      </c>
      <c r="DT20" s="13">
        <f t="shared" si="4"/>
        <v>880</v>
      </c>
      <c r="DW20" s="13">
        <f>[1]新神器!AG22</f>
        <v>16</v>
      </c>
      <c r="DX20" s="13">
        <f>[1]新神器!AH22</f>
        <v>4</v>
      </c>
      <c r="DY20" s="13">
        <f>[1]新神器!AI22</f>
        <v>2</v>
      </c>
      <c r="DZ20" s="13">
        <f>[1]新神器!$P23</f>
        <v>1</v>
      </c>
      <c r="EA20" s="13">
        <f>[1]新神器!AJ22</f>
        <v>1606018</v>
      </c>
      <c r="EB20" s="13">
        <f>[1]新神器!$AM22</f>
        <v>25</v>
      </c>
      <c r="ED20" s="35">
        <f>[1]新神器!J23</f>
        <v>16</v>
      </c>
      <c r="EE20" s="35">
        <f>[1]新神器!K23</f>
        <v>10</v>
      </c>
      <c r="EH20" s="13">
        <f>[1]新神器!HA22</f>
        <v>2</v>
      </c>
      <c r="EI20" s="13">
        <f t="shared" si="5"/>
        <v>1</v>
      </c>
      <c r="EJ20" s="13">
        <f t="shared" si="6"/>
        <v>1</v>
      </c>
      <c r="EK20" s="13">
        <f>[1]新神器!HE22</f>
        <v>1606004</v>
      </c>
      <c r="EL20" s="13" t="str">
        <f>[1]新神器!HF22</f>
        <v>神器1-2 : 1级</v>
      </c>
      <c r="EM20" s="13">
        <f>[1]新神器!HH22</f>
        <v>1</v>
      </c>
      <c r="EN20" s="13">
        <f>[1]新神器!HJ22</f>
        <v>1</v>
      </c>
      <c r="EO20" s="13">
        <f>[2]新神器!$AW21*6</f>
        <v>810</v>
      </c>
      <c r="EP20" s="13">
        <f t="shared" si="7"/>
        <v>810</v>
      </c>
      <c r="EQ20" s="13">
        <f t="shared" si="0"/>
        <v>10</v>
      </c>
      <c r="ER20" s="13">
        <f>[1]新神器!$HL22</f>
        <v>2800</v>
      </c>
      <c r="ES20" s="13">
        <f t="shared" si="8"/>
        <v>12.8</v>
      </c>
      <c r="ET20" s="13">
        <f t="shared" si="9"/>
        <v>379.69</v>
      </c>
      <c r="FF20" s="38">
        <f>[2]专属武器!O19</f>
        <v>2</v>
      </c>
      <c r="FG20" s="38">
        <f>[2]专属武器!P19</f>
        <v>5</v>
      </c>
      <c r="FH20" s="13">
        <f>[2]专属武器!Q19</f>
        <v>220</v>
      </c>
      <c r="FI20" s="13">
        <f>[2]专属武器!R19</f>
        <v>110</v>
      </c>
      <c r="FJ20" s="13">
        <f>[2]专属武器!S19</f>
        <v>4400</v>
      </c>
      <c r="FK20" s="13">
        <f t="shared" si="11"/>
        <v>6600</v>
      </c>
      <c r="FL20" s="13">
        <f>IF(FG20&gt;0,INDEX([1]专属武器强化!DX$6:DX$77,($FF20-1)*9+$FG20),0)</f>
        <v>62.285000000000018</v>
      </c>
      <c r="FM20" s="13">
        <f>IF(FH20&gt;0,INDEX([1]专属武器强化!DY$6:DY$77,($FF20-1)*9+$FG20),0)</f>
        <v>20.761666666666674</v>
      </c>
      <c r="FN20" s="13">
        <f>IF(FI20&gt;0,INDEX([1]专属武器强化!DZ$6:DZ$77,($FF20-1)*9+$FG20),0)</f>
        <v>0</v>
      </c>
      <c r="FO20" s="13">
        <f>IF(FJ20&gt;0,INDEX([1]专属武器强化!EA$6:EA$77,($FF20-1)*9+$FG20),0)</f>
        <v>0</v>
      </c>
      <c r="FP20" s="13">
        <f>IF(FG20&gt;0,ROUND(INDEX([1]专属武器强化!$EY$6:$EY$77,(FF20-1)*9+FG20),0),0)</f>
        <v>4495</v>
      </c>
      <c r="FQ20" s="13">
        <f t="shared" si="12"/>
        <v>519.04166666666674</v>
      </c>
      <c r="FR20" s="13">
        <f t="shared" si="13"/>
        <v>523.53666666666675</v>
      </c>
      <c r="FS20" s="13">
        <f t="shared" si="14"/>
        <v>12.60656687529049</v>
      </c>
      <c r="FV20" s="14"/>
      <c r="FW20" s="14"/>
    </row>
    <row r="21" spans="10:179" ht="16.5" x14ac:dyDescent="0.2">
      <c r="J21" s="31">
        <v>17</v>
      </c>
      <c r="K21" s="31">
        <v>2</v>
      </c>
      <c r="L21" s="31">
        <v>17</v>
      </c>
      <c r="M21" s="31">
        <f>[2]属性投放!AY22</f>
        <v>10775</v>
      </c>
      <c r="N21" s="31">
        <f>[2]属性投放!AZ22</f>
        <v>5355</v>
      </c>
      <c r="O21" s="31">
        <f>[2]属性投放!BA22</f>
        <v>99558</v>
      </c>
      <c r="P21" s="31">
        <f>[2]属性投放!BB22</f>
        <v>20</v>
      </c>
      <c r="Q21" s="31">
        <f>[2]属性投放!BC22</f>
        <v>10</v>
      </c>
      <c r="R21" s="31">
        <f>[2]属性投放!BD22</f>
        <v>200</v>
      </c>
      <c r="S21" s="31">
        <f>[2]属性投放!BJ22</f>
        <v>550</v>
      </c>
      <c r="T21" s="31">
        <f>[2]属性投放!BK22</f>
        <v>275</v>
      </c>
      <c r="U21" s="31">
        <f>[2]属性投放!BL22</f>
        <v>5500</v>
      </c>
      <c r="V21" s="31">
        <f>[2]属性投放!BM22</f>
        <v>3</v>
      </c>
      <c r="W21" s="31">
        <f>[2]属性投放!BP22</f>
        <v>800</v>
      </c>
      <c r="X21" s="31">
        <f>[2]属性投放!BQ22</f>
        <v>400</v>
      </c>
      <c r="Y21" s="31">
        <f>[2]属性投放!BR22</f>
        <v>8000</v>
      </c>
      <c r="Z21" s="31">
        <f>[2]属性投放!BS22</f>
        <v>13385</v>
      </c>
      <c r="AA21" s="31">
        <f>[2]属性投放!BT22</f>
        <v>6660</v>
      </c>
      <c r="AB21" s="31">
        <f>[2]属性投放!BU22</f>
        <v>125658</v>
      </c>
      <c r="AC21" s="31">
        <f>[2]属性投放!BX22</f>
        <v>2610</v>
      </c>
      <c r="AD21" s="31">
        <f>[2]属性投放!BY22</f>
        <v>1305</v>
      </c>
      <c r="AE21" s="31">
        <f>[2]属性投放!BZ22</f>
        <v>26100</v>
      </c>
      <c r="AG21" s="31">
        <f>[2]属性投放!DM22</f>
        <v>17036</v>
      </c>
      <c r="AH21" s="31">
        <f>[2]属性投放!DN22</f>
        <v>8492</v>
      </c>
      <c r="AI21" s="31">
        <f>[2]属性投放!DO22</f>
        <v>158128</v>
      </c>
      <c r="AJ21" s="31">
        <f>[2]属性投放!DP22</f>
        <v>2514</v>
      </c>
      <c r="AK21" s="31">
        <f>[2]属性投放!DQ22</f>
        <v>1257</v>
      </c>
      <c r="AL21" s="31">
        <f>[2]属性投放!DR22</f>
        <v>25140</v>
      </c>
      <c r="AM21" s="31">
        <f>[2]属性投放!DS22</f>
        <v>235</v>
      </c>
      <c r="AN21" s="31">
        <f>[2]属性投放!DT22</f>
        <v>117</v>
      </c>
      <c r="AO21" s="31">
        <f>[2]属性投放!DU22</f>
        <v>2346</v>
      </c>
      <c r="AP21" s="31">
        <f>[2]属性投放!DV22</f>
        <v>0</v>
      </c>
      <c r="AQ21" s="31">
        <f>[2]属性投放!DW22</f>
        <v>0</v>
      </c>
      <c r="AR21" s="31">
        <f>[2]属性投放!DX22</f>
        <v>0</v>
      </c>
      <c r="AS21" s="31">
        <f>[2]属性投放!DY22</f>
        <v>19550</v>
      </c>
      <c r="AT21" s="31">
        <f>[2]属性投放!DZ22</f>
        <v>9749</v>
      </c>
      <c r="AU21" s="31">
        <f>[2]属性投放!EA22</f>
        <v>183268</v>
      </c>
      <c r="AW21" s="32">
        <v>2</v>
      </c>
      <c r="AX21" s="32">
        <v>17</v>
      </c>
      <c r="AY21" s="13">
        <f>[1]卡牌消耗!$AC21</f>
        <v>60</v>
      </c>
      <c r="AZ21" s="33">
        <f>INDEX($CJ$5:$CJ$56,数据母表!AX21)</f>
        <v>9</v>
      </c>
      <c r="BA21" s="13">
        <f>[2]属性投放!CH22</f>
        <v>80</v>
      </c>
      <c r="BB21" s="13">
        <f>[2]属性投放!CI22</f>
        <v>40</v>
      </c>
      <c r="BC21" s="13">
        <f>[2]属性投放!CJ22</f>
        <v>640</v>
      </c>
      <c r="BD21" s="32">
        <f>[1]卡牌消耗!AD21</f>
        <v>0</v>
      </c>
      <c r="BE21" s="32">
        <f>[1]卡牌消耗!AE21</f>
        <v>0</v>
      </c>
      <c r="BF21" s="32">
        <f>[1]卡牌消耗!AF21</f>
        <v>35</v>
      </c>
      <c r="BG21" s="32">
        <f>[1]卡牌消耗!AG21</f>
        <v>0</v>
      </c>
      <c r="BH21" s="32">
        <f>[1]卡牌消耗!AH21</f>
        <v>0</v>
      </c>
      <c r="BI21" s="32">
        <f>[1]卡牌消耗!AI21</f>
        <v>0</v>
      </c>
      <c r="BJ21" s="32">
        <f>[1]卡牌消耗!AJ21</f>
        <v>2900</v>
      </c>
      <c r="BM21" s="32">
        <v>2</v>
      </c>
      <c r="BN21" s="32">
        <v>17</v>
      </c>
      <c r="BO21" s="13">
        <f>[1]卡牌消耗!BG21</f>
        <v>0</v>
      </c>
      <c r="BP21" s="13">
        <f>[1]卡牌消耗!BH21</f>
        <v>0</v>
      </c>
      <c r="BQ21" s="13">
        <f>[1]卡牌消耗!BI21</f>
        <v>0</v>
      </c>
      <c r="BR21" s="13">
        <f>[1]卡牌消耗!BJ21</f>
        <v>14</v>
      </c>
      <c r="BS21" s="13">
        <f>[1]卡牌消耗!BK21</f>
        <v>56500</v>
      </c>
      <c r="BV21" s="31">
        <v>17</v>
      </c>
      <c r="BW21" s="31">
        <f>[1]节奏总表!L21</f>
        <v>90</v>
      </c>
      <c r="BX21" s="31">
        <f>[1]节奏总表!M21</f>
        <v>95</v>
      </c>
      <c r="BY21" s="31">
        <f>[1]节奏总表!N21</f>
        <v>112</v>
      </c>
      <c r="BZ21" s="32">
        <f>[1]节奏总表!$AC21</f>
        <v>2.3299999999999983</v>
      </c>
      <c r="CA21" s="33">
        <f t="shared" si="1"/>
        <v>13</v>
      </c>
      <c r="CB21" s="33">
        <v>5</v>
      </c>
      <c r="CE21" s="31">
        <v>17</v>
      </c>
      <c r="CF21" s="31">
        <f>[3]时间节点!$BG21</f>
        <v>130</v>
      </c>
      <c r="CI21" s="31">
        <v>17</v>
      </c>
      <c r="CJ21" s="31">
        <f>[2]属性投放!$AL23</f>
        <v>9</v>
      </c>
      <c r="CK21" s="32">
        <f>[2]属性投放!$AN23</f>
        <v>60</v>
      </c>
      <c r="CM21" s="33">
        <v>17</v>
      </c>
      <c r="CN21" s="33">
        <f>[1]节奏总表!$BG20</f>
        <v>117</v>
      </c>
      <c r="CP21" s="33">
        <v>17</v>
      </c>
      <c r="CQ21" s="33">
        <v>2</v>
      </c>
      <c r="CR21" s="13">
        <f>[1]卡牌消耗!DE21</f>
        <v>1600</v>
      </c>
      <c r="CS21" s="13">
        <f t="shared" si="2"/>
        <v>640</v>
      </c>
      <c r="CV21" s="33">
        <v>6</v>
      </c>
      <c r="CW21" s="33">
        <v>2</v>
      </c>
      <c r="CX21" s="13">
        <f>[1]装备!T11</f>
        <v>75</v>
      </c>
      <c r="CY21" s="13">
        <f t="shared" si="3"/>
        <v>750</v>
      </c>
      <c r="CZ21" s="13">
        <f>ROUND(INDEX([2]装备!M$6:M$17,$CV21)*INDEX([2]装备!$BR$6:$BR$9,$CW21),0)</f>
        <v>0</v>
      </c>
      <c r="DA21" s="13">
        <f>ROUND(INDEX([2]装备!N$6:N$17,$CV21)*INDEX([2]装备!$BR$6:$BR$9,$CW21),0)</f>
        <v>0</v>
      </c>
      <c r="DB21" s="13">
        <f>ROUND(INDEX([2]装备!O$6:O$17,$CV21)*INDEX([2]装备!$BR$6:$BR$9,$CW21),0)</f>
        <v>0</v>
      </c>
      <c r="DC21" s="13">
        <f>ROUND(INDEX([2]装备!S$6:S$17,$CV21)*INDEX([2]装备!$BR$6:$BR$9,$CW21),0)</f>
        <v>0</v>
      </c>
      <c r="DD21" s="13">
        <f>ROUND(INDEX([2]装备!T$6:T$17,$CV21)*INDEX([2]装备!$BR$6:$BR$9,$CW21),0)</f>
        <v>0</v>
      </c>
      <c r="DE21" s="13">
        <f>ROUND(INDEX([2]装备!U$6:U$17,$CV21)*INDEX([2]装备!$BR$6:$BR$9,$CW21),0)</f>
        <v>0</v>
      </c>
      <c r="DF21" s="13">
        <v>0</v>
      </c>
      <c r="DG21" s="13">
        <v>0</v>
      </c>
      <c r="DH21" s="13">
        <v>0</v>
      </c>
      <c r="DK21" s="32">
        <v>17</v>
      </c>
      <c r="DL21" s="32">
        <f>[1]装备!AM22*8</f>
        <v>920</v>
      </c>
      <c r="DM21" s="32">
        <f>[1]装备!AN22*8</f>
        <v>1440</v>
      </c>
      <c r="DN21" s="32">
        <f>[1]装备!AO22*8</f>
        <v>1800</v>
      </c>
      <c r="DO21" s="32">
        <f>[1]装备!AP22*8</f>
        <v>2160</v>
      </c>
      <c r="DR21" s="13">
        <v>17</v>
      </c>
      <c r="DS21" s="13">
        <v>1</v>
      </c>
      <c r="DT21" s="13">
        <f t="shared" si="4"/>
        <v>920</v>
      </c>
      <c r="DW21" s="13">
        <f>[1]新神器!AG23</f>
        <v>17</v>
      </c>
      <c r="DX21" s="13">
        <f>[1]新神器!AH23</f>
        <v>4</v>
      </c>
      <c r="DY21" s="13">
        <f>[1]新神器!AI23</f>
        <v>3</v>
      </c>
      <c r="DZ21" s="13">
        <f>[1]新神器!$P24</f>
        <v>2</v>
      </c>
      <c r="EA21" s="13">
        <f>[1]新神器!AJ23</f>
        <v>1606019</v>
      </c>
      <c r="EB21" s="13">
        <f>[1]新神器!$AM23</f>
        <v>75</v>
      </c>
      <c r="ED21" s="35">
        <f>[1]新神器!J24</f>
        <v>17</v>
      </c>
      <c r="EE21" s="35">
        <f>[1]新神器!K24</f>
        <v>10</v>
      </c>
      <c r="EH21" s="13">
        <f>[1]新神器!HA23</f>
        <v>2</v>
      </c>
      <c r="EI21" s="13">
        <f t="shared" si="5"/>
        <v>1</v>
      </c>
      <c r="EJ21" s="13">
        <f t="shared" si="6"/>
        <v>1</v>
      </c>
      <c r="EK21" s="13">
        <f>[1]新神器!HE23</f>
        <v>1606004</v>
      </c>
      <c r="EL21" s="13" t="str">
        <f>[1]新神器!HF23</f>
        <v>神器1-2 : 2级</v>
      </c>
      <c r="EM21" s="13">
        <f>[1]新神器!HH23</f>
        <v>2</v>
      </c>
      <c r="EN21" s="13">
        <f>[1]新神器!HJ23</f>
        <v>1</v>
      </c>
      <c r="EO21" s="13">
        <f>[2]新神器!$AW22*6</f>
        <v>1260</v>
      </c>
      <c r="EP21" s="13">
        <f t="shared" si="7"/>
        <v>450</v>
      </c>
      <c r="EQ21" s="13">
        <f t="shared" si="0"/>
        <v>10</v>
      </c>
      <c r="ER21" s="13">
        <f>[1]新神器!$HL23</f>
        <v>2900</v>
      </c>
      <c r="ES21" s="13">
        <f t="shared" si="8"/>
        <v>12.9</v>
      </c>
      <c r="ET21" s="13">
        <f t="shared" si="9"/>
        <v>209.3</v>
      </c>
      <c r="FF21" s="38">
        <f>[2]专属武器!O20</f>
        <v>2</v>
      </c>
      <c r="FG21" s="38">
        <f>[2]专属武器!P20</f>
        <v>6</v>
      </c>
      <c r="FH21" s="13">
        <f>[2]专属武器!Q20</f>
        <v>280</v>
      </c>
      <c r="FI21" s="13">
        <f>[2]专属武器!R20</f>
        <v>140</v>
      </c>
      <c r="FJ21" s="13">
        <f>[2]专属武器!S20</f>
        <v>5600</v>
      </c>
      <c r="FK21" s="13">
        <f t="shared" si="11"/>
        <v>8400</v>
      </c>
      <c r="FL21" s="13">
        <f>IF(FG21&gt;0,INDEX([1]专属武器强化!DX$6:DX$77,($FF21-1)*9+$FG21),0)</f>
        <v>101.21312500000003</v>
      </c>
      <c r="FM21" s="13">
        <f>IF(FH21&gt;0,INDEX([1]专属武器强化!DY$6:DY$77,($FF21-1)*9+$FG21),0)</f>
        <v>33.737708333333345</v>
      </c>
      <c r="FN21" s="13">
        <f>IF(FI21&gt;0,INDEX([1]专属武器强化!DZ$6:DZ$77,($FF21-1)*9+$FG21),0)</f>
        <v>0</v>
      </c>
      <c r="FO21" s="13">
        <f>IF(FJ21&gt;0,INDEX([1]专属武器强化!EA$6:EA$77,($FF21-1)*9+$FG21),0)</f>
        <v>0</v>
      </c>
      <c r="FP21" s="13">
        <f>IF(FG21&gt;0,ROUND(INDEX([1]专属武器强化!$EY$6:$EY$77,(FF21-1)*9+FG21),0),0)</f>
        <v>7261</v>
      </c>
      <c r="FQ21" s="13">
        <f t="shared" si="12"/>
        <v>843.4427083333336</v>
      </c>
      <c r="FR21" s="13">
        <f t="shared" si="13"/>
        <v>850.70370833333357</v>
      </c>
      <c r="FS21" s="13">
        <f t="shared" si="14"/>
        <v>9.8741781865003997</v>
      </c>
      <c r="FV21" s="14"/>
      <c r="FW21" s="14"/>
    </row>
    <row r="22" spans="10:179" ht="16.5" x14ac:dyDescent="0.2">
      <c r="J22" s="31">
        <v>18</v>
      </c>
      <c r="K22" s="31">
        <v>2</v>
      </c>
      <c r="L22" s="31">
        <v>18</v>
      </c>
      <c r="M22" s="31">
        <f>[2]属性投放!AY23</f>
        <v>13385</v>
      </c>
      <c r="N22" s="31">
        <f>[2]属性投放!AZ23</f>
        <v>6660</v>
      </c>
      <c r="O22" s="31">
        <f>[2]属性投放!BA23</f>
        <v>125658</v>
      </c>
      <c r="P22" s="31">
        <f>[2]属性投放!BB23</f>
        <v>20</v>
      </c>
      <c r="Q22" s="31">
        <f>[2]属性投放!BC23</f>
        <v>10</v>
      </c>
      <c r="R22" s="31">
        <f>[2]属性投放!BD23</f>
        <v>200</v>
      </c>
      <c r="S22" s="31">
        <f>[2]属性投放!BJ23</f>
        <v>680</v>
      </c>
      <c r="T22" s="31">
        <f>[2]属性投放!BK23</f>
        <v>340</v>
      </c>
      <c r="U22" s="31">
        <f>[2]属性投放!BL23</f>
        <v>6800</v>
      </c>
      <c r="V22" s="31">
        <f>[2]属性投放!BM23</f>
        <v>3</v>
      </c>
      <c r="W22" s="31">
        <f>[2]属性投放!BP23</f>
        <v>1400</v>
      </c>
      <c r="X22" s="31">
        <f>[2]属性投放!BQ23</f>
        <v>700</v>
      </c>
      <c r="Y22" s="31">
        <f>[2]属性投放!BR23</f>
        <v>14000</v>
      </c>
      <c r="Z22" s="31">
        <f>[2]属性投放!BS23</f>
        <v>16965</v>
      </c>
      <c r="AA22" s="31">
        <f>[2]属性投放!BT23</f>
        <v>8450</v>
      </c>
      <c r="AB22" s="31">
        <f>[2]属性投放!BU23</f>
        <v>161458</v>
      </c>
      <c r="AC22" s="31">
        <f>[2]属性投放!BX23</f>
        <v>3580</v>
      </c>
      <c r="AD22" s="31">
        <f>[2]属性投放!BY23</f>
        <v>1790</v>
      </c>
      <c r="AE22" s="31">
        <f>[2]属性投放!BZ23</f>
        <v>35800</v>
      </c>
      <c r="AG22" s="31">
        <f>[2]属性投放!DM23</f>
        <v>19550</v>
      </c>
      <c r="AH22" s="31">
        <f>[2]属性投放!DN23</f>
        <v>9749</v>
      </c>
      <c r="AI22" s="31">
        <f>[2]属性投放!DO23</f>
        <v>183268</v>
      </c>
      <c r="AJ22" s="31">
        <f>[2]属性投放!DP23</f>
        <v>2514</v>
      </c>
      <c r="AK22" s="31">
        <f>[2]属性投放!DQ23</f>
        <v>1257</v>
      </c>
      <c r="AL22" s="31">
        <f>[2]属性投放!DR23</f>
        <v>25140</v>
      </c>
      <c r="AM22" s="31">
        <f>[2]属性投放!DS23</f>
        <v>235</v>
      </c>
      <c r="AN22" s="31">
        <f>[2]属性投放!DT23</f>
        <v>117</v>
      </c>
      <c r="AO22" s="31">
        <f>[2]属性投放!DU23</f>
        <v>2346</v>
      </c>
      <c r="AP22" s="31">
        <f>[2]属性投放!DV23</f>
        <v>5875</v>
      </c>
      <c r="AQ22" s="31">
        <f>[2]属性投放!DW23</f>
        <v>2925</v>
      </c>
      <c r="AR22" s="31">
        <f>[2]属性投放!DX23</f>
        <v>58650</v>
      </c>
      <c r="AS22" s="31">
        <f>[2]属性投放!DY23</f>
        <v>27939</v>
      </c>
      <c r="AT22" s="31">
        <f>[2]属性投放!DZ23</f>
        <v>13931</v>
      </c>
      <c r="AU22" s="31">
        <f>[2]属性投放!EA23</f>
        <v>267058</v>
      </c>
      <c r="AW22" s="32">
        <v>2</v>
      </c>
      <c r="AX22" s="32">
        <v>18</v>
      </c>
      <c r="AY22" s="13">
        <f>[1]卡牌消耗!$AC22</f>
        <v>63</v>
      </c>
      <c r="AZ22" s="33">
        <f>INDEX($CJ$5:$CJ$56,数据母表!AX22)</f>
        <v>9</v>
      </c>
      <c r="BA22" s="13">
        <f>[2]属性投放!CH23</f>
        <v>80</v>
      </c>
      <c r="BB22" s="13">
        <f>[2]属性投放!CI23</f>
        <v>40</v>
      </c>
      <c r="BC22" s="13">
        <f>[2]属性投放!CJ23</f>
        <v>640</v>
      </c>
      <c r="BD22" s="32">
        <f>[1]卡牌消耗!AD22</f>
        <v>0</v>
      </c>
      <c r="BE22" s="32">
        <f>[1]卡牌消耗!AE22</f>
        <v>0</v>
      </c>
      <c r="BF22" s="32">
        <f>[1]卡牌消耗!AF22</f>
        <v>35</v>
      </c>
      <c r="BG22" s="32">
        <f>[1]卡牌消耗!AG22</f>
        <v>0</v>
      </c>
      <c r="BH22" s="32">
        <f>[1]卡牌消耗!AH22</f>
        <v>0</v>
      </c>
      <c r="BI22" s="32">
        <f>[1]卡牌消耗!AI22</f>
        <v>0</v>
      </c>
      <c r="BJ22" s="32">
        <f>[1]卡牌消耗!AJ22</f>
        <v>2900</v>
      </c>
      <c r="BM22" s="32">
        <v>2</v>
      </c>
      <c r="BN22" s="32">
        <v>18</v>
      </c>
      <c r="BO22" s="13">
        <f>[1]卡牌消耗!BG22</f>
        <v>0</v>
      </c>
      <c r="BP22" s="13">
        <f>[1]卡牌消耗!BH22</f>
        <v>0</v>
      </c>
      <c r="BQ22" s="13">
        <f>[1]卡牌消耗!BI22</f>
        <v>0</v>
      </c>
      <c r="BR22" s="13">
        <f>[1]卡牌消耗!BJ22</f>
        <v>20</v>
      </c>
      <c r="BS22" s="13">
        <f>[1]卡牌消耗!BK22</f>
        <v>75500</v>
      </c>
      <c r="BV22" s="31">
        <v>18</v>
      </c>
      <c r="BW22" s="31">
        <f>[1]节奏总表!L22</f>
        <v>95</v>
      </c>
      <c r="BX22" s="31">
        <f>[1]节奏总表!M22</f>
        <v>100</v>
      </c>
      <c r="BY22" s="31">
        <f>[1]节奏总表!N22</f>
        <v>120</v>
      </c>
      <c r="BZ22" s="32">
        <f>[1]节奏总表!$AC22</f>
        <v>2.5</v>
      </c>
      <c r="CA22" s="33">
        <f t="shared" si="1"/>
        <v>14</v>
      </c>
      <c r="CB22" s="33">
        <v>6</v>
      </c>
      <c r="CE22" s="31">
        <v>18</v>
      </c>
      <c r="CF22" s="31">
        <f>[3]时间节点!$BG22</f>
        <v>135</v>
      </c>
      <c r="CI22" s="31">
        <v>18</v>
      </c>
      <c r="CJ22" s="31">
        <f>[2]属性投放!$AL24</f>
        <v>9</v>
      </c>
      <c r="CK22" s="32">
        <f>[2]属性投放!$AN24</f>
        <v>63</v>
      </c>
      <c r="CM22" s="33">
        <v>18</v>
      </c>
      <c r="CN22" s="33">
        <f>[1]节奏总表!$BG21</f>
        <v>125</v>
      </c>
      <c r="CP22" s="33">
        <v>18</v>
      </c>
      <c r="CQ22" s="33">
        <v>2</v>
      </c>
      <c r="CR22" s="13">
        <f>[1]卡牌消耗!DE22</f>
        <v>1750</v>
      </c>
      <c r="CS22" s="13">
        <f t="shared" si="2"/>
        <v>700</v>
      </c>
      <c r="CV22" s="33">
        <v>7</v>
      </c>
      <c r="CW22" s="33">
        <v>2</v>
      </c>
      <c r="CX22" s="13">
        <f>[1]装备!T12</f>
        <v>90</v>
      </c>
      <c r="CY22" s="13">
        <f t="shared" si="3"/>
        <v>900</v>
      </c>
      <c r="CZ22" s="13">
        <f>ROUND(INDEX([2]装备!M$6:M$17,$CV22)*INDEX([2]装备!$BR$6:$BR$9,$CW22),0)</f>
        <v>0</v>
      </c>
      <c r="DA22" s="13">
        <f>ROUND(INDEX([2]装备!N$6:N$17,$CV22)*INDEX([2]装备!$BR$6:$BR$9,$CW22),0)</f>
        <v>0</v>
      </c>
      <c r="DB22" s="13">
        <f>ROUND(INDEX([2]装备!O$6:O$17,$CV22)*INDEX([2]装备!$BR$6:$BR$9,$CW22),0)</f>
        <v>0</v>
      </c>
      <c r="DC22" s="13">
        <f>ROUND(INDEX([2]装备!S$6:S$17,$CV22)*INDEX([2]装备!$BR$6:$BR$9,$CW22),0)</f>
        <v>0</v>
      </c>
      <c r="DD22" s="13">
        <f>ROUND(INDEX([2]装备!T$6:T$17,$CV22)*INDEX([2]装备!$BR$6:$BR$9,$CW22),0)</f>
        <v>0</v>
      </c>
      <c r="DE22" s="13">
        <f>ROUND(INDEX([2]装备!U$6:U$17,$CV22)*INDEX([2]装备!$BR$6:$BR$9,$CW22),0)</f>
        <v>0</v>
      </c>
      <c r="DF22" s="13">
        <v>0</v>
      </c>
      <c r="DG22" s="13">
        <v>0</v>
      </c>
      <c r="DH22" s="13">
        <v>0</v>
      </c>
      <c r="DK22" s="32">
        <v>18</v>
      </c>
      <c r="DL22" s="32">
        <f>[1]装备!AM23*8</f>
        <v>920</v>
      </c>
      <c r="DM22" s="32">
        <f>[1]装备!AN23*8</f>
        <v>1480</v>
      </c>
      <c r="DN22" s="32">
        <f>[1]装备!AO23*8</f>
        <v>1840</v>
      </c>
      <c r="DO22" s="32">
        <f>[1]装备!AP23*8</f>
        <v>2200</v>
      </c>
      <c r="DR22" s="13">
        <v>18</v>
      </c>
      <c r="DS22" s="13">
        <v>1</v>
      </c>
      <c r="DT22" s="13">
        <f t="shared" si="4"/>
        <v>920</v>
      </c>
      <c r="DW22" s="13">
        <f>[1]新神器!AG24</f>
        <v>18</v>
      </c>
      <c r="DX22" s="13">
        <f>[1]新神器!AH24</f>
        <v>4</v>
      </c>
      <c r="DY22" s="13">
        <f>[1]新神器!AI24</f>
        <v>4</v>
      </c>
      <c r="DZ22" s="13">
        <f>[1]新神器!$P25</f>
        <v>2</v>
      </c>
      <c r="EA22" s="13">
        <f>[1]新神器!AJ24</f>
        <v>1606020</v>
      </c>
      <c r="EB22" s="13">
        <f>[1]新神器!$AM24</f>
        <v>75</v>
      </c>
      <c r="ED22" s="35">
        <f>[1]新神器!J25</f>
        <v>18</v>
      </c>
      <c r="EE22" s="35">
        <f>[1]新神器!K25</f>
        <v>10</v>
      </c>
      <c r="EH22" s="13">
        <f>[1]新神器!HA24</f>
        <v>2</v>
      </c>
      <c r="EI22" s="13">
        <f t="shared" si="5"/>
        <v>1</v>
      </c>
      <c r="EJ22" s="13">
        <f t="shared" si="6"/>
        <v>1</v>
      </c>
      <c r="EK22" s="13">
        <f>[1]新神器!HE24</f>
        <v>1606004</v>
      </c>
      <c r="EL22" s="13" t="str">
        <f>[1]新神器!HF24</f>
        <v>神器1-2 : 3级</v>
      </c>
      <c r="EM22" s="13">
        <f>[1]新神器!HH24</f>
        <v>3</v>
      </c>
      <c r="EN22" s="13">
        <f>[1]新神器!HJ24</f>
        <v>1</v>
      </c>
      <c r="EO22" s="13">
        <f>[2]新神器!$AW23*6</f>
        <v>1800</v>
      </c>
      <c r="EP22" s="13">
        <f t="shared" si="7"/>
        <v>540</v>
      </c>
      <c r="EQ22" s="13">
        <f t="shared" si="0"/>
        <v>10</v>
      </c>
      <c r="ER22" s="13">
        <f>[1]新神器!$HL24</f>
        <v>3000</v>
      </c>
      <c r="ES22" s="13">
        <f t="shared" si="8"/>
        <v>13</v>
      </c>
      <c r="ET22" s="13">
        <f t="shared" si="9"/>
        <v>249.23</v>
      </c>
      <c r="FF22" s="38">
        <f>[2]专属武器!O21</f>
        <v>2</v>
      </c>
      <c r="FG22" s="38">
        <f>[2]专属武器!P21</f>
        <v>7</v>
      </c>
      <c r="FH22" s="13">
        <f>[2]专属武器!Q21</f>
        <v>320</v>
      </c>
      <c r="FI22" s="13">
        <f>[2]专属武器!R21</f>
        <v>160</v>
      </c>
      <c r="FJ22" s="13">
        <f>[2]专属武器!S21</f>
        <v>6400</v>
      </c>
      <c r="FK22" s="13">
        <f t="shared" si="11"/>
        <v>9600</v>
      </c>
      <c r="FL22" s="13">
        <f>IF(FG22&gt;0,INDEX([1]专属武器强化!DX$6:DX$77,($FF22-1)*9+$FG22),0)</f>
        <v>163.49812500000004</v>
      </c>
      <c r="FM22" s="13">
        <f>IF(FH22&gt;0,INDEX([1]专属武器强化!DY$6:DY$77,($FF22-1)*9+$FG22),0)</f>
        <v>54.499375000000015</v>
      </c>
      <c r="FN22" s="13">
        <f>IF(FI22&gt;0,INDEX([1]专属武器强化!DZ$6:DZ$77,($FF22-1)*9+$FG22),0)</f>
        <v>0</v>
      </c>
      <c r="FO22" s="13">
        <f>IF(FJ22&gt;0,INDEX([1]专属武器强化!EA$6:EA$77,($FF22-1)*9+$FG22),0)</f>
        <v>0</v>
      </c>
      <c r="FP22" s="13">
        <f>IF(FG22&gt;0,ROUND(INDEX([1]专属武器强化!$EY$6:$EY$77,(FF22-1)*9+FG22),0),0)</f>
        <v>11755</v>
      </c>
      <c r="FQ22" s="13">
        <f t="shared" si="12"/>
        <v>1362.4843750000005</v>
      </c>
      <c r="FR22" s="13">
        <f t="shared" si="13"/>
        <v>1374.2393750000006</v>
      </c>
      <c r="FS22" s="13">
        <f t="shared" si="14"/>
        <v>6.9856825343837903</v>
      </c>
      <c r="FV22" s="14"/>
      <c r="FW22" s="14"/>
    </row>
    <row r="23" spans="10:179" ht="16.5" x14ac:dyDescent="0.2">
      <c r="J23" s="31">
        <v>19</v>
      </c>
      <c r="K23" s="31">
        <v>2</v>
      </c>
      <c r="L23" s="31">
        <v>19</v>
      </c>
      <c r="M23" s="31">
        <f>[2]属性投放!AY24</f>
        <v>16965</v>
      </c>
      <c r="N23" s="31">
        <f>[2]属性投放!AZ24</f>
        <v>8450</v>
      </c>
      <c r="O23" s="31">
        <f>[2]属性投放!BA24</f>
        <v>161458</v>
      </c>
      <c r="P23" s="31">
        <f>[2]属性投放!BB24</f>
        <v>25</v>
      </c>
      <c r="Q23" s="31">
        <f>[2]属性投放!BC24</f>
        <v>13</v>
      </c>
      <c r="R23" s="31">
        <f>[2]属性投放!BD24</f>
        <v>250</v>
      </c>
      <c r="S23" s="31">
        <f>[2]属性投放!BJ24</f>
        <v>850</v>
      </c>
      <c r="T23" s="31">
        <f>[2]属性投放!BK24</f>
        <v>425</v>
      </c>
      <c r="U23" s="31">
        <f>[2]属性投放!BL24</f>
        <v>8500</v>
      </c>
      <c r="V23" s="31">
        <f>[2]属性投放!BM24</f>
        <v>3</v>
      </c>
      <c r="W23" s="31">
        <f>[2]属性投放!BP24</f>
        <v>1400</v>
      </c>
      <c r="X23" s="31">
        <f>[2]属性投放!BQ24</f>
        <v>700</v>
      </c>
      <c r="Y23" s="31">
        <f>[2]属性投放!BR24</f>
        <v>14000</v>
      </c>
      <c r="Z23" s="31">
        <f>[2]属性投放!BS24</f>
        <v>21115</v>
      </c>
      <c r="AA23" s="31">
        <f>[2]属性投放!BT24</f>
        <v>10529</v>
      </c>
      <c r="AB23" s="31">
        <f>[2]属性投放!BU24</f>
        <v>202958</v>
      </c>
      <c r="AC23" s="31">
        <f>[2]属性投放!BX24</f>
        <v>4150</v>
      </c>
      <c r="AD23" s="31">
        <f>[2]属性投放!BY24</f>
        <v>2079</v>
      </c>
      <c r="AE23" s="31">
        <f>[2]属性投放!BZ24</f>
        <v>41500</v>
      </c>
      <c r="AG23" s="31">
        <f>[2]属性投放!DM24</f>
        <v>27939</v>
      </c>
      <c r="AH23" s="31">
        <f>[2]属性投放!DN24</f>
        <v>13931</v>
      </c>
      <c r="AI23" s="31">
        <f>[2]属性投放!DO24</f>
        <v>267058</v>
      </c>
      <c r="AJ23" s="31">
        <f>[2]属性投放!DP24</f>
        <v>2970</v>
      </c>
      <c r="AK23" s="31">
        <f>[2]属性投放!DQ24</f>
        <v>1488</v>
      </c>
      <c r="AL23" s="31">
        <f>[2]属性投放!DR24</f>
        <v>29700</v>
      </c>
      <c r="AM23" s="31">
        <f>[2]属性投放!DS24</f>
        <v>462</v>
      </c>
      <c r="AN23" s="31">
        <f>[2]属性投放!DT24</f>
        <v>231</v>
      </c>
      <c r="AO23" s="31">
        <f>[2]属性投放!DU24</f>
        <v>4620</v>
      </c>
      <c r="AP23" s="31">
        <f>[2]属性投放!DV24</f>
        <v>0</v>
      </c>
      <c r="AQ23" s="31">
        <f>[2]属性投放!DW24</f>
        <v>0</v>
      </c>
      <c r="AR23" s="31">
        <f>[2]属性投放!DX24</f>
        <v>0</v>
      </c>
      <c r="AS23" s="31">
        <f>[2]属性投放!DY24</f>
        <v>30909</v>
      </c>
      <c r="AT23" s="31">
        <f>[2]属性投放!DZ24</f>
        <v>15419</v>
      </c>
      <c r="AU23" s="31">
        <f>[2]属性投放!EA24</f>
        <v>296758</v>
      </c>
      <c r="AW23" s="32">
        <v>2</v>
      </c>
      <c r="AX23" s="32">
        <v>19</v>
      </c>
      <c r="AY23" s="13">
        <f>[1]卡牌消耗!$AC23</f>
        <v>65</v>
      </c>
      <c r="AZ23" s="33">
        <f>INDEX($CJ$5:$CJ$56,数据母表!AX23)</f>
        <v>10</v>
      </c>
      <c r="BA23" s="13">
        <f>[2]属性投放!CH24</f>
        <v>100</v>
      </c>
      <c r="BB23" s="13">
        <f>[2]属性投放!CI24</f>
        <v>50</v>
      </c>
      <c r="BC23" s="13">
        <f>[2]属性投放!CJ24</f>
        <v>900</v>
      </c>
      <c r="BD23" s="32">
        <f>[1]卡牌消耗!AD23</f>
        <v>0</v>
      </c>
      <c r="BE23" s="32">
        <f>[1]卡牌消耗!AE23</f>
        <v>0</v>
      </c>
      <c r="BF23" s="32">
        <f>[1]卡牌消耗!AF23</f>
        <v>35</v>
      </c>
      <c r="BG23" s="32">
        <f>[1]卡牌消耗!AG23</f>
        <v>0</v>
      </c>
      <c r="BH23" s="32">
        <f>[1]卡牌消耗!AH23</f>
        <v>0</v>
      </c>
      <c r="BI23" s="32">
        <f>[1]卡牌消耗!AI23</f>
        <v>0</v>
      </c>
      <c r="BJ23" s="32">
        <f>[1]卡牌消耗!AJ23</f>
        <v>2900</v>
      </c>
      <c r="BM23" s="32">
        <v>2</v>
      </c>
      <c r="BN23" s="32">
        <v>19</v>
      </c>
      <c r="BO23" s="13">
        <f>[1]卡牌消耗!BG23</f>
        <v>0</v>
      </c>
      <c r="BP23" s="13">
        <f>[1]卡牌消耗!BH23</f>
        <v>0</v>
      </c>
      <c r="BQ23" s="13">
        <f>[1]卡牌消耗!BI23</f>
        <v>0</v>
      </c>
      <c r="BR23" s="13">
        <f>[1]卡牌消耗!BJ23</f>
        <v>26</v>
      </c>
      <c r="BS23" s="13">
        <f>[1]卡牌消耗!BK23</f>
        <v>191500</v>
      </c>
      <c r="BV23" s="31">
        <v>19</v>
      </c>
      <c r="BW23" s="31">
        <f>[1]节奏总表!L23</f>
        <v>100</v>
      </c>
      <c r="BX23" s="31">
        <f>[1]节奏总表!M23</f>
        <v>105</v>
      </c>
      <c r="BY23" s="31">
        <f>[1]节奏总表!N23</f>
        <v>125</v>
      </c>
      <c r="BZ23" s="32">
        <f>[1]节奏总表!$AC23</f>
        <v>2.610000000000003</v>
      </c>
      <c r="CA23" s="33">
        <f t="shared" si="1"/>
        <v>15</v>
      </c>
      <c r="CB23" s="33">
        <v>6</v>
      </c>
      <c r="CE23" s="31">
        <v>19</v>
      </c>
      <c r="CF23" s="31">
        <f>[3]时间节点!$BG23</f>
        <v>140</v>
      </c>
      <c r="CI23" s="31">
        <v>19</v>
      </c>
      <c r="CJ23" s="31">
        <f>[2]属性投放!$AL25</f>
        <v>10</v>
      </c>
      <c r="CK23" s="32">
        <f>[2]属性投放!$AN25</f>
        <v>65</v>
      </c>
      <c r="CM23" s="33">
        <v>19</v>
      </c>
      <c r="CN23" s="33">
        <f>[1]节奏总表!$BG22</f>
        <v>132</v>
      </c>
      <c r="CP23" s="33">
        <v>19</v>
      </c>
      <c r="CQ23" s="33">
        <v>2</v>
      </c>
      <c r="CR23" s="13">
        <f>[1]卡牌消耗!DE23</f>
        <v>1950</v>
      </c>
      <c r="CS23" s="13">
        <f t="shared" si="2"/>
        <v>780</v>
      </c>
      <c r="CV23" s="33">
        <v>8</v>
      </c>
      <c r="CW23" s="33">
        <v>2</v>
      </c>
      <c r="CX23" s="13">
        <f>[1]装备!T13</f>
        <v>120</v>
      </c>
      <c r="CY23" s="13">
        <f t="shared" si="3"/>
        <v>1200</v>
      </c>
      <c r="CZ23" s="13">
        <f>ROUND(INDEX([2]装备!M$6:M$17,$CV23)*INDEX([2]装备!$BR$6:$BR$9,$CW23),0)</f>
        <v>0</v>
      </c>
      <c r="DA23" s="13">
        <f>ROUND(INDEX([2]装备!N$6:N$17,$CV23)*INDEX([2]装备!$BR$6:$BR$9,$CW23),0)</f>
        <v>0</v>
      </c>
      <c r="DB23" s="13">
        <f>ROUND(INDEX([2]装备!O$6:O$17,$CV23)*INDEX([2]装备!$BR$6:$BR$9,$CW23),0)</f>
        <v>0</v>
      </c>
      <c r="DC23" s="13">
        <f>ROUND(INDEX([2]装备!S$6:S$17,$CV23)*INDEX([2]装备!$BR$6:$BR$9,$CW23),0)</f>
        <v>0</v>
      </c>
      <c r="DD23" s="13">
        <f>ROUND(INDEX([2]装备!T$6:T$17,$CV23)*INDEX([2]装备!$BR$6:$BR$9,$CW23),0)</f>
        <v>0</v>
      </c>
      <c r="DE23" s="13">
        <f>ROUND(INDEX([2]装备!U$6:U$17,$CV23)*INDEX([2]装备!$BR$6:$BR$9,$CW23),0)</f>
        <v>0</v>
      </c>
      <c r="DF23" s="13">
        <v>0</v>
      </c>
      <c r="DG23" s="13">
        <v>0</v>
      </c>
      <c r="DH23" s="13">
        <v>0</v>
      </c>
      <c r="DK23" s="32">
        <v>19</v>
      </c>
      <c r="DL23" s="32">
        <f>[1]装备!AM24*8</f>
        <v>960</v>
      </c>
      <c r="DM23" s="32">
        <f>[1]装备!AN24*8</f>
        <v>1520</v>
      </c>
      <c r="DN23" s="32">
        <f>[1]装备!AO24*8</f>
        <v>1880</v>
      </c>
      <c r="DO23" s="32">
        <f>[1]装备!AP24*8</f>
        <v>2280</v>
      </c>
      <c r="DR23" s="13">
        <v>19</v>
      </c>
      <c r="DS23" s="13">
        <v>1</v>
      </c>
      <c r="DT23" s="13">
        <f t="shared" si="4"/>
        <v>960</v>
      </c>
      <c r="DW23" s="13">
        <f>[1]新神器!AG25</f>
        <v>19</v>
      </c>
      <c r="DX23" s="13">
        <f>[1]新神器!AH25</f>
        <v>4</v>
      </c>
      <c r="DY23" s="13">
        <f>[1]新神器!AI25</f>
        <v>5</v>
      </c>
      <c r="DZ23" s="13">
        <f>[1]新神器!$P26</f>
        <v>3</v>
      </c>
      <c r="EA23" s="13">
        <f>[1]新神器!AJ25</f>
        <v>1606021</v>
      </c>
      <c r="EB23" s="13">
        <f>[1]新神器!$AM25</f>
        <v>175</v>
      </c>
      <c r="ED23" s="35">
        <f>[1]新神器!J26</f>
        <v>19</v>
      </c>
      <c r="EE23" s="35">
        <f>[1]新神器!K26</f>
        <v>15</v>
      </c>
      <c r="EH23" s="13">
        <f>[1]新神器!HA25</f>
        <v>2</v>
      </c>
      <c r="EI23" s="13">
        <f t="shared" si="5"/>
        <v>1</v>
      </c>
      <c r="EJ23" s="13">
        <f t="shared" si="6"/>
        <v>1</v>
      </c>
      <c r="EK23" s="13">
        <f>[1]新神器!HE25</f>
        <v>1606004</v>
      </c>
      <c r="EL23" s="13" t="str">
        <f>[1]新神器!HF25</f>
        <v>神器1-2 : 4级</v>
      </c>
      <c r="EM23" s="13">
        <f>[1]新神器!HH25</f>
        <v>4</v>
      </c>
      <c r="EN23" s="13">
        <f>[1]新神器!HJ25</f>
        <v>2</v>
      </c>
      <c r="EO23" s="13">
        <f>[2]新神器!$AW24*6</f>
        <v>2310</v>
      </c>
      <c r="EP23" s="13">
        <f t="shared" si="7"/>
        <v>510</v>
      </c>
      <c r="EQ23" s="13">
        <f t="shared" si="0"/>
        <v>20</v>
      </c>
      <c r="ER23" s="13">
        <f>[1]新神器!$HL25</f>
        <v>3100</v>
      </c>
      <c r="ES23" s="13">
        <f t="shared" si="8"/>
        <v>23.1</v>
      </c>
      <c r="ET23" s="13">
        <f t="shared" si="9"/>
        <v>132.47</v>
      </c>
      <c r="FF23" s="38">
        <f>[2]专属武器!O22</f>
        <v>2</v>
      </c>
      <c r="FG23" s="38">
        <f>[2]专属武器!P22</f>
        <v>8</v>
      </c>
      <c r="FH23" s="13">
        <f>[2]专属武器!Q22</f>
        <v>380</v>
      </c>
      <c r="FI23" s="13">
        <f>[2]专属武器!R22</f>
        <v>190</v>
      </c>
      <c r="FJ23" s="13">
        <f>[2]专属武器!S22</f>
        <v>7600</v>
      </c>
      <c r="FK23" s="13">
        <f t="shared" si="11"/>
        <v>11400</v>
      </c>
      <c r="FL23" s="13">
        <f>IF(FG23&gt;0,INDEX([1]专属武器强化!DX$6:DX$77,($FF23-1)*9+$FG23),0)</f>
        <v>264.71125000000006</v>
      </c>
      <c r="FM23" s="13">
        <f>IF(FH23&gt;0,INDEX([1]专属武器强化!DY$6:DY$77,($FF23-1)*9+$FG23),0)</f>
        <v>88.237083333333359</v>
      </c>
      <c r="FN23" s="13">
        <f>IF(FI23&gt;0,INDEX([1]专属武器强化!DZ$6:DZ$77,($FF23-1)*9+$FG23),0)</f>
        <v>0</v>
      </c>
      <c r="FO23" s="13">
        <f>IF(FJ23&gt;0,INDEX([1]专属武器强化!EA$6:EA$77,($FF23-1)*9+$FG23),0)</f>
        <v>0</v>
      </c>
      <c r="FP23" s="13">
        <f>IF(FG23&gt;0,ROUND(INDEX([1]专属武器强化!$EY$6:$EY$77,(FF23-1)*9+FG23),0),0)</f>
        <v>19016</v>
      </c>
      <c r="FQ23" s="13">
        <f t="shared" si="12"/>
        <v>2205.9270833333339</v>
      </c>
      <c r="FR23" s="13">
        <f t="shared" si="13"/>
        <v>2224.943083333334</v>
      </c>
      <c r="FS23" s="13">
        <f t="shared" si="14"/>
        <v>5.123726573230317</v>
      </c>
      <c r="FV23" s="14"/>
      <c r="FW23" s="14"/>
    </row>
    <row r="24" spans="10:179" ht="16.5" x14ac:dyDescent="0.2">
      <c r="J24" s="31">
        <v>20</v>
      </c>
      <c r="K24" s="31">
        <v>2</v>
      </c>
      <c r="L24" s="31">
        <v>20</v>
      </c>
      <c r="M24" s="31">
        <f>[2]属性投放!AY25</f>
        <v>21115</v>
      </c>
      <c r="N24" s="31">
        <f>[2]属性投放!AZ25</f>
        <v>10529</v>
      </c>
      <c r="O24" s="31">
        <f>[2]属性投放!BA25</f>
        <v>202958</v>
      </c>
      <c r="P24" s="31">
        <f>[2]属性投放!BB25</f>
        <v>25</v>
      </c>
      <c r="Q24" s="31">
        <f>[2]属性投放!BC25</f>
        <v>13</v>
      </c>
      <c r="R24" s="31">
        <f>[2]属性投放!BD25</f>
        <v>250</v>
      </c>
      <c r="S24" s="31">
        <f>[2]属性投放!BJ25</f>
        <v>1000</v>
      </c>
      <c r="T24" s="31">
        <f>[2]属性投放!BK25</f>
        <v>500</v>
      </c>
      <c r="U24" s="31">
        <f>[2]属性投放!BL25</f>
        <v>10000</v>
      </c>
      <c r="V24" s="31">
        <f>[2]属性投放!BM25</f>
        <v>4</v>
      </c>
      <c r="W24" s="31">
        <f>[2]属性投放!BP25</f>
        <v>1500</v>
      </c>
      <c r="X24" s="31">
        <f>[2]属性投放!BQ25</f>
        <v>750</v>
      </c>
      <c r="Y24" s="31">
        <f>[2]属性投放!BR25</f>
        <v>15000</v>
      </c>
      <c r="Z24" s="31">
        <f>[2]属性投放!BS25</f>
        <v>26865</v>
      </c>
      <c r="AA24" s="31">
        <f>[2]属性投放!BT25</f>
        <v>13409</v>
      </c>
      <c r="AB24" s="31">
        <f>[2]属性投放!BU25</f>
        <v>260458</v>
      </c>
      <c r="AC24" s="31">
        <f>[2]属性投放!BX25</f>
        <v>5750</v>
      </c>
      <c r="AD24" s="31">
        <f>[2]属性投放!BY25</f>
        <v>2880</v>
      </c>
      <c r="AE24" s="31">
        <f>[2]属性投放!BZ25</f>
        <v>57500</v>
      </c>
      <c r="AG24" s="31">
        <f>[2]属性投放!DM25</f>
        <v>30909</v>
      </c>
      <c r="AH24" s="31">
        <f>[2]属性投放!DN25</f>
        <v>15419</v>
      </c>
      <c r="AI24" s="31">
        <f>[2]属性投放!DO25</f>
        <v>296758</v>
      </c>
      <c r="AJ24" s="31">
        <f>[2]属性投放!DP25</f>
        <v>2970</v>
      </c>
      <c r="AK24" s="31">
        <f>[2]属性投放!DQ25</f>
        <v>1488</v>
      </c>
      <c r="AL24" s="31">
        <f>[2]属性投放!DR25</f>
        <v>29700</v>
      </c>
      <c r="AM24" s="31">
        <f>[2]属性投放!DS25</f>
        <v>462</v>
      </c>
      <c r="AN24" s="31">
        <f>[2]属性投放!DT25</f>
        <v>231</v>
      </c>
      <c r="AO24" s="31">
        <f>[2]属性投放!DU25</f>
        <v>4620</v>
      </c>
      <c r="AP24" s="31">
        <f>[2]属性投放!DV25</f>
        <v>6930</v>
      </c>
      <c r="AQ24" s="31">
        <f>[2]属性投放!DW25</f>
        <v>3465</v>
      </c>
      <c r="AR24" s="31">
        <f>[2]属性投放!DX25</f>
        <v>69300</v>
      </c>
      <c r="AS24" s="31">
        <f>[2]属性投放!DY25</f>
        <v>40809</v>
      </c>
      <c r="AT24" s="31">
        <f>[2]属性投放!DZ25</f>
        <v>20372</v>
      </c>
      <c r="AU24" s="31">
        <f>[2]属性投放!EA25</f>
        <v>395758</v>
      </c>
      <c r="AW24" s="32">
        <v>2</v>
      </c>
      <c r="AX24" s="32">
        <v>20</v>
      </c>
      <c r="AY24" s="13">
        <f>[1]卡牌消耗!$AC24</f>
        <v>68</v>
      </c>
      <c r="AZ24" s="33">
        <f>INDEX($CJ$5:$CJ$56,数据母表!AX24)</f>
        <v>10</v>
      </c>
      <c r="BA24" s="13">
        <f>[2]属性投放!CH25</f>
        <v>100</v>
      </c>
      <c r="BB24" s="13">
        <f>[2]属性投放!CI25</f>
        <v>50</v>
      </c>
      <c r="BC24" s="13">
        <f>[2]属性投放!CJ25</f>
        <v>900</v>
      </c>
      <c r="BD24" s="32">
        <f>[1]卡牌消耗!AD24</f>
        <v>0</v>
      </c>
      <c r="BE24" s="32">
        <f>[1]卡牌消耗!AE24</f>
        <v>0</v>
      </c>
      <c r="BF24" s="32">
        <f>[1]卡牌消耗!AF24</f>
        <v>55</v>
      </c>
      <c r="BG24" s="32">
        <f>[1]卡牌消耗!AG24</f>
        <v>0</v>
      </c>
      <c r="BH24" s="32">
        <f>[1]卡牌消耗!AH24</f>
        <v>0</v>
      </c>
      <c r="BI24" s="32">
        <f>[1]卡牌消耗!AI24</f>
        <v>0</v>
      </c>
      <c r="BJ24" s="32">
        <f>[1]卡牌消耗!AJ24</f>
        <v>3550</v>
      </c>
      <c r="BM24" s="32">
        <v>2</v>
      </c>
      <c r="BN24" s="32">
        <v>20</v>
      </c>
      <c r="BO24" s="13">
        <f>[1]卡牌消耗!BG24</f>
        <v>0</v>
      </c>
      <c r="BP24" s="13">
        <f>[1]卡牌消耗!BH24</f>
        <v>0</v>
      </c>
      <c r="BQ24" s="13">
        <f>[1]卡牌消耗!BI24</f>
        <v>0</v>
      </c>
      <c r="BR24" s="13">
        <f>[1]卡牌消耗!BJ24</f>
        <v>34</v>
      </c>
      <c r="BS24" s="13">
        <f>[1]卡牌消耗!BK24</f>
        <v>287500</v>
      </c>
      <c r="BV24" s="31">
        <v>20</v>
      </c>
      <c r="BW24" s="31">
        <f>[1]节奏总表!L24</f>
        <v>105</v>
      </c>
      <c r="BX24" s="31">
        <f>[1]节奏总表!M24</f>
        <v>110</v>
      </c>
      <c r="BY24" s="31">
        <f>[1]节奏总表!N24</f>
        <v>130</v>
      </c>
      <c r="BZ24" s="32">
        <f>[1]节奏总表!$AC24</f>
        <v>2.7099999999999973</v>
      </c>
      <c r="CA24" s="33">
        <f t="shared" si="1"/>
        <v>15</v>
      </c>
      <c r="CB24" s="33">
        <v>7</v>
      </c>
      <c r="CE24" s="31">
        <v>20</v>
      </c>
      <c r="CF24" s="31">
        <f>[3]时间节点!$BG24</f>
        <v>150</v>
      </c>
      <c r="CI24" s="31">
        <v>20</v>
      </c>
      <c r="CJ24" s="31">
        <f>[2]属性投放!$AL26</f>
        <v>10</v>
      </c>
      <c r="CK24" s="32">
        <f>[2]属性投放!$AN26</f>
        <v>68</v>
      </c>
      <c r="CM24" s="33">
        <v>20</v>
      </c>
      <c r="CN24" s="33">
        <f>[1]节奏总表!$BG23</f>
        <v>140</v>
      </c>
      <c r="CP24" s="33">
        <v>20</v>
      </c>
      <c r="CQ24" s="33">
        <v>2</v>
      </c>
      <c r="CR24" s="13">
        <f>[1]卡牌消耗!DE24</f>
        <v>2100</v>
      </c>
      <c r="CS24" s="13">
        <f t="shared" si="2"/>
        <v>840</v>
      </c>
      <c r="CV24" s="33">
        <v>9</v>
      </c>
      <c r="CW24" s="33">
        <v>2</v>
      </c>
      <c r="CX24" s="13">
        <f>[1]装备!T14</f>
        <v>150</v>
      </c>
      <c r="CY24" s="13">
        <f t="shared" si="3"/>
        <v>1500</v>
      </c>
      <c r="CZ24" s="13">
        <f>ROUND(INDEX([2]装备!M$6:M$17,$CV24)*INDEX([2]装备!$BR$6:$BR$9,$CW24),0)</f>
        <v>0</v>
      </c>
      <c r="DA24" s="13">
        <f>ROUND(INDEX([2]装备!N$6:N$17,$CV24)*INDEX([2]装备!$BR$6:$BR$9,$CW24),0)</f>
        <v>0</v>
      </c>
      <c r="DB24" s="13">
        <f>ROUND(INDEX([2]装备!O$6:O$17,$CV24)*INDEX([2]装备!$BR$6:$BR$9,$CW24),0)</f>
        <v>0</v>
      </c>
      <c r="DC24" s="13">
        <f>ROUND(INDEX([2]装备!S$6:S$17,$CV24)*INDEX([2]装备!$BR$6:$BR$9,$CW24),0)</f>
        <v>0</v>
      </c>
      <c r="DD24" s="13">
        <f>ROUND(INDEX([2]装备!T$6:T$17,$CV24)*INDEX([2]装备!$BR$6:$BR$9,$CW24),0)</f>
        <v>0</v>
      </c>
      <c r="DE24" s="13">
        <f>ROUND(INDEX([2]装备!U$6:U$17,$CV24)*INDEX([2]装备!$BR$6:$BR$9,$CW24),0)</f>
        <v>0</v>
      </c>
      <c r="DF24" s="13">
        <v>0</v>
      </c>
      <c r="DG24" s="13">
        <v>0</v>
      </c>
      <c r="DH24" s="13">
        <v>0</v>
      </c>
      <c r="DK24" s="32">
        <v>20</v>
      </c>
      <c r="DL24" s="32">
        <f>[1]装备!AM25*8</f>
        <v>960</v>
      </c>
      <c r="DM24" s="32">
        <f>[1]装备!AN25*8</f>
        <v>1560</v>
      </c>
      <c r="DN24" s="32">
        <f>[1]装备!AO25*8</f>
        <v>1920</v>
      </c>
      <c r="DO24" s="32">
        <f>[1]装备!AP25*8</f>
        <v>2320</v>
      </c>
      <c r="DR24" s="13">
        <v>20</v>
      </c>
      <c r="DS24" s="13">
        <v>1</v>
      </c>
      <c r="DT24" s="13">
        <f t="shared" si="4"/>
        <v>960</v>
      </c>
      <c r="DW24" s="13">
        <f>[1]新神器!AG26</f>
        <v>20</v>
      </c>
      <c r="DX24" s="13">
        <f>[1]新神器!AH26</f>
        <v>4</v>
      </c>
      <c r="DY24" s="13">
        <f>[1]新神器!AI26</f>
        <v>6</v>
      </c>
      <c r="DZ24" s="13">
        <f>[1]新神器!$P27</f>
        <v>4</v>
      </c>
      <c r="EA24" s="13">
        <f>[1]新神器!AJ26</f>
        <v>1606022</v>
      </c>
      <c r="EB24" s="13">
        <f>[1]新神器!$AM26</f>
        <v>375</v>
      </c>
      <c r="ED24" s="35">
        <f>[1]新神器!J27</f>
        <v>20</v>
      </c>
      <c r="EE24" s="35">
        <f>[1]新神器!K27</f>
        <v>15</v>
      </c>
      <c r="EH24" s="13">
        <f>[1]新神器!HA26</f>
        <v>2</v>
      </c>
      <c r="EI24" s="13">
        <f t="shared" si="5"/>
        <v>1</v>
      </c>
      <c r="EJ24" s="13">
        <f t="shared" si="6"/>
        <v>1</v>
      </c>
      <c r="EK24" s="13">
        <f>[1]新神器!HE26</f>
        <v>1606004</v>
      </c>
      <c r="EL24" s="13" t="str">
        <f>[1]新神器!HF26</f>
        <v>神器1-2 : 5级</v>
      </c>
      <c r="EM24" s="13">
        <f>[1]新神器!HH26</f>
        <v>5</v>
      </c>
      <c r="EN24" s="13">
        <f>[1]新神器!HJ26</f>
        <v>2</v>
      </c>
      <c r="EO24" s="13">
        <f>[2]新神器!$AW25*6</f>
        <v>2910</v>
      </c>
      <c r="EP24" s="13">
        <f t="shared" si="7"/>
        <v>600</v>
      </c>
      <c r="EQ24" s="13">
        <f t="shared" si="0"/>
        <v>20</v>
      </c>
      <c r="ER24" s="13">
        <f>[1]新神器!$HL26</f>
        <v>3200</v>
      </c>
      <c r="ES24" s="13">
        <f t="shared" si="8"/>
        <v>23.2</v>
      </c>
      <c r="ET24" s="13">
        <f t="shared" si="9"/>
        <v>155.16999999999999</v>
      </c>
      <c r="FF24" s="38">
        <f>[2]专属武器!O23</f>
        <v>2</v>
      </c>
      <c r="FG24" s="38">
        <f>[2]专属武器!P23</f>
        <v>9</v>
      </c>
      <c r="FH24" s="13">
        <f>[2]专属武器!Q23</f>
        <v>450</v>
      </c>
      <c r="FI24" s="13">
        <f>[2]专属武器!R23</f>
        <v>225</v>
      </c>
      <c r="FJ24" s="13">
        <f>[2]专属武器!S23</f>
        <v>9000</v>
      </c>
      <c r="FK24" s="13">
        <f t="shared" si="11"/>
        <v>13500</v>
      </c>
      <c r="FL24" s="13">
        <f>IF(FG24&gt;0,INDEX([1]专属武器强化!DX$6:DX$77,($FF24-1)*9+$FG24),0)</f>
        <v>428.20937500000014</v>
      </c>
      <c r="FM24" s="13">
        <f>IF(FH24&gt;0,INDEX([1]专属武器强化!DY$6:DY$77,($FF24-1)*9+$FG24),0)</f>
        <v>142.73645833333339</v>
      </c>
      <c r="FN24" s="13">
        <f>IF(FI24&gt;0,INDEX([1]专属武器强化!DZ$6:DZ$77,($FF24-1)*9+$FG24),0)</f>
        <v>0</v>
      </c>
      <c r="FO24" s="13">
        <f>IF(FJ24&gt;0,INDEX([1]专属武器强化!EA$6:EA$77,($FF24-1)*9+$FG24),0)</f>
        <v>0</v>
      </c>
      <c r="FP24" s="13">
        <f>IF(FG24&gt;0,ROUND(INDEX([1]专属武器强化!$EY$6:$EY$77,(FF24-1)*9+FG24),0),0)</f>
        <v>30771</v>
      </c>
      <c r="FQ24" s="13">
        <f t="shared" si="12"/>
        <v>3568.4114583333348</v>
      </c>
      <c r="FR24" s="13">
        <f t="shared" si="13"/>
        <v>3599.182458333335</v>
      </c>
      <c r="FS24" s="13">
        <f t="shared" si="14"/>
        <v>3.7508517993420689</v>
      </c>
      <c r="FV24" s="14"/>
      <c r="FW24" s="14"/>
    </row>
    <row r="25" spans="10:179" ht="16.5" x14ac:dyDescent="0.2">
      <c r="J25" s="31">
        <v>21</v>
      </c>
      <c r="K25" s="31">
        <v>3</v>
      </c>
      <c r="L25" s="31">
        <v>1</v>
      </c>
      <c r="M25" s="31">
        <f>[2]属性投放!AY26</f>
        <v>150</v>
      </c>
      <c r="N25" s="31">
        <f>[2]属性投放!AZ26</f>
        <v>10</v>
      </c>
      <c r="O25" s="31">
        <f>[2]属性投放!BA26</f>
        <v>500</v>
      </c>
      <c r="P25" s="31">
        <f>[2]属性投放!BB26</f>
        <v>8</v>
      </c>
      <c r="Q25" s="31">
        <f>[2]属性投放!BC26</f>
        <v>4</v>
      </c>
      <c r="R25" s="31">
        <f>[2]属性投放!BD26</f>
        <v>48</v>
      </c>
      <c r="S25" s="31">
        <f>[2]属性投放!BJ26</f>
        <v>20</v>
      </c>
      <c r="T25" s="31">
        <f>[2]属性投放!BK26</f>
        <v>10</v>
      </c>
      <c r="U25" s="31">
        <f>[2]属性投放!BL26</f>
        <v>120</v>
      </c>
      <c r="V25" s="31">
        <f>[2]属性投放!BM26</f>
        <v>1</v>
      </c>
      <c r="W25" s="31">
        <f>[2]属性投放!BP26</f>
        <v>30</v>
      </c>
      <c r="X25" s="31">
        <f>[2]属性投放!BQ26</f>
        <v>15</v>
      </c>
      <c r="Y25" s="31">
        <f>[2]属性投放!BR26</f>
        <v>180</v>
      </c>
      <c r="Z25" s="31">
        <f>[2]属性投放!BS26</f>
        <v>232</v>
      </c>
      <c r="AA25" s="31">
        <f>[2]属性投放!BT26</f>
        <v>51</v>
      </c>
      <c r="AB25" s="31">
        <f>[2]属性投放!BU26</f>
        <v>992</v>
      </c>
      <c r="AC25" s="31">
        <f>[2]属性投放!BX26</f>
        <v>82</v>
      </c>
      <c r="AD25" s="31">
        <f>[2]属性投放!BY26</f>
        <v>41</v>
      </c>
      <c r="AE25" s="31">
        <f>[2]属性投放!BZ26</f>
        <v>492</v>
      </c>
      <c r="AG25" s="31">
        <f>[2]属性投放!DM26</f>
        <v>150</v>
      </c>
      <c r="AH25" s="31">
        <f>[2]属性投放!DN26</f>
        <v>0</v>
      </c>
      <c r="AI25" s="31">
        <f>[2]属性投放!DO26</f>
        <v>375</v>
      </c>
      <c r="AJ25" s="31">
        <f>[2]属性投放!DP26</f>
        <v>8</v>
      </c>
      <c r="AK25" s="31">
        <f>[2]属性投放!DQ26</f>
        <v>4</v>
      </c>
      <c r="AL25" s="31">
        <f>[2]属性投放!DR26</f>
        <v>49</v>
      </c>
      <c r="AM25" s="31">
        <f>[2]属性投放!DS26</f>
        <v>8</v>
      </c>
      <c r="AN25" s="31">
        <f>[2]属性投放!DT26</f>
        <v>4</v>
      </c>
      <c r="AO25" s="31">
        <f>[2]属性投放!DU26</f>
        <v>49</v>
      </c>
      <c r="AP25" s="31">
        <f>[2]属性投放!DV26</f>
        <v>72</v>
      </c>
      <c r="AQ25" s="31">
        <f>[2]属性投放!DW26</f>
        <v>36</v>
      </c>
      <c r="AR25" s="31">
        <f>[2]属性投放!DX26</f>
        <v>441</v>
      </c>
      <c r="AS25" s="31">
        <f>[2]属性投放!DY26</f>
        <v>230</v>
      </c>
      <c r="AT25" s="31">
        <f>[2]属性投放!DZ26</f>
        <v>40</v>
      </c>
      <c r="AU25" s="31">
        <f>[2]属性投放!EA26</f>
        <v>865</v>
      </c>
      <c r="AW25" s="32">
        <v>2</v>
      </c>
      <c r="AX25" s="32">
        <v>21</v>
      </c>
      <c r="AY25" s="13">
        <f>[1]卡牌消耗!$AC25</f>
        <v>70</v>
      </c>
      <c r="AZ25" s="33">
        <f>INDEX($CJ$5:$CJ$56,数据母表!AX25)</f>
        <v>10</v>
      </c>
      <c r="BA25" s="13">
        <f>[2]属性投放!CH26</f>
        <v>100</v>
      </c>
      <c r="BB25" s="13">
        <f>[2]属性投放!CI26</f>
        <v>50</v>
      </c>
      <c r="BC25" s="13">
        <f>[2]属性投放!CJ26</f>
        <v>900</v>
      </c>
      <c r="BD25" s="32">
        <f>[1]卡牌消耗!AD25</f>
        <v>0</v>
      </c>
      <c r="BE25" s="32">
        <f>[1]卡牌消耗!AE25</f>
        <v>0</v>
      </c>
      <c r="BF25" s="32">
        <f>[1]卡牌消耗!AF25</f>
        <v>55</v>
      </c>
      <c r="BG25" s="32">
        <f>[1]卡牌消耗!AG25</f>
        <v>0</v>
      </c>
      <c r="BH25" s="32">
        <f>[1]卡牌消耗!AH25</f>
        <v>0</v>
      </c>
      <c r="BI25" s="32">
        <f>[1]卡牌消耗!AI25</f>
        <v>0</v>
      </c>
      <c r="BJ25" s="32">
        <f>[1]卡牌消耗!AJ25</f>
        <v>3550</v>
      </c>
      <c r="BM25" s="32">
        <v>3</v>
      </c>
      <c r="BN25" s="32">
        <v>1</v>
      </c>
      <c r="BO25" s="13">
        <f>[1]卡牌消耗!BG25</f>
        <v>0</v>
      </c>
      <c r="BP25" s="13">
        <f>[1]卡牌消耗!BH25</f>
        <v>0</v>
      </c>
      <c r="BQ25" s="13">
        <f>[1]卡牌消耗!BI25</f>
        <v>0</v>
      </c>
      <c r="BR25" s="13">
        <f>[1]卡牌消耗!BJ25</f>
        <v>0</v>
      </c>
      <c r="BS25" s="13">
        <f>[1]卡牌消耗!BK25</f>
        <v>1500</v>
      </c>
      <c r="BV25" s="31">
        <v>21</v>
      </c>
      <c r="BW25" s="31">
        <f>[1]节奏总表!L25</f>
        <v>110</v>
      </c>
      <c r="BX25" s="31">
        <f>[1]节奏总表!M25</f>
        <v>115</v>
      </c>
      <c r="BY25" s="31">
        <f>[1]节奏总表!N25</f>
        <v>137</v>
      </c>
      <c r="BZ25" s="32">
        <f>[1]节奏总表!$AC25</f>
        <v>2.8500000000000014</v>
      </c>
      <c r="CA25" s="33">
        <f t="shared" si="1"/>
        <v>16</v>
      </c>
      <c r="CB25" s="33">
        <v>7</v>
      </c>
      <c r="CI25" s="31">
        <v>21</v>
      </c>
      <c r="CJ25" s="31">
        <f>[2]属性投放!$AL27</f>
        <v>10</v>
      </c>
      <c r="CK25" s="32">
        <f>[2]属性投放!$AN27</f>
        <v>70</v>
      </c>
      <c r="CP25" s="33">
        <v>21</v>
      </c>
      <c r="CQ25" s="33">
        <v>2</v>
      </c>
      <c r="CR25" s="13">
        <f>[1]卡牌消耗!DE25</f>
        <v>2250</v>
      </c>
      <c r="CS25" s="13">
        <f t="shared" si="2"/>
        <v>900</v>
      </c>
      <c r="CV25" s="33">
        <v>10</v>
      </c>
      <c r="CW25" s="33">
        <v>2</v>
      </c>
      <c r="CX25" s="13">
        <f>[1]装备!T15</f>
        <v>180</v>
      </c>
      <c r="CY25" s="13">
        <f t="shared" si="3"/>
        <v>1800</v>
      </c>
      <c r="CZ25" s="13">
        <f>ROUND(INDEX([2]装备!M$6:M$17,$CV25)*INDEX([2]装备!$BR$6:$BR$9,$CW25),0)</f>
        <v>0</v>
      </c>
      <c r="DA25" s="13">
        <f>ROUND(INDEX([2]装备!N$6:N$17,$CV25)*INDEX([2]装备!$BR$6:$BR$9,$CW25),0)</f>
        <v>0</v>
      </c>
      <c r="DB25" s="13">
        <f>ROUND(INDEX([2]装备!O$6:O$17,$CV25)*INDEX([2]装备!$BR$6:$BR$9,$CW25),0)</f>
        <v>0</v>
      </c>
      <c r="DC25" s="13">
        <f>ROUND(INDEX([2]装备!S$6:S$17,$CV25)*INDEX([2]装备!$BR$6:$BR$9,$CW25),0)</f>
        <v>0</v>
      </c>
      <c r="DD25" s="13">
        <f>ROUND(INDEX([2]装备!T$6:T$17,$CV25)*INDEX([2]装备!$BR$6:$BR$9,$CW25),0)</f>
        <v>0</v>
      </c>
      <c r="DE25" s="13">
        <f>ROUND(INDEX([2]装备!U$6:U$17,$CV25)*INDEX([2]装备!$BR$6:$BR$9,$CW25),0)</f>
        <v>0</v>
      </c>
      <c r="DF25" s="13">
        <v>0</v>
      </c>
      <c r="DG25" s="13">
        <v>0</v>
      </c>
      <c r="DH25" s="13">
        <v>0</v>
      </c>
      <c r="DK25" s="32">
        <v>21</v>
      </c>
      <c r="DL25" s="32">
        <f>[1]装备!AM26*8</f>
        <v>1000</v>
      </c>
      <c r="DM25" s="32">
        <f>[1]装备!AN26*8</f>
        <v>1600</v>
      </c>
      <c r="DN25" s="32">
        <f>[1]装备!AO26*8</f>
        <v>2000</v>
      </c>
      <c r="DO25" s="32">
        <f>[1]装备!AP26*8</f>
        <v>2400</v>
      </c>
      <c r="DR25" s="13">
        <v>21</v>
      </c>
      <c r="DS25" s="13">
        <v>1</v>
      </c>
      <c r="DT25" s="13">
        <f t="shared" si="4"/>
        <v>1000</v>
      </c>
      <c r="DW25" s="13">
        <f>[1]新神器!AG27</f>
        <v>21</v>
      </c>
      <c r="DX25" s="13">
        <f>[1]新神器!AH27</f>
        <v>5</v>
      </c>
      <c r="DY25" s="13">
        <f>[1]新神器!AI27</f>
        <v>1</v>
      </c>
      <c r="DZ25" s="13">
        <f>[1]新神器!$P28</f>
        <v>1</v>
      </c>
      <c r="EA25" s="13">
        <f>[1]新神器!AJ27</f>
        <v>1606023</v>
      </c>
      <c r="EB25" s="13">
        <f>[1]新神器!$AM27</f>
        <v>30</v>
      </c>
      <c r="ED25" s="35">
        <f>[1]新神器!J28</f>
        <v>21</v>
      </c>
      <c r="EE25" s="35">
        <f>[1]新神器!K28</f>
        <v>15</v>
      </c>
      <c r="EH25" s="13">
        <f>[1]新神器!HA27</f>
        <v>2</v>
      </c>
      <c r="EI25" s="13">
        <f t="shared" si="5"/>
        <v>1</v>
      </c>
      <c r="EJ25" s="13">
        <f t="shared" si="6"/>
        <v>1</v>
      </c>
      <c r="EK25" s="13">
        <f>[1]新神器!HE27</f>
        <v>1606004</v>
      </c>
      <c r="EL25" s="13" t="str">
        <f>[1]新神器!HF27</f>
        <v>神器1-2 : 6级</v>
      </c>
      <c r="EM25" s="13">
        <f>[1]新神器!HH27</f>
        <v>6</v>
      </c>
      <c r="EN25" s="13">
        <f>[1]新神器!HJ27</f>
        <v>2</v>
      </c>
      <c r="EO25" s="13">
        <f>[2]新神器!$AW26*6</f>
        <v>3510</v>
      </c>
      <c r="EP25" s="13">
        <f t="shared" si="7"/>
        <v>600</v>
      </c>
      <c r="EQ25" s="13">
        <f t="shared" si="0"/>
        <v>20</v>
      </c>
      <c r="ER25" s="13">
        <f>[1]新神器!$HL27</f>
        <v>3300</v>
      </c>
      <c r="ES25" s="13">
        <f t="shared" si="8"/>
        <v>23.3</v>
      </c>
      <c r="ET25" s="13">
        <f t="shared" si="9"/>
        <v>154.51</v>
      </c>
      <c r="FF25" s="38">
        <f>[2]专属武器!O24</f>
        <v>3</v>
      </c>
      <c r="FG25" s="38">
        <f>[2]专属武器!P24</f>
        <v>0</v>
      </c>
      <c r="FH25" s="13">
        <f>[2]专属武器!Q24</f>
        <v>0</v>
      </c>
      <c r="FI25" s="13">
        <f>[2]专属武器!R24</f>
        <v>0</v>
      </c>
      <c r="FJ25" s="13">
        <f>[2]专属武器!S24</f>
        <v>0</v>
      </c>
      <c r="FK25" s="13">
        <f t="shared" si="11"/>
        <v>0</v>
      </c>
      <c r="FL25" s="13">
        <f>IF(FG25&gt;0,INDEX([1]专属武器强化!DX$6:DX$77,($FF25-1)*9+$FG25),0)</f>
        <v>0</v>
      </c>
      <c r="FM25" s="13">
        <f>IF(FH25&gt;0,INDEX([1]专属武器强化!DY$6:DY$77,($FF25-1)*9+$FG25),0)</f>
        <v>0</v>
      </c>
      <c r="FN25" s="13">
        <f>IF(FI25&gt;0,INDEX([1]专属武器强化!DZ$6:DZ$77,($FF25-1)*9+$FG25),0)</f>
        <v>0</v>
      </c>
      <c r="FO25" s="13">
        <f>IF(FJ25&gt;0,INDEX([1]专属武器强化!EA$6:EA$77,($FF25-1)*9+$FG25),0)</f>
        <v>0</v>
      </c>
      <c r="FP25" s="13">
        <f>IF(FG25&gt;0,ROUND(INDEX([1]专属武器强化!$EY$6:$EY$77,(FF25-1)*9+FG25),0),0)</f>
        <v>0</v>
      </c>
      <c r="FQ25" s="13">
        <f t="shared" si="12"/>
        <v>0</v>
      </c>
      <c r="FR25" s="13">
        <f t="shared" si="13"/>
        <v>0</v>
      </c>
      <c r="FS25" s="13">
        <f t="shared" si="14"/>
        <v>0</v>
      </c>
      <c r="FV25" s="14"/>
      <c r="FW25" s="14"/>
    </row>
    <row r="26" spans="10:179" ht="16.5" x14ac:dyDescent="0.2">
      <c r="J26" s="31">
        <v>22</v>
      </c>
      <c r="K26" s="31">
        <v>3</v>
      </c>
      <c r="L26" s="31">
        <v>2</v>
      </c>
      <c r="M26" s="31">
        <f>[2]属性投放!AY27</f>
        <v>232</v>
      </c>
      <c r="N26" s="31">
        <f>[2]属性投放!AZ27</f>
        <v>51</v>
      </c>
      <c r="O26" s="31">
        <f>[2]属性投放!BA27</f>
        <v>992</v>
      </c>
      <c r="P26" s="31">
        <f>[2]属性投放!BB27</f>
        <v>10</v>
      </c>
      <c r="Q26" s="31">
        <f>[2]属性投放!BC27</f>
        <v>5</v>
      </c>
      <c r="R26" s="31">
        <f>[2]属性投放!BD27</f>
        <v>60</v>
      </c>
      <c r="S26" s="31">
        <f>[2]属性投放!BJ27</f>
        <v>25</v>
      </c>
      <c r="T26" s="31">
        <f>[2]属性投放!BK27</f>
        <v>13</v>
      </c>
      <c r="U26" s="31">
        <f>[2]属性投放!BL27</f>
        <v>150</v>
      </c>
      <c r="V26" s="31">
        <f>[2]属性投放!BM27</f>
        <v>2</v>
      </c>
      <c r="W26" s="31">
        <f>[2]属性投放!BP27</f>
        <v>40</v>
      </c>
      <c r="X26" s="31">
        <f>[2]属性投放!BQ27</f>
        <v>20</v>
      </c>
      <c r="Y26" s="31">
        <f>[2]属性投放!BR27</f>
        <v>240</v>
      </c>
      <c r="Z26" s="31">
        <f>[2]属性投放!BS27</f>
        <v>422</v>
      </c>
      <c r="AA26" s="31">
        <f>[2]属性投放!BT27</f>
        <v>147</v>
      </c>
      <c r="AB26" s="31">
        <f>[2]属性投放!BU27</f>
        <v>2132</v>
      </c>
      <c r="AC26" s="31">
        <f>[2]属性投放!BX27</f>
        <v>190</v>
      </c>
      <c r="AD26" s="31">
        <f>[2]属性投放!BY27</f>
        <v>96</v>
      </c>
      <c r="AE26" s="31">
        <f>[2]属性投放!BZ27</f>
        <v>1140</v>
      </c>
      <c r="AG26" s="31">
        <f>[2]属性投放!DM27</f>
        <v>230</v>
      </c>
      <c r="AH26" s="31">
        <f>[2]属性投放!DN27</f>
        <v>40</v>
      </c>
      <c r="AI26" s="31">
        <f>[2]属性投放!DO27</f>
        <v>865</v>
      </c>
      <c r="AJ26" s="31">
        <f>[2]属性投放!DP27</f>
        <v>126</v>
      </c>
      <c r="AK26" s="31">
        <f>[2]属性投放!DQ27</f>
        <v>63</v>
      </c>
      <c r="AL26" s="31">
        <f>[2]属性投放!DR27</f>
        <v>756</v>
      </c>
      <c r="AM26" s="31">
        <f>[2]属性投放!DS27</f>
        <v>15</v>
      </c>
      <c r="AN26" s="31">
        <f>[2]属性投放!DT27</f>
        <v>7</v>
      </c>
      <c r="AO26" s="31">
        <f>[2]属性投放!DU27</f>
        <v>88</v>
      </c>
      <c r="AP26" s="31">
        <f>[2]属性投放!DV27</f>
        <v>0</v>
      </c>
      <c r="AQ26" s="31">
        <f>[2]属性投放!DW27</f>
        <v>0</v>
      </c>
      <c r="AR26" s="31">
        <f>[2]属性投放!DX27</f>
        <v>0</v>
      </c>
      <c r="AS26" s="31">
        <f>[2]属性投放!DY27</f>
        <v>356</v>
      </c>
      <c r="AT26" s="31">
        <f>[2]属性投放!DZ27</f>
        <v>103</v>
      </c>
      <c r="AU26" s="31">
        <f>[2]属性投放!EA27</f>
        <v>1621</v>
      </c>
      <c r="AW26" s="32">
        <v>2</v>
      </c>
      <c r="AX26" s="32">
        <v>22</v>
      </c>
      <c r="AY26" s="13">
        <f>[1]卡牌消耗!$AC26</f>
        <v>73</v>
      </c>
      <c r="AZ26" s="33">
        <f>INDEX($CJ$5:$CJ$56,数据母表!AX26)</f>
        <v>11</v>
      </c>
      <c r="BA26" s="13">
        <f>[2]属性投放!CH27</f>
        <v>130</v>
      </c>
      <c r="BB26" s="13">
        <f>[2]属性投放!CI27</f>
        <v>65</v>
      </c>
      <c r="BC26" s="13">
        <f>[2]属性投放!CJ27</f>
        <v>1170</v>
      </c>
      <c r="BD26" s="32">
        <f>[1]卡牌消耗!AD26</f>
        <v>0</v>
      </c>
      <c r="BE26" s="32">
        <f>[1]卡牌消耗!AE26</f>
        <v>0</v>
      </c>
      <c r="BF26" s="32">
        <f>[1]卡牌消耗!AF26</f>
        <v>55</v>
      </c>
      <c r="BG26" s="32">
        <f>[1]卡牌消耗!AG26</f>
        <v>0</v>
      </c>
      <c r="BH26" s="32">
        <f>[1]卡牌消耗!AH26</f>
        <v>0</v>
      </c>
      <c r="BI26" s="32">
        <f>[1]卡牌消耗!AI26</f>
        <v>0</v>
      </c>
      <c r="BJ26" s="32">
        <f>[1]卡牌消耗!AJ26</f>
        <v>3550</v>
      </c>
      <c r="BM26" s="32">
        <v>3</v>
      </c>
      <c r="BN26" s="32">
        <v>2</v>
      </c>
      <c r="BO26" s="13">
        <f>[1]卡牌消耗!BG26</f>
        <v>2</v>
      </c>
      <c r="BP26" s="13">
        <f>[1]卡牌消耗!BH26</f>
        <v>0</v>
      </c>
      <c r="BQ26" s="13">
        <f>[1]卡牌消耗!BI26</f>
        <v>0</v>
      </c>
      <c r="BR26" s="13">
        <f>[1]卡牌消耗!BJ26</f>
        <v>0</v>
      </c>
      <c r="BS26" s="13">
        <f>[1]卡牌消耗!BK26</f>
        <v>3500</v>
      </c>
      <c r="BV26" s="31">
        <v>22</v>
      </c>
      <c r="BW26" s="31">
        <f>[1]节奏总表!L26</f>
        <v>115</v>
      </c>
      <c r="BX26" s="31">
        <f>[1]节奏总表!M26</f>
        <v>120</v>
      </c>
      <c r="BY26" s="31">
        <f>[1]节奏总表!N26</f>
        <v>144</v>
      </c>
      <c r="BZ26" s="32">
        <f>[1]节奏总表!$AC26</f>
        <v>3</v>
      </c>
      <c r="CA26" s="33">
        <f t="shared" si="1"/>
        <v>17</v>
      </c>
      <c r="CB26" s="33">
        <v>8</v>
      </c>
      <c r="CI26" s="31">
        <v>22</v>
      </c>
      <c r="CJ26" s="31">
        <f>[2]属性投放!$AL28</f>
        <v>11</v>
      </c>
      <c r="CK26" s="32">
        <f>[2]属性投放!$AN28</f>
        <v>73</v>
      </c>
      <c r="CP26" s="33">
        <v>22</v>
      </c>
      <c r="CQ26" s="33">
        <v>2</v>
      </c>
      <c r="CR26" s="13">
        <f>[1]卡牌消耗!DE26</f>
        <v>2450</v>
      </c>
      <c r="CS26" s="13">
        <f t="shared" si="2"/>
        <v>980</v>
      </c>
      <c r="CV26" s="33">
        <v>11</v>
      </c>
      <c r="CW26" s="33">
        <v>2</v>
      </c>
      <c r="CX26" s="13">
        <f>[1]装备!T16</f>
        <v>240</v>
      </c>
      <c r="CY26" s="13">
        <f t="shared" si="3"/>
        <v>2400</v>
      </c>
      <c r="CZ26" s="13">
        <f>ROUND(INDEX([2]装备!M$6:M$17,$CV26)*INDEX([2]装备!$BR$6:$BR$9,$CW26),0)</f>
        <v>0</v>
      </c>
      <c r="DA26" s="13">
        <f>ROUND(INDEX([2]装备!N$6:N$17,$CV26)*INDEX([2]装备!$BR$6:$BR$9,$CW26),0)</f>
        <v>0</v>
      </c>
      <c r="DB26" s="13">
        <f>ROUND(INDEX([2]装备!O$6:O$17,$CV26)*INDEX([2]装备!$BR$6:$BR$9,$CW26),0)</f>
        <v>0</v>
      </c>
      <c r="DC26" s="13">
        <f>ROUND(INDEX([2]装备!S$6:S$17,$CV26)*INDEX([2]装备!$BR$6:$BR$9,$CW26),0)</f>
        <v>0</v>
      </c>
      <c r="DD26" s="13">
        <f>ROUND(INDEX([2]装备!T$6:T$17,$CV26)*INDEX([2]装备!$BR$6:$BR$9,$CW26),0)</f>
        <v>0</v>
      </c>
      <c r="DE26" s="13">
        <f>ROUND(INDEX([2]装备!U$6:U$17,$CV26)*INDEX([2]装备!$BR$6:$BR$9,$CW26),0)</f>
        <v>0</v>
      </c>
      <c r="DF26" s="13">
        <v>0</v>
      </c>
      <c r="DG26" s="13">
        <v>0</v>
      </c>
      <c r="DH26" s="13">
        <v>0</v>
      </c>
      <c r="DK26" s="32">
        <v>22</v>
      </c>
      <c r="DL26" s="32">
        <f>[1]装备!AM27*8</f>
        <v>1000</v>
      </c>
      <c r="DM26" s="32">
        <f>[1]装备!AN27*8</f>
        <v>1640</v>
      </c>
      <c r="DN26" s="32">
        <f>[1]装备!AO27*8</f>
        <v>2040</v>
      </c>
      <c r="DO26" s="32">
        <f>[1]装备!AP27*8</f>
        <v>2440</v>
      </c>
      <c r="DR26" s="13">
        <v>22</v>
      </c>
      <c r="DS26" s="13">
        <v>1</v>
      </c>
      <c r="DT26" s="13">
        <f t="shared" si="4"/>
        <v>1000</v>
      </c>
      <c r="DW26" s="13">
        <f>[1]新神器!AG28</f>
        <v>22</v>
      </c>
      <c r="DX26" s="13">
        <f>[1]新神器!AH28</f>
        <v>5</v>
      </c>
      <c r="DY26" s="13">
        <f>[1]新神器!AI28</f>
        <v>2</v>
      </c>
      <c r="DZ26" s="13">
        <f>[1]新神器!$P29</f>
        <v>1</v>
      </c>
      <c r="EA26" s="13">
        <f>[1]新神器!AJ28</f>
        <v>1606024</v>
      </c>
      <c r="EB26" s="13">
        <f>[1]新神器!$AM28</f>
        <v>30</v>
      </c>
      <c r="EH26" s="13">
        <f>[1]新神器!HA28</f>
        <v>2</v>
      </c>
      <c r="EI26" s="13">
        <f t="shared" si="5"/>
        <v>1</v>
      </c>
      <c r="EJ26" s="13">
        <f t="shared" si="6"/>
        <v>1</v>
      </c>
      <c r="EK26" s="13">
        <f>[1]新神器!HE28</f>
        <v>1606004</v>
      </c>
      <c r="EL26" s="13" t="str">
        <f>[1]新神器!HF28</f>
        <v>神器1-2 : 7级</v>
      </c>
      <c r="EM26" s="13">
        <f>[1]新神器!HH28</f>
        <v>7</v>
      </c>
      <c r="EN26" s="13">
        <f>[1]新神器!HJ28</f>
        <v>3</v>
      </c>
      <c r="EO26" s="13">
        <f>[2]新神器!$AW27*6</f>
        <v>4110</v>
      </c>
      <c r="EP26" s="13">
        <f t="shared" si="7"/>
        <v>600</v>
      </c>
      <c r="EQ26" s="13">
        <f t="shared" si="0"/>
        <v>30</v>
      </c>
      <c r="ER26" s="13">
        <f>[1]新神器!$HL28</f>
        <v>3400</v>
      </c>
      <c r="ES26" s="13">
        <f t="shared" si="8"/>
        <v>33.4</v>
      </c>
      <c r="ET26" s="13">
        <f t="shared" si="9"/>
        <v>107.78</v>
      </c>
      <c r="FF26" s="38">
        <f>[2]专属武器!O25</f>
        <v>3</v>
      </c>
      <c r="FG26" s="38">
        <f>[2]专属武器!P25</f>
        <v>1</v>
      </c>
      <c r="FH26" s="13">
        <f>[2]专属武器!Q25</f>
        <v>80</v>
      </c>
      <c r="FI26" s="13">
        <f>[2]专属武器!R25</f>
        <v>40</v>
      </c>
      <c r="FJ26" s="13">
        <f>[2]专属武器!S25</f>
        <v>1600</v>
      </c>
      <c r="FK26" s="13">
        <f t="shared" si="11"/>
        <v>2400</v>
      </c>
      <c r="FL26" s="13">
        <f>IF(FG26&gt;0,INDEX([1]专属武器强化!DX$6:DX$77,($FF26-1)*9+$FG26),0)</f>
        <v>12.976041666666669</v>
      </c>
      <c r="FM26" s="13">
        <f>IF(FH26&gt;0,INDEX([1]专属武器强化!DY$6:DY$77,($FF26-1)*9+$FG26),0)</f>
        <v>6.4880208333333345</v>
      </c>
      <c r="FN26" s="13">
        <f>IF(FI26&gt;0,INDEX([1]专属武器强化!DZ$6:DZ$77,($FF26-1)*9+$FG26),0)</f>
        <v>0</v>
      </c>
      <c r="FO26" s="13">
        <f>IF(FJ26&gt;0,INDEX([1]专属武器强化!EA$6:EA$77,($FF26-1)*9+$FG26),0)</f>
        <v>0</v>
      </c>
      <c r="FP26" s="13">
        <f>IF(FG26&gt;0,ROUND(INDEX([1]专属武器强化!$EY$6:$EY$77,(FF26-1)*9+FG26),0),0)</f>
        <v>1788</v>
      </c>
      <c r="FQ26" s="13">
        <f t="shared" si="12"/>
        <v>129.76041666666669</v>
      </c>
      <c r="FR26" s="13">
        <f t="shared" si="13"/>
        <v>131.5484166666667</v>
      </c>
      <c r="FS26" s="13">
        <f t="shared" si="14"/>
        <v>18.244233270259805</v>
      </c>
      <c r="FV26" s="14"/>
      <c r="FW26" s="14"/>
    </row>
    <row r="27" spans="10:179" ht="16.5" x14ac:dyDescent="0.2">
      <c r="J27" s="31">
        <v>23</v>
      </c>
      <c r="K27" s="31">
        <v>3</v>
      </c>
      <c r="L27" s="31">
        <v>3</v>
      </c>
      <c r="M27" s="31">
        <f>[2]属性投放!AY28</f>
        <v>422</v>
      </c>
      <c r="N27" s="31">
        <f>[2]属性投放!AZ28</f>
        <v>147</v>
      </c>
      <c r="O27" s="31">
        <f>[2]属性投放!BA28</f>
        <v>2132</v>
      </c>
      <c r="P27" s="31">
        <f>[2]属性投放!BB28</f>
        <v>10</v>
      </c>
      <c r="Q27" s="31">
        <f>[2]属性投放!BC28</f>
        <v>5</v>
      </c>
      <c r="R27" s="31">
        <f>[2]属性投放!BD28</f>
        <v>60</v>
      </c>
      <c r="S27" s="31">
        <f>[2]属性投放!BJ28</f>
        <v>30</v>
      </c>
      <c r="T27" s="31">
        <f>[2]属性投放!BK28</f>
        <v>15</v>
      </c>
      <c r="U27" s="31">
        <f>[2]属性投放!BL28</f>
        <v>180</v>
      </c>
      <c r="V27" s="31">
        <f>[2]属性投放!BM28</f>
        <v>2</v>
      </c>
      <c r="W27" s="31">
        <f>[2]属性投放!BP28</f>
        <v>70</v>
      </c>
      <c r="X27" s="31">
        <f>[2]属性投放!BQ28</f>
        <v>35</v>
      </c>
      <c r="Y27" s="31">
        <f>[2]属性投放!BR28</f>
        <v>420</v>
      </c>
      <c r="Z27" s="31">
        <f>[2]属性投放!BS28</f>
        <v>652</v>
      </c>
      <c r="AA27" s="31">
        <f>[2]属性投放!BT28</f>
        <v>262</v>
      </c>
      <c r="AB27" s="31">
        <f>[2]属性投放!BU28</f>
        <v>3512</v>
      </c>
      <c r="AC27" s="31">
        <f>[2]属性投放!BX28</f>
        <v>230</v>
      </c>
      <c r="AD27" s="31">
        <f>[2]属性投放!BY28</f>
        <v>115</v>
      </c>
      <c r="AE27" s="31">
        <f>[2]属性投放!BZ28</f>
        <v>1380</v>
      </c>
      <c r="AG27" s="31">
        <f>[2]属性投放!DM28</f>
        <v>356</v>
      </c>
      <c r="AH27" s="31">
        <f>[2]属性投放!DN28</f>
        <v>103</v>
      </c>
      <c r="AI27" s="31">
        <f>[2]属性投放!DO28</f>
        <v>1621</v>
      </c>
      <c r="AJ27" s="31">
        <f>[2]属性投放!DP28</f>
        <v>126</v>
      </c>
      <c r="AK27" s="31">
        <f>[2]属性投放!DQ28</f>
        <v>63</v>
      </c>
      <c r="AL27" s="31">
        <f>[2]属性投放!DR28</f>
        <v>756</v>
      </c>
      <c r="AM27" s="31">
        <f>[2]属性投放!DS28</f>
        <v>15</v>
      </c>
      <c r="AN27" s="31">
        <f>[2]属性投放!DT28</f>
        <v>7</v>
      </c>
      <c r="AO27" s="31">
        <f>[2]属性投放!DU28</f>
        <v>88</v>
      </c>
      <c r="AP27" s="31">
        <f>[2]属性投放!DV28</f>
        <v>150</v>
      </c>
      <c r="AQ27" s="31">
        <f>[2]属性投放!DW28</f>
        <v>70</v>
      </c>
      <c r="AR27" s="31">
        <f>[2]属性投放!DX28</f>
        <v>880</v>
      </c>
      <c r="AS27" s="31">
        <f>[2]属性投放!DY28</f>
        <v>632</v>
      </c>
      <c r="AT27" s="31">
        <f>[2]属性投放!DZ28</f>
        <v>236</v>
      </c>
      <c r="AU27" s="31">
        <f>[2]属性投放!EA28</f>
        <v>3257</v>
      </c>
      <c r="AW27" s="32">
        <v>2</v>
      </c>
      <c r="AX27" s="32">
        <v>23</v>
      </c>
      <c r="AY27" s="13">
        <f>[1]卡牌消耗!$AC27</f>
        <v>75</v>
      </c>
      <c r="AZ27" s="33">
        <f>INDEX($CJ$5:$CJ$56,数据母表!AX27)</f>
        <v>11</v>
      </c>
      <c r="BA27" s="13">
        <f>[2]属性投放!CH28</f>
        <v>130</v>
      </c>
      <c r="BB27" s="13">
        <f>[2]属性投放!CI28</f>
        <v>65</v>
      </c>
      <c r="BC27" s="13">
        <f>[2]属性投放!CJ28</f>
        <v>1170</v>
      </c>
      <c r="BD27" s="32">
        <f>[1]卡牌消耗!AD27</f>
        <v>0</v>
      </c>
      <c r="BE27" s="32">
        <f>[1]卡牌消耗!AE27</f>
        <v>0</v>
      </c>
      <c r="BF27" s="32">
        <f>[1]卡牌消耗!AF27</f>
        <v>0</v>
      </c>
      <c r="BG27" s="32">
        <f>[1]卡牌消耗!AG27</f>
        <v>15</v>
      </c>
      <c r="BH27" s="32">
        <f>[1]卡牌消耗!AH27</f>
        <v>0</v>
      </c>
      <c r="BI27" s="32">
        <f>[1]卡牌消耗!AI27</f>
        <v>0</v>
      </c>
      <c r="BJ27" s="32">
        <f>[1]卡牌消耗!AJ27</f>
        <v>4850</v>
      </c>
      <c r="BM27" s="32">
        <v>3</v>
      </c>
      <c r="BN27" s="32">
        <v>3</v>
      </c>
      <c r="BO27" s="13">
        <f>[1]卡牌消耗!BG27</f>
        <v>5</v>
      </c>
      <c r="BP27" s="13">
        <f>[1]卡牌消耗!BH27</f>
        <v>0</v>
      </c>
      <c r="BQ27" s="13">
        <f>[1]卡牌消耗!BI27</f>
        <v>0</v>
      </c>
      <c r="BR27" s="13">
        <f>[1]卡牌消耗!BJ27</f>
        <v>0</v>
      </c>
      <c r="BS27" s="13">
        <f>[1]卡牌消耗!BK27</f>
        <v>3500</v>
      </c>
      <c r="BV27" s="31">
        <v>23</v>
      </c>
      <c r="BW27" s="31">
        <f>[1]节奏总表!L27</f>
        <v>120</v>
      </c>
      <c r="BX27" s="31">
        <f>[1]节奏总表!M27</f>
        <v>125</v>
      </c>
      <c r="BY27" s="31">
        <f>[1]节奏总表!N27</f>
        <v>160</v>
      </c>
      <c r="BZ27" s="32">
        <f>[1]节奏总表!$AC27</f>
        <v>3.3299999999999983</v>
      </c>
      <c r="CA27" s="33">
        <f t="shared" si="1"/>
        <v>17</v>
      </c>
      <c r="CB27" s="33">
        <v>8</v>
      </c>
      <c r="CI27" s="31">
        <v>23</v>
      </c>
      <c r="CJ27" s="31">
        <f>[2]属性投放!$AL29</f>
        <v>11</v>
      </c>
      <c r="CK27" s="32">
        <f>[2]属性投放!$AN29</f>
        <v>75</v>
      </c>
      <c r="CP27" s="33">
        <v>23</v>
      </c>
      <c r="CQ27" s="33">
        <v>2</v>
      </c>
      <c r="CR27" s="13">
        <f>[1]卡牌消耗!DE27</f>
        <v>2600</v>
      </c>
      <c r="CS27" s="13">
        <f t="shared" si="2"/>
        <v>1040</v>
      </c>
      <c r="CV27" s="33">
        <v>1</v>
      </c>
      <c r="CW27" s="33">
        <v>3</v>
      </c>
      <c r="CX27" s="13">
        <f>[1]装备!U6</f>
        <v>25</v>
      </c>
      <c r="CY27" s="13">
        <f t="shared" si="3"/>
        <v>250</v>
      </c>
      <c r="CZ27" s="13">
        <f>ROUND(INDEX([2]装备!M$6:M$17,$CV27)*INDEX([2]装备!$BR$6:$BR$9,$CW27),0)</f>
        <v>0</v>
      </c>
      <c r="DA27" s="13">
        <f>ROUND(INDEX([2]装备!N$6:N$17,$CV27)*INDEX([2]装备!$BR$6:$BR$9,$CW27),0)</f>
        <v>0</v>
      </c>
      <c r="DB27" s="13">
        <f>ROUND(INDEX([2]装备!O$6:O$17,$CV27)*INDEX([2]装备!$BR$6:$BR$9,$CW27),0)</f>
        <v>0</v>
      </c>
      <c r="DC27" s="13">
        <f>ROUND(INDEX([2]装备!S$6:S$17,$CV27)*INDEX([2]装备!$BR$6:$BR$9,$CW27),0)</f>
        <v>0</v>
      </c>
      <c r="DD27" s="13">
        <f>ROUND(INDEX([2]装备!T$6:T$17,$CV27)*INDEX([2]装备!$BR$6:$BR$9,$CW27),0)</f>
        <v>0</v>
      </c>
      <c r="DE27" s="13">
        <f>ROUND(INDEX([2]装备!U$6:U$17,$CV27)*INDEX([2]装备!$BR$6:$BR$9,$CW27),0)</f>
        <v>0</v>
      </c>
      <c r="DF27" s="13">
        <v>0</v>
      </c>
      <c r="DG27" s="13">
        <v>0</v>
      </c>
      <c r="DH27" s="13">
        <v>0</v>
      </c>
      <c r="DK27" s="32">
        <v>23</v>
      </c>
      <c r="DL27" s="32">
        <f>[1]装备!AM28*8</f>
        <v>1040</v>
      </c>
      <c r="DM27" s="32">
        <f>[1]装备!AN28*8</f>
        <v>1680</v>
      </c>
      <c r="DN27" s="32">
        <f>[1]装备!AO28*8</f>
        <v>2080</v>
      </c>
      <c r="DO27" s="32">
        <f>[1]装备!AP28*8</f>
        <v>2480</v>
      </c>
      <c r="DR27" s="13">
        <v>23</v>
      </c>
      <c r="DS27" s="13">
        <v>1</v>
      </c>
      <c r="DT27" s="13">
        <f t="shared" si="4"/>
        <v>1040</v>
      </c>
      <c r="DW27" s="13">
        <f>[1]新神器!AG29</f>
        <v>23</v>
      </c>
      <c r="DX27" s="13">
        <f>[1]新神器!AH29</f>
        <v>5</v>
      </c>
      <c r="DY27" s="13">
        <f>[1]新神器!AI29</f>
        <v>3</v>
      </c>
      <c r="DZ27" s="13">
        <f>[1]新神器!$P30</f>
        <v>2</v>
      </c>
      <c r="EA27" s="13">
        <f>[1]新神器!AJ29</f>
        <v>1606025</v>
      </c>
      <c r="EB27" s="13">
        <f>[1]新神器!$AM29</f>
        <v>90</v>
      </c>
      <c r="EH27" s="13">
        <f>[1]新神器!HA29</f>
        <v>2</v>
      </c>
      <c r="EI27" s="13">
        <f t="shared" si="5"/>
        <v>1</v>
      </c>
      <c r="EJ27" s="13">
        <f t="shared" si="6"/>
        <v>1</v>
      </c>
      <c r="EK27" s="13">
        <f>[1]新神器!HE29</f>
        <v>1606004</v>
      </c>
      <c r="EL27" s="13" t="str">
        <f>[1]新神器!HF29</f>
        <v>神器1-2 : 8级</v>
      </c>
      <c r="EM27" s="13">
        <f>[1]新神器!HH29</f>
        <v>8</v>
      </c>
      <c r="EN27" s="13">
        <f>[1]新神器!HJ29</f>
        <v>3</v>
      </c>
      <c r="EO27" s="13">
        <f>[2]新神器!$AW28*6</f>
        <v>4770</v>
      </c>
      <c r="EP27" s="13">
        <f t="shared" si="7"/>
        <v>660</v>
      </c>
      <c r="EQ27" s="13">
        <f t="shared" si="0"/>
        <v>30</v>
      </c>
      <c r="ER27" s="13">
        <f>[1]新神器!$HL29</f>
        <v>3450</v>
      </c>
      <c r="ES27" s="13">
        <f t="shared" si="8"/>
        <v>33.450000000000003</v>
      </c>
      <c r="ET27" s="13">
        <f t="shared" si="9"/>
        <v>118.39</v>
      </c>
      <c r="FF27" s="38">
        <f>[2]专属武器!O26</f>
        <v>3</v>
      </c>
      <c r="FG27" s="38">
        <f>[2]专属武器!P26</f>
        <v>2</v>
      </c>
      <c r="FH27" s="13">
        <f>[2]专属武器!Q26</f>
        <v>120</v>
      </c>
      <c r="FI27" s="13">
        <f>[2]专属武器!R26</f>
        <v>60</v>
      </c>
      <c r="FJ27" s="13">
        <f>[2]专属武器!S26</f>
        <v>2400</v>
      </c>
      <c r="FK27" s="13">
        <f t="shared" si="11"/>
        <v>3600</v>
      </c>
      <c r="FL27" s="13">
        <f>IF(FG27&gt;0,INDEX([1]专属武器强化!DX$6:DX$77,($FF27-1)*9+$FG27),0)</f>
        <v>25.952083333333338</v>
      </c>
      <c r="FM27" s="13">
        <f>IF(FH27&gt;0,INDEX([1]专属武器强化!DY$6:DY$77,($FF27-1)*9+$FG27),0)</f>
        <v>12.976041666666669</v>
      </c>
      <c r="FN27" s="13">
        <f>IF(FI27&gt;0,INDEX([1]专属武器强化!DZ$6:DZ$77,($FF27-1)*9+$FG27),0)</f>
        <v>0</v>
      </c>
      <c r="FO27" s="13">
        <f>IF(FJ27&gt;0,INDEX([1]专属武器强化!EA$6:EA$77,($FF27-1)*9+$FG27),0)</f>
        <v>0</v>
      </c>
      <c r="FP27" s="13">
        <f>IF(FG27&gt;0,ROUND(INDEX([1]专属武器强化!$EY$6:$EY$77,(FF27-1)*9+FG27),0),0)</f>
        <v>2683</v>
      </c>
      <c r="FQ27" s="13">
        <f t="shared" si="12"/>
        <v>259.52083333333337</v>
      </c>
      <c r="FR27" s="13">
        <f t="shared" si="13"/>
        <v>262.20383333333336</v>
      </c>
      <c r="FS27" s="13">
        <f t="shared" si="14"/>
        <v>13.729776388979818</v>
      </c>
      <c r="FV27" s="14"/>
      <c r="FW27" s="14"/>
    </row>
    <row r="28" spans="10:179" ht="16.5" x14ac:dyDescent="0.2">
      <c r="J28" s="31">
        <v>24</v>
      </c>
      <c r="K28" s="31">
        <v>3</v>
      </c>
      <c r="L28" s="31">
        <v>4</v>
      </c>
      <c r="M28" s="31">
        <f>[2]属性投放!AY29</f>
        <v>652</v>
      </c>
      <c r="N28" s="31">
        <f>[2]属性投放!AZ29</f>
        <v>262</v>
      </c>
      <c r="O28" s="31">
        <f>[2]属性投放!BA29</f>
        <v>3512</v>
      </c>
      <c r="P28" s="31">
        <f>[2]属性投放!BB29</f>
        <v>12</v>
      </c>
      <c r="Q28" s="31">
        <f>[2]属性投放!BC29</f>
        <v>6</v>
      </c>
      <c r="R28" s="31">
        <f>[2]属性投放!BD29</f>
        <v>84</v>
      </c>
      <c r="S28" s="31">
        <f>[2]属性投放!BJ29</f>
        <v>40</v>
      </c>
      <c r="T28" s="31">
        <f>[2]属性投放!BK29</f>
        <v>20</v>
      </c>
      <c r="U28" s="31">
        <f>[2]属性投放!BL29</f>
        <v>280</v>
      </c>
      <c r="V28" s="31">
        <f>[2]属性投放!BM29</f>
        <v>2</v>
      </c>
      <c r="W28" s="31">
        <f>[2]属性投放!BP29</f>
        <v>75</v>
      </c>
      <c r="X28" s="31">
        <f>[2]属性投放!BQ29</f>
        <v>38</v>
      </c>
      <c r="Y28" s="31">
        <f>[2]属性投放!BR29</f>
        <v>525</v>
      </c>
      <c r="Z28" s="31">
        <f>[2]属性投放!BS29</f>
        <v>927</v>
      </c>
      <c r="AA28" s="31">
        <f>[2]属性投放!BT29</f>
        <v>400</v>
      </c>
      <c r="AB28" s="31">
        <f>[2]属性投放!BU29</f>
        <v>5437</v>
      </c>
      <c r="AC28" s="31">
        <f>[2]属性投放!BX29</f>
        <v>275</v>
      </c>
      <c r="AD28" s="31">
        <f>[2]属性投放!BY29</f>
        <v>138</v>
      </c>
      <c r="AE28" s="31">
        <f>[2]属性投放!BZ29</f>
        <v>1925</v>
      </c>
      <c r="AG28" s="31">
        <f>[2]属性投放!DM29</f>
        <v>632</v>
      </c>
      <c r="AH28" s="31">
        <f>[2]属性投放!DN29</f>
        <v>236</v>
      </c>
      <c r="AI28" s="31">
        <f>[2]属性投放!DO29</f>
        <v>3257</v>
      </c>
      <c r="AJ28" s="31">
        <f>[2]属性投放!DP29</f>
        <v>255</v>
      </c>
      <c r="AK28" s="31">
        <f>[2]属性投放!DQ29</f>
        <v>128</v>
      </c>
      <c r="AL28" s="31">
        <f>[2]属性投放!DR29</f>
        <v>1783</v>
      </c>
      <c r="AM28" s="31">
        <f>[2]属性投放!DS29</f>
        <v>30</v>
      </c>
      <c r="AN28" s="31">
        <f>[2]属性投放!DT29</f>
        <v>15</v>
      </c>
      <c r="AO28" s="31">
        <f>[2]属性投放!DU29</f>
        <v>208</v>
      </c>
      <c r="AP28" s="31">
        <f>[2]属性投放!DV29</f>
        <v>0</v>
      </c>
      <c r="AQ28" s="31">
        <f>[2]属性投放!DW29</f>
        <v>0</v>
      </c>
      <c r="AR28" s="31">
        <f>[2]属性投放!DX29</f>
        <v>0</v>
      </c>
      <c r="AS28" s="31">
        <f>[2]属性投放!DY29</f>
        <v>887</v>
      </c>
      <c r="AT28" s="31">
        <f>[2]属性投放!DZ29</f>
        <v>364</v>
      </c>
      <c r="AU28" s="31">
        <f>[2]属性投放!EA29</f>
        <v>5040</v>
      </c>
      <c r="AW28" s="32">
        <v>2</v>
      </c>
      <c r="AX28" s="32">
        <v>24</v>
      </c>
      <c r="AY28" s="13">
        <f>[1]卡牌消耗!$AC28</f>
        <v>78</v>
      </c>
      <c r="AZ28" s="33">
        <f>INDEX($CJ$5:$CJ$56,数据母表!AX28)</f>
        <v>11</v>
      </c>
      <c r="BA28" s="13">
        <f>[2]属性投放!CH29</f>
        <v>130</v>
      </c>
      <c r="BB28" s="13">
        <f>[2]属性投放!CI29</f>
        <v>65</v>
      </c>
      <c r="BC28" s="13">
        <f>[2]属性投放!CJ29</f>
        <v>1170</v>
      </c>
      <c r="BD28" s="32">
        <f>[1]卡牌消耗!AD28</f>
        <v>0</v>
      </c>
      <c r="BE28" s="32">
        <f>[1]卡牌消耗!AE28</f>
        <v>0</v>
      </c>
      <c r="BF28" s="32">
        <f>[1]卡牌消耗!AF28</f>
        <v>0</v>
      </c>
      <c r="BG28" s="32">
        <f>[1]卡牌消耗!AG28</f>
        <v>15</v>
      </c>
      <c r="BH28" s="32">
        <f>[1]卡牌消耗!AH28</f>
        <v>0</v>
      </c>
      <c r="BI28" s="32">
        <f>[1]卡牌消耗!AI28</f>
        <v>0</v>
      </c>
      <c r="BJ28" s="32">
        <f>[1]卡牌消耗!AJ28</f>
        <v>4850</v>
      </c>
      <c r="BM28" s="32">
        <v>3</v>
      </c>
      <c r="BN28" s="32">
        <v>4</v>
      </c>
      <c r="BO28" s="13">
        <f>[1]卡牌消耗!BG28</f>
        <v>17</v>
      </c>
      <c r="BP28" s="13">
        <f>[1]卡牌消耗!BH28</f>
        <v>0</v>
      </c>
      <c r="BQ28" s="13">
        <f>[1]卡牌消耗!BI28</f>
        <v>0</v>
      </c>
      <c r="BR28" s="13">
        <f>[1]卡牌消耗!BJ28</f>
        <v>0</v>
      </c>
      <c r="BS28" s="13">
        <f>[1]卡牌消耗!BK28</f>
        <v>4000</v>
      </c>
      <c r="BV28" s="31">
        <v>24</v>
      </c>
      <c r="BW28" s="31">
        <f>[1]节奏总表!L28</f>
        <v>125</v>
      </c>
      <c r="BX28" s="31">
        <f>[1]节奏总表!M28</f>
        <v>130</v>
      </c>
      <c r="BY28" s="31">
        <f>[1]节奏总表!N28</f>
        <v>180</v>
      </c>
      <c r="BZ28" s="32">
        <f>[1]节奏总表!$AC28</f>
        <v>3.75</v>
      </c>
      <c r="CA28" s="33">
        <f t="shared" si="1"/>
        <v>18</v>
      </c>
      <c r="CB28" s="33">
        <v>9</v>
      </c>
      <c r="CI28" s="31">
        <v>24</v>
      </c>
      <c r="CJ28" s="31">
        <f>[2]属性投放!$AL30</f>
        <v>11</v>
      </c>
      <c r="CK28" s="32">
        <f>[2]属性投放!$AN30</f>
        <v>78</v>
      </c>
      <c r="CP28" s="33">
        <v>24</v>
      </c>
      <c r="CQ28" s="33">
        <v>2</v>
      </c>
      <c r="CR28" s="13">
        <f>[1]卡牌消耗!DE28</f>
        <v>2750</v>
      </c>
      <c r="CS28" s="13">
        <f t="shared" si="2"/>
        <v>1100</v>
      </c>
      <c r="CV28" s="33">
        <v>2</v>
      </c>
      <c r="CW28" s="33">
        <v>3</v>
      </c>
      <c r="CX28" s="13">
        <f>[1]装备!U7</f>
        <v>40</v>
      </c>
      <c r="CY28" s="13">
        <f t="shared" si="3"/>
        <v>400</v>
      </c>
      <c r="CZ28" s="13">
        <f>ROUND(INDEX([2]装备!M$6:M$17,$CV28)*INDEX([2]装备!$BR$6:$BR$9,$CW28),0)</f>
        <v>0</v>
      </c>
      <c r="DA28" s="13">
        <f>ROUND(INDEX([2]装备!N$6:N$17,$CV28)*INDEX([2]装备!$BR$6:$BR$9,$CW28),0)</f>
        <v>0</v>
      </c>
      <c r="DB28" s="13">
        <f>ROUND(INDEX([2]装备!O$6:O$17,$CV28)*INDEX([2]装备!$BR$6:$BR$9,$CW28),0)</f>
        <v>0</v>
      </c>
      <c r="DC28" s="13">
        <f>ROUND(INDEX([2]装备!S$6:S$17,$CV28)*INDEX([2]装备!$BR$6:$BR$9,$CW28),0)</f>
        <v>0</v>
      </c>
      <c r="DD28" s="13">
        <f>ROUND(INDEX([2]装备!T$6:T$17,$CV28)*INDEX([2]装备!$BR$6:$BR$9,$CW28),0)</f>
        <v>0</v>
      </c>
      <c r="DE28" s="13">
        <f>ROUND(INDEX([2]装备!U$6:U$17,$CV28)*INDEX([2]装备!$BR$6:$BR$9,$CW28),0)</f>
        <v>0</v>
      </c>
      <c r="DF28" s="13">
        <v>0</v>
      </c>
      <c r="DG28" s="13">
        <v>0</v>
      </c>
      <c r="DH28" s="13">
        <v>0</v>
      </c>
      <c r="DK28" s="32">
        <v>24</v>
      </c>
      <c r="DL28" s="32">
        <f>[1]装备!AM29*8</f>
        <v>1080</v>
      </c>
      <c r="DM28" s="32">
        <f>[1]装备!AN29*8</f>
        <v>1720</v>
      </c>
      <c r="DN28" s="32">
        <f>[1]装备!AO29*8</f>
        <v>2120</v>
      </c>
      <c r="DO28" s="32">
        <f>[1]装备!AP29*8</f>
        <v>2560</v>
      </c>
      <c r="DR28" s="13">
        <v>24</v>
      </c>
      <c r="DS28" s="13">
        <v>1</v>
      </c>
      <c r="DT28" s="13">
        <f t="shared" si="4"/>
        <v>1080</v>
      </c>
      <c r="DW28" s="13">
        <f>[1]新神器!AG30</f>
        <v>24</v>
      </c>
      <c r="DX28" s="13">
        <f>[1]新神器!AH30</f>
        <v>5</v>
      </c>
      <c r="DY28" s="13">
        <f>[1]新神器!AI30</f>
        <v>4</v>
      </c>
      <c r="DZ28" s="13">
        <f>[1]新神器!$P31</f>
        <v>2</v>
      </c>
      <c r="EA28" s="13">
        <f>[1]新神器!AJ30</f>
        <v>1606026</v>
      </c>
      <c r="EB28" s="13">
        <f>[1]新神器!$AM30</f>
        <v>90</v>
      </c>
      <c r="EH28" s="13">
        <f>[1]新神器!HA30</f>
        <v>2</v>
      </c>
      <c r="EI28" s="13">
        <f t="shared" si="5"/>
        <v>1</v>
      </c>
      <c r="EJ28" s="13">
        <f t="shared" si="6"/>
        <v>1</v>
      </c>
      <c r="EK28" s="13">
        <f>[1]新神器!HE30</f>
        <v>1606004</v>
      </c>
      <c r="EL28" s="13" t="str">
        <f>[1]新神器!HF30</f>
        <v>神器1-2 : 9级</v>
      </c>
      <c r="EM28" s="13">
        <f>[1]新神器!HH30</f>
        <v>9</v>
      </c>
      <c r="EN28" s="13">
        <f>[1]新神器!HJ30</f>
        <v>3</v>
      </c>
      <c r="EO28" s="13">
        <f>[2]新神器!$AW29*6</f>
        <v>5460</v>
      </c>
      <c r="EP28" s="13">
        <f t="shared" si="7"/>
        <v>690</v>
      </c>
      <c r="EQ28" s="13">
        <f t="shared" si="0"/>
        <v>30</v>
      </c>
      <c r="ER28" s="13">
        <f>[1]新神器!$HL30</f>
        <v>3550</v>
      </c>
      <c r="ES28" s="13">
        <f t="shared" si="8"/>
        <v>33.549999999999997</v>
      </c>
      <c r="ET28" s="13">
        <f t="shared" si="9"/>
        <v>123.4</v>
      </c>
      <c r="FF28" s="38">
        <f>[2]专属武器!O27</f>
        <v>3</v>
      </c>
      <c r="FG28" s="38">
        <f>[2]专属武器!P27</f>
        <v>3</v>
      </c>
      <c r="FH28" s="13">
        <f>[2]专属武器!Q27</f>
        <v>160</v>
      </c>
      <c r="FI28" s="13">
        <f>[2]专属武器!R27</f>
        <v>80</v>
      </c>
      <c r="FJ28" s="13">
        <f>[2]专属武器!S27</f>
        <v>3200</v>
      </c>
      <c r="FK28" s="13">
        <f t="shared" si="11"/>
        <v>4800</v>
      </c>
      <c r="FL28" s="13">
        <f>IF(FG28&gt;0,INDEX([1]专属武器强化!DX$6:DX$77,($FF28-1)*9+$FG28),0)</f>
        <v>38.928125000000009</v>
      </c>
      <c r="FM28" s="13">
        <f>IF(FH28&gt;0,INDEX([1]专属武器强化!DY$6:DY$77,($FF28-1)*9+$FG28),0)</f>
        <v>19.464062500000004</v>
      </c>
      <c r="FN28" s="13">
        <f>IF(FI28&gt;0,INDEX([1]专属武器强化!DZ$6:DZ$77,($FF28-1)*9+$FG28),0)</f>
        <v>0</v>
      </c>
      <c r="FO28" s="13">
        <f>IF(FJ28&gt;0,INDEX([1]专属武器强化!EA$6:EA$77,($FF28-1)*9+$FG28),0)</f>
        <v>0</v>
      </c>
      <c r="FP28" s="13">
        <f>IF(FG28&gt;0,ROUND(INDEX([1]专属武器强化!$EY$6:$EY$77,(FF28-1)*9+FG28),0),0)</f>
        <v>4471</v>
      </c>
      <c r="FQ28" s="13">
        <f t="shared" si="12"/>
        <v>389.28125000000011</v>
      </c>
      <c r="FR28" s="13">
        <f t="shared" si="13"/>
        <v>393.75225000000012</v>
      </c>
      <c r="FS28" s="13">
        <f t="shared" si="14"/>
        <v>12.190406531010295</v>
      </c>
      <c r="FV28" s="14"/>
      <c r="FW28" s="14"/>
    </row>
    <row r="29" spans="10:179" ht="16.5" x14ac:dyDescent="0.2">
      <c r="J29" s="31">
        <v>25</v>
      </c>
      <c r="K29" s="31">
        <v>3</v>
      </c>
      <c r="L29" s="31">
        <v>5</v>
      </c>
      <c r="M29" s="31">
        <f>[2]属性投放!AY30</f>
        <v>927</v>
      </c>
      <c r="N29" s="31">
        <f>[2]属性投放!AZ30</f>
        <v>400</v>
      </c>
      <c r="O29" s="31">
        <f>[2]属性投放!BA30</f>
        <v>5437</v>
      </c>
      <c r="P29" s="31">
        <f>[2]属性投放!BB30</f>
        <v>12</v>
      </c>
      <c r="Q29" s="31">
        <f>[2]属性投放!BC30</f>
        <v>6</v>
      </c>
      <c r="R29" s="31">
        <f>[2]属性投放!BD30</f>
        <v>84</v>
      </c>
      <c r="S29" s="31">
        <f>[2]属性投放!BJ30</f>
        <v>45</v>
      </c>
      <c r="T29" s="31">
        <f>[2]属性投放!BK30</f>
        <v>23</v>
      </c>
      <c r="U29" s="31">
        <f>[2]属性投放!BL30</f>
        <v>315</v>
      </c>
      <c r="V29" s="31">
        <f>[2]属性投放!BM30</f>
        <v>2</v>
      </c>
      <c r="W29" s="31">
        <f>[2]属性投放!BP30</f>
        <v>100</v>
      </c>
      <c r="X29" s="31">
        <f>[2]属性投放!BQ30</f>
        <v>50</v>
      </c>
      <c r="Y29" s="31">
        <f>[2]属性投放!BR30</f>
        <v>700</v>
      </c>
      <c r="Z29" s="31">
        <f>[2]属性投放!BS30</f>
        <v>1201</v>
      </c>
      <c r="AA29" s="31">
        <f>[2]属性投放!BT30</f>
        <v>538</v>
      </c>
      <c r="AB29" s="31">
        <f>[2]属性投放!BU30</f>
        <v>7355</v>
      </c>
      <c r="AC29" s="31">
        <f>[2]属性投放!BX30</f>
        <v>274</v>
      </c>
      <c r="AD29" s="31">
        <f>[2]属性投放!BY30</f>
        <v>138</v>
      </c>
      <c r="AE29" s="31">
        <f>[2]属性投放!BZ30</f>
        <v>1918</v>
      </c>
      <c r="AG29" s="31">
        <f>[2]属性投放!DM30</f>
        <v>887</v>
      </c>
      <c r="AH29" s="31">
        <f>[2]属性投放!DN30</f>
        <v>364</v>
      </c>
      <c r="AI29" s="31">
        <f>[2]属性投放!DO30</f>
        <v>5040</v>
      </c>
      <c r="AJ29" s="31">
        <f>[2]属性投放!DP30</f>
        <v>255</v>
      </c>
      <c r="AK29" s="31">
        <f>[2]属性投放!DQ30</f>
        <v>128</v>
      </c>
      <c r="AL29" s="31">
        <f>[2]属性投放!DR30</f>
        <v>1783</v>
      </c>
      <c r="AM29" s="31">
        <f>[2]属性投放!DS30</f>
        <v>30</v>
      </c>
      <c r="AN29" s="31">
        <f>[2]属性投放!DT30</f>
        <v>15</v>
      </c>
      <c r="AO29" s="31">
        <f>[2]属性投放!DU30</f>
        <v>208</v>
      </c>
      <c r="AP29" s="31">
        <f>[2]属性投放!DV30</f>
        <v>0</v>
      </c>
      <c r="AQ29" s="31">
        <f>[2]属性投放!DW30</f>
        <v>0</v>
      </c>
      <c r="AR29" s="31">
        <f>[2]属性投放!DX30</f>
        <v>0</v>
      </c>
      <c r="AS29" s="31">
        <f>[2]属性投放!DY30</f>
        <v>1142</v>
      </c>
      <c r="AT29" s="31">
        <f>[2]属性投放!DZ30</f>
        <v>492</v>
      </c>
      <c r="AU29" s="31">
        <f>[2]属性投放!EA30</f>
        <v>6823</v>
      </c>
      <c r="AW29" s="32">
        <v>2</v>
      </c>
      <c r="AX29" s="32">
        <v>25</v>
      </c>
      <c r="AY29" s="13">
        <f>[1]卡牌消耗!$AC29</f>
        <v>80</v>
      </c>
      <c r="AZ29" s="33">
        <f>INDEX($CJ$5:$CJ$56,数据母表!AX29)</f>
        <v>12</v>
      </c>
      <c r="BA29" s="13">
        <f>[2]属性投放!CH30</f>
        <v>170</v>
      </c>
      <c r="BB29" s="13">
        <f>[2]属性投放!CI30</f>
        <v>85</v>
      </c>
      <c r="BC29" s="13">
        <f>[2]属性投放!CJ30</f>
        <v>1530</v>
      </c>
      <c r="BD29" s="32">
        <f>[1]卡牌消耗!AD29</f>
        <v>0</v>
      </c>
      <c r="BE29" s="32">
        <f>[1]卡牌消耗!AE29</f>
        <v>0</v>
      </c>
      <c r="BF29" s="32">
        <f>[1]卡牌消耗!AF29</f>
        <v>0</v>
      </c>
      <c r="BG29" s="32">
        <f>[1]卡牌消耗!AG29</f>
        <v>15</v>
      </c>
      <c r="BH29" s="32">
        <f>[1]卡牌消耗!AH29</f>
        <v>0</v>
      </c>
      <c r="BI29" s="32">
        <f>[1]卡牌消耗!AI29</f>
        <v>0</v>
      </c>
      <c r="BJ29" s="32">
        <f>[1]卡牌消耗!AJ29</f>
        <v>5300</v>
      </c>
      <c r="BM29" s="32">
        <v>3</v>
      </c>
      <c r="BN29" s="32">
        <v>5</v>
      </c>
      <c r="BO29" s="13">
        <f>[1]卡牌消耗!BG29</f>
        <v>34</v>
      </c>
      <c r="BP29" s="13">
        <f>[1]卡牌消耗!BH29</f>
        <v>0</v>
      </c>
      <c r="BQ29" s="13">
        <f>[1]卡牌消耗!BI29</f>
        <v>0</v>
      </c>
      <c r="BR29" s="13">
        <f>[1]卡牌消耗!BJ29</f>
        <v>0</v>
      </c>
      <c r="BS29" s="13">
        <f>[1]卡牌消耗!BK29</f>
        <v>4000</v>
      </c>
      <c r="BV29" s="31">
        <v>25</v>
      </c>
      <c r="BW29" s="31">
        <f>[1]节奏总表!L29</f>
        <v>130</v>
      </c>
      <c r="BX29" s="31">
        <f>[1]节奏总表!M29</f>
        <v>135</v>
      </c>
      <c r="BY29" s="31">
        <f>[1]节奏总表!N29</f>
        <v>210</v>
      </c>
      <c r="BZ29" s="32">
        <f>[1]节奏总表!$AC29</f>
        <v>4.3800000000000026</v>
      </c>
      <c r="CA29" s="33">
        <f t="shared" si="1"/>
        <v>19</v>
      </c>
      <c r="CB29" s="33">
        <v>9</v>
      </c>
      <c r="CI29" s="31">
        <v>25</v>
      </c>
      <c r="CJ29" s="31">
        <f>[2]属性投放!$AL31</f>
        <v>12</v>
      </c>
      <c r="CK29" s="32">
        <f>[2]属性投放!$AN31</f>
        <v>80</v>
      </c>
      <c r="CP29" s="33">
        <v>25</v>
      </c>
      <c r="CQ29" s="33">
        <v>2</v>
      </c>
      <c r="CR29" s="13">
        <f>[1]卡牌消耗!DE29</f>
        <v>4650</v>
      </c>
      <c r="CS29" s="13">
        <f t="shared" si="2"/>
        <v>1860</v>
      </c>
      <c r="CV29" s="33">
        <v>3</v>
      </c>
      <c r="CW29" s="33">
        <v>3</v>
      </c>
      <c r="CX29" s="13">
        <f>[1]装备!U8</f>
        <v>50</v>
      </c>
      <c r="CY29" s="13">
        <f t="shared" si="3"/>
        <v>500</v>
      </c>
      <c r="CZ29" s="13">
        <f>ROUND(INDEX([2]装备!M$6:M$17,$CV29)*INDEX([2]装备!$BR$6:$BR$9,$CW29),0)</f>
        <v>0</v>
      </c>
      <c r="DA29" s="13">
        <f>ROUND(INDEX([2]装备!N$6:N$17,$CV29)*INDEX([2]装备!$BR$6:$BR$9,$CW29),0)</f>
        <v>0</v>
      </c>
      <c r="DB29" s="13">
        <f>ROUND(INDEX([2]装备!O$6:O$17,$CV29)*INDEX([2]装备!$BR$6:$BR$9,$CW29),0)</f>
        <v>0</v>
      </c>
      <c r="DC29" s="13">
        <f>ROUND(INDEX([2]装备!S$6:S$17,$CV29)*INDEX([2]装备!$BR$6:$BR$9,$CW29),0)</f>
        <v>0</v>
      </c>
      <c r="DD29" s="13">
        <f>ROUND(INDEX([2]装备!T$6:T$17,$CV29)*INDEX([2]装备!$BR$6:$BR$9,$CW29),0)</f>
        <v>0</v>
      </c>
      <c r="DE29" s="13">
        <f>ROUND(INDEX([2]装备!U$6:U$17,$CV29)*INDEX([2]装备!$BR$6:$BR$9,$CW29),0)</f>
        <v>0</v>
      </c>
      <c r="DF29" s="13">
        <v>0</v>
      </c>
      <c r="DG29" s="13">
        <v>0</v>
      </c>
      <c r="DH29" s="13">
        <v>0</v>
      </c>
      <c r="DK29" s="32">
        <v>25</v>
      </c>
      <c r="DL29" s="32">
        <f>[1]装备!AM30*8</f>
        <v>1080</v>
      </c>
      <c r="DM29" s="32">
        <f>[1]装备!AN30*8</f>
        <v>1760</v>
      </c>
      <c r="DN29" s="32">
        <f>[1]装备!AO30*8</f>
        <v>2160</v>
      </c>
      <c r="DO29" s="32">
        <f>[1]装备!AP30*8</f>
        <v>2600</v>
      </c>
      <c r="DR29" s="13">
        <v>25</v>
      </c>
      <c r="DS29" s="13">
        <v>1</v>
      </c>
      <c r="DT29" s="13">
        <f t="shared" si="4"/>
        <v>1080</v>
      </c>
      <c r="DW29" s="13">
        <f>[1]新神器!AG31</f>
        <v>25</v>
      </c>
      <c r="DX29" s="13">
        <f>[1]新神器!AH31</f>
        <v>5</v>
      </c>
      <c r="DY29" s="13">
        <f>[1]新神器!AI31</f>
        <v>5</v>
      </c>
      <c r="DZ29" s="13">
        <f>[1]新神器!$P32</f>
        <v>3</v>
      </c>
      <c r="EA29" s="13">
        <f>[1]新神器!AJ31</f>
        <v>1606027</v>
      </c>
      <c r="EB29" s="13">
        <f>[1]新神器!$AM31</f>
        <v>210</v>
      </c>
      <c r="EH29" s="13">
        <f>[1]新神器!HA31</f>
        <v>2</v>
      </c>
      <c r="EI29" s="13">
        <f t="shared" si="5"/>
        <v>1</v>
      </c>
      <c r="EJ29" s="13">
        <f t="shared" si="6"/>
        <v>1</v>
      </c>
      <c r="EK29" s="13">
        <f>[1]新神器!HE31</f>
        <v>1606004</v>
      </c>
      <c r="EL29" s="13" t="str">
        <f>[1]新神器!HF31</f>
        <v>神器1-2 : 10级</v>
      </c>
      <c r="EM29" s="13">
        <f>[1]新神器!HH31</f>
        <v>10</v>
      </c>
      <c r="EN29" s="13">
        <f>[1]新神器!HJ31</f>
        <v>5</v>
      </c>
      <c r="EO29" s="13">
        <f>[2]新神器!$AW30*6</f>
        <v>6180</v>
      </c>
      <c r="EP29" s="13">
        <f t="shared" si="7"/>
        <v>720</v>
      </c>
      <c r="EQ29" s="13">
        <f t="shared" si="0"/>
        <v>50</v>
      </c>
      <c r="ER29" s="13">
        <f>[1]新神器!$HL31</f>
        <v>3650</v>
      </c>
      <c r="ES29" s="13">
        <f t="shared" si="8"/>
        <v>53.65</v>
      </c>
      <c r="ET29" s="13">
        <f t="shared" si="9"/>
        <v>80.52</v>
      </c>
      <c r="FF29" s="38">
        <f>[2]专属武器!O28</f>
        <v>3</v>
      </c>
      <c r="FG29" s="38">
        <f>[2]专属武器!P28</f>
        <v>4</v>
      </c>
      <c r="FH29" s="13">
        <f>[2]专属武器!Q28</f>
        <v>240</v>
      </c>
      <c r="FI29" s="13">
        <f>[2]专属武器!R28</f>
        <v>120</v>
      </c>
      <c r="FJ29" s="13">
        <f>[2]专属武器!S28</f>
        <v>4800</v>
      </c>
      <c r="FK29" s="13">
        <f t="shared" si="11"/>
        <v>7200</v>
      </c>
      <c r="FL29" s="13">
        <f>IF(FG29&gt;0,INDEX([1]专属武器强化!DX$6:DX$77,($FF29-1)*9+$FG29),0)</f>
        <v>64.880208333333357</v>
      </c>
      <c r="FM29" s="13">
        <f>IF(FH29&gt;0,INDEX([1]专属武器强化!DY$6:DY$77,($FF29-1)*9+$FG29),0)</f>
        <v>32.440104166666679</v>
      </c>
      <c r="FN29" s="13">
        <f>IF(FI29&gt;0,INDEX([1]专属武器强化!DZ$6:DZ$77,($FF29-1)*9+$FG29),0)</f>
        <v>0</v>
      </c>
      <c r="FO29" s="13">
        <f>IF(FJ29&gt;0,INDEX([1]专属武器强化!EA$6:EA$77,($FF29-1)*9+$FG29),0)</f>
        <v>0</v>
      </c>
      <c r="FP29" s="13">
        <f>IF(FG29&gt;0,ROUND(INDEX([1]专属武器强化!$EY$6:$EY$77,(FF29-1)*9+FG29),0),0)</f>
        <v>7154</v>
      </c>
      <c r="FQ29" s="13">
        <f t="shared" si="12"/>
        <v>648.8020833333336</v>
      </c>
      <c r="FR29" s="13">
        <f t="shared" si="13"/>
        <v>655.95608333333359</v>
      </c>
      <c r="FS29" s="13">
        <f t="shared" si="14"/>
        <v>10.976344579978864</v>
      </c>
      <c r="FV29" s="14"/>
      <c r="FW29" s="14"/>
    </row>
    <row r="30" spans="10:179" ht="16.5" x14ac:dyDescent="0.2">
      <c r="J30" s="31">
        <v>26</v>
      </c>
      <c r="K30" s="31">
        <v>3</v>
      </c>
      <c r="L30" s="31">
        <v>6</v>
      </c>
      <c r="M30" s="31">
        <f>[2]属性投放!AY31</f>
        <v>1201</v>
      </c>
      <c r="N30" s="31">
        <f>[2]属性投放!AZ31</f>
        <v>538</v>
      </c>
      <c r="O30" s="31">
        <f>[2]属性投放!BA31</f>
        <v>7355</v>
      </c>
      <c r="P30" s="31">
        <f>[2]属性投放!BB31</f>
        <v>12</v>
      </c>
      <c r="Q30" s="31">
        <f>[2]属性投放!BC31</f>
        <v>6</v>
      </c>
      <c r="R30" s="31">
        <f>[2]属性投放!BD31</f>
        <v>84</v>
      </c>
      <c r="S30" s="31">
        <f>[2]属性投放!BJ31</f>
        <v>50</v>
      </c>
      <c r="T30" s="31">
        <f>[2]属性投放!BK31</f>
        <v>25</v>
      </c>
      <c r="U30" s="31">
        <f>[2]属性投放!BL31</f>
        <v>350</v>
      </c>
      <c r="V30" s="31">
        <f>[2]属性投放!BM31</f>
        <v>2</v>
      </c>
      <c r="W30" s="31">
        <f>[2]属性投放!BP31</f>
        <v>140</v>
      </c>
      <c r="X30" s="31">
        <f>[2]属性投放!BQ31</f>
        <v>70</v>
      </c>
      <c r="Y30" s="31">
        <f>[2]属性投放!BR31</f>
        <v>980</v>
      </c>
      <c r="Z30" s="31">
        <f>[2]属性投放!BS31</f>
        <v>1501</v>
      </c>
      <c r="AA30" s="31">
        <f>[2]属性投放!BT31</f>
        <v>688</v>
      </c>
      <c r="AB30" s="31">
        <f>[2]属性投放!BU31</f>
        <v>9455</v>
      </c>
      <c r="AC30" s="31">
        <f>[2]属性投放!BX31</f>
        <v>300</v>
      </c>
      <c r="AD30" s="31">
        <f>[2]属性投放!BY31</f>
        <v>150</v>
      </c>
      <c r="AE30" s="31">
        <f>[2]属性投放!BZ31</f>
        <v>2100</v>
      </c>
      <c r="AG30" s="31">
        <f>[2]属性投放!DM31</f>
        <v>1142</v>
      </c>
      <c r="AH30" s="31">
        <f>[2]属性投放!DN31</f>
        <v>492</v>
      </c>
      <c r="AI30" s="31">
        <f>[2]属性投放!DO31</f>
        <v>6823</v>
      </c>
      <c r="AJ30" s="31">
        <f>[2]属性投放!DP31</f>
        <v>255</v>
      </c>
      <c r="AK30" s="31">
        <f>[2]属性投放!DQ31</f>
        <v>128</v>
      </c>
      <c r="AL30" s="31">
        <f>[2]属性投放!DR31</f>
        <v>1783</v>
      </c>
      <c r="AM30" s="31">
        <f>[2]属性投放!DS31</f>
        <v>30</v>
      </c>
      <c r="AN30" s="31">
        <f>[2]属性投放!DT31</f>
        <v>15</v>
      </c>
      <c r="AO30" s="31">
        <f>[2]属性投放!DU31</f>
        <v>208</v>
      </c>
      <c r="AP30" s="31">
        <f>[2]属性投放!DV31</f>
        <v>750</v>
      </c>
      <c r="AQ30" s="31">
        <f>[2]属性投放!DW31</f>
        <v>375</v>
      </c>
      <c r="AR30" s="31">
        <f>[2]属性投放!DX31</f>
        <v>5200</v>
      </c>
      <c r="AS30" s="31">
        <f>[2]属性投放!DY31</f>
        <v>2147</v>
      </c>
      <c r="AT30" s="31">
        <f>[2]属性投放!DZ31</f>
        <v>995</v>
      </c>
      <c r="AU30" s="31">
        <f>[2]属性投放!EA31</f>
        <v>13806</v>
      </c>
      <c r="AW30" s="32">
        <v>2</v>
      </c>
      <c r="AX30" s="32">
        <v>26</v>
      </c>
      <c r="AY30" s="13">
        <f>[1]卡牌消耗!$AC30</f>
        <v>83</v>
      </c>
      <c r="AZ30" s="33">
        <f>INDEX($CJ$5:$CJ$56,数据母表!AX30)</f>
        <v>12</v>
      </c>
      <c r="BA30" s="13">
        <f>[2]属性投放!CH31</f>
        <v>170</v>
      </c>
      <c r="BB30" s="13">
        <f>[2]属性投放!CI31</f>
        <v>85</v>
      </c>
      <c r="BC30" s="13">
        <f>[2]属性投放!CJ31</f>
        <v>1530</v>
      </c>
      <c r="BD30" s="32">
        <f>[1]卡牌消耗!AD30</f>
        <v>0</v>
      </c>
      <c r="BE30" s="32">
        <f>[1]卡牌消耗!AE30</f>
        <v>0</v>
      </c>
      <c r="BF30" s="32">
        <f>[1]卡牌消耗!AF30</f>
        <v>0</v>
      </c>
      <c r="BG30" s="32">
        <f>[1]卡牌消耗!AG30</f>
        <v>20</v>
      </c>
      <c r="BH30" s="32">
        <f>[1]卡牌消耗!AH30</f>
        <v>0</v>
      </c>
      <c r="BI30" s="32">
        <f>[1]卡牌消耗!AI30</f>
        <v>0</v>
      </c>
      <c r="BJ30" s="32">
        <f>[1]卡牌消耗!AJ30</f>
        <v>6200</v>
      </c>
      <c r="BM30" s="32">
        <v>3</v>
      </c>
      <c r="BN30" s="32">
        <v>6</v>
      </c>
      <c r="BO30" s="13">
        <f>[1]卡牌消耗!BG30</f>
        <v>50</v>
      </c>
      <c r="BP30" s="13">
        <f>[1]卡牌消耗!BH30</f>
        <v>0</v>
      </c>
      <c r="BQ30" s="13">
        <f>[1]卡牌消耗!BI30</f>
        <v>0</v>
      </c>
      <c r="BR30" s="13">
        <f>[1]卡牌消耗!BJ30</f>
        <v>0</v>
      </c>
      <c r="BS30" s="13">
        <f>[1]卡牌消耗!BK30</f>
        <v>5000</v>
      </c>
      <c r="BV30" s="31">
        <v>26</v>
      </c>
      <c r="BW30" s="31">
        <f>[1]节奏总表!L30</f>
        <v>135</v>
      </c>
      <c r="BX30" s="31">
        <f>[1]节奏总表!M30</f>
        <v>140</v>
      </c>
      <c r="BY30" s="31">
        <f>[1]节奏总表!N30</f>
        <v>250</v>
      </c>
      <c r="BZ30" s="32">
        <f>[1]节奏总表!$AC30</f>
        <v>5.2100000000000009</v>
      </c>
      <c r="CA30" s="33">
        <f t="shared" si="1"/>
        <v>19</v>
      </c>
      <c r="CB30" s="33">
        <v>10</v>
      </c>
      <c r="CI30" s="31">
        <v>26</v>
      </c>
      <c r="CJ30" s="31">
        <f>[2]属性投放!$AL32</f>
        <v>12</v>
      </c>
      <c r="CK30" s="32">
        <f>[2]属性投放!$AN32</f>
        <v>83</v>
      </c>
      <c r="CP30" s="33">
        <v>26</v>
      </c>
      <c r="CQ30" s="33">
        <v>2</v>
      </c>
      <c r="CR30" s="13">
        <f>[1]卡牌消耗!DE30</f>
        <v>4900</v>
      </c>
      <c r="CS30" s="13">
        <f t="shared" si="2"/>
        <v>1960</v>
      </c>
      <c r="CV30" s="33">
        <v>4</v>
      </c>
      <c r="CW30" s="33">
        <v>3</v>
      </c>
      <c r="CX30" s="13">
        <f>[1]装备!U9</f>
        <v>75</v>
      </c>
      <c r="CY30" s="13">
        <f t="shared" si="3"/>
        <v>750</v>
      </c>
      <c r="CZ30" s="13">
        <f>ROUND(INDEX([2]装备!M$6:M$17,$CV30)*INDEX([2]装备!$BR$6:$BR$9,$CW30),0)</f>
        <v>0</v>
      </c>
      <c r="DA30" s="13">
        <f>ROUND(INDEX([2]装备!N$6:N$17,$CV30)*INDEX([2]装备!$BR$6:$BR$9,$CW30),0)</f>
        <v>0</v>
      </c>
      <c r="DB30" s="13">
        <f>ROUND(INDEX([2]装备!O$6:O$17,$CV30)*INDEX([2]装备!$BR$6:$BR$9,$CW30),0)</f>
        <v>0</v>
      </c>
      <c r="DC30" s="13">
        <f>ROUND(INDEX([2]装备!S$6:S$17,$CV30)*INDEX([2]装备!$BR$6:$BR$9,$CW30),0)</f>
        <v>0</v>
      </c>
      <c r="DD30" s="13">
        <f>ROUND(INDEX([2]装备!T$6:T$17,$CV30)*INDEX([2]装备!$BR$6:$BR$9,$CW30),0)</f>
        <v>0</v>
      </c>
      <c r="DE30" s="13">
        <f>ROUND(INDEX([2]装备!U$6:U$17,$CV30)*INDEX([2]装备!$BR$6:$BR$9,$CW30),0)</f>
        <v>0</v>
      </c>
      <c r="DF30" s="13">
        <v>0</v>
      </c>
      <c r="DG30" s="13">
        <v>0</v>
      </c>
      <c r="DH30" s="13">
        <v>0</v>
      </c>
      <c r="DK30" s="32">
        <v>26</v>
      </c>
      <c r="DL30" s="32">
        <f>[1]装备!AM31*8</f>
        <v>1120</v>
      </c>
      <c r="DM30" s="32">
        <f>[1]装备!AN31*8</f>
        <v>1760</v>
      </c>
      <c r="DN30" s="32">
        <f>[1]装备!AO31*8</f>
        <v>2240</v>
      </c>
      <c r="DO30" s="32">
        <f>[1]装备!AP31*8</f>
        <v>2680</v>
      </c>
      <c r="DR30" s="13">
        <v>26</v>
      </c>
      <c r="DS30" s="13">
        <v>1</v>
      </c>
      <c r="DT30" s="13">
        <f t="shared" si="4"/>
        <v>1120</v>
      </c>
      <c r="DW30" s="13">
        <f>[1]新神器!AG32</f>
        <v>26</v>
      </c>
      <c r="DX30" s="13">
        <f>[1]新神器!AH32</f>
        <v>5</v>
      </c>
      <c r="DY30" s="13">
        <f>[1]新神器!AI32</f>
        <v>6</v>
      </c>
      <c r="DZ30" s="13">
        <f>[1]新神器!$P33</f>
        <v>4</v>
      </c>
      <c r="EA30" s="13">
        <f>[1]新神器!AJ32</f>
        <v>1606028</v>
      </c>
      <c r="EB30" s="13">
        <f>[1]新神器!$AM32</f>
        <v>450</v>
      </c>
      <c r="EH30" s="13">
        <f>[1]新神器!HA32</f>
        <v>2</v>
      </c>
      <c r="EI30" s="13">
        <f t="shared" si="5"/>
        <v>1</v>
      </c>
      <c r="EJ30" s="13">
        <f t="shared" si="6"/>
        <v>1</v>
      </c>
      <c r="EK30" s="13">
        <f>[1]新神器!HE32</f>
        <v>1606004</v>
      </c>
      <c r="EL30" s="13" t="str">
        <f>[1]新神器!HF32</f>
        <v>神器1-2 : 11级</v>
      </c>
      <c r="EM30" s="13">
        <f>[1]新神器!HH32</f>
        <v>11</v>
      </c>
      <c r="EN30" s="13">
        <f>[1]新神器!HJ32</f>
        <v>5</v>
      </c>
      <c r="EO30" s="13">
        <f>[2]新神器!$AW31*6</f>
        <v>6930</v>
      </c>
      <c r="EP30" s="13">
        <f t="shared" si="7"/>
        <v>750</v>
      </c>
      <c r="EQ30" s="13">
        <f t="shared" si="0"/>
        <v>50</v>
      </c>
      <c r="ER30" s="13">
        <f>[1]新神器!$HL32</f>
        <v>3750</v>
      </c>
      <c r="ES30" s="13">
        <f t="shared" si="8"/>
        <v>53.75</v>
      </c>
      <c r="ET30" s="13">
        <f t="shared" si="9"/>
        <v>83.72</v>
      </c>
      <c r="FF30" s="38">
        <f>[2]专属武器!O29</f>
        <v>3</v>
      </c>
      <c r="FG30" s="38">
        <f>[2]专属武器!P29</f>
        <v>5</v>
      </c>
      <c r="FH30" s="13">
        <f>[2]专属武器!Q29</f>
        <v>320</v>
      </c>
      <c r="FI30" s="13">
        <f>[2]专属武器!R29</f>
        <v>160</v>
      </c>
      <c r="FJ30" s="13">
        <f>[2]专属武器!S29</f>
        <v>6400</v>
      </c>
      <c r="FK30" s="13">
        <f t="shared" si="11"/>
        <v>9600</v>
      </c>
      <c r="FL30" s="13">
        <f>IF(FG30&gt;0,INDEX([1]专属武器强化!DX$6:DX$77,($FF30-1)*9+$FG30),0)</f>
        <v>103.80833333333335</v>
      </c>
      <c r="FM30" s="13">
        <f>IF(FH30&gt;0,INDEX([1]专属武器强化!DY$6:DY$77,($FF30-1)*9+$FG30),0)</f>
        <v>51.904166666666676</v>
      </c>
      <c r="FN30" s="13">
        <f>IF(FI30&gt;0,INDEX([1]专属武器强化!DZ$6:DZ$77,($FF30-1)*9+$FG30),0)</f>
        <v>0</v>
      </c>
      <c r="FO30" s="13">
        <f>IF(FJ30&gt;0,INDEX([1]专属武器强化!EA$6:EA$77,($FF30-1)*9+$FG30),0)</f>
        <v>0</v>
      </c>
      <c r="FP30" s="13">
        <f>IF(FG30&gt;0,ROUND(INDEX([1]专属武器强化!$EY$6:$EY$77,(FF30-1)*9+FG30),0),0)</f>
        <v>11625</v>
      </c>
      <c r="FQ30" s="13">
        <f t="shared" si="12"/>
        <v>1038.0833333333335</v>
      </c>
      <c r="FR30" s="13">
        <f t="shared" si="13"/>
        <v>1049.7083333333335</v>
      </c>
      <c r="FS30" s="13">
        <f t="shared" si="14"/>
        <v>9.1453975310602136</v>
      </c>
      <c r="FV30" s="14"/>
      <c r="FW30" s="14"/>
    </row>
    <row r="31" spans="10:179" ht="16.5" x14ac:dyDescent="0.2">
      <c r="J31" s="31">
        <v>27</v>
      </c>
      <c r="K31" s="31">
        <v>3</v>
      </c>
      <c r="L31" s="31">
        <v>7</v>
      </c>
      <c r="M31" s="31">
        <f>[2]属性投放!AY32</f>
        <v>1501</v>
      </c>
      <c r="N31" s="31">
        <f>[2]属性投放!AZ32</f>
        <v>688</v>
      </c>
      <c r="O31" s="31">
        <f>[2]属性投放!BA32</f>
        <v>9455</v>
      </c>
      <c r="P31" s="31">
        <f>[2]属性投放!BB32</f>
        <v>15</v>
      </c>
      <c r="Q31" s="31">
        <f>[2]属性投放!BC32</f>
        <v>8</v>
      </c>
      <c r="R31" s="31">
        <f>[2]属性投放!BD32</f>
        <v>120</v>
      </c>
      <c r="S31" s="31">
        <f>[2]属性投放!BJ32</f>
        <v>70</v>
      </c>
      <c r="T31" s="31">
        <f>[2]属性投放!BK32</f>
        <v>35</v>
      </c>
      <c r="U31" s="31">
        <f>[2]属性投放!BL32</f>
        <v>560</v>
      </c>
      <c r="V31" s="31">
        <f>[2]属性投放!BM32</f>
        <v>2</v>
      </c>
      <c r="W31" s="31">
        <f>[2]属性投放!BP32</f>
        <v>135</v>
      </c>
      <c r="X31" s="31">
        <f>[2]属性投放!BQ32</f>
        <v>68</v>
      </c>
      <c r="Y31" s="31">
        <f>[2]属性投放!BR32</f>
        <v>1080</v>
      </c>
      <c r="Z31" s="31">
        <f>[2]属性投放!BS32</f>
        <v>1851</v>
      </c>
      <c r="AA31" s="31">
        <f>[2]属性投放!BT32</f>
        <v>866</v>
      </c>
      <c r="AB31" s="31">
        <f>[2]属性投放!BU32</f>
        <v>12255</v>
      </c>
      <c r="AC31" s="31">
        <f>[2]属性投放!BX32</f>
        <v>350</v>
      </c>
      <c r="AD31" s="31">
        <f>[2]属性投放!BY32</f>
        <v>178</v>
      </c>
      <c r="AE31" s="31">
        <f>[2]属性投放!BZ32</f>
        <v>2800</v>
      </c>
      <c r="AG31" s="31">
        <f>[2]属性投放!DM32</f>
        <v>2147</v>
      </c>
      <c r="AH31" s="31">
        <f>[2]属性投放!DN32</f>
        <v>995</v>
      </c>
      <c r="AI31" s="31">
        <f>[2]属性投放!DO32</f>
        <v>13806</v>
      </c>
      <c r="AJ31" s="31">
        <f>[2]属性投放!DP32</f>
        <v>398</v>
      </c>
      <c r="AK31" s="31">
        <f>[2]属性投放!DQ32</f>
        <v>202</v>
      </c>
      <c r="AL31" s="31">
        <f>[2]属性投放!DR32</f>
        <v>3180</v>
      </c>
      <c r="AM31" s="31">
        <f>[2]属性投放!DS32</f>
        <v>46</v>
      </c>
      <c r="AN31" s="31">
        <f>[2]属性投放!DT32</f>
        <v>24</v>
      </c>
      <c r="AO31" s="31">
        <f>[2]属性投放!DU32</f>
        <v>371</v>
      </c>
      <c r="AP31" s="31">
        <f>[2]属性投放!DV32</f>
        <v>0</v>
      </c>
      <c r="AQ31" s="31">
        <f>[2]属性投放!DW32</f>
        <v>0</v>
      </c>
      <c r="AR31" s="31">
        <f>[2]属性投放!DX32</f>
        <v>0</v>
      </c>
      <c r="AS31" s="31">
        <f>[2]属性投放!DY32</f>
        <v>2545</v>
      </c>
      <c r="AT31" s="31">
        <f>[2]属性投放!DZ32</f>
        <v>1197</v>
      </c>
      <c r="AU31" s="31">
        <f>[2]属性投放!EA32</f>
        <v>16986</v>
      </c>
      <c r="AW31" s="32">
        <v>2</v>
      </c>
      <c r="AX31" s="32">
        <v>27</v>
      </c>
      <c r="AY31" s="13">
        <f>[1]卡牌消耗!$AC31</f>
        <v>85</v>
      </c>
      <c r="AZ31" s="33">
        <f>INDEX($CJ$5:$CJ$56,数据母表!AX31)</f>
        <v>12</v>
      </c>
      <c r="BA31" s="13">
        <f>[2]属性投放!CH32</f>
        <v>170</v>
      </c>
      <c r="BB31" s="13">
        <f>[2]属性投放!CI32</f>
        <v>85</v>
      </c>
      <c r="BC31" s="13">
        <f>[2]属性投放!CJ32</f>
        <v>1530</v>
      </c>
      <c r="BD31" s="32">
        <f>[1]卡牌消耗!AD31</f>
        <v>0</v>
      </c>
      <c r="BE31" s="32">
        <f>[1]卡牌消耗!AE31</f>
        <v>0</v>
      </c>
      <c r="BF31" s="32">
        <f>[1]卡牌消耗!AF31</f>
        <v>0</v>
      </c>
      <c r="BG31" s="32">
        <f>[1]卡牌消耗!AG31</f>
        <v>20</v>
      </c>
      <c r="BH31" s="32">
        <f>[1]卡牌消耗!AH31</f>
        <v>0</v>
      </c>
      <c r="BI31" s="32">
        <f>[1]卡牌消耗!AI31</f>
        <v>0</v>
      </c>
      <c r="BJ31" s="32">
        <f>[1]卡牌消耗!AJ31</f>
        <v>6200</v>
      </c>
      <c r="BM31" s="32">
        <v>3</v>
      </c>
      <c r="BN31" s="32">
        <v>7</v>
      </c>
      <c r="BO31" s="13">
        <f>[1]卡牌消耗!BG31</f>
        <v>84</v>
      </c>
      <c r="BP31" s="13">
        <f>[1]卡牌消耗!BH31</f>
        <v>0</v>
      </c>
      <c r="BQ31" s="13">
        <f>[1]卡牌消耗!BI31</f>
        <v>0</v>
      </c>
      <c r="BR31" s="13">
        <f>[1]卡牌消耗!BJ31</f>
        <v>0</v>
      </c>
      <c r="BS31" s="13">
        <f>[1]卡牌消耗!BK31</f>
        <v>8500</v>
      </c>
      <c r="BV31" s="31">
        <v>27</v>
      </c>
      <c r="BW31" s="31">
        <f>[1]节奏总表!L31</f>
        <v>140</v>
      </c>
      <c r="BX31" s="31">
        <f>[1]节奏总表!M31</f>
        <v>145</v>
      </c>
      <c r="BY31" s="31">
        <f>[1]节奏总表!N31</f>
        <v>300</v>
      </c>
      <c r="BZ31" s="32">
        <f>[1]节奏总表!$AC31</f>
        <v>6.25</v>
      </c>
      <c r="CA31" s="33">
        <f t="shared" si="1"/>
        <v>20</v>
      </c>
      <c r="CB31" s="33">
        <v>10</v>
      </c>
      <c r="CI31" s="31">
        <v>27</v>
      </c>
      <c r="CJ31" s="31">
        <f>[2]属性投放!$AL33</f>
        <v>12</v>
      </c>
      <c r="CK31" s="32">
        <f>[2]属性投放!$AN33</f>
        <v>85</v>
      </c>
      <c r="CP31" s="33">
        <v>27</v>
      </c>
      <c r="CQ31" s="33">
        <v>2</v>
      </c>
      <c r="CR31" s="13">
        <f>[1]卡牌消耗!DE31</f>
        <v>5100</v>
      </c>
      <c r="CS31" s="13">
        <f t="shared" si="2"/>
        <v>2040</v>
      </c>
      <c r="CV31" s="33">
        <v>5</v>
      </c>
      <c r="CW31" s="33">
        <v>3</v>
      </c>
      <c r="CX31" s="13">
        <f>[1]装备!U10</f>
        <v>100</v>
      </c>
      <c r="CY31" s="13">
        <f t="shared" si="3"/>
        <v>1000</v>
      </c>
      <c r="CZ31" s="13">
        <f>ROUND(INDEX([2]装备!M$6:M$17,$CV31)*INDEX([2]装备!$BR$6:$BR$9,$CW31),0)</f>
        <v>0</v>
      </c>
      <c r="DA31" s="13">
        <f>ROUND(INDEX([2]装备!N$6:N$17,$CV31)*INDEX([2]装备!$BR$6:$BR$9,$CW31),0)</f>
        <v>0</v>
      </c>
      <c r="DB31" s="13">
        <f>ROUND(INDEX([2]装备!O$6:O$17,$CV31)*INDEX([2]装备!$BR$6:$BR$9,$CW31),0)</f>
        <v>0</v>
      </c>
      <c r="DC31" s="13">
        <f>ROUND(INDEX([2]装备!S$6:S$17,$CV31)*INDEX([2]装备!$BR$6:$BR$9,$CW31),0)</f>
        <v>0</v>
      </c>
      <c r="DD31" s="13">
        <f>ROUND(INDEX([2]装备!T$6:T$17,$CV31)*INDEX([2]装备!$BR$6:$BR$9,$CW31),0)</f>
        <v>0</v>
      </c>
      <c r="DE31" s="13">
        <f>ROUND(INDEX([2]装备!U$6:U$17,$CV31)*INDEX([2]装备!$BR$6:$BR$9,$CW31),0)</f>
        <v>0</v>
      </c>
      <c r="DF31" s="13">
        <v>0</v>
      </c>
      <c r="DG31" s="13">
        <v>0</v>
      </c>
      <c r="DH31" s="13">
        <v>0</v>
      </c>
      <c r="DK31" s="32">
        <v>27</v>
      </c>
      <c r="DL31" s="32">
        <f>[1]装备!AM32*8</f>
        <v>1120</v>
      </c>
      <c r="DM31" s="32">
        <f>[1]装备!AN32*8</f>
        <v>1800</v>
      </c>
      <c r="DN31" s="32">
        <f>[1]装备!AO32*8</f>
        <v>2280</v>
      </c>
      <c r="DO31" s="32">
        <f>[1]装备!AP32*8</f>
        <v>2720</v>
      </c>
      <c r="DR31" s="13">
        <v>27</v>
      </c>
      <c r="DS31" s="13">
        <v>1</v>
      </c>
      <c r="DT31" s="13">
        <f t="shared" si="4"/>
        <v>1120</v>
      </c>
      <c r="DW31" s="13">
        <f>[1]新神器!AG33</f>
        <v>27</v>
      </c>
      <c r="DX31" s="13">
        <f>[1]新神器!AH33</f>
        <v>6</v>
      </c>
      <c r="DY31" s="13">
        <f>[1]新神器!AI33</f>
        <v>1</v>
      </c>
      <c r="DZ31" s="13">
        <f>[1]新神器!$P34</f>
        <v>2</v>
      </c>
      <c r="EA31" s="13">
        <f>[1]新神器!AJ33</f>
        <v>1606029</v>
      </c>
      <c r="EB31" s="13">
        <f>[1]新神器!$AM33</f>
        <v>120</v>
      </c>
      <c r="EH31" s="13">
        <f>[1]新神器!HA33</f>
        <v>2</v>
      </c>
      <c r="EI31" s="13">
        <f t="shared" si="5"/>
        <v>1</v>
      </c>
      <c r="EJ31" s="13">
        <f t="shared" si="6"/>
        <v>1</v>
      </c>
      <c r="EK31" s="13">
        <f>[1]新神器!HE33</f>
        <v>1606004</v>
      </c>
      <c r="EL31" s="13" t="str">
        <f>[1]新神器!HF33</f>
        <v>神器1-2 : 12级</v>
      </c>
      <c r="EM31" s="13">
        <f>[1]新神器!HH33</f>
        <v>12</v>
      </c>
      <c r="EN31" s="13">
        <f>[1]新神器!HJ33</f>
        <v>6</v>
      </c>
      <c r="EO31" s="13">
        <f>[2]新神器!$AW32*6</f>
        <v>7740</v>
      </c>
      <c r="EP31" s="13">
        <f t="shared" si="7"/>
        <v>810</v>
      </c>
      <c r="EQ31" s="13">
        <f t="shared" si="0"/>
        <v>60</v>
      </c>
      <c r="ER31" s="13">
        <f>[1]新神器!$HL33</f>
        <v>3800</v>
      </c>
      <c r="ES31" s="13">
        <f t="shared" si="8"/>
        <v>63.8</v>
      </c>
      <c r="ET31" s="13">
        <f t="shared" si="9"/>
        <v>76.180000000000007</v>
      </c>
      <c r="FF31" s="38">
        <f>[2]专属武器!O30</f>
        <v>3</v>
      </c>
      <c r="FG31" s="38">
        <f>[2]专属武器!P30</f>
        <v>6</v>
      </c>
      <c r="FH31" s="13">
        <f>[2]专属武器!Q30</f>
        <v>400</v>
      </c>
      <c r="FI31" s="13">
        <f>[2]专属武器!R30</f>
        <v>200</v>
      </c>
      <c r="FJ31" s="13">
        <f>[2]专属武器!S30</f>
        <v>8000</v>
      </c>
      <c r="FK31" s="13">
        <f t="shared" si="11"/>
        <v>12000</v>
      </c>
      <c r="FL31" s="13">
        <f>IF(FG31&gt;0,INDEX([1]专属武器强化!DX$6:DX$77,($FF31-1)*9+$FG31),0)</f>
        <v>168.68854166666671</v>
      </c>
      <c r="FM31" s="13">
        <f>IF(FH31&gt;0,INDEX([1]专属武器强化!DY$6:DY$77,($FF31-1)*9+$FG31),0)</f>
        <v>84.344270833333354</v>
      </c>
      <c r="FN31" s="13">
        <f>IF(FI31&gt;0,INDEX([1]专属武器强化!DZ$6:DZ$77,($FF31-1)*9+$FG31),0)</f>
        <v>0</v>
      </c>
      <c r="FO31" s="13">
        <f>IF(FJ31&gt;0,INDEX([1]专属武器强化!EA$6:EA$77,($FF31-1)*9+$FG31),0)</f>
        <v>0</v>
      </c>
      <c r="FP31" s="13">
        <f>IF(FG31&gt;0,ROUND(INDEX([1]专属武器强化!$EY$6:$EY$77,(FF31-1)*9+FG31),0),0)</f>
        <v>18779</v>
      </c>
      <c r="FQ31" s="13">
        <f t="shared" si="12"/>
        <v>1686.885416666667</v>
      </c>
      <c r="FR31" s="13">
        <f t="shared" si="13"/>
        <v>1705.664416666667</v>
      </c>
      <c r="FS31" s="13">
        <f t="shared" si="14"/>
        <v>7.0353815690493615</v>
      </c>
      <c r="FV31" s="14"/>
      <c r="FW31" s="14"/>
    </row>
    <row r="32" spans="10:179" ht="16.5" x14ac:dyDescent="0.2">
      <c r="J32" s="31">
        <v>28</v>
      </c>
      <c r="K32" s="31">
        <v>3</v>
      </c>
      <c r="L32" s="31">
        <v>8</v>
      </c>
      <c r="M32" s="31">
        <f>[2]属性投放!AY33</f>
        <v>1851</v>
      </c>
      <c r="N32" s="31">
        <f>[2]属性投放!AZ33</f>
        <v>866</v>
      </c>
      <c r="O32" s="31">
        <f>[2]属性投放!BA33</f>
        <v>12255</v>
      </c>
      <c r="P32" s="31">
        <f>[2]属性投放!BB33</f>
        <v>15</v>
      </c>
      <c r="Q32" s="31">
        <f>[2]属性投放!BC33</f>
        <v>8</v>
      </c>
      <c r="R32" s="31">
        <f>[2]属性投放!BD33</f>
        <v>120</v>
      </c>
      <c r="S32" s="31">
        <f>[2]属性投放!BJ33</f>
        <v>85</v>
      </c>
      <c r="T32" s="31">
        <f>[2]属性投放!BK33</f>
        <v>43</v>
      </c>
      <c r="U32" s="31">
        <f>[2]属性投放!BL33</f>
        <v>680</v>
      </c>
      <c r="V32" s="31">
        <f>[2]属性投放!BM33</f>
        <v>2</v>
      </c>
      <c r="W32" s="31">
        <f>[2]属性投放!BP33</f>
        <v>125</v>
      </c>
      <c r="X32" s="31">
        <f>[2]属性投放!BQ33</f>
        <v>63</v>
      </c>
      <c r="Y32" s="31">
        <f>[2]属性投放!BR33</f>
        <v>1000</v>
      </c>
      <c r="Z32" s="31">
        <f>[2]属性投放!BS33</f>
        <v>2221</v>
      </c>
      <c r="AA32" s="31">
        <f>[2]属性投放!BT33</f>
        <v>1055</v>
      </c>
      <c r="AB32" s="31">
        <f>[2]属性投放!BU33</f>
        <v>15215</v>
      </c>
      <c r="AC32" s="31">
        <f>[2]属性投放!BX33</f>
        <v>370</v>
      </c>
      <c r="AD32" s="31">
        <f>[2]属性投放!BY33</f>
        <v>189</v>
      </c>
      <c r="AE32" s="31">
        <f>[2]属性投放!BZ33</f>
        <v>2960</v>
      </c>
      <c r="AG32" s="31">
        <f>[2]属性投放!DM33</f>
        <v>2545</v>
      </c>
      <c r="AH32" s="31">
        <f>[2]属性投放!DN33</f>
        <v>1197</v>
      </c>
      <c r="AI32" s="31">
        <f>[2]属性投放!DO33</f>
        <v>16986</v>
      </c>
      <c r="AJ32" s="31">
        <f>[2]属性投放!DP33</f>
        <v>398</v>
      </c>
      <c r="AK32" s="31">
        <f>[2]属性投放!DQ33</f>
        <v>202</v>
      </c>
      <c r="AL32" s="31">
        <f>[2]属性投放!DR33</f>
        <v>3180</v>
      </c>
      <c r="AM32" s="31">
        <f>[2]属性投放!DS33</f>
        <v>46</v>
      </c>
      <c r="AN32" s="31">
        <f>[2]属性投放!DT33</f>
        <v>24</v>
      </c>
      <c r="AO32" s="31">
        <f>[2]属性投放!DU33</f>
        <v>371</v>
      </c>
      <c r="AP32" s="31">
        <f>[2]属性投放!DV33</f>
        <v>0</v>
      </c>
      <c r="AQ32" s="31">
        <f>[2]属性投放!DW33</f>
        <v>0</v>
      </c>
      <c r="AR32" s="31">
        <f>[2]属性投放!DX33</f>
        <v>0</v>
      </c>
      <c r="AS32" s="31">
        <f>[2]属性投放!DY33</f>
        <v>2943</v>
      </c>
      <c r="AT32" s="31">
        <f>[2]属性投放!DZ33</f>
        <v>1399</v>
      </c>
      <c r="AU32" s="31">
        <f>[2]属性投放!EA33</f>
        <v>20166</v>
      </c>
      <c r="AW32" s="32">
        <v>2</v>
      </c>
      <c r="AX32" s="32">
        <v>28</v>
      </c>
      <c r="AY32" s="13">
        <f>[1]卡牌消耗!$AC32</f>
        <v>88</v>
      </c>
      <c r="AZ32" s="33">
        <f>INDEX($CJ$5:$CJ$56,数据母表!AX32)</f>
        <v>13</v>
      </c>
      <c r="BA32" s="13">
        <f>[2]属性投放!CH33</f>
        <v>220</v>
      </c>
      <c r="BB32" s="13">
        <f>[2]属性投放!CI33</f>
        <v>110</v>
      </c>
      <c r="BC32" s="13">
        <f>[2]属性投放!CJ33</f>
        <v>2200</v>
      </c>
      <c r="BD32" s="32">
        <f>[1]卡牌消耗!AD32</f>
        <v>0</v>
      </c>
      <c r="BE32" s="32">
        <f>[1]卡牌消耗!AE32</f>
        <v>0</v>
      </c>
      <c r="BF32" s="32">
        <f>[1]卡牌消耗!AF32</f>
        <v>0</v>
      </c>
      <c r="BG32" s="32">
        <f>[1]卡牌消耗!AG32</f>
        <v>20</v>
      </c>
      <c r="BH32" s="32">
        <f>[1]卡牌消耗!AH32</f>
        <v>0</v>
      </c>
      <c r="BI32" s="32">
        <f>[1]卡牌消耗!AI32</f>
        <v>0</v>
      </c>
      <c r="BJ32" s="32">
        <f>[1]卡牌消耗!AJ32</f>
        <v>6200</v>
      </c>
      <c r="BM32" s="32">
        <v>3</v>
      </c>
      <c r="BN32" s="32">
        <v>8</v>
      </c>
      <c r="BO32" s="13">
        <f>[1]卡牌消耗!BG32</f>
        <v>151</v>
      </c>
      <c r="BP32" s="13">
        <f>[1]卡牌消耗!BH32</f>
        <v>0</v>
      </c>
      <c r="BQ32" s="13">
        <f>[1]卡牌消耗!BI32</f>
        <v>0</v>
      </c>
      <c r="BR32" s="13">
        <f>[1]卡牌消耗!BJ32</f>
        <v>0</v>
      </c>
      <c r="BS32" s="13">
        <f>[1]卡牌消耗!BK32</f>
        <v>8500</v>
      </c>
      <c r="BV32" s="31">
        <v>28</v>
      </c>
      <c r="BW32" s="31">
        <f>[1]节奏总表!L32</f>
        <v>145</v>
      </c>
      <c r="BX32" s="31">
        <f>[1]节奏总表!M32</f>
        <v>150</v>
      </c>
      <c r="BY32" s="31">
        <f>[1]节奏总表!N32</f>
        <v>340</v>
      </c>
      <c r="BZ32" s="32">
        <f>[1]节奏总表!$AC32</f>
        <v>7.0799999999999983</v>
      </c>
      <c r="CA32" s="33">
        <f t="shared" si="1"/>
        <v>20</v>
      </c>
      <c r="CB32" s="33">
        <v>11</v>
      </c>
      <c r="CI32" s="31">
        <v>28</v>
      </c>
      <c r="CJ32" s="31">
        <f>[2]属性投放!$AL34</f>
        <v>13</v>
      </c>
      <c r="CK32" s="32">
        <f>[2]属性投放!$AN34</f>
        <v>88</v>
      </c>
      <c r="CP32" s="33">
        <v>28</v>
      </c>
      <c r="CQ32" s="33">
        <v>2</v>
      </c>
      <c r="CR32" s="13">
        <f>[1]卡牌消耗!DE32</f>
        <v>5350</v>
      </c>
      <c r="CS32" s="13">
        <f t="shared" si="2"/>
        <v>2140</v>
      </c>
      <c r="CV32" s="33">
        <v>6</v>
      </c>
      <c r="CW32" s="33">
        <v>3</v>
      </c>
      <c r="CX32" s="13">
        <f>[1]装备!U11</f>
        <v>125</v>
      </c>
      <c r="CY32" s="13">
        <f t="shared" si="3"/>
        <v>1250</v>
      </c>
      <c r="CZ32" s="13">
        <f>ROUND(INDEX([2]装备!M$6:M$17,$CV32)*INDEX([2]装备!$BR$6:$BR$9,$CW32),0)</f>
        <v>0</v>
      </c>
      <c r="DA32" s="13">
        <f>ROUND(INDEX([2]装备!N$6:N$17,$CV32)*INDEX([2]装备!$BR$6:$BR$9,$CW32),0)</f>
        <v>0</v>
      </c>
      <c r="DB32" s="13">
        <f>ROUND(INDEX([2]装备!O$6:O$17,$CV32)*INDEX([2]装备!$BR$6:$BR$9,$CW32),0)</f>
        <v>0</v>
      </c>
      <c r="DC32" s="13">
        <f>ROUND(INDEX([2]装备!S$6:S$17,$CV32)*INDEX([2]装备!$BR$6:$BR$9,$CW32),0)</f>
        <v>0</v>
      </c>
      <c r="DD32" s="13">
        <f>ROUND(INDEX([2]装备!T$6:T$17,$CV32)*INDEX([2]装备!$BR$6:$BR$9,$CW32),0)</f>
        <v>0</v>
      </c>
      <c r="DE32" s="13">
        <f>ROUND(INDEX([2]装备!U$6:U$17,$CV32)*INDEX([2]装备!$BR$6:$BR$9,$CW32),0)</f>
        <v>0</v>
      </c>
      <c r="DF32" s="13">
        <v>0</v>
      </c>
      <c r="DG32" s="13">
        <v>0</v>
      </c>
      <c r="DH32" s="13">
        <v>0</v>
      </c>
      <c r="DK32" s="32">
        <v>28</v>
      </c>
      <c r="DL32" s="32">
        <f>[1]装备!AM33*8</f>
        <v>1160</v>
      </c>
      <c r="DM32" s="32">
        <f>[1]装备!AN33*8</f>
        <v>1840</v>
      </c>
      <c r="DN32" s="32">
        <f>[1]装备!AO33*8</f>
        <v>2320</v>
      </c>
      <c r="DO32" s="32">
        <f>[1]装备!AP33*8</f>
        <v>2800</v>
      </c>
      <c r="DR32" s="13">
        <v>28</v>
      </c>
      <c r="DS32" s="13">
        <v>1</v>
      </c>
      <c r="DT32" s="13">
        <f t="shared" si="4"/>
        <v>1160</v>
      </c>
      <c r="DW32" s="13">
        <f>[1]新神器!AG34</f>
        <v>28</v>
      </c>
      <c r="DX32" s="13">
        <f>[1]新神器!AH34</f>
        <v>6</v>
      </c>
      <c r="DY32" s="13">
        <f>[1]新神器!AI34</f>
        <v>2</v>
      </c>
      <c r="DZ32" s="13">
        <f>[1]新神器!$P35</f>
        <v>2</v>
      </c>
      <c r="EA32" s="13">
        <f>[1]新神器!AJ34</f>
        <v>1606030</v>
      </c>
      <c r="EB32" s="13">
        <f>[1]新神器!$AM34</f>
        <v>120</v>
      </c>
      <c r="EH32" s="13">
        <f>[1]新神器!HA34</f>
        <v>2</v>
      </c>
      <c r="EI32" s="13">
        <f t="shared" si="5"/>
        <v>1</v>
      </c>
      <c r="EJ32" s="13">
        <f t="shared" si="6"/>
        <v>1</v>
      </c>
      <c r="EK32" s="13">
        <f>[1]新神器!HE34</f>
        <v>1606004</v>
      </c>
      <c r="EL32" s="13" t="str">
        <f>[1]新神器!HF34</f>
        <v>神器1-2 : 13级</v>
      </c>
      <c r="EM32" s="13">
        <f>[1]新神器!HH34</f>
        <v>13</v>
      </c>
      <c r="EN32" s="13">
        <f>[1]新神器!HJ34</f>
        <v>7</v>
      </c>
      <c r="EO32" s="13">
        <f>[2]新神器!$AW33*6</f>
        <v>8580</v>
      </c>
      <c r="EP32" s="13">
        <f t="shared" si="7"/>
        <v>840</v>
      </c>
      <c r="EQ32" s="13">
        <f t="shared" si="0"/>
        <v>70</v>
      </c>
      <c r="ER32" s="13">
        <f>[1]新神器!$HL34</f>
        <v>3850</v>
      </c>
      <c r="ES32" s="13">
        <f t="shared" si="8"/>
        <v>73.849999999999994</v>
      </c>
      <c r="ET32" s="13">
        <f t="shared" si="9"/>
        <v>68.25</v>
      </c>
      <c r="FF32" s="38">
        <f>[2]专属武器!O31</f>
        <v>3</v>
      </c>
      <c r="FG32" s="38">
        <f>[2]专属武器!P31</f>
        <v>7</v>
      </c>
      <c r="FH32" s="13">
        <f>[2]专属武器!Q31</f>
        <v>480</v>
      </c>
      <c r="FI32" s="13">
        <f>[2]专属武器!R31</f>
        <v>240</v>
      </c>
      <c r="FJ32" s="13">
        <f>[2]专属武器!S31</f>
        <v>9600</v>
      </c>
      <c r="FK32" s="13">
        <f t="shared" si="11"/>
        <v>14400</v>
      </c>
      <c r="FL32" s="13">
        <f>IF(FG32&gt;0,INDEX([1]专属武器强化!DX$6:DX$77,($FF32-1)*9+$FG32),0)</f>
        <v>272.49687500000005</v>
      </c>
      <c r="FM32" s="13">
        <f>IF(FH32&gt;0,INDEX([1]专属武器强化!DY$6:DY$77,($FF32-1)*9+$FG32),0)</f>
        <v>136.24843750000002</v>
      </c>
      <c r="FN32" s="13">
        <f>IF(FI32&gt;0,INDEX([1]专属武器强化!DZ$6:DZ$77,($FF32-1)*9+$FG32),0)</f>
        <v>0</v>
      </c>
      <c r="FO32" s="13">
        <f>IF(FJ32&gt;0,INDEX([1]专属武器强化!EA$6:EA$77,($FF32-1)*9+$FG32),0)</f>
        <v>0</v>
      </c>
      <c r="FP32" s="13">
        <f>IF(FG32&gt;0,ROUND(INDEX([1]专属武器强化!$EY$6:$EY$77,(FF32-1)*9+FG32),0),0)</f>
        <v>30404</v>
      </c>
      <c r="FQ32" s="13">
        <f t="shared" si="12"/>
        <v>2724.9687500000005</v>
      </c>
      <c r="FR32" s="13">
        <f t="shared" si="13"/>
        <v>2755.3727500000005</v>
      </c>
      <c r="FS32" s="13">
        <f t="shared" si="14"/>
        <v>5.226153158406607</v>
      </c>
      <c r="FV32" s="14"/>
      <c r="FW32" s="14"/>
    </row>
    <row r="33" spans="10:179" ht="16.5" x14ac:dyDescent="0.2">
      <c r="J33" s="31">
        <v>29</v>
      </c>
      <c r="K33" s="31">
        <v>3</v>
      </c>
      <c r="L33" s="31">
        <v>9</v>
      </c>
      <c r="M33" s="31">
        <f>[2]属性投放!AY34</f>
        <v>2221</v>
      </c>
      <c r="N33" s="31">
        <f>[2]属性投放!AZ34</f>
        <v>1055</v>
      </c>
      <c r="O33" s="31">
        <f>[2]属性投放!BA34</f>
        <v>15215</v>
      </c>
      <c r="P33" s="31">
        <f>[2]属性投放!BB34</f>
        <v>15</v>
      </c>
      <c r="Q33" s="31">
        <f>[2]属性投放!BC34</f>
        <v>8</v>
      </c>
      <c r="R33" s="31">
        <f>[2]属性投放!BD34</f>
        <v>120</v>
      </c>
      <c r="S33" s="31">
        <f>[2]属性投放!BJ34</f>
        <v>100</v>
      </c>
      <c r="T33" s="31">
        <f>[2]属性投放!BK34</f>
        <v>50</v>
      </c>
      <c r="U33" s="31">
        <f>[2]属性投放!BL34</f>
        <v>800</v>
      </c>
      <c r="V33" s="31">
        <f>[2]属性投放!BM34</f>
        <v>3</v>
      </c>
      <c r="W33" s="31">
        <f>[2]属性投放!BP34</f>
        <v>185</v>
      </c>
      <c r="X33" s="31">
        <f>[2]属性投放!BQ34</f>
        <v>93</v>
      </c>
      <c r="Y33" s="31">
        <f>[2]属性投放!BR34</f>
        <v>1480</v>
      </c>
      <c r="Z33" s="31">
        <f>[2]属性投放!BS34</f>
        <v>2826</v>
      </c>
      <c r="AA33" s="31">
        <f>[2]属性投放!BT34</f>
        <v>1362</v>
      </c>
      <c r="AB33" s="31">
        <f>[2]属性投放!BU34</f>
        <v>20055</v>
      </c>
      <c r="AC33" s="31">
        <f>[2]属性投放!BX34</f>
        <v>605</v>
      </c>
      <c r="AD33" s="31">
        <f>[2]属性投放!BY34</f>
        <v>307</v>
      </c>
      <c r="AE33" s="31">
        <f>[2]属性投放!BZ34</f>
        <v>4840</v>
      </c>
      <c r="AG33" s="31">
        <f>[2]属性投放!DM34</f>
        <v>2943</v>
      </c>
      <c r="AH33" s="31">
        <f>[2]属性投放!DN34</f>
        <v>1399</v>
      </c>
      <c r="AI33" s="31">
        <f>[2]属性投放!DO34</f>
        <v>20166</v>
      </c>
      <c r="AJ33" s="31">
        <f>[2]属性投放!DP34</f>
        <v>398</v>
      </c>
      <c r="AK33" s="31">
        <f>[2]属性投放!DQ34</f>
        <v>202</v>
      </c>
      <c r="AL33" s="31">
        <f>[2]属性投放!DR34</f>
        <v>3180</v>
      </c>
      <c r="AM33" s="31">
        <f>[2]属性投放!DS34</f>
        <v>46</v>
      </c>
      <c r="AN33" s="31">
        <f>[2]属性投放!DT34</f>
        <v>24</v>
      </c>
      <c r="AO33" s="31">
        <f>[2]属性投放!DU34</f>
        <v>371</v>
      </c>
      <c r="AP33" s="31">
        <f>[2]属性投放!DV34</f>
        <v>690</v>
      </c>
      <c r="AQ33" s="31">
        <f>[2]属性投放!DW34</f>
        <v>360</v>
      </c>
      <c r="AR33" s="31">
        <f>[2]属性投放!DX34</f>
        <v>5565</v>
      </c>
      <c r="AS33" s="31">
        <f>[2]属性投放!DY34</f>
        <v>4031</v>
      </c>
      <c r="AT33" s="31">
        <f>[2]属性投放!DZ34</f>
        <v>1961</v>
      </c>
      <c r="AU33" s="31">
        <f>[2]属性投放!EA34</f>
        <v>28911</v>
      </c>
      <c r="AW33" s="32">
        <v>2</v>
      </c>
      <c r="AX33" s="32">
        <v>29</v>
      </c>
      <c r="AY33" s="13">
        <f>[1]卡牌消耗!$AC33</f>
        <v>90</v>
      </c>
      <c r="AZ33" s="33">
        <f>INDEX($CJ$5:$CJ$56,数据母表!AX33)</f>
        <v>13</v>
      </c>
      <c r="BA33" s="13">
        <f>[2]属性投放!CH34</f>
        <v>220</v>
      </c>
      <c r="BB33" s="13">
        <f>[2]属性投放!CI34</f>
        <v>110</v>
      </c>
      <c r="BC33" s="13">
        <f>[2]属性投放!CJ34</f>
        <v>2200</v>
      </c>
      <c r="BD33" s="32">
        <f>[1]卡牌消耗!AD33</f>
        <v>0</v>
      </c>
      <c r="BE33" s="32">
        <f>[1]卡牌消耗!AE33</f>
        <v>0</v>
      </c>
      <c r="BF33" s="32">
        <f>[1]卡牌消耗!AF33</f>
        <v>0</v>
      </c>
      <c r="BG33" s="32">
        <f>[1]卡牌消耗!AG33</f>
        <v>20</v>
      </c>
      <c r="BH33" s="32">
        <f>[1]卡牌消耗!AH33</f>
        <v>0</v>
      </c>
      <c r="BI33" s="32">
        <f>[1]卡牌消耗!AI33</f>
        <v>0</v>
      </c>
      <c r="BJ33" s="32">
        <f>[1]卡牌消耗!AJ33</f>
        <v>6250</v>
      </c>
      <c r="BM33" s="32">
        <v>3</v>
      </c>
      <c r="BN33" s="32">
        <v>9</v>
      </c>
      <c r="BO33" s="13">
        <f>[1]卡牌消耗!BG33</f>
        <v>0</v>
      </c>
      <c r="BP33" s="13">
        <f>[1]卡牌消耗!BH33</f>
        <v>49</v>
      </c>
      <c r="BQ33" s="13">
        <f>[1]卡牌消耗!BI33</f>
        <v>0</v>
      </c>
      <c r="BR33" s="13">
        <f>[1]卡牌消耗!BJ33</f>
        <v>0</v>
      </c>
      <c r="BS33" s="13">
        <f>[1]卡牌消耗!BK33</f>
        <v>11000</v>
      </c>
      <c r="BV33" s="31">
        <v>29</v>
      </c>
      <c r="BW33" s="31">
        <f>[1]节奏总表!L33</f>
        <v>150</v>
      </c>
      <c r="BX33" s="31">
        <f>[1]节奏总表!M33</f>
        <v>150</v>
      </c>
      <c r="BY33" s="31">
        <f>[1]节奏总表!N33</f>
        <v>1440</v>
      </c>
      <c r="BZ33" s="32">
        <f>[1]节奏总表!$AC33</f>
        <v>30</v>
      </c>
      <c r="CA33" s="33">
        <f t="shared" si="1"/>
        <v>20</v>
      </c>
      <c r="CB33" s="33">
        <v>11</v>
      </c>
      <c r="CI33" s="31">
        <v>29</v>
      </c>
      <c r="CJ33" s="31">
        <f>[2]属性投放!$AL35</f>
        <v>13</v>
      </c>
      <c r="CK33" s="32">
        <f>[2]属性投放!$AN35</f>
        <v>90</v>
      </c>
      <c r="CP33" s="33">
        <v>29</v>
      </c>
      <c r="CQ33" s="33">
        <v>2</v>
      </c>
      <c r="CR33" s="13">
        <f>[1]卡牌消耗!DE33</f>
        <v>5600</v>
      </c>
      <c r="CS33" s="13">
        <f t="shared" si="2"/>
        <v>2240</v>
      </c>
      <c r="CV33" s="33">
        <v>7</v>
      </c>
      <c r="CW33" s="33">
        <v>3</v>
      </c>
      <c r="CX33" s="13">
        <f>[1]装备!U12</f>
        <v>150</v>
      </c>
      <c r="CY33" s="13">
        <f t="shared" si="3"/>
        <v>1500</v>
      </c>
      <c r="CZ33" s="13">
        <f>ROUND(INDEX([2]装备!M$6:M$17,$CV33)*INDEX([2]装备!$BR$6:$BR$9,$CW33),0)</f>
        <v>0</v>
      </c>
      <c r="DA33" s="13">
        <f>ROUND(INDEX([2]装备!N$6:N$17,$CV33)*INDEX([2]装备!$BR$6:$BR$9,$CW33),0)</f>
        <v>0</v>
      </c>
      <c r="DB33" s="13">
        <f>ROUND(INDEX([2]装备!O$6:O$17,$CV33)*INDEX([2]装备!$BR$6:$BR$9,$CW33),0)</f>
        <v>0</v>
      </c>
      <c r="DC33" s="13">
        <f>ROUND(INDEX([2]装备!S$6:S$17,$CV33)*INDEX([2]装备!$BR$6:$BR$9,$CW33),0)</f>
        <v>0</v>
      </c>
      <c r="DD33" s="13">
        <f>ROUND(INDEX([2]装备!T$6:T$17,$CV33)*INDEX([2]装备!$BR$6:$BR$9,$CW33),0)</f>
        <v>0</v>
      </c>
      <c r="DE33" s="13">
        <f>ROUND(INDEX([2]装备!U$6:U$17,$CV33)*INDEX([2]装备!$BR$6:$BR$9,$CW33),0)</f>
        <v>0</v>
      </c>
      <c r="DF33" s="13">
        <v>0</v>
      </c>
      <c r="DG33" s="13">
        <v>0</v>
      </c>
      <c r="DH33" s="13">
        <v>0</v>
      </c>
      <c r="DK33" s="32">
        <v>29</v>
      </c>
      <c r="DL33" s="32">
        <f>[1]装备!AM34*8</f>
        <v>1200</v>
      </c>
      <c r="DM33" s="32">
        <f>[1]装备!AN34*8</f>
        <v>1880</v>
      </c>
      <c r="DN33" s="32">
        <f>[1]装备!AO34*8</f>
        <v>2360</v>
      </c>
      <c r="DO33" s="32">
        <f>[1]装备!AP34*8</f>
        <v>2840</v>
      </c>
      <c r="DR33" s="13">
        <v>29</v>
      </c>
      <c r="DS33" s="13">
        <v>1</v>
      </c>
      <c r="DT33" s="13">
        <f t="shared" si="4"/>
        <v>1200</v>
      </c>
      <c r="DW33" s="13">
        <f>[1]新神器!AG35</f>
        <v>29</v>
      </c>
      <c r="DX33" s="13">
        <f>[1]新神器!AH35</f>
        <v>6</v>
      </c>
      <c r="DY33" s="13">
        <f>[1]新神器!AI35</f>
        <v>3</v>
      </c>
      <c r="DZ33" s="13">
        <f>[1]新神器!$P36</f>
        <v>2</v>
      </c>
      <c r="EA33" s="13">
        <f>[1]新神器!AJ35</f>
        <v>1606031</v>
      </c>
      <c r="EB33" s="13">
        <f>[1]新神器!$AM35</f>
        <v>120</v>
      </c>
      <c r="EH33" s="13">
        <f>[1]新神器!HA35</f>
        <v>2</v>
      </c>
      <c r="EI33" s="13">
        <f t="shared" si="5"/>
        <v>1</v>
      </c>
      <c r="EJ33" s="13">
        <f t="shared" si="6"/>
        <v>1</v>
      </c>
      <c r="EK33" s="13">
        <f>[1]新神器!HE35</f>
        <v>1606004</v>
      </c>
      <c r="EL33" s="13" t="str">
        <f>[1]新神器!HF35</f>
        <v>神器1-2 : 14级</v>
      </c>
      <c r="EM33" s="13">
        <f>[1]新神器!HH35</f>
        <v>14</v>
      </c>
      <c r="EN33" s="13">
        <f>[1]新神器!HJ35</f>
        <v>7</v>
      </c>
      <c r="EO33" s="13">
        <f>[2]新神器!$AW34*6</f>
        <v>9390</v>
      </c>
      <c r="EP33" s="13">
        <f t="shared" si="7"/>
        <v>810</v>
      </c>
      <c r="EQ33" s="13">
        <f t="shared" si="0"/>
        <v>70</v>
      </c>
      <c r="ER33" s="13">
        <f>[1]新神器!$HL35</f>
        <v>3950</v>
      </c>
      <c r="ES33" s="13">
        <f t="shared" si="8"/>
        <v>73.95</v>
      </c>
      <c r="ET33" s="13">
        <f t="shared" si="9"/>
        <v>65.72</v>
      </c>
      <c r="FF33" s="38">
        <f>[2]专属武器!O32</f>
        <v>3</v>
      </c>
      <c r="FG33" s="38">
        <f>[2]专属武器!P32</f>
        <v>8</v>
      </c>
      <c r="FH33" s="13">
        <f>[2]专属武器!Q32</f>
        <v>560</v>
      </c>
      <c r="FI33" s="13">
        <f>[2]专属武器!R32</f>
        <v>280</v>
      </c>
      <c r="FJ33" s="13">
        <f>[2]专属武器!S32</f>
        <v>11200</v>
      </c>
      <c r="FK33" s="13">
        <f t="shared" si="11"/>
        <v>16800</v>
      </c>
      <c r="FL33" s="13">
        <f>IF(FG33&gt;0,INDEX([1]专属武器强化!DX$6:DX$77,($FF33-1)*9+$FG33),0)</f>
        <v>441.18541666666675</v>
      </c>
      <c r="FM33" s="13">
        <f>IF(FH33&gt;0,INDEX([1]专属武器强化!DY$6:DY$77,($FF33-1)*9+$FG33),0)</f>
        <v>220.59270833333338</v>
      </c>
      <c r="FN33" s="13">
        <f>IF(FI33&gt;0,INDEX([1]专属武器强化!DZ$6:DZ$77,($FF33-1)*9+$FG33),0)</f>
        <v>0</v>
      </c>
      <c r="FO33" s="13">
        <f>IF(FJ33&gt;0,INDEX([1]专属武器强化!EA$6:EA$77,($FF33-1)*9+$FG33),0)</f>
        <v>0</v>
      </c>
      <c r="FP33" s="13">
        <f>IF(FG33&gt;0,ROUND(INDEX([1]专属武器强化!$EY$6:$EY$77,(FF33-1)*9+FG33),0),0)</f>
        <v>49183</v>
      </c>
      <c r="FQ33" s="13">
        <f t="shared" si="12"/>
        <v>4411.8541666666679</v>
      </c>
      <c r="FR33" s="13">
        <f t="shared" si="13"/>
        <v>4461.0371666666679</v>
      </c>
      <c r="FS33" s="13">
        <f t="shared" si="14"/>
        <v>3.765940379410273</v>
      </c>
      <c r="FV33" s="14"/>
      <c r="FW33" s="14"/>
    </row>
    <row r="34" spans="10:179" ht="16.5" x14ac:dyDescent="0.2">
      <c r="J34" s="31">
        <v>30</v>
      </c>
      <c r="K34" s="31">
        <v>3</v>
      </c>
      <c r="L34" s="31">
        <v>10</v>
      </c>
      <c r="M34" s="31">
        <f>[2]属性投放!AY35</f>
        <v>2826</v>
      </c>
      <c r="N34" s="31">
        <f>[2]属性投放!AZ35</f>
        <v>1362</v>
      </c>
      <c r="O34" s="31">
        <f>[2]属性投放!BA35</f>
        <v>20055</v>
      </c>
      <c r="P34" s="31">
        <f>[2]属性投放!BB35</f>
        <v>20</v>
      </c>
      <c r="Q34" s="31">
        <f>[2]属性投放!BC35</f>
        <v>10</v>
      </c>
      <c r="R34" s="31">
        <f>[2]属性投放!BD35</f>
        <v>180</v>
      </c>
      <c r="S34" s="31">
        <f>[2]属性投放!BJ35</f>
        <v>120</v>
      </c>
      <c r="T34" s="31">
        <f>[2]属性投放!BK35</f>
        <v>60</v>
      </c>
      <c r="U34" s="31">
        <f>[2]属性投放!BL35</f>
        <v>1080</v>
      </c>
      <c r="V34" s="31">
        <f>[2]属性投放!BM35</f>
        <v>3</v>
      </c>
      <c r="W34" s="31">
        <f>[2]属性投放!BP35</f>
        <v>175</v>
      </c>
      <c r="X34" s="31">
        <f>[2]属性投放!BQ35</f>
        <v>88</v>
      </c>
      <c r="Y34" s="31">
        <f>[2]属性投放!BR35</f>
        <v>1575</v>
      </c>
      <c r="Z34" s="31">
        <f>[2]属性投放!BS35</f>
        <v>3501</v>
      </c>
      <c r="AA34" s="31">
        <f>[2]属性投放!BT35</f>
        <v>1700</v>
      </c>
      <c r="AB34" s="31">
        <f>[2]属性投放!BU35</f>
        <v>26130</v>
      </c>
      <c r="AC34" s="31">
        <f>[2]属性投放!BX35</f>
        <v>675</v>
      </c>
      <c r="AD34" s="31">
        <f>[2]属性投放!BY35</f>
        <v>338</v>
      </c>
      <c r="AE34" s="31">
        <f>[2]属性投放!BZ35</f>
        <v>6075</v>
      </c>
      <c r="AG34" s="31">
        <f>[2]属性投放!DM35</f>
        <v>4031</v>
      </c>
      <c r="AH34" s="31">
        <f>[2]属性投放!DN35</f>
        <v>1961</v>
      </c>
      <c r="AI34" s="31">
        <f>[2]属性投放!DO35</f>
        <v>28911</v>
      </c>
      <c r="AJ34" s="31">
        <f>[2]属性投放!DP35</f>
        <v>785</v>
      </c>
      <c r="AK34" s="31">
        <f>[2]属性投放!DQ35</f>
        <v>392</v>
      </c>
      <c r="AL34" s="31">
        <f>[2]属性投放!DR35</f>
        <v>7061</v>
      </c>
      <c r="AM34" s="31">
        <f>[2]属性投放!DS35</f>
        <v>92</v>
      </c>
      <c r="AN34" s="31">
        <f>[2]属性投放!DT35</f>
        <v>46</v>
      </c>
      <c r="AO34" s="31">
        <f>[2]属性投放!DU35</f>
        <v>824</v>
      </c>
      <c r="AP34" s="31">
        <f>[2]属性投放!DV35</f>
        <v>0</v>
      </c>
      <c r="AQ34" s="31">
        <f>[2]属性投放!DW35</f>
        <v>0</v>
      </c>
      <c r="AR34" s="31">
        <f>[2]属性投放!DX35</f>
        <v>0</v>
      </c>
      <c r="AS34" s="31">
        <f>[2]属性投放!DY35</f>
        <v>4816</v>
      </c>
      <c r="AT34" s="31">
        <f>[2]属性投放!DZ35</f>
        <v>2353</v>
      </c>
      <c r="AU34" s="31">
        <f>[2]属性投放!EA35</f>
        <v>35972</v>
      </c>
      <c r="AW34" s="32">
        <v>2</v>
      </c>
      <c r="AX34" s="32">
        <v>30</v>
      </c>
      <c r="AY34" s="13">
        <f>[1]卡牌消耗!$AC34</f>
        <v>93</v>
      </c>
      <c r="AZ34" s="33">
        <f>INDEX($CJ$5:$CJ$56,数据母表!AX34)</f>
        <v>13</v>
      </c>
      <c r="BA34" s="13">
        <f>[2]属性投放!CH35</f>
        <v>220</v>
      </c>
      <c r="BB34" s="13">
        <f>[2]属性投放!CI35</f>
        <v>110</v>
      </c>
      <c r="BC34" s="13">
        <f>[2]属性投放!CJ35</f>
        <v>2200</v>
      </c>
      <c r="BD34" s="32">
        <f>[1]卡牌消耗!AD34</f>
        <v>0</v>
      </c>
      <c r="BE34" s="32">
        <f>[1]卡牌消耗!AE34</f>
        <v>0</v>
      </c>
      <c r="BF34" s="32">
        <f>[1]卡牌消耗!AF34</f>
        <v>0</v>
      </c>
      <c r="BG34" s="32">
        <f>[1]卡牌消耗!AG34</f>
        <v>20</v>
      </c>
      <c r="BH34" s="32">
        <f>[1]卡牌消耗!AH34</f>
        <v>0</v>
      </c>
      <c r="BI34" s="32">
        <f>[1]卡牌消耗!AI34</f>
        <v>0</v>
      </c>
      <c r="BJ34" s="32">
        <f>[1]卡牌消耗!AJ34</f>
        <v>6250</v>
      </c>
      <c r="BM34" s="32">
        <v>3</v>
      </c>
      <c r="BN34" s="32">
        <v>10</v>
      </c>
      <c r="BO34" s="13">
        <f>[1]卡牌消耗!BG34</f>
        <v>0</v>
      </c>
      <c r="BP34" s="13">
        <f>[1]卡牌消耗!BH34</f>
        <v>69</v>
      </c>
      <c r="BQ34" s="13">
        <f>[1]卡牌消耗!BI34</f>
        <v>0</v>
      </c>
      <c r="BR34" s="13">
        <f>[1]卡牌消耗!BJ34</f>
        <v>0</v>
      </c>
      <c r="BS34" s="13">
        <f>[1]卡牌消耗!BK34</f>
        <v>19000</v>
      </c>
      <c r="BV34" s="31">
        <v>30</v>
      </c>
      <c r="BW34" s="31">
        <f>[1]节奏总表!L34</f>
        <v>150</v>
      </c>
      <c r="BX34" s="31">
        <f>[1]节奏总表!M34</f>
        <v>150</v>
      </c>
      <c r="BY34" s="31">
        <f>[1]节奏总表!N34</f>
        <v>2880</v>
      </c>
      <c r="BZ34" s="32">
        <f>[1]节奏总表!$AC34</f>
        <v>60</v>
      </c>
      <c r="CA34" s="33">
        <f t="shared" si="1"/>
        <v>20</v>
      </c>
      <c r="CB34" s="33">
        <v>11</v>
      </c>
      <c r="CI34" s="31">
        <v>30</v>
      </c>
      <c r="CJ34" s="31">
        <f>[2]属性投放!$AL36</f>
        <v>13</v>
      </c>
      <c r="CK34" s="32">
        <f>[2]属性投放!$AN36</f>
        <v>93</v>
      </c>
      <c r="CP34" s="33">
        <v>30</v>
      </c>
      <c r="CQ34" s="33">
        <v>2</v>
      </c>
      <c r="CR34" s="13">
        <f>[1]卡牌消耗!DE34</f>
        <v>5900</v>
      </c>
      <c r="CS34" s="13">
        <f t="shared" si="2"/>
        <v>2360</v>
      </c>
      <c r="CV34" s="33">
        <v>8</v>
      </c>
      <c r="CW34" s="33">
        <v>3</v>
      </c>
      <c r="CX34" s="13">
        <f>[1]装备!U13</f>
        <v>200</v>
      </c>
      <c r="CY34" s="13">
        <f t="shared" si="3"/>
        <v>2000</v>
      </c>
      <c r="CZ34" s="13">
        <f>ROUND(INDEX([2]装备!M$6:M$17,$CV34)*INDEX([2]装备!$BR$6:$BR$9,$CW34),0)</f>
        <v>0</v>
      </c>
      <c r="DA34" s="13">
        <f>ROUND(INDEX([2]装备!N$6:N$17,$CV34)*INDEX([2]装备!$BR$6:$BR$9,$CW34),0)</f>
        <v>0</v>
      </c>
      <c r="DB34" s="13">
        <f>ROUND(INDEX([2]装备!O$6:O$17,$CV34)*INDEX([2]装备!$BR$6:$BR$9,$CW34),0)</f>
        <v>0</v>
      </c>
      <c r="DC34" s="13">
        <f>ROUND(INDEX([2]装备!S$6:S$17,$CV34)*INDEX([2]装备!$BR$6:$BR$9,$CW34),0)</f>
        <v>0</v>
      </c>
      <c r="DD34" s="13">
        <f>ROUND(INDEX([2]装备!T$6:T$17,$CV34)*INDEX([2]装备!$BR$6:$BR$9,$CW34),0)</f>
        <v>0</v>
      </c>
      <c r="DE34" s="13">
        <f>ROUND(INDEX([2]装备!U$6:U$17,$CV34)*INDEX([2]装备!$BR$6:$BR$9,$CW34),0)</f>
        <v>0</v>
      </c>
      <c r="DF34" s="13">
        <v>0</v>
      </c>
      <c r="DG34" s="13">
        <v>0</v>
      </c>
      <c r="DH34" s="13">
        <v>0</v>
      </c>
      <c r="DK34" s="32">
        <v>30</v>
      </c>
      <c r="DL34" s="32">
        <f>[1]装备!AM35*8</f>
        <v>1200</v>
      </c>
      <c r="DM34" s="32">
        <f>[1]装备!AN35*8</f>
        <v>1920</v>
      </c>
      <c r="DN34" s="32">
        <f>[1]装备!AO35*8</f>
        <v>2400</v>
      </c>
      <c r="DO34" s="32">
        <f>[1]装备!AP35*8</f>
        <v>2880</v>
      </c>
      <c r="DR34" s="13">
        <v>30</v>
      </c>
      <c r="DS34" s="13">
        <v>1</v>
      </c>
      <c r="DT34" s="13">
        <f t="shared" si="4"/>
        <v>1200</v>
      </c>
      <c r="DW34" s="13">
        <f>[1]新神器!AG36</f>
        <v>30</v>
      </c>
      <c r="DX34" s="13">
        <f>[1]新神器!AH36</f>
        <v>6</v>
      </c>
      <c r="DY34" s="13">
        <f>[1]新神器!AI36</f>
        <v>4</v>
      </c>
      <c r="DZ34" s="13">
        <f>[1]新神器!$P37</f>
        <v>3</v>
      </c>
      <c r="EA34" s="13">
        <f>[1]新神器!AJ36</f>
        <v>1606032</v>
      </c>
      <c r="EB34" s="13">
        <f>[1]新神器!$AM36</f>
        <v>280</v>
      </c>
      <c r="EH34" s="13">
        <f>[1]新神器!HA36</f>
        <v>2</v>
      </c>
      <c r="EI34" s="13">
        <f t="shared" si="5"/>
        <v>1</v>
      </c>
      <c r="EJ34" s="13">
        <f t="shared" si="6"/>
        <v>1</v>
      </c>
      <c r="EK34" s="13">
        <f>[1]新神器!HE36</f>
        <v>1606004</v>
      </c>
      <c r="EL34" s="13" t="str">
        <f>[1]新神器!HF36</f>
        <v>神器1-2 : 15级</v>
      </c>
      <c r="EM34" s="13">
        <f>[1]新神器!HH36</f>
        <v>15</v>
      </c>
      <c r="EN34" s="13">
        <f>[1]新神器!HJ36</f>
        <v>7</v>
      </c>
      <c r="EO34" s="13">
        <f>[2]新神器!$AW35*6</f>
        <v>10290</v>
      </c>
      <c r="EP34" s="13">
        <f t="shared" si="7"/>
        <v>900</v>
      </c>
      <c r="EQ34" s="13">
        <f t="shared" si="0"/>
        <v>70</v>
      </c>
      <c r="ER34" s="13">
        <f>[1]新神器!$HL36</f>
        <v>4050</v>
      </c>
      <c r="ES34" s="13">
        <f t="shared" si="8"/>
        <v>74.05</v>
      </c>
      <c r="ET34" s="13">
        <f t="shared" si="9"/>
        <v>72.92</v>
      </c>
      <c r="FF34" s="38">
        <f>[2]专属武器!O33</f>
        <v>3</v>
      </c>
      <c r="FG34" s="38">
        <f>[2]专属武器!P33</f>
        <v>9</v>
      </c>
      <c r="FH34" s="13">
        <f>[2]专属武器!Q33</f>
        <v>640</v>
      </c>
      <c r="FI34" s="13">
        <f>[2]专属武器!R33</f>
        <v>320</v>
      </c>
      <c r="FJ34" s="13">
        <f>[2]专属武器!S33</f>
        <v>12800</v>
      </c>
      <c r="FK34" s="13">
        <f t="shared" si="11"/>
        <v>19200</v>
      </c>
      <c r="FL34" s="13">
        <f>IF(FG34&gt;0,INDEX([1]专属武器强化!DX$6:DX$77,($FF34-1)*9+$FG34),0)</f>
        <v>713.68229166666686</v>
      </c>
      <c r="FM34" s="13">
        <f>IF(FH34&gt;0,INDEX([1]专属武器强化!DY$6:DY$77,($FF34-1)*9+$FG34),0)</f>
        <v>356.84114583333343</v>
      </c>
      <c r="FN34" s="13">
        <f>IF(FI34&gt;0,INDEX([1]专属武器强化!DZ$6:DZ$77,($FF34-1)*9+$FG34),0)</f>
        <v>0</v>
      </c>
      <c r="FO34" s="13">
        <f>IF(FJ34&gt;0,INDEX([1]专属武器强化!EA$6:EA$77,($FF34-1)*9+$FG34),0)</f>
        <v>0</v>
      </c>
      <c r="FP34" s="13">
        <f>IF(FG34&gt;0,ROUND(INDEX([1]专属武器强化!$EY$6:$EY$77,(FF34-1)*9+FG34),0),0)</f>
        <v>79586</v>
      </c>
      <c r="FQ34" s="13">
        <f t="shared" si="12"/>
        <v>7136.8229166666688</v>
      </c>
      <c r="FR34" s="13">
        <f t="shared" si="13"/>
        <v>7216.408916666669</v>
      </c>
      <c r="FS34" s="13">
        <f t="shared" si="14"/>
        <v>2.6606031090694722</v>
      </c>
      <c r="FV34" s="14"/>
      <c r="FW34" s="14"/>
    </row>
    <row r="35" spans="10:179" ht="16.5" x14ac:dyDescent="0.2">
      <c r="J35" s="31">
        <v>31</v>
      </c>
      <c r="K35" s="31">
        <v>3</v>
      </c>
      <c r="L35" s="31">
        <v>11</v>
      </c>
      <c r="M35" s="31">
        <f>[2]属性投放!AY36</f>
        <v>3501</v>
      </c>
      <c r="N35" s="31">
        <f>[2]属性投放!AZ36</f>
        <v>1700</v>
      </c>
      <c r="O35" s="31">
        <f>[2]属性投放!BA36</f>
        <v>26130</v>
      </c>
      <c r="P35" s="31">
        <f>[2]属性投放!BB36</f>
        <v>20</v>
      </c>
      <c r="Q35" s="31">
        <f>[2]属性投放!BC36</f>
        <v>10</v>
      </c>
      <c r="R35" s="31">
        <f>[2]属性投放!BD36</f>
        <v>180</v>
      </c>
      <c r="S35" s="31">
        <f>[2]属性投放!BJ36</f>
        <v>150</v>
      </c>
      <c r="T35" s="31">
        <f>[2]属性投放!BK36</f>
        <v>75</v>
      </c>
      <c r="U35" s="31">
        <f>[2]属性投放!BL36</f>
        <v>1350</v>
      </c>
      <c r="V35" s="31">
        <f>[2]属性投放!BM36</f>
        <v>3</v>
      </c>
      <c r="W35" s="31">
        <f>[2]属性投放!BP36</f>
        <v>240</v>
      </c>
      <c r="X35" s="31">
        <f>[2]属性投放!BQ36</f>
        <v>120</v>
      </c>
      <c r="Y35" s="31">
        <f>[2]属性投放!BR36</f>
        <v>2160</v>
      </c>
      <c r="Z35" s="31">
        <f>[2]属性投放!BS36</f>
        <v>4351</v>
      </c>
      <c r="AA35" s="31">
        <f>[2]属性投放!BT36</f>
        <v>2125</v>
      </c>
      <c r="AB35" s="31">
        <f>[2]属性投放!BU36</f>
        <v>33780</v>
      </c>
      <c r="AC35" s="31">
        <f>[2]属性投放!BX36</f>
        <v>850</v>
      </c>
      <c r="AD35" s="31">
        <f>[2]属性投放!BY36</f>
        <v>425</v>
      </c>
      <c r="AE35" s="31">
        <f>[2]属性投放!BZ36</f>
        <v>7650</v>
      </c>
      <c r="AG35" s="31">
        <f>[2]属性投放!DM36</f>
        <v>4816</v>
      </c>
      <c r="AH35" s="31">
        <f>[2]属性投放!DN36</f>
        <v>2353</v>
      </c>
      <c r="AI35" s="31">
        <f>[2]属性投放!DO36</f>
        <v>35972</v>
      </c>
      <c r="AJ35" s="31">
        <f>[2]属性投放!DP36</f>
        <v>785</v>
      </c>
      <c r="AK35" s="31">
        <f>[2]属性投放!DQ36</f>
        <v>392</v>
      </c>
      <c r="AL35" s="31">
        <f>[2]属性投放!DR36</f>
        <v>7061</v>
      </c>
      <c r="AM35" s="31">
        <f>[2]属性投放!DS36</f>
        <v>92</v>
      </c>
      <c r="AN35" s="31">
        <f>[2]属性投放!DT36</f>
        <v>46</v>
      </c>
      <c r="AO35" s="31">
        <f>[2]属性投放!DU36</f>
        <v>824</v>
      </c>
      <c r="AP35" s="31">
        <f>[2]属性投放!DV36</f>
        <v>0</v>
      </c>
      <c r="AQ35" s="31">
        <f>[2]属性投放!DW36</f>
        <v>0</v>
      </c>
      <c r="AR35" s="31">
        <f>[2]属性投放!DX36</f>
        <v>0</v>
      </c>
      <c r="AS35" s="31">
        <f>[2]属性投放!DY36</f>
        <v>5601</v>
      </c>
      <c r="AT35" s="31">
        <f>[2]属性投放!DZ36</f>
        <v>2745</v>
      </c>
      <c r="AU35" s="31">
        <f>[2]属性投放!EA36</f>
        <v>43033</v>
      </c>
      <c r="AW35" s="32">
        <v>2</v>
      </c>
      <c r="AX35" s="32">
        <v>31</v>
      </c>
      <c r="AY35" s="13">
        <f>[1]卡牌消耗!$AC35</f>
        <v>95</v>
      </c>
      <c r="AZ35" s="33">
        <f>INDEX($CJ$5:$CJ$56,数据母表!AX35)</f>
        <v>14</v>
      </c>
      <c r="BA35" s="13">
        <f>[2]属性投放!CH36</f>
        <v>270</v>
      </c>
      <c r="BB35" s="13">
        <f>[2]属性投放!CI36</f>
        <v>135</v>
      </c>
      <c r="BC35" s="13">
        <f>[2]属性投放!CJ36</f>
        <v>2700</v>
      </c>
      <c r="BD35" s="32">
        <f>[1]卡牌消耗!AD35</f>
        <v>0</v>
      </c>
      <c r="BE35" s="32">
        <f>[1]卡牌消耗!AE35</f>
        <v>0</v>
      </c>
      <c r="BF35" s="32">
        <f>[1]卡牌消耗!AF35</f>
        <v>0</v>
      </c>
      <c r="BG35" s="32">
        <f>[1]卡牌消耗!AG35</f>
        <v>20</v>
      </c>
      <c r="BH35" s="32">
        <f>[1]卡牌消耗!AH35</f>
        <v>0</v>
      </c>
      <c r="BI35" s="32">
        <f>[1]卡牌消耗!AI35</f>
        <v>0</v>
      </c>
      <c r="BJ35" s="32">
        <f>[1]卡牌消耗!AJ35</f>
        <v>6250</v>
      </c>
      <c r="BM35" s="32">
        <v>3</v>
      </c>
      <c r="BN35" s="32">
        <v>11</v>
      </c>
      <c r="BO35" s="13">
        <f>[1]卡牌消耗!BG35</f>
        <v>0</v>
      </c>
      <c r="BP35" s="13">
        <f>[1]卡牌消耗!BH35</f>
        <v>92</v>
      </c>
      <c r="BQ35" s="13">
        <f>[1]卡牌消耗!BI35</f>
        <v>0</v>
      </c>
      <c r="BR35" s="13">
        <f>[1]卡牌消耗!BJ35</f>
        <v>0</v>
      </c>
      <c r="BS35" s="13">
        <f>[1]卡牌消耗!BK35</f>
        <v>19000</v>
      </c>
      <c r="BW35" s="14"/>
      <c r="BX35" s="14"/>
      <c r="BY35" s="14"/>
      <c r="BZ35" s="14"/>
      <c r="CA35" s="14"/>
      <c r="CB35" s="14"/>
      <c r="CI35" s="31">
        <v>31</v>
      </c>
      <c r="CJ35" s="31">
        <f>[2]属性投放!$AL37</f>
        <v>14</v>
      </c>
      <c r="CK35" s="32">
        <f>[2]属性投放!$AN37</f>
        <v>95</v>
      </c>
      <c r="CP35" s="33">
        <v>31</v>
      </c>
      <c r="CQ35" s="33">
        <v>2</v>
      </c>
      <c r="CR35" s="13">
        <f>[1]卡牌消耗!DE35</f>
        <v>6200</v>
      </c>
      <c r="CS35" s="13">
        <f t="shared" si="2"/>
        <v>2480</v>
      </c>
      <c r="CV35" s="33">
        <v>9</v>
      </c>
      <c r="CW35" s="33">
        <v>3</v>
      </c>
      <c r="CX35" s="13">
        <f>[1]装备!U14</f>
        <v>250</v>
      </c>
      <c r="CY35" s="13">
        <f t="shared" si="3"/>
        <v>2500</v>
      </c>
      <c r="CZ35" s="13">
        <f>ROUND(INDEX([2]装备!M$6:M$17,$CV35)*INDEX([2]装备!$BR$6:$BR$9,$CW35),0)</f>
        <v>0</v>
      </c>
      <c r="DA35" s="13">
        <f>ROUND(INDEX([2]装备!N$6:N$17,$CV35)*INDEX([2]装备!$BR$6:$BR$9,$CW35),0)</f>
        <v>0</v>
      </c>
      <c r="DB35" s="13">
        <f>ROUND(INDEX([2]装备!O$6:O$17,$CV35)*INDEX([2]装备!$BR$6:$BR$9,$CW35),0)</f>
        <v>0</v>
      </c>
      <c r="DC35" s="13">
        <f>ROUND(INDEX([2]装备!S$6:S$17,$CV35)*INDEX([2]装备!$BR$6:$BR$9,$CW35),0)</f>
        <v>0</v>
      </c>
      <c r="DD35" s="13">
        <f>ROUND(INDEX([2]装备!T$6:T$17,$CV35)*INDEX([2]装备!$BR$6:$BR$9,$CW35),0)</f>
        <v>0</v>
      </c>
      <c r="DE35" s="13">
        <f>ROUND(INDEX([2]装备!U$6:U$17,$CV35)*INDEX([2]装备!$BR$6:$BR$9,$CW35),0)</f>
        <v>0</v>
      </c>
      <c r="DF35" s="13">
        <v>0</v>
      </c>
      <c r="DG35" s="13">
        <v>0</v>
      </c>
      <c r="DH35" s="13">
        <v>0</v>
      </c>
      <c r="DK35" s="32">
        <v>31</v>
      </c>
      <c r="DL35" s="32">
        <f>[1]装备!AM36*8</f>
        <v>2280</v>
      </c>
      <c r="DM35" s="32">
        <f>[1]装备!AN36*8</f>
        <v>3640</v>
      </c>
      <c r="DN35" s="32">
        <f>[1]装备!AO36*8</f>
        <v>4560</v>
      </c>
      <c r="DO35" s="32">
        <f>[1]装备!AP36*8</f>
        <v>5480</v>
      </c>
      <c r="DR35" s="13">
        <v>31</v>
      </c>
      <c r="DS35" s="13">
        <v>1</v>
      </c>
      <c r="DT35" s="13">
        <f t="shared" si="4"/>
        <v>2280</v>
      </c>
      <c r="DW35" s="13">
        <f>[1]新神器!AG37</f>
        <v>31</v>
      </c>
      <c r="DX35" s="13">
        <f>[1]新神器!AH37</f>
        <v>6</v>
      </c>
      <c r="DY35" s="13">
        <f>[1]新神器!AI37</f>
        <v>5</v>
      </c>
      <c r="DZ35" s="13">
        <f>[1]新神器!$P38</f>
        <v>3</v>
      </c>
      <c r="EA35" s="13">
        <f>[1]新神器!AJ37</f>
        <v>1606033</v>
      </c>
      <c r="EB35" s="13">
        <f>[1]新神器!$AM37</f>
        <v>280</v>
      </c>
      <c r="EH35" s="13">
        <f>[1]新神器!HA37</f>
        <v>3</v>
      </c>
      <c r="EI35" s="13">
        <f t="shared" si="5"/>
        <v>1</v>
      </c>
      <c r="EJ35" s="13">
        <f t="shared" si="6"/>
        <v>2</v>
      </c>
      <c r="EK35" s="13">
        <f>[1]新神器!HE37</f>
        <v>1606005</v>
      </c>
      <c r="EL35" s="13" t="str">
        <f>[1]新神器!HF37</f>
        <v>神器1-3 : 1级</v>
      </c>
      <c r="EM35" s="13">
        <f>[1]新神器!HH37</f>
        <v>1</v>
      </c>
      <c r="EN35" s="13">
        <f>[1]新神器!HJ37</f>
        <v>1</v>
      </c>
      <c r="EO35" s="13">
        <f>[2]新神器!$AW36*6</f>
        <v>342</v>
      </c>
      <c r="EP35" s="13">
        <f t="shared" si="7"/>
        <v>342</v>
      </c>
      <c r="EQ35" s="13">
        <f t="shared" si="0"/>
        <v>30</v>
      </c>
      <c r="ER35" s="13">
        <f>[1]新神器!$HL37</f>
        <v>4900</v>
      </c>
      <c r="ES35" s="13">
        <f t="shared" si="8"/>
        <v>34.9</v>
      </c>
      <c r="ET35" s="13">
        <f t="shared" si="9"/>
        <v>58.8</v>
      </c>
      <c r="FF35" s="38">
        <f>[2]专属武器!O34</f>
        <v>4</v>
      </c>
      <c r="FG35" s="38">
        <f>[2]专属武器!P34</f>
        <v>0</v>
      </c>
      <c r="FH35" s="13">
        <f>[2]专属武器!Q34</f>
        <v>0</v>
      </c>
      <c r="FI35" s="13">
        <f>[2]专属武器!R34</f>
        <v>0</v>
      </c>
      <c r="FJ35" s="13">
        <f>[2]专属武器!S34</f>
        <v>0</v>
      </c>
      <c r="FK35" s="13">
        <f t="shared" si="11"/>
        <v>0</v>
      </c>
      <c r="FL35" s="13">
        <f>IF(FG35&gt;0,INDEX([1]专属武器强化!DX$6:DX$77,($FF35-1)*9+$FG35),0)</f>
        <v>0</v>
      </c>
      <c r="FM35" s="13">
        <f>IF(FH35&gt;0,INDEX([1]专属武器强化!DY$6:DY$77,($FF35-1)*9+$FG35),0)</f>
        <v>0</v>
      </c>
      <c r="FN35" s="13">
        <f>IF(FI35&gt;0,INDEX([1]专属武器强化!DZ$6:DZ$77,($FF35-1)*9+$FG35),0)</f>
        <v>0</v>
      </c>
      <c r="FO35" s="13">
        <f>IF(FJ35&gt;0,INDEX([1]专属武器强化!EA$6:EA$77,($FF35-1)*9+$FG35),0)</f>
        <v>0</v>
      </c>
      <c r="FP35" s="13">
        <f>IF(FG35&gt;0,ROUND(INDEX([1]专属武器强化!$EY$6:$EY$77,(FF35-1)*9+FG35),0),0)</f>
        <v>0</v>
      </c>
      <c r="FQ35" s="13">
        <f t="shared" si="12"/>
        <v>0</v>
      </c>
      <c r="FR35" s="13">
        <f t="shared" si="13"/>
        <v>0</v>
      </c>
      <c r="FS35" s="13">
        <f t="shared" si="14"/>
        <v>0</v>
      </c>
      <c r="FV35" s="14"/>
      <c r="FW35" s="14"/>
    </row>
    <row r="36" spans="10:179" ht="16.5" x14ac:dyDescent="0.2">
      <c r="J36" s="31">
        <v>32</v>
      </c>
      <c r="K36" s="31">
        <v>3</v>
      </c>
      <c r="L36" s="31">
        <v>12</v>
      </c>
      <c r="M36" s="31">
        <f>[2]属性投放!AY37</f>
        <v>4351</v>
      </c>
      <c r="N36" s="31">
        <f>[2]属性投放!AZ37</f>
        <v>2125</v>
      </c>
      <c r="O36" s="31">
        <f>[2]属性投放!BA37</f>
        <v>33780</v>
      </c>
      <c r="P36" s="31">
        <f>[2]属性投放!BB37</f>
        <v>20</v>
      </c>
      <c r="Q36" s="31">
        <f>[2]属性投放!BC37</f>
        <v>10</v>
      </c>
      <c r="R36" s="31">
        <f>[2]属性投放!BD37</f>
        <v>180</v>
      </c>
      <c r="S36" s="31">
        <f>[2]属性投放!BJ37</f>
        <v>200</v>
      </c>
      <c r="T36" s="31">
        <f>[2]属性投放!BK37</f>
        <v>100</v>
      </c>
      <c r="U36" s="31">
        <f>[2]属性投放!BL37</f>
        <v>1800</v>
      </c>
      <c r="V36" s="31">
        <f>[2]属性投放!BM37</f>
        <v>3</v>
      </c>
      <c r="W36" s="31">
        <f>[2]属性投放!BP37</f>
        <v>350</v>
      </c>
      <c r="X36" s="31">
        <f>[2]属性投放!BQ37</f>
        <v>175</v>
      </c>
      <c r="Y36" s="31">
        <f>[2]属性投放!BR37</f>
        <v>3150</v>
      </c>
      <c r="Z36" s="31">
        <f>[2]属性投放!BS37</f>
        <v>5441</v>
      </c>
      <c r="AA36" s="31">
        <f>[2]属性投放!BT37</f>
        <v>2670</v>
      </c>
      <c r="AB36" s="31">
        <f>[2]属性投放!BU37</f>
        <v>43590</v>
      </c>
      <c r="AC36" s="31">
        <f>[2]属性投放!BX37</f>
        <v>1090</v>
      </c>
      <c r="AD36" s="31">
        <f>[2]属性投放!BY37</f>
        <v>545</v>
      </c>
      <c r="AE36" s="31">
        <f>[2]属性投放!BZ37</f>
        <v>9810</v>
      </c>
      <c r="AG36" s="31">
        <f>[2]属性投放!DM37</f>
        <v>5601</v>
      </c>
      <c r="AH36" s="31">
        <f>[2]属性投放!DN37</f>
        <v>2745</v>
      </c>
      <c r="AI36" s="31">
        <f>[2]属性投放!DO37</f>
        <v>43033</v>
      </c>
      <c r="AJ36" s="31">
        <f>[2]属性投放!DP37</f>
        <v>785</v>
      </c>
      <c r="AK36" s="31">
        <f>[2]属性投放!DQ37</f>
        <v>392</v>
      </c>
      <c r="AL36" s="31">
        <f>[2]属性投放!DR37</f>
        <v>7061</v>
      </c>
      <c r="AM36" s="31">
        <f>[2]属性投放!DS37</f>
        <v>92</v>
      </c>
      <c r="AN36" s="31">
        <f>[2]属性投放!DT37</f>
        <v>46</v>
      </c>
      <c r="AO36" s="31">
        <f>[2]属性投放!DU37</f>
        <v>824</v>
      </c>
      <c r="AP36" s="31">
        <f>[2]属性投放!DV37</f>
        <v>2300</v>
      </c>
      <c r="AQ36" s="31">
        <f>[2]属性投放!DW37</f>
        <v>1150</v>
      </c>
      <c r="AR36" s="31">
        <f>[2]属性投放!DX37</f>
        <v>20600</v>
      </c>
      <c r="AS36" s="31">
        <f>[2]属性投放!DY37</f>
        <v>8686</v>
      </c>
      <c r="AT36" s="31">
        <f>[2]属性投放!DZ37</f>
        <v>4287</v>
      </c>
      <c r="AU36" s="31">
        <f>[2]属性投放!EA37</f>
        <v>70694</v>
      </c>
      <c r="AW36" s="32">
        <v>2</v>
      </c>
      <c r="AX36" s="32">
        <v>32</v>
      </c>
      <c r="AY36" s="13">
        <f>[1]卡牌消耗!$AC36</f>
        <v>98</v>
      </c>
      <c r="AZ36" s="33">
        <f>INDEX($CJ$5:$CJ$56,数据母表!AX36)</f>
        <v>14</v>
      </c>
      <c r="BA36" s="13">
        <f>[2]属性投放!CH37</f>
        <v>270</v>
      </c>
      <c r="BB36" s="13">
        <f>[2]属性投放!CI37</f>
        <v>135</v>
      </c>
      <c r="BC36" s="13">
        <f>[2]属性投放!CJ37</f>
        <v>2700</v>
      </c>
      <c r="BD36" s="32">
        <f>[1]卡牌消耗!AD36</f>
        <v>0</v>
      </c>
      <c r="BE36" s="32">
        <f>[1]卡牌消耗!AE36</f>
        <v>0</v>
      </c>
      <c r="BF36" s="32">
        <f>[1]卡牌消耗!AF36</f>
        <v>0</v>
      </c>
      <c r="BG36" s="32">
        <f>[1]卡牌消耗!AG36</f>
        <v>20</v>
      </c>
      <c r="BH36" s="32">
        <f>[1]卡牌消耗!AH36</f>
        <v>0</v>
      </c>
      <c r="BI36" s="32">
        <f>[1]卡牌消耗!AI36</f>
        <v>1</v>
      </c>
      <c r="BJ36" s="32">
        <f>[1]卡牌消耗!AJ36</f>
        <v>8600</v>
      </c>
      <c r="BM36" s="32">
        <v>3</v>
      </c>
      <c r="BN36" s="32">
        <v>12</v>
      </c>
      <c r="BO36" s="13">
        <f>[1]卡牌消耗!BG36</f>
        <v>0</v>
      </c>
      <c r="BP36" s="13">
        <f>[1]卡牌消耗!BH36</f>
        <v>118</v>
      </c>
      <c r="BQ36" s="13">
        <f>[1]卡牌消耗!BI36</f>
        <v>0</v>
      </c>
      <c r="BR36" s="13">
        <f>[1]卡牌消耗!BJ36</f>
        <v>0</v>
      </c>
      <c r="BS36" s="13">
        <f>[1]卡牌消耗!BK36</f>
        <v>25500</v>
      </c>
      <c r="BW36" s="14"/>
      <c r="BX36" s="14"/>
      <c r="BY36" s="14"/>
      <c r="BZ36" s="14"/>
      <c r="CA36" s="14"/>
      <c r="CB36" s="14"/>
      <c r="CI36" s="31">
        <v>32</v>
      </c>
      <c r="CJ36" s="31">
        <f>[2]属性投放!$AL38</f>
        <v>14</v>
      </c>
      <c r="CK36" s="32">
        <f>[2]属性投放!$AN38</f>
        <v>98</v>
      </c>
      <c r="CP36" s="33">
        <v>32</v>
      </c>
      <c r="CQ36" s="33">
        <v>2</v>
      </c>
      <c r="CR36" s="13">
        <f>[1]卡牌消耗!DE36</f>
        <v>6500</v>
      </c>
      <c r="CS36" s="13">
        <f t="shared" si="2"/>
        <v>2600</v>
      </c>
      <c r="CV36" s="33">
        <v>10</v>
      </c>
      <c r="CW36" s="33">
        <v>3</v>
      </c>
      <c r="CX36" s="13">
        <f>[1]装备!U15</f>
        <v>300</v>
      </c>
      <c r="CY36" s="13">
        <f t="shared" si="3"/>
        <v>3000</v>
      </c>
      <c r="CZ36" s="13">
        <f>ROUND(INDEX([2]装备!M$6:M$17,$CV36)*INDEX([2]装备!$BR$6:$BR$9,$CW36),0)</f>
        <v>0</v>
      </c>
      <c r="DA36" s="13">
        <f>ROUND(INDEX([2]装备!N$6:N$17,$CV36)*INDEX([2]装备!$BR$6:$BR$9,$CW36),0)</f>
        <v>0</v>
      </c>
      <c r="DB36" s="13">
        <f>ROUND(INDEX([2]装备!O$6:O$17,$CV36)*INDEX([2]装备!$BR$6:$BR$9,$CW36),0)</f>
        <v>0</v>
      </c>
      <c r="DC36" s="13">
        <f>ROUND(INDEX([2]装备!S$6:S$17,$CV36)*INDEX([2]装备!$BR$6:$BR$9,$CW36),0)</f>
        <v>0</v>
      </c>
      <c r="DD36" s="13">
        <f>ROUND(INDEX([2]装备!T$6:T$17,$CV36)*INDEX([2]装备!$BR$6:$BR$9,$CW36),0)</f>
        <v>0</v>
      </c>
      <c r="DE36" s="13">
        <f>ROUND(INDEX([2]装备!U$6:U$17,$CV36)*INDEX([2]装备!$BR$6:$BR$9,$CW36),0)</f>
        <v>0</v>
      </c>
      <c r="DF36" s="13">
        <v>0</v>
      </c>
      <c r="DG36" s="13">
        <v>0</v>
      </c>
      <c r="DH36" s="13">
        <v>0</v>
      </c>
      <c r="DK36" s="32">
        <v>32</v>
      </c>
      <c r="DL36" s="32">
        <f>[1]装备!AM37*8</f>
        <v>2440</v>
      </c>
      <c r="DM36" s="32">
        <f>[1]装备!AN37*8</f>
        <v>3920</v>
      </c>
      <c r="DN36" s="32">
        <f>[1]装备!AO37*8</f>
        <v>4880</v>
      </c>
      <c r="DO36" s="32">
        <f>[1]装备!AP37*8</f>
        <v>5880</v>
      </c>
      <c r="DR36" s="13">
        <v>32</v>
      </c>
      <c r="DS36" s="13">
        <v>1</v>
      </c>
      <c r="DT36" s="13">
        <f t="shared" si="4"/>
        <v>2440</v>
      </c>
      <c r="DW36" s="13">
        <f>[1]新神器!AG38</f>
        <v>32</v>
      </c>
      <c r="DX36" s="13">
        <f>[1]新神器!AH38</f>
        <v>6</v>
      </c>
      <c r="DY36" s="13">
        <f>[1]新神器!AI38</f>
        <v>6</v>
      </c>
      <c r="DZ36" s="13">
        <f>[1]新神器!$P39</f>
        <v>3</v>
      </c>
      <c r="EA36" s="13">
        <f>[1]新神器!AJ38</f>
        <v>1606034</v>
      </c>
      <c r="EB36" s="13">
        <f>[1]新神器!$AM38</f>
        <v>280</v>
      </c>
      <c r="EH36" s="13">
        <f>[1]新神器!HA38</f>
        <v>3</v>
      </c>
      <c r="EI36" s="13">
        <f t="shared" si="5"/>
        <v>1</v>
      </c>
      <c r="EJ36" s="13">
        <f t="shared" si="6"/>
        <v>2</v>
      </c>
      <c r="EK36" s="13">
        <f>[1]新神器!HE38</f>
        <v>1606005</v>
      </c>
      <c r="EL36" s="13" t="str">
        <f>[1]新神器!HF38</f>
        <v>神器1-3 : 2级</v>
      </c>
      <c r="EM36" s="13">
        <f>[1]新神器!HH38</f>
        <v>2</v>
      </c>
      <c r="EN36" s="13">
        <f>[1]新神器!HJ38</f>
        <v>1</v>
      </c>
      <c r="EO36" s="13">
        <f>[2]新神器!$AW37*6</f>
        <v>546</v>
      </c>
      <c r="EP36" s="13">
        <f t="shared" si="7"/>
        <v>204</v>
      </c>
      <c r="EQ36" s="13">
        <f t="shared" si="0"/>
        <v>30</v>
      </c>
      <c r="ER36" s="13">
        <f>[1]新神器!$HL38</f>
        <v>5050</v>
      </c>
      <c r="ES36" s="13">
        <f t="shared" si="8"/>
        <v>35.049999999999997</v>
      </c>
      <c r="ET36" s="13">
        <f t="shared" si="9"/>
        <v>34.92</v>
      </c>
      <c r="FF36" s="38">
        <f>[2]专属武器!O35</f>
        <v>4</v>
      </c>
      <c r="FG36" s="38">
        <f>[2]专属武器!P35</f>
        <v>1</v>
      </c>
      <c r="FH36" s="13">
        <f>[2]专属武器!Q35</f>
        <v>100</v>
      </c>
      <c r="FI36" s="13">
        <f>[2]专属武器!R35</f>
        <v>50</v>
      </c>
      <c r="FJ36" s="13">
        <f>[2]专属武器!S35</f>
        <v>2000</v>
      </c>
      <c r="FK36" s="13">
        <f t="shared" si="11"/>
        <v>3000</v>
      </c>
      <c r="FL36" s="13">
        <f>IF(FG36&gt;0,INDEX([1]专属武器强化!DX$6:DX$77,($FF36-1)*9+$FG36),0)</f>
        <v>0</v>
      </c>
      <c r="FM36" s="13">
        <f>IF(FH36&gt;0,INDEX([1]专属武器强化!DY$6:DY$77,($FF36-1)*9+$FG36),0)</f>
        <v>13.112631578947372</v>
      </c>
      <c r="FN36" s="13">
        <f>IF(FI36&gt;0,INDEX([1]专属武器强化!DZ$6:DZ$77,($FF36-1)*9+$FG36),0)</f>
        <v>4.9407017543859659</v>
      </c>
      <c r="FO36" s="13">
        <f>IF(FJ36&gt;0,INDEX([1]专属武器强化!EA$6:EA$77,($FF36-1)*9+$FG36),0)</f>
        <v>0</v>
      </c>
      <c r="FP36" s="13">
        <f>IF(FG36&gt;0,ROUND(INDEX([1]专属武器强化!$EY$6:$EY$77,(FF36-1)*9+FG36),0),0)</f>
        <v>3632</v>
      </c>
      <c r="FQ36" s="13">
        <f t="shared" si="12"/>
        <v>229.94035087719305</v>
      </c>
      <c r="FR36" s="13">
        <f t="shared" si="13"/>
        <v>233.57235087719306</v>
      </c>
      <c r="FS36" s="13">
        <f t="shared" si="14"/>
        <v>12.843985980075743</v>
      </c>
      <c r="FV36" s="14"/>
      <c r="FW36" s="14"/>
    </row>
    <row r="37" spans="10:179" ht="16.5" x14ac:dyDescent="0.2">
      <c r="J37" s="31">
        <v>33</v>
      </c>
      <c r="K37" s="31">
        <v>3</v>
      </c>
      <c r="L37" s="31">
        <v>13</v>
      </c>
      <c r="M37" s="31">
        <f>[2]属性投放!AY38</f>
        <v>5441</v>
      </c>
      <c r="N37" s="31">
        <f>[2]属性投放!AZ38</f>
        <v>2670</v>
      </c>
      <c r="O37" s="31">
        <f>[2]属性投放!BA38</f>
        <v>43590</v>
      </c>
      <c r="P37" s="31">
        <f>[2]属性投放!BB38</f>
        <v>25</v>
      </c>
      <c r="Q37" s="31">
        <f>[2]属性投放!BC38</f>
        <v>13</v>
      </c>
      <c r="R37" s="31">
        <f>[2]属性投放!BD38</f>
        <v>250</v>
      </c>
      <c r="S37" s="31">
        <f>[2]属性投放!BJ38</f>
        <v>250</v>
      </c>
      <c r="T37" s="31">
        <f>[2]属性投放!BK38</f>
        <v>125</v>
      </c>
      <c r="U37" s="31">
        <f>[2]属性投放!BL38</f>
        <v>2500</v>
      </c>
      <c r="V37" s="31">
        <f>[2]属性投放!BM38</f>
        <v>3</v>
      </c>
      <c r="W37" s="31">
        <f>[2]属性投放!BP38</f>
        <v>400</v>
      </c>
      <c r="X37" s="31">
        <f>[2]属性投放!BQ38</f>
        <v>200</v>
      </c>
      <c r="Y37" s="31">
        <f>[2]属性投放!BR38</f>
        <v>4000</v>
      </c>
      <c r="Z37" s="31">
        <f>[2]属性投放!BS38</f>
        <v>6791</v>
      </c>
      <c r="AA37" s="31">
        <f>[2]属性投放!BT38</f>
        <v>3349</v>
      </c>
      <c r="AB37" s="31">
        <f>[2]属性投放!BU38</f>
        <v>57090</v>
      </c>
      <c r="AC37" s="31">
        <f>[2]属性投放!BX38</f>
        <v>1350</v>
      </c>
      <c r="AD37" s="31">
        <f>[2]属性投放!BY38</f>
        <v>679</v>
      </c>
      <c r="AE37" s="31">
        <f>[2]属性投放!BZ38</f>
        <v>13500</v>
      </c>
      <c r="AG37" s="31">
        <f>[2]属性投放!DM38</f>
        <v>8686</v>
      </c>
      <c r="AH37" s="31">
        <f>[2]属性投放!DN38</f>
        <v>4287</v>
      </c>
      <c r="AI37" s="31">
        <f>[2]属性投放!DO38</f>
        <v>70694</v>
      </c>
      <c r="AJ37" s="31">
        <f>[2]属性投放!DP38</f>
        <v>1508</v>
      </c>
      <c r="AK37" s="31">
        <f>[2]属性投放!DQ38</f>
        <v>757</v>
      </c>
      <c r="AL37" s="31">
        <f>[2]属性投放!DR38</f>
        <v>15075</v>
      </c>
      <c r="AM37" s="31">
        <f>[2]属性投放!DS38</f>
        <v>176</v>
      </c>
      <c r="AN37" s="31">
        <f>[2]属性投放!DT38</f>
        <v>88</v>
      </c>
      <c r="AO37" s="31">
        <f>[2]属性投放!DU38</f>
        <v>1759</v>
      </c>
      <c r="AP37" s="31">
        <f>[2]属性投放!DV38</f>
        <v>0</v>
      </c>
      <c r="AQ37" s="31">
        <f>[2]属性投放!DW38</f>
        <v>0</v>
      </c>
      <c r="AR37" s="31">
        <f>[2]属性投放!DX38</f>
        <v>0</v>
      </c>
      <c r="AS37" s="31">
        <f>[2]属性投放!DY38</f>
        <v>10194</v>
      </c>
      <c r="AT37" s="31">
        <f>[2]属性投放!DZ38</f>
        <v>5044</v>
      </c>
      <c r="AU37" s="31">
        <f>[2]属性投放!EA38</f>
        <v>85769</v>
      </c>
      <c r="AW37" s="32">
        <v>2</v>
      </c>
      <c r="AX37" s="32">
        <v>33</v>
      </c>
      <c r="AY37" s="13">
        <f>[1]卡牌消耗!$AC37</f>
        <v>100</v>
      </c>
      <c r="AZ37" s="33">
        <f>INDEX($CJ$5:$CJ$56,数据母表!AX37)</f>
        <v>14</v>
      </c>
      <c r="BA37" s="13">
        <f>[2]属性投放!CH38</f>
        <v>270</v>
      </c>
      <c r="BB37" s="13">
        <f>[2]属性投放!CI38</f>
        <v>135</v>
      </c>
      <c r="BC37" s="13">
        <f>[2]属性投放!CJ38</f>
        <v>2700</v>
      </c>
      <c r="BD37" s="32">
        <f>[1]卡牌消耗!AD37</f>
        <v>0</v>
      </c>
      <c r="BE37" s="32">
        <f>[1]卡牌消耗!AE37</f>
        <v>0</v>
      </c>
      <c r="BF37" s="32">
        <f>[1]卡牌消耗!AF37</f>
        <v>0</v>
      </c>
      <c r="BG37" s="32">
        <f>[1]卡牌消耗!AG37</f>
        <v>20</v>
      </c>
      <c r="BH37" s="32">
        <f>[1]卡牌消耗!AH37</f>
        <v>0</v>
      </c>
      <c r="BI37" s="32">
        <f>[1]卡牌消耗!AI37</f>
        <v>1</v>
      </c>
      <c r="BJ37" s="32">
        <f>[1]卡牌消耗!AJ37</f>
        <v>8600</v>
      </c>
      <c r="BM37" s="32">
        <v>3</v>
      </c>
      <c r="BN37" s="32">
        <v>13</v>
      </c>
      <c r="BO37" s="13">
        <f>[1]卡牌消耗!BG37</f>
        <v>0</v>
      </c>
      <c r="BP37" s="13">
        <f>[1]卡牌消耗!BH37</f>
        <v>0</v>
      </c>
      <c r="BQ37" s="13">
        <f>[1]卡牌消耗!BI37</f>
        <v>38</v>
      </c>
      <c r="BR37" s="13">
        <f>[1]卡牌消耗!BJ37</f>
        <v>0</v>
      </c>
      <c r="BS37" s="13">
        <f>[1]卡牌消耗!BK37</f>
        <v>33500</v>
      </c>
      <c r="BW37" s="14"/>
      <c r="BX37" s="14"/>
      <c r="BY37" s="14"/>
      <c r="BZ37" s="14"/>
      <c r="CA37" s="14"/>
      <c r="CB37" s="14"/>
      <c r="CI37" s="31">
        <v>33</v>
      </c>
      <c r="CJ37" s="31">
        <f>[2]属性投放!$AL39</f>
        <v>14</v>
      </c>
      <c r="CK37" s="32">
        <f>[2]属性投放!$AN39</f>
        <v>100</v>
      </c>
      <c r="CP37" s="33">
        <v>33</v>
      </c>
      <c r="CQ37" s="33">
        <v>2</v>
      </c>
      <c r="CR37" s="13">
        <f>[1]卡牌消耗!DE37</f>
        <v>6800</v>
      </c>
      <c r="CS37" s="13">
        <f t="shared" si="2"/>
        <v>2720</v>
      </c>
      <c r="CV37" s="33">
        <v>11</v>
      </c>
      <c r="CW37" s="33">
        <v>3</v>
      </c>
      <c r="CX37" s="13">
        <f>[1]装备!U16</f>
        <v>400</v>
      </c>
      <c r="CY37" s="13">
        <f t="shared" si="3"/>
        <v>4000</v>
      </c>
      <c r="CZ37" s="13">
        <f>ROUND(INDEX([2]装备!M$6:M$17,$CV37)*INDEX([2]装备!$BR$6:$BR$9,$CW37),0)</f>
        <v>0</v>
      </c>
      <c r="DA37" s="13">
        <f>ROUND(INDEX([2]装备!N$6:N$17,$CV37)*INDEX([2]装备!$BR$6:$BR$9,$CW37),0)</f>
        <v>0</v>
      </c>
      <c r="DB37" s="13">
        <f>ROUND(INDEX([2]装备!O$6:O$17,$CV37)*INDEX([2]装备!$BR$6:$BR$9,$CW37),0)</f>
        <v>0</v>
      </c>
      <c r="DC37" s="13">
        <f>ROUND(INDEX([2]装备!S$6:S$17,$CV37)*INDEX([2]装备!$BR$6:$BR$9,$CW37),0)</f>
        <v>0</v>
      </c>
      <c r="DD37" s="13">
        <f>ROUND(INDEX([2]装备!T$6:T$17,$CV37)*INDEX([2]装备!$BR$6:$BR$9,$CW37),0)</f>
        <v>0</v>
      </c>
      <c r="DE37" s="13">
        <f>ROUND(INDEX([2]装备!U$6:U$17,$CV37)*INDEX([2]装备!$BR$6:$BR$9,$CW37),0)</f>
        <v>0</v>
      </c>
      <c r="DF37" s="13">
        <v>0</v>
      </c>
      <c r="DG37" s="13">
        <v>0</v>
      </c>
      <c r="DH37" s="13">
        <v>0</v>
      </c>
      <c r="DK37" s="32">
        <v>33</v>
      </c>
      <c r="DL37" s="32">
        <f>[1]装备!AM38*8</f>
        <v>2600</v>
      </c>
      <c r="DM37" s="32">
        <f>[1]装备!AN38*8</f>
        <v>4160</v>
      </c>
      <c r="DN37" s="32">
        <f>[1]装备!AO38*8</f>
        <v>5200</v>
      </c>
      <c r="DO37" s="32">
        <f>[1]装备!AP38*8</f>
        <v>6240</v>
      </c>
      <c r="DR37" s="13">
        <v>33</v>
      </c>
      <c r="DS37" s="13">
        <v>1</v>
      </c>
      <c r="DT37" s="13">
        <f t="shared" si="4"/>
        <v>2600</v>
      </c>
      <c r="DW37" s="13">
        <f>[1]新神器!AG39</f>
        <v>33</v>
      </c>
      <c r="DX37" s="13">
        <f>[1]新神器!AH39</f>
        <v>6</v>
      </c>
      <c r="DY37" s="13">
        <f>[1]新神器!AI39</f>
        <v>7</v>
      </c>
      <c r="DZ37" s="13">
        <f>[1]新神器!$P40</f>
        <v>4</v>
      </c>
      <c r="EA37" s="13">
        <f>[1]新神器!AJ39</f>
        <v>1606035</v>
      </c>
      <c r="EB37" s="13">
        <f>[1]新神器!$AM39</f>
        <v>600</v>
      </c>
      <c r="EH37" s="13">
        <f>[1]新神器!HA39</f>
        <v>3</v>
      </c>
      <c r="EI37" s="13">
        <f t="shared" si="5"/>
        <v>1</v>
      </c>
      <c r="EJ37" s="13">
        <f t="shared" si="6"/>
        <v>2</v>
      </c>
      <c r="EK37" s="13">
        <f>[1]新神器!HE39</f>
        <v>1606005</v>
      </c>
      <c r="EL37" s="13" t="str">
        <f>[1]新神器!HF39</f>
        <v>神器1-3 : 3级</v>
      </c>
      <c r="EM37" s="13">
        <f>[1]新神器!HH39</f>
        <v>3</v>
      </c>
      <c r="EN37" s="13">
        <f>[1]新神器!HJ39</f>
        <v>1</v>
      </c>
      <c r="EO37" s="13">
        <f>[2]新神器!$AW38*6</f>
        <v>726</v>
      </c>
      <c r="EP37" s="13">
        <f t="shared" si="7"/>
        <v>180</v>
      </c>
      <c r="EQ37" s="13">
        <f t="shared" si="0"/>
        <v>30</v>
      </c>
      <c r="ER37" s="13">
        <f>[1]新神器!$HL39</f>
        <v>5250</v>
      </c>
      <c r="ES37" s="13">
        <f t="shared" si="8"/>
        <v>35.25</v>
      </c>
      <c r="ET37" s="13">
        <f t="shared" si="9"/>
        <v>30.64</v>
      </c>
      <c r="FF37" s="38">
        <f>[2]专属武器!O36</f>
        <v>4</v>
      </c>
      <c r="FG37" s="38">
        <f>[2]专属武器!P36</f>
        <v>2</v>
      </c>
      <c r="FH37" s="13">
        <f>[2]专属武器!Q36</f>
        <v>160</v>
      </c>
      <c r="FI37" s="13">
        <f>[2]专属武器!R36</f>
        <v>80</v>
      </c>
      <c r="FJ37" s="13">
        <f>[2]专属武器!S36</f>
        <v>3200</v>
      </c>
      <c r="FK37" s="13">
        <f t="shared" si="11"/>
        <v>4800</v>
      </c>
      <c r="FL37" s="13">
        <f>IF(FG37&gt;0,INDEX([1]专属武器强化!DX$6:DX$77,($FF37-1)*9+$FG37),0)</f>
        <v>0</v>
      </c>
      <c r="FM37" s="13">
        <f>IF(FH37&gt;0,INDEX([1]专属武器强化!DY$6:DY$77,($FF37-1)*9+$FG37),0)</f>
        <v>26.225263157894744</v>
      </c>
      <c r="FN37" s="13">
        <f>IF(FI37&gt;0,INDEX([1]专属武器强化!DZ$6:DZ$77,($FF37-1)*9+$FG37),0)</f>
        <v>9.8814035087719319</v>
      </c>
      <c r="FO37" s="13">
        <f>IF(FJ37&gt;0,INDEX([1]专属武器强化!EA$6:EA$77,($FF37-1)*9+$FG37),0)</f>
        <v>0</v>
      </c>
      <c r="FP37" s="13">
        <f>IF(FG37&gt;0,ROUND(INDEX([1]专属武器强化!$EY$6:$EY$77,(FF37-1)*9+FG37),0),0)</f>
        <v>5449</v>
      </c>
      <c r="FQ37" s="13">
        <f t="shared" si="12"/>
        <v>459.88070175438611</v>
      </c>
      <c r="FR37" s="13">
        <f t="shared" si="13"/>
        <v>465.32970175438612</v>
      </c>
      <c r="FS37" s="13">
        <f t="shared" si="14"/>
        <v>10.315266749367254</v>
      </c>
      <c r="FV37" s="14"/>
      <c r="FW37" s="14"/>
    </row>
    <row r="38" spans="10:179" ht="16.5" x14ac:dyDescent="0.2">
      <c r="J38" s="31">
        <v>34</v>
      </c>
      <c r="K38" s="31">
        <v>3</v>
      </c>
      <c r="L38" s="31">
        <v>14</v>
      </c>
      <c r="M38" s="31">
        <f>[2]属性投放!AY39</f>
        <v>6791</v>
      </c>
      <c r="N38" s="31">
        <f>[2]属性投放!AZ39</f>
        <v>3349</v>
      </c>
      <c r="O38" s="31">
        <f>[2]属性投放!BA39</f>
        <v>57090</v>
      </c>
      <c r="P38" s="31">
        <f>[2]属性投放!BB39</f>
        <v>25</v>
      </c>
      <c r="Q38" s="31">
        <f>[2]属性投放!BC39</f>
        <v>13</v>
      </c>
      <c r="R38" s="31">
        <f>[2]属性投放!BD39</f>
        <v>250</v>
      </c>
      <c r="S38" s="31">
        <f>[2]属性投放!BJ39</f>
        <v>300</v>
      </c>
      <c r="T38" s="31">
        <f>[2]属性投放!BK39</f>
        <v>150</v>
      </c>
      <c r="U38" s="31">
        <f>[2]属性投放!BL39</f>
        <v>3000</v>
      </c>
      <c r="V38" s="31">
        <f>[2]属性投放!BM39</f>
        <v>3</v>
      </c>
      <c r="W38" s="31">
        <f>[2]属性投放!BP39</f>
        <v>450</v>
      </c>
      <c r="X38" s="31">
        <f>[2]属性投放!BQ39</f>
        <v>225</v>
      </c>
      <c r="Y38" s="31">
        <f>[2]属性投放!BR39</f>
        <v>4500</v>
      </c>
      <c r="Z38" s="31">
        <f>[2]属性投放!BS39</f>
        <v>8316</v>
      </c>
      <c r="AA38" s="31">
        <f>[2]属性投放!BT39</f>
        <v>4115</v>
      </c>
      <c r="AB38" s="31">
        <f>[2]属性投放!BU39</f>
        <v>72340</v>
      </c>
      <c r="AC38" s="31">
        <f>[2]属性投放!BX39</f>
        <v>1525</v>
      </c>
      <c r="AD38" s="31">
        <f>[2]属性投放!BY39</f>
        <v>766</v>
      </c>
      <c r="AE38" s="31">
        <f>[2]属性投放!BZ39</f>
        <v>15250</v>
      </c>
      <c r="AG38" s="31">
        <f>[2]属性投放!DM39</f>
        <v>10194</v>
      </c>
      <c r="AH38" s="31">
        <f>[2]属性投放!DN39</f>
        <v>5044</v>
      </c>
      <c r="AI38" s="31">
        <f>[2]属性投放!DO39</f>
        <v>85769</v>
      </c>
      <c r="AJ38" s="31">
        <f>[2]属性投放!DP39</f>
        <v>1508</v>
      </c>
      <c r="AK38" s="31">
        <f>[2]属性投放!DQ39</f>
        <v>757</v>
      </c>
      <c r="AL38" s="31">
        <f>[2]属性投放!DR39</f>
        <v>15075</v>
      </c>
      <c r="AM38" s="31">
        <f>[2]属性投放!DS39</f>
        <v>176</v>
      </c>
      <c r="AN38" s="31">
        <f>[2]属性投放!DT39</f>
        <v>88</v>
      </c>
      <c r="AO38" s="31">
        <f>[2]属性投放!DU39</f>
        <v>1759</v>
      </c>
      <c r="AP38" s="31">
        <f>[2]属性投放!DV39</f>
        <v>0</v>
      </c>
      <c r="AQ38" s="31">
        <f>[2]属性投放!DW39</f>
        <v>0</v>
      </c>
      <c r="AR38" s="31">
        <f>[2]属性投放!DX39</f>
        <v>0</v>
      </c>
      <c r="AS38" s="31">
        <f>[2]属性投放!DY39</f>
        <v>11702</v>
      </c>
      <c r="AT38" s="31">
        <f>[2]属性投放!DZ39</f>
        <v>5801</v>
      </c>
      <c r="AU38" s="31">
        <f>[2]属性投放!EA39</f>
        <v>100844</v>
      </c>
      <c r="AW38" s="32">
        <v>2</v>
      </c>
      <c r="AX38" s="32">
        <v>34</v>
      </c>
      <c r="AY38" s="13">
        <f>[1]卡牌消耗!$AC38</f>
        <v>103</v>
      </c>
      <c r="AZ38" s="33">
        <f>INDEX($CJ$5:$CJ$56,数据母表!AX38)</f>
        <v>15</v>
      </c>
      <c r="BA38" s="13">
        <f>[2]属性投放!CH39</f>
        <v>350</v>
      </c>
      <c r="BB38" s="13">
        <f>[2]属性投放!CI39</f>
        <v>175</v>
      </c>
      <c r="BC38" s="13">
        <f>[2]属性投放!CJ39</f>
        <v>3500</v>
      </c>
      <c r="BD38" s="32">
        <f>[1]卡牌消耗!AD38</f>
        <v>0</v>
      </c>
      <c r="BE38" s="32">
        <f>[1]卡牌消耗!AE38</f>
        <v>0</v>
      </c>
      <c r="BF38" s="32">
        <f>[1]卡牌消耗!AF38</f>
        <v>0</v>
      </c>
      <c r="BG38" s="32">
        <f>[1]卡牌消耗!AG38</f>
        <v>25</v>
      </c>
      <c r="BH38" s="32">
        <f>[1]卡牌消耗!AH38</f>
        <v>0</v>
      </c>
      <c r="BI38" s="32">
        <f>[1]卡牌消耗!AI38</f>
        <v>1</v>
      </c>
      <c r="BJ38" s="32">
        <f>[1]卡牌消耗!AJ38</f>
        <v>8600</v>
      </c>
      <c r="BM38" s="32">
        <v>3</v>
      </c>
      <c r="BN38" s="32">
        <v>14</v>
      </c>
      <c r="BO38" s="13">
        <f>[1]卡牌消耗!BG38</f>
        <v>0</v>
      </c>
      <c r="BP38" s="13">
        <f>[1]卡牌消耗!BH38</f>
        <v>0</v>
      </c>
      <c r="BQ38" s="13">
        <f>[1]卡牌消耗!BI38</f>
        <v>53</v>
      </c>
      <c r="BR38" s="13">
        <f>[1]卡牌消耗!BJ38</f>
        <v>0</v>
      </c>
      <c r="BS38" s="13">
        <f>[1]卡牌消耗!BK38</f>
        <v>33500</v>
      </c>
      <c r="BW38" s="14"/>
      <c r="BX38" s="14"/>
      <c r="BY38" s="14"/>
      <c r="BZ38" s="14"/>
      <c r="CA38" s="14"/>
      <c r="CB38" s="14"/>
      <c r="CI38" s="31">
        <v>34</v>
      </c>
      <c r="CJ38" s="31">
        <f>[2]属性投放!$AL40</f>
        <v>15</v>
      </c>
      <c r="CK38" s="32">
        <f>[2]属性投放!$AN40</f>
        <v>103</v>
      </c>
      <c r="CP38" s="33">
        <v>34</v>
      </c>
      <c r="CQ38" s="33">
        <v>2</v>
      </c>
      <c r="CR38" s="13">
        <f>[1]卡牌消耗!DE38</f>
        <v>7100</v>
      </c>
      <c r="CS38" s="13">
        <f t="shared" si="2"/>
        <v>2840</v>
      </c>
      <c r="CV38" s="33">
        <v>1</v>
      </c>
      <c r="CW38" s="33">
        <v>4</v>
      </c>
      <c r="CX38" s="13">
        <f>[1]装备!V6</f>
        <v>50</v>
      </c>
      <c r="CY38" s="13">
        <f t="shared" si="3"/>
        <v>500</v>
      </c>
      <c r="CZ38" s="13">
        <f>ROUND(INDEX([2]装备!M$6:M$17,$CV38)*INDEX([2]装备!$BR$6:$BR$9,$CW38),0)</f>
        <v>0</v>
      </c>
      <c r="DA38" s="13">
        <f>ROUND(INDEX([2]装备!N$6:N$17,$CV38)*INDEX([2]装备!$BR$6:$BR$9,$CW38),0)</f>
        <v>0</v>
      </c>
      <c r="DB38" s="13">
        <f>ROUND(INDEX([2]装备!O$6:O$17,$CV38)*INDEX([2]装备!$BR$6:$BR$9,$CW38),0)</f>
        <v>0</v>
      </c>
      <c r="DC38" s="13">
        <f>ROUND(INDEX([2]装备!S$6:S$17,$CV38)*INDEX([2]装备!$BR$6:$BR$9,$CW38),0)</f>
        <v>0</v>
      </c>
      <c r="DD38" s="13">
        <f>ROUND(INDEX([2]装备!T$6:T$17,$CV38)*INDEX([2]装备!$BR$6:$BR$9,$CW38),0)</f>
        <v>0</v>
      </c>
      <c r="DE38" s="13">
        <f>ROUND(INDEX([2]装备!U$6:U$17,$CV38)*INDEX([2]装备!$BR$6:$BR$9,$CW38),0)</f>
        <v>0</v>
      </c>
      <c r="DF38" s="13">
        <v>0</v>
      </c>
      <c r="DG38" s="13">
        <v>0</v>
      </c>
      <c r="DH38" s="13">
        <v>0</v>
      </c>
      <c r="DK38" s="32">
        <v>34</v>
      </c>
      <c r="DL38" s="32">
        <f>[1]装备!AM39*8</f>
        <v>2760</v>
      </c>
      <c r="DM38" s="32">
        <f>[1]装备!AN39*8</f>
        <v>4440</v>
      </c>
      <c r="DN38" s="32">
        <f>[1]装备!AO39*8</f>
        <v>5520</v>
      </c>
      <c r="DO38" s="32">
        <f>[1]装备!AP39*8</f>
        <v>6640</v>
      </c>
      <c r="DR38" s="13">
        <v>34</v>
      </c>
      <c r="DS38" s="13">
        <v>1</v>
      </c>
      <c r="DT38" s="13">
        <f t="shared" si="4"/>
        <v>2760</v>
      </c>
      <c r="DW38" s="13">
        <f>[1]新神器!AG40</f>
        <v>34</v>
      </c>
      <c r="DX38" s="13">
        <f>[1]新神器!AH40</f>
        <v>6</v>
      </c>
      <c r="DY38" s="13">
        <f>[1]新神器!AI40</f>
        <v>8</v>
      </c>
      <c r="DZ38" s="13">
        <f>[1]新神器!$P41</f>
        <v>4</v>
      </c>
      <c r="EA38" s="13">
        <f>[1]新神器!AJ40</f>
        <v>1606036</v>
      </c>
      <c r="EB38" s="13">
        <f>[1]新神器!$AM40</f>
        <v>600</v>
      </c>
      <c r="EH38" s="13">
        <f>[1]新神器!HA40</f>
        <v>3</v>
      </c>
      <c r="EI38" s="13">
        <f t="shared" si="5"/>
        <v>1</v>
      </c>
      <c r="EJ38" s="13">
        <f t="shared" si="6"/>
        <v>2</v>
      </c>
      <c r="EK38" s="13">
        <f>[1]新神器!HE40</f>
        <v>1606005</v>
      </c>
      <c r="EL38" s="13" t="str">
        <f>[1]新神器!HF40</f>
        <v>神器1-3 : 4级</v>
      </c>
      <c r="EM38" s="13">
        <f>[1]新神器!HH40</f>
        <v>4</v>
      </c>
      <c r="EN38" s="13">
        <f>[1]新神器!HJ40</f>
        <v>2</v>
      </c>
      <c r="EO38" s="13">
        <f>[2]新神器!$AW39*6</f>
        <v>972</v>
      </c>
      <c r="EP38" s="13">
        <f t="shared" si="7"/>
        <v>246</v>
      </c>
      <c r="EQ38" s="13">
        <f t="shared" si="0"/>
        <v>60</v>
      </c>
      <c r="ER38" s="13">
        <f>[1]新神器!$HL40</f>
        <v>5400</v>
      </c>
      <c r="ES38" s="13">
        <f t="shared" si="8"/>
        <v>65.400000000000006</v>
      </c>
      <c r="ET38" s="13">
        <f t="shared" si="9"/>
        <v>22.57</v>
      </c>
      <c r="FF38" s="38">
        <f>[2]专属武器!O37</f>
        <v>4</v>
      </c>
      <c r="FG38" s="38">
        <f>[2]专属武器!P37</f>
        <v>3</v>
      </c>
      <c r="FH38" s="13">
        <f>[2]专属武器!Q37</f>
        <v>220</v>
      </c>
      <c r="FI38" s="13">
        <f>[2]专属武器!R37</f>
        <v>110</v>
      </c>
      <c r="FJ38" s="13">
        <f>[2]专属武器!S37</f>
        <v>4400</v>
      </c>
      <c r="FK38" s="13">
        <f t="shared" si="11"/>
        <v>6600</v>
      </c>
      <c r="FL38" s="13">
        <f>IF(FG38&gt;0,INDEX([1]专属武器强化!DX$6:DX$77,($FF38-1)*9+$FG38),0)</f>
        <v>0</v>
      </c>
      <c r="FM38" s="13">
        <f>IF(FH38&gt;0,INDEX([1]专属武器强化!DY$6:DY$77,($FF38-1)*9+$FG38),0)</f>
        <v>39.337894736842117</v>
      </c>
      <c r="FN38" s="13">
        <f>IF(FI38&gt;0,INDEX([1]专属武器强化!DZ$6:DZ$77,($FF38-1)*9+$FG38),0)</f>
        <v>14.822105263157896</v>
      </c>
      <c r="FO38" s="13">
        <f>IF(FJ38&gt;0,INDEX([1]专属武器强化!EA$6:EA$77,($FF38-1)*9+$FG38),0)</f>
        <v>0</v>
      </c>
      <c r="FP38" s="13">
        <f>IF(FG38&gt;0,ROUND(INDEX([1]专属武器强化!$EY$6:$EY$77,(FF38-1)*9+FG38),0),0)</f>
        <v>9081</v>
      </c>
      <c r="FQ38" s="13">
        <f t="shared" si="12"/>
        <v>689.82105263157905</v>
      </c>
      <c r="FR38" s="13">
        <f t="shared" si="13"/>
        <v>698.90205263157907</v>
      </c>
      <c r="FS38" s="13">
        <f t="shared" si="14"/>
        <v>9.4433833398385225</v>
      </c>
      <c r="FV38" s="14"/>
      <c r="FW38" s="14"/>
    </row>
    <row r="39" spans="10:179" ht="16.5" x14ac:dyDescent="0.2">
      <c r="J39" s="31">
        <v>35</v>
      </c>
      <c r="K39" s="31">
        <v>3</v>
      </c>
      <c r="L39" s="31">
        <v>15</v>
      </c>
      <c r="M39" s="31">
        <f>[2]属性投放!AY40</f>
        <v>8316</v>
      </c>
      <c r="N39" s="31">
        <f>[2]属性投放!AZ40</f>
        <v>4115</v>
      </c>
      <c r="O39" s="31">
        <f>[2]属性投放!BA40</f>
        <v>72340</v>
      </c>
      <c r="P39" s="31">
        <f>[2]属性投放!BB40</f>
        <v>25</v>
      </c>
      <c r="Q39" s="31">
        <f>[2]属性投放!BC40</f>
        <v>13</v>
      </c>
      <c r="R39" s="31">
        <f>[2]属性投放!BD40</f>
        <v>250</v>
      </c>
      <c r="S39" s="31">
        <f>[2]属性投放!BJ40</f>
        <v>400</v>
      </c>
      <c r="T39" s="31">
        <f>[2]属性投放!BK40</f>
        <v>200</v>
      </c>
      <c r="U39" s="31">
        <f>[2]属性投放!BL40</f>
        <v>4000</v>
      </c>
      <c r="V39" s="31">
        <f>[2]属性投放!BM40</f>
        <v>3</v>
      </c>
      <c r="W39" s="31">
        <f>[2]属性投放!BP40</f>
        <v>750</v>
      </c>
      <c r="X39" s="31">
        <f>[2]属性投放!BQ40</f>
        <v>375</v>
      </c>
      <c r="Y39" s="31">
        <f>[2]属性投放!BR40</f>
        <v>7500</v>
      </c>
      <c r="Z39" s="31">
        <f>[2]属性投放!BS40</f>
        <v>10466</v>
      </c>
      <c r="AA39" s="31">
        <f>[2]属性投放!BT40</f>
        <v>5194</v>
      </c>
      <c r="AB39" s="31">
        <f>[2]属性投放!BU40</f>
        <v>93840</v>
      </c>
      <c r="AC39" s="31">
        <f>[2]属性投放!BX40</f>
        <v>2150</v>
      </c>
      <c r="AD39" s="31">
        <f>[2]属性投放!BY40</f>
        <v>1079</v>
      </c>
      <c r="AE39" s="31">
        <f>[2]属性投放!BZ40</f>
        <v>21500</v>
      </c>
      <c r="AG39" s="31">
        <f>[2]属性投放!DM40</f>
        <v>11702</v>
      </c>
      <c r="AH39" s="31">
        <f>[2]属性投放!DN40</f>
        <v>5801</v>
      </c>
      <c r="AI39" s="31">
        <f>[2]属性投放!DO40</f>
        <v>100844</v>
      </c>
      <c r="AJ39" s="31">
        <f>[2]属性投放!DP40</f>
        <v>1508</v>
      </c>
      <c r="AK39" s="31">
        <f>[2]属性投放!DQ40</f>
        <v>757</v>
      </c>
      <c r="AL39" s="31">
        <f>[2]属性投放!DR40</f>
        <v>15075</v>
      </c>
      <c r="AM39" s="31">
        <f>[2]属性投放!DS40</f>
        <v>176</v>
      </c>
      <c r="AN39" s="31">
        <f>[2]属性投放!DT40</f>
        <v>88</v>
      </c>
      <c r="AO39" s="31">
        <f>[2]属性投放!DU40</f>
        <v>1759</v>
      </c>
      <c r="AP39" s="31">
        <f>[2]属性投放!DV40</f>
        <v>4400</v>
      </c>
      <c r="AQ39" s="31">
        <f>[2]属性投放!DW40</f>
        <v>2200</v>
      </c>
      <c r="AR39" s="31">
        <f>[2]属性投放!DX40</f>
        <v>43975</v>
      </c>
      <c r="AS39" s="31">
        <f>[2]属性投放!DY40</f>
        <v>17610</v>
      </c>
      <c r="AT39" s="31">
        <f>[2]属性投放!DZ40</f>
        <v>8758</v>
      </c>
      <c r="AU39" s="31">
        <f>[2]属性投放!EA40</f>
        <v>159894</v>
      </c>
      <c r="AW39" s="32">
        <v>2</v>
      </c>
      <c r="AX39" s="32">
        <v>35</v>
      </c>
      <c r="AY39" s="13">
        <f>[1]卡牌消耗!$AC39</f>
        <v>105</v>
      </c>
      <c r="AZ39" s="33">
        <f>INDEX($CJ$5:$CJ$56,数据母表!AX39)</f>
        <v>15</v>
      </c>
      <c r="BA39" s="13">
        <f>[2]属性投放!CH40</f>
        <v>350</v>
      </c>
      <c r="BB39" s="13">
        <f>[2]属性投放!CI40</f>
        <v>175</v>
      </c>
      <c r="BC39" s="13">
        <f>[2]属性投放!CJ40</f>
        <v>3500</v>
      </c>
      <c r="BD39" s="32">
        <f>[1]卡牌消耗!AD39</f>
        <v>0</v>
      </c>
      <c r="BE39" s="32">
        <f>[1]卡牌消耗!AE39</f>
        <v>0</v>
      </c>
      <c r="BF39" s="32">
        <f>[1]卡牌消耗!AF39</f>
        <v>0</v>
      </c>
      <c r="BG39" s="32">
        <f>[1]卡牌消耗!AG39</f>
        <v>25</v>
      </c>
      <c r="BH39" s="32">
        <f>[1]卡牌消耗!AH39</f>
        <v>0</v>
      </c>
      <c r="BI39" s="32">
        <f>[1]卡牌消耗!AI39</f>
        <v>1</v>
      </c>
      <c r="BJ39" s="32">
        <f>[1]卡牌消耗!AJ39</f>
        <v>10950</v>
      </c>
      <c r="BM39" s="32">
        <v>3</v>
      </c>
      <c r="BN39" s="32">
        <v>15</v>
      </c>
      <c r="BO39" s="13">
        <f>[1]卡牌消耗!BG39</f>
        <v>0</v>
      </c>
      <c r="BP39" s="13">
        <f>[1]卡牌消耗!BH39</f>
        <v>0</v>
      </c>
      <c r="BQ39" s="13">
        <f>[1]卡牌消耗!BI39</f>
        <v>71</v>
      </c>
      <c r="BR39" s="13">
        <f>[1]卡牌消耗!BJ39</f>
        <v>0</v>
      </c>
      <c r="BS39" s="13">
        <f>[1]卡牌消耗!BK39</f>
        <v>44500</v>
      </c>
      <c r="BW39" s="14"/>
      <c r="BX39" s="14"/>
      <c r="BY39" s="14"/>
      <c r="BZ39" s="14"/>
      <c r="CA39" s="14"/>
      <c r="CB39" s="14"/>
      <c r="CI39" s="31">
        <v>35</v>
      </c>
      <c r="CJ39" s="31">
        <f>[2]属性投放!$AL41</f>
        <v>15</v>
      </c>
      <c r="CK39" s="32">
        <f>[2]属性投放!$AN41</f>
        <v>105</v>
      </c>
      <c r="CP39" s="33">
        <v>35</v>
      </c>
      <c r="CQ39" s="33">
        <v>2</v>
      </c>
      <c r="CR39" s="13">
        <f>[1]卡牌消耗!DE39</f>
        <v>6050</v>
      </c>
      <c r="CS39" s="13">
        <f t="shared" si="2"/>
        <v>2420</v>
      </c>
      <c r="CV39" s="33">
        <v>2</v>
      </c>
      <c r="CW39" s="33">
        <v>4</v>
      </c>
      <c r="CX39" s="13">
        <f>[1]装备!V7</f>
        <v>80</v>
      </c>
      <c r="CY39" s="13">
        <f t="shared" si="3"/>
        <v>800</v>
      </c>
      <c r="CZ39" s="13">
        <f>ROUND(INDEX([2]装备!M$6:M$17,$CV39)*INDEX([2]装备!$BR$6:$BR$9,$CW39),0)</f>
        <v>0</v>
      </c>
      <c r="DA39" s="13">
        <f>ROUND(INDEX([2]装备!N$6:N$17,$CV39)*INDEX([2]装备!$BR$6:$BR$9,$CW39),0)</f>
        <v>0</v>
      </c>
      <c r="DB39" s="13">
        <f>ROUND(INDEX([2]装备!O$6:O$17,$CV39)*INDEX([2]装备!$BR$6:$BR$9,$CW39),0)</f>
        <v>0</v>
      </c>
      <c r="DC39" s="13">
        <f>ROUND(INDEX([2]装备!S$6:S$17,$CV39)*INDEX([2]装备!$BR$6:$BR$9,$CW39),0)</f>
        <v>0</v>
      </c>
      <c r="DD39" s="13">
        <f>ROUND(INDEX([2]装备!T$6:T$17,$CV39)*INDEX([2]装备!$BR$6:$BR$9,$CW39),0)</f>
        <v>0</v>
      </c>
      <c r="DE39" s="13">
        <f>ROUND(INDEX([2]装备!U$6:U$17,$CV39)*INDEX([2]装备!$BR$6:$BR$9,$CW39),0)</f>
        <v>0</v>
      </c>
      <c r="DF39" s="13">
        <v>0</v>
      </c>
      <c r="DG39" s="13">
        <v>0</v>
      </c>
      <c r="DH39" s="13">
        <v>0</v>
      </c>
      <c r="DK39" s="32">
        <v>35</v>
      </c>
      <c r="DL39" s="32">
        <f>[1]装备!AM40*8</f>
        <v>2920</v>
      </c>
      <c r="DM39" s="32">
        <f>[1]装备!AN40*8</f>
        <v>4680</v>
      </c>
      <c r="DN39" s="32">
        <f>[1]装备!AO40*8</f>
        <v>5840</v>
      </c>
      <c r="DO39" s="32">
        <f>[1]装备!AP40*8</f>
        <v>7040</v>
      </c>
      <c r="DR39" s="13">
        <v>35</v>
      </c>
      <c r="DS39" s="13">
        <v>1</v>
      </c>
      <c r="DT39" s="13">
        <f t="shared" si="4"/>
        <v>2920</v>
      </c>
      <c r="DW39" s="13">
        <f>[1]新神器!AG41</f>
        <v>35</v>
      </c>
      <c r="DX39" s="13">
        <f>[1]新神器!AH41</f>
        <v>7</v>
      </c>
      <c r="DY39" s="13">
        <f>[1]新神器!AI41</f>
        <v>1</v>
      </c>
      <c r="DZ39" s="13">
        <f>[1]新神器!$P42</f>
        <v>2</v>
      </c>
      <c r="EA39" s="13">
        <f>[1]新神器!AJ41</f>
        <v>1606037</v>
      </c>
      <c r="EB39" s="13">
        <f>[1]新神器!$AM41</f>
        <v>150</v>
      </c>
      <c r="EH39" s="13">
        <f>[1]新神器!HA41</f>
        <v>3</v>
      </c>
      <c r="EI39" s="13">
        <f t="shared" si="5"/>
        <v>1</v>
      </c>
      <c r="EJ39" s="13">
        <f t="shared" si="6"/>
        <v>2</v>
      </c>
      <c r="EK39" s="13">
        <f>[1]新神器!HE41</f>
        <v>1606005</v>
      </c>
      <c r="EL39" s="13" t="str">
        <f>[1]新神器!HF41</f>
        <v>神器1-3 : 5级</v>
      </c>
      <c r="EM39" s="13">
        <f>[1]新神器!HH41</f>
        <v>5</v>
      </c>
      <c r="EN39" s="13">
        <f>[1]新神器!HJ41</f>
        <v>2</v>
      </c>
      <c r="EO39" s="13">
        <f>[2]新神器!$AW40*6</f>
        <v>1194</v>
      </c>
      <c r="EP39" s="13">
        <f t="shared" si="7"/>
        <v>222</v>
      </c>
      <c r="EQ39" s="13">
        <f t="shared" si="0"/>
        <v>60</v>
      </c>
      <c r="ER39" s="13">
        <f>[1]新神器!$HL41</f>
        <v>5550</v>
      </c>
      <c r="ES39" s="13">
        <f t="shared" si="8"/>
        <v>65.55</v>
      </c>
      <c r="ET39" s="13">
        <f t="shared" si="9"/>
        <v>20.32</v>
      </c>
      <c r="FF39" s="38">
        <f>[2]专属武器!O38</f>
        <v>4</v>
      </c>
      <c r="FG39" s="38">
        <f>[2]专属武器!P38</f>
        <v>4</v>
      </c>
      <c r="FH39" s="13">
        <f>[2]专属武器!Q38</f>
        <v>320</v>
      </c>
      <c r="FI39" s="13">
        <f>[2]专属武器!R38</f>
        <v>160</v>
      </c>
      <c r="FJ39" s="13">
        <f>[2]专属武器!S38</f>
        <v>6400</v>
      </c>
      <c r="FK39" s="13">
        <f t="shared" si="11"/>
        <v>9600</v>
      </c>
      <c r="FL39" s="13">
        <f>IF(FG39&gt;0,INDEX([1]专属武器强化!DX$6:DX$77,($FF39-1)*9+$FG39),0)</f>
        <v>0</v>
      </c>
      <c r="FM39" s="13">
        <f>IF(FH39&gt;0,INDEX([1]专属武器强化!DY$6:DY$77,($FF39-1)*9+$FG39),0)</f>
        <v>65.563157894736861</v>
      </c>
      <c r="FN39" s="13">
        <f>IF(FI39&gt;0,INDEX([1]专属武器强化!DZ$6:DZ$77,($FF39-1)*9+$FG39),0)</f>
        <v>24.703508771929833</v>
      </c>
      <c r="FO39" s="13">
        <f>IF(FJ39&gt;0,INDEX([1]专属武器强化!EA$6:EA$77,($FF39-1)*9+$FG39),0)</f>
        <v>0</v>
      </c>
      <c r="FP39" s="13">
        <f>IF(FG39&gt;0,ROUND(INDEX([1]专属武器强化!$EY$6:$EY$77,(FF39-1)*9+FG39),0),0)</f>
        <v>14530</v>
      </c>
      <c r="FQ39" s="13">
        <f t="shared" si="12"/>
        <v>1149.7017543859652</v>
      </c>
      <c r="FR39" s="13">
        <f t="shared" si="13"/>
        <v>1164.2317543859651</v>
      </c>
      <c r="FS39" s="13">
        <f t="shared" si="14"/>
        <v>8.2457809313603523</v>
      </c>
      <c r="FV39" s="14"/>
      <c r="FW39" s="14"/>
    </row>
    <row r="40" spans="10:179" ht="16.5" x14ac:dyDescent="0.2">
      <c r="J40" s="31">
        <v>36</v>
      </c>
      <c r="K40" s="31">
        <v>3</v>
      </c>
      <c r="L40" s="31">
        <v>16</v>
      </c>
      <c r="M40" s="31">
        <f>[2]属性投放!AY41</f>
        <v>10466</v>
      </c>
      <c r="N40" s="31">
        <f>[2]属性投放!AZ41</f>
        <v>5194</v>
      </c>
      <c r="O40" s="31">
        <f>[2]属性投放!BA41</f>
        <v>93840</v>
      </c>
      <c r="P40" s="31">
        <f>[2]属性投放!BB41</f>
        <v>30</v>
      </c>
      <c r="Q40" s="31">
        <f>[2]属性投放!BC41</f>
        <v>15</v>
      </c>
      <c r="R40" s="31">
        <f>[2]属性投放!BD41</f>
        <v>300</v>
      </c>
      <c r="S40" s="31">
        <f>[2]属性投放!BJ41</f>
        <v>500</v>
      </c>
      <c r="T40" s="31">
        <f>[2]属性投放!BK41</f>
        <v>250</v>
      </c>
      <c r="U40" s="31">
        <f>[2]属性投放!BL41</f>
        <v>5000</v>
      </c>
      <c r="V40" s="31">
        <f>[2]属性投放!BM41</f>
        <v>3</v>
      </c>
      <c r="W40" s="31">
        <f>[2]属性投放!BP41</f>
        <v>800</v>
      </c>
      <c r="X40" s="31">
        <f>[2]属性投放!BQ41</f>
        <v>400</v>
      </c>
      <c r="Y40" s="31">
        <f>[2]属性投放!BR41</f>
        <v>8000</v>
      </c>
      <c r="Z40" s="31">
        <f>[2]属性投放!BS41</f>
        <v>12976</v>
      </c>
      <c r="AA40" s="31">
        <f>[2]属性投放!BT41</f>
        <v>6449</v>
      </c>
      <c r="AB40" s="31">
        <f>[2]属性投放!BU41</f>
        <v>118940</v>
      </c>
      <c r="AC40" s="31">
        <f>[2]属性投放!BX41</f>
        <v>2510</v>
      </c>
      <c r="AD40" s="31">
        <f>[2]属性投放!BY41</f>
        <v>1255</v>
      </c>
      <c r="AE40" s="31">
        <f>[2]属性投放!BZ41</f>
        <v>25100</v>
      </c>
      <c r="AG40" s="31">
        <f>[2]属性投放!DM41</f>
        <v>17610</v>
      </c>
      <c r="AH40" s="31">
        <f>[2]属性投放!DN41</f>
        <v>8758</v>
      </c>
      <c r="AI40" s="31">
        <f>[2]属性投放!DO41</f>
        <v>159894</v>
      </c>
      <c r="AJ40" s="31">
        <f>[2]属性投放!DP41</f>
        <v>2778</v>
      </c>
      <c r="AK40" s="31">
        <f>[2]属性投放!DQ41</f>
        <v>1389</v>
      </c>
      <c r="AL40" s="31">
        <f>[2]属性投放!DR41</f>
        <v>27780</v>
      </c>
      <c r="AM40" s="31">
        <f>[2]属性投放!DS41</f>
        <v>259</v>
      </c>
      <c r="AN40" s="31">
        <f>[2]属性投放!DT41</f>
        <v>130</v>
      </c>
      <c r="AO40" s="31">
        <f>[2]属性投放!DU41</f>
        <v>2593</v>
      </c>
      <c r="AP40" s="31">
        <f>[2]属性投放!DV41</f>
        <v>0</v>
      </c>
      <c r="AQ40" s="31">
        <f>[2]属性投放!DW41</f>
        <v>0</v>
      </c>
      <c r="AR40" s="31">
        <f>[2]属性投放!DX41</f>
        <v>0</v>
      </c>
      <c r="AS40" s="31">
        <f>[2]属性投放!DY41</f>
        <v>20388</v>
      </c>
      <c r="AT40" s="31">
        <f>[2]属性投放!DZ41</f>
        <v>10147</v>
      </c>
      <c r="AU40" s="31">
        <f>[2]属性投放!EA41</f>
        <v>187674</v>
      </c>
      <c r="AW40" s="32">
        <v>2</v>
      </c>
      <c r="AX40" s="32">
        <v>36</v>
      </c>
      <c r="AY40" s="13">
        <f>[1]卡牌消耗!$AC40</f>
        <v>108</v>
      </c>
      <c r="AZ40" s="33">
        <f>INDEX($CJ$5:$CJ$56,数据母表!AX40)</f>
        <v>15</v>
      </c>
      <c r="BA40" s="13">
        <f>[2]属性投放!CH41</f>
        <v>350</v>
      </c>
      <c r="BB40" s="13">
        <f>[2]属性投放!CI41</f>
        <v>175</v>
      </c>
      <c r="BC40" s="13">
        <f>[2]属性投放!CJ41</f>
        <v>3500</v>
      </c>
      <c r="BD40" s="32">
        <f>[1]卡牌消耗!AD40</f>
        <v>0</v>
      </c>
      <c r="BE40" s="32">
        <f>[1]卡牌消耗!AE40</f>
        <v>0</v>
      </c>
      <c r="BF40" s="32">
        <f>[1]卡牌消耗!AF40</f>
        <v>0</v>
      </c>
      <c r="BG40" s="32">
        <f>[1]卡牌消耗!AG40</f>
        <v>25</v>
      </c>
      <c r="BH40" s="32">
        <f>[1]卡牌消耗!AH40</f>
        <v>0</v>
      </c>
      <c r="BI40" s="32">
        <f>[1]卡牌消耗!AI40</f>
        <v>1</v>
      </c>
      <c r="BJ40" s="32">
        <f>[1]卡牌消耗!AJ40</f>
        <v>10950</v>
      </c>
      <c r="BM40" s="32">
        <v>3</v>
      </c>
      <c r="BN40" s="32">
        <v>16</v>
      </c>
      <c r="BO40" s="13">
        <f>[1]卡牌消耗!BG40</f>
        <v>0</v>
      </c>
      <c r="BP40" s="13">
        <f>[1]卡牌消耗!BH40</f>
        <v>0</v>
      </c>
      <c r="BQ40" s="13">
        <f>[1]卡牌消耗!BI40</f>
        <v>92</v>
      </c>
      <c r="BR40" s="13">
        <f>[1]卡牌消耗!BJ40</f>
        <v>0</v>
      </c>
      <c r="BS40" s="13">
        <f>[1]卡牌消耗!BK40</f>
        <v>81000</v>
      </c>
      <c r="BW40" s="14"/>
      <c r="BX40" s="14"/>
      <c r="BY40" s="14"/>
      <c r="BZ40" s="14"/>
      <c r="CA40" s="14"/>
      <c r="CB40" s="14"/>
      <c r="CI40" s="31">
        <v>36</v>
      </c>
      <c r="CJ40" s="31">
        <f>[2]属性投放!$AL42</f>
        <v>15</v>
      </c>
      <c r="CK40" s="32">
        <f>[2]属性投放!$AN42</f>
        <v>108</v>
      </c>
      <c r="CP40" s="33">
        <v>36</v>
      </c>
      <c r="CQ40" s="33">
        <v>2</v>
      </c>
      <c r="CR40" s="13">
        <f>[1]卡牌消耗!DE40</f>
        <v>6350</v>
      </c>
      <c r="CS40" s="13">
        <f t="shared" si="2"/>
        <v>2540</v>
      </c>
      <c r="CV40" s="33">
        <v>3</v>
      </c>
      <c r="CW40" s="33">
        <v>4</v>
      </c>
      <c r="CX40" s="13">
        <f>[1]装备!V8</f>
        <v>100</v>
      </c>
      <c r="CY40" s="13">
        <f t="shared" si="3"/>
        <v>1000</v>
      </c>
      <c r="CZ40" s="13">
        <f>ROUND(INDEX([2]装备!M$6:M$17,$CV40)*INDEX([2]装备!$BR$6:$BR$9,$CW40),0)</f>
        <v>0</v>
      </c>
      <c r="DA40" s="13">
        <f>ROUND(INDEX([2]装备!N$6:N$17,$CV40)*INDEX([2]装备!$BR$6:$BR$9,$CW40),0)</f>
        <v>0</v>
      </c>
      <c r="DB40" s="13">
        <f>ROUND(INDEX([2]装备!O$6:O$17,$CV40)*INDEX([2]装备!$BR$6:$BR$9,$CW40),0)</f>
        <v>0</v>
      </c>
      <c r="DC40" s="13">
        <f>ROUND(INDEX([2]装备!S$6:S$17,$CV40)*INDEX([2]装备!$BR$6:$BR$9,$CW40),0)</f>
        <v>0</v>
      </c>
      <c r="DD40" s="13">
        <f>ROUND(INDEX([2]装备!T$6:T$17,$CV40)*INDEX([2]装备!$BR$6:$BR$9,$CW40),0)</f>
        <v>0</v>
      </c>
      <c r="DE40" s="13">
        <f>ROUND(INDEX([2]装备!U$6:U$17,$CV40)*INDEX([2]装备!$BR$6:$BR$9,$CW40),0)</f>
        <v>0</v>
      </c>
      <c r="DF40" s="13">
        <v>0</v>
      </c>
      <c r="DG40" s="13">
        <v>0</v>
      </c>
      <c r="DH40" s="13">
        <v>0</v>
      </c>
      <c r="DK40" s="32">
        <v>36</v>
      </c>
      <c r="DL40" s="32">
        <f>[1]装备!AM41*8</f>
        <v>3080</v>
      </c>
      <c r="DM40" s="32">
        <f>[1]装备!AN41*8</f>
        <v>4960</v>
      </c>
      <c r="DN40" s="32">
        <f>[1]装备!AO41*8</f>
        <v>6160</v>
      </c>
      <c r="DO40" s="32">
        <f>[1]装备!AP41*8</f>
        <v>7400</v>
      </c>
      <c r="DR40" s="13">
        <v>36</v>
      </c>
      <c r="DS40" s="13">
        <v>1</v>
      </c>
      <c r="DT40" s="13">
        <f t="shared" si="4"/>
        <v>3080</v>
      </c>
      <c r="DW40" s="13">
        <f>[1]新神器!AG42</f>
        <v>36</v>
      </c>
      <c r="DX40" s="13">
        <f>[1]新神器!AH42</f>
        <v>7</v>
      </c>
      <c r="DY40" s="13">
        <f>[1]新神器!AI42</f>
        <v>2</v>
      </c>
      <c r="DZ40" s="13">
        <f>[1]新神器!$P43</f>
        <v>2</v>
      </c>
      <c r="EA40" s="13">
        <f>[1]新神器!AJ42</f>
        <v>1606038</v>
      </c>
      <c r="EB40" s="13">
        <f>[1]新神器!$AM42</f>
        <v>150</v>
      </c>
      <c r="EH40" s="13">
        <f>[1]新神器!HA42</f>
        <v>3</v>
      </c>
      <c r="EI40" s="13">
        <f t="shared" si="5"/>
        <v>1</v>
      </c>
      <c r="EJ40" s="13">
        <f t="shared" si="6"/>
        <v>2</v>
      </c>
      <c r="EK40" s="13">
        <f>[1]新神器!HE42</f>
        <v>1606005</v>
      </c>
      <c r="EL40" s="13" t="str">
        <f>[1]新神器!HF42</f>
        <v>神器1-3 : 6级</v>
      </c>
      <c r="EM40" s="13">
        <f>[1]新神器!HH42</f>
        <v>6</v>
      </c>
      <c r="EN40" s="13">
        <f>[1]新神器!HJ42</f>
        <v>2</v>
      </c>
      <c r="EO40" s="13">
        <f>[2]新神器!$AW41*6</f>
        <v>1446</v>
      </c>
      <c r="EP40" s="13">
        <f t="shared" si="7"/>
        <v>252</v>
      </c>
      <c r="EQ40" s="13">
        <f t="shared" si="0"/>
        <v>60</v>
      </c>
      <c r="ER40" s="13">
        <f>[1]新神器!$HL42</f>
        <v>5700</v>
      </c>
      <c r="ES40" s="13">
        <f t="shared" si="8"/>
        <v>65.7</v>
      </c>
      <c r="ET40" s="13">
        <f t="shared" si="9"/>
        <v>23.01</v>
      </c>
      <c r="FF40" s="38">
        <f>[2]专属武器!O39</f>
        <v>4</v>
      </c>
      <c r="FG40" s="38">
        <f>[2]专属武器!P39</f>
        <v>5</v>
      </c>
      <c r="FH40" s="13">
        <f>[2]专属武器!Q39</f>
        <v>420</v>
      </c>
      <c r="FI40" s="13">
        <f>[2]专属武器!R39</f>
        <v>210</v>
      </c>
      <c r="FJ40" s="13">
        <f>[2]专属武器!S39</f>
        <v>8400</v>
      </c>
      <c r="FK40" s="13">
        <f t="shared" si="11"/>
        <v>12600</v>
      </c>
      <c r="FL40" s="13">
        <f>IF(FG40&gt;0,INDEX([1]专属武器强化!DX$6:DX$77,($FF40-1)*9+$FG40),0)</f>
        <v>0</v>
      </c>
      <c r="FM40" s="13">
        <f>IF(FH40&gt;0,INDEX([1]专属武器强化!DY$6:DY$77,($FF40-1)*9+$FG40),0)</f>
        <v>104.90105263157898</v>
      </c>
      <c r="FN40" s="13">
        <f>IF(FI40&gt;0,INDEX([1]专属武器强化!DZ$6:DZ$77,($FF40-1)*9+$FG40),0)</f>
        <v>39.525614035087727</v>
      </c>
      <c r="FO40" s="13">
        <f>IF(FJ40&gt;0,INDEX([1]专属武器强化!EA$6:EA$77,($FF40-1)*9+$FG40),0)</f>
        <v>0</v>
      </c>
      <c r="FP40" s="13">
        <f>IF(FG40&gt;0,ROUND(INDEX([1]专属武器强化!$EY$6:$EY$77,(FF40-1)*9+FG40),0),0)</f>
        <v>23611</v>
      </c>
      <c r="FQ40" s="13">
        <f t="shared" si="12"/>
        <v>1839.5228070175444</v>
      </c>
      <c r="FR40" s="13">
        <f t="shared" si="13"/>
        <v>1863.1338070175445</v>
      </c>
      <c r="FS40" s="13">
        <f t="shared" si="14"/>
        <v>6.7627992968308313</v>
      </c>
      <c r="FV40" s="14"/>
      <c r="FW40" s="14"/>
    </row>
    <row r="41" spans="10:179" ht="16.5" x14ac:dyDescent="0.2">
      <c r="J41" s="31">
        <v>37</v>
      </c>
      <c r="K41" s="31">
        <v>3</v>
      </c>
      <c r="L41" s="31">
        <v>17</v>
      </c>
      <c r="M41" s="31">
        <f>[2]属性投放!AY42</f>
        <v>12976</v>
      </c>
      <c r="N41" s="31">
        <f>[2]属性投放!AZ42</f>
        <v>6449</v>
      </c>
      <c r="O41" s="31">
        <f>[2]属性投放!BA42</f>
        <v>118940</v>
      </c>
      <c r="P41" s="31">
        <f>[2]属性投放!BB42</f>
        <v>30</v>
      </c>
      <c r="Q41" s="31">
        <f>[2]属性投放!BC42</f>
        <v>15</v>
      </c>
      <c r="R41" s="31">
        <f>[2]属性投放!BD42</f>
        <v>300</v>
      </c>
      <c r="S41" s="31">
        <f>[2]属性投放!BJ42</f>
        <v>600</v>
      </c>
      <c r="T41" s="31">
        <f>[2]属性投放!BK42</f>
        <v>300</v>
      </c>
      <c r="U41" s="31">
        <f>[2]属性投放!BL42</f>
        <v>6000</v>
      </c>
      <c r="V41" s="31">
        <f>[2]属性投放!BM42</f>
        <v>3</v>
      </c>
      <c r="W41" s="31">
        <f>[2]属性投放!BP42</f>
        <v>900</v>
      </c>
      <c r="X41" s="31">
        <f>[2]属性投放!BQ42</f>
        <v>450</v>
      </c>
      <c r="Y41" s="31">
        <f>[2]属性投放!BR42</f>
        <v>9000</v>
      </c>
      <c r="Z41" s="31">
        <f>[2]属性投放!BS42</f>
        <v>15916</v>
      </c>
      <c r="AA41" s="31">
        <f>[2]属性投放!BT42</f>
        <v>7919</v>
      </c>
      <c r="AB41" s="31">
        <f>[2]属性投放!BU42</f>
        <v>148340</v>
      </c>
      <c r="AC41" s="31">
        <f>[2]属性投放!BX42</f>
        <v>2940</v>
      </c>
      <c r="AD41" s="31">
        <f>[2]属性投放!BY42</f>
        <v>1470</v>
      </c>
      <c r="AE41" s="31">
        <f>[2]属性投放!BZ42</f>
        <v>29400</v>
      </c>
      <c r="AG41" s="31">
        <f>[2]属性投放!DM42</f>
        <v>20388</v>
      </c>
      <c r="AH41" s="31">
        <f>[2]属性投放!DN42</f>
        <v>10147</v>
      </c>
      <c r="AI41" s="31">
        <f>[2]属性投放!DO42</f>
        <v>187674</v>
      </c>
      <c r="AJ41" s="31">
        <f>[2]属性投放!DP42</f>
        <v>2778</v>
      </c>
      <c r="AK41" s="31">
        <f>[2]属性投放!DQ42</f>
        <v>1389</v>
      </c>
      <c r="AL41" s="31">
        <f>[2]属性投放!DR42</f>
        <v>27780</v>
      </c>
      <c r="AM41" s="31">
        <f>[2]属性投放!DS42</f>
        <v>259</v>
      </c>
      <c r="AN41" s="31">
        <f>[2]属性投放!DT42</f>
        <v>130</v>
      </c>
      <c r="AO41" s="31">
        <f>[2]属性投放!DU42</f>
        <v>2593</v>
      </c>
      <c r="AP41" s="31">
        <f>[2]属性投放!DV42</f>
        <v>0</v>
      </c>
      <c r="AQ41" s="31">
        <f>[2]属性投放!DW42</f>
        <v>0</v>
      </c>
      <c r="AR41" s="31">
        <f>[2]属性投放!DX42</f>
        <v>0</v>
      </c>
      <c r="AS41" s="31">
        <f>[2]属性投放!DY42</f>
        <v>23166</v>
      </c>
      <c r="AT41" s="31">
        <f>[2]属性投放!DZ42</f>
        <v>11536</v>
      </c>
      <c r="AU41" s="31">
        <f>[2]属性投放!EA42</f>
        <v>215454</v>
      </c>
      <c r="AW41" s="32">
        <v>2</v>
      </c>
      <c r="AX41" s="32">
        <v>37</v>
      </c>
      <c r="AY41" s="13">
        <f>[1]卡牌消耗!$AC41</f>
        <v>110</v>
      </c>
      <c r="AZ41" s="33">
        <f>INDEX($CJ$5:$CJ$56,数据母表!AX41)</f>
        <v>16</v>
      </c>
      <c r="BA41" s="13">
        <f>[2]属性投放!CH42</f>
        <v>450</v>
      </c>
      <c r="BB41" s="13">
        <f>[2]属性投放!CI42</f>
        <v>225</v>
      </c>
      <c r="BC41" s="13">
        <f>[2]属性投放!CJ42</f>
        <v>4500</v>
      </c>
      <c r="BD41" s="32">
        <f>[1]卡牌消耗!AD41</f>
        <v>0</v>
      </c>
      <c r="BE41" s="32">
        <f>[1]卡牌消耗!AE41</f>
        <v>0</v>
      </c>
      <c r="BF41" s="32">
        <f>[1]卡牌消耗!AF41</f>
        <v>0</v>
      </c>
      <c r="BG41" s="32">
        <f>[1]卡牌消耗!AG41</f>
        <v>25</v>
      </c>
      <c r="BH41" s="32">
        <f>[1]卡牌消耗!AH41</f>
        <v>0</v>
      </c>
      <c r="BI41" s="32">
        <f>[1]卡牌消耗!AI41</f>
        <v>1</v>
      </c>
      <c r="BJ41" s="32">
        <f>[1]卡牌消耗!AJ41</f>
        <v>11750</v>
      </c>
      <c r="BM41" s="32">
        <v>3</v>
      </c>
      <c r="BN41" s="32">
        <v>17</v>
      </c>
      <c r="BO41" s="13">
        <f>[1]卡牌消耗!BG41</f>
        <v>0</v>
      </c>
      <c r="BP41" s="13">
        <f>[1]卡牌消耗!BH41</f>
        <v>0</v>
      </c>
      <c r="BQ41" s="13">
        <f>[1]卡牌消耗!BI41</f>
        <v>0</v>
      </c>
      <c r="BR41" s="13">
        <f>[1]卡牌消耗!BJ41</f>
        <v>18</v>
      </c>
      <c r="BS41" s="13">
        <f>[1]卡牌消耗!BK41</f>
        <v>81000</v>
      </c>
      <c r="BW41" s="14"/>
      <c r="BX41" s="14"/>
      <c r="BY41" s="14"/>
      <c r="BZ41" s="14"/>
      <c r="CA41" s="14"/>
      <c r="CB41" s="14"/>
      <c r="CI41" s="31">
        <v>37</v>
      </c>
      <c r="CJ41" s="31">
        <f>[2]属性投放!$AL43</f>
        <v>16</v>
      </c>
      <c r="CK41" s="32">
        <f>[2]属性投放!$AN43</f>
        <v>110</v>
      </c>
      <c r="CP41" s="33">
        <v>37</v>
      </c>
      <c r="CQ41" s="33">
        <v>2</v>
      </c>
      <c r="CR41" s="13">
        <f>[1]卡牌消耗!DE41</f>
        <v>6650</v>
      </c>
      <c r="CS41" s="13">
        <f t="shared" si="2"/>
        <v>2660</v>
      </c>
      <c r="CV41" s="33">
        <v>4</v>
      </c>
      <c r="CW41" s="33">
        <v>4</v>
      </c>
      <c r="CX41" s="13">
        <f>[1]装备!V9</f>
        <v>150</v>
      </c>
      <c r="CY41" s="13">
        <f t="shared" si="3"/>
        <v>1500</v>
      </c>
      <c r="CZ41" s="13">
        <f>ROUND(INDEX([2]装备!M$6:M$17,$CV41)*INDEX([2]装备!$BR$6:$BR$9,$CW41),0)</f>
        <v>0</v>
      </c>
      <c r="DA41" s="13">
        <f>ROUND(INDEX([2]装备!N$6:N$17,$CV41)*INDEX([2]装备!$BR$6:$BR$9,$CW41),0)</f>
        <v>0</v>
      </c>
      <c r="DB41" s="13">
        <f>ROUND(INDEX([2]装备!O$6:O$17,$CV41)*INDEX([2]装备!$BR$6:$BR$9,$CW41),0)</f>
        <v>0</v>
      </c>
      <c r="DC41" s="13">
        <f>ROUND(INDEX([2]装备!S$6:S$17,$CV41)*INDEX([2]装备!$BR$6:$BR$9,$CW41),0)</f>
        <v>0</v>
      </c>
      <c r="DD41" s="13">
        <f>ROUND(INDEX([2]装备!T$6:T$17,$CV41)*INDEX([2]装备!$BR$6:$BR$9,$CW41),0)</f>
        <v>0</v>
      </c>
      <c r="DE41" s="13">
        <f>ROUND(INDEX([2]装备!U$6:U$17,$CV41)*INDEX([2]装备!$BR$6:$BR$9,$CW41),0)</f>
        <v>0</v>
      </c>
      <c r="DF41" s="13">
        <v>0</v>
      </c>
      <c r="DG41" s="13">
        <v>0</v>
      </c>
      <c r="DH41" s="13">
        <v>0</v>
      </c>
      <c r="DK41" s="32">
        <v>37</v>
      </c>
      <c r="DL41" s="32">
        <f>[1]装备!AM42*8</f>
        <v>3240</v>
      </c>
      <c r="DM41" s="32">
        <f>[1]装备!AN42*8</f>
        <v>5200</v>
      </c>
      <c r="DN41" s="32">
        <f>[1]装备!AO42*8</f>
        <v>6480</v>
      </c>
      <c r="DO41" s="32">
        <f>[1]装备!AP42*8</f>
        <v>7800</v>
      </c>
      <c r="DR41" s="13">
        <v>37</v>
      </c>
      <c r="DS41" s="13">
        <v>1</v>
      </c>
      <c r="DT41" s="13">
        <f t="shared" si="4"/>
        <v>3240</v>
      </c>
      <c r="DW41" s="13">
        <f>[1]新神器!AG43</f>
        <v>37</v>
      </c>
      <c r="DX41" s="13">
        <f>[1]新神器!AH43</f>
        <v>7</v>
      </c>
      <c r="DY41" s="13">
        <f>[1]新神器!AI43</f>
        <v>3</v>
      </c>
      <c r="DZ41" s="13">
        <f>[1]新神器!$P44</f>
        <v>2</v>
      </c>
      <c r="EA41" s="13">
        <f>[1]新神器!AJ43</f>
        <v>1606039</v>
      </c>
      <c r="EB41" s="13">
        <f>[1]新神器!$AM43</f>
        <v>150</v>
      </c>
      <c r="EH41" s="13">
        <f>[1]新神器!HA43</f>
        <v>3</v>
      </c>
      <c r="EI41" s="13">
        <f t="shared" si="5"/>
        <v>1</v>
      </c>
      <c r="EJ41" s="13">
        <f t="shared" si="6"/>
        <v>2</v>
      </c>
      <c r="EK41" s="13">
        <f>[1]新神器!HE43</f>
        <v>1606005</v>
      </c>
      <c r="EL41" s="13" t="str">
        <f>[1]新神器!HF43</f>
        <v>神器1-3 : 7级</v>
      </c>
      <c r="EM41" s="13">
        <f>[1]新神器!HH43</f>
        <v>7</v>
      </c>
      <c r="EN41" s="13">
        <f>[1]新神器!HJ43</f>
        <v>3</v>
      </c>
      <c r="EO41" s="13">
        <f>[2]新神器!$AW42*6</f>
        <v>1704</v>
      </c>
      <c r="EP41" s="13">
        <f t="shared" si="7"/>
        <v>258</v>
      </c>
      <c r="EQ41" s="13">
        <f t="shared" si="0"/>
        <v>90</v>
      </c>
      <c r="ER41" s="13">
        <f>[1]新神器!$HL43</f>
        <v>5850</v>
      </c>
      <c r="ES41" s="13">
        <f t="shared" si="8"/>
        <v>95.85</v>
      </c>
      <c r="ET41" s="13">
        <f t="shared" si="9"/>
        <v>16.149999999999999</v>
      </c>
      <c r="FF41" s="38">
        <f>[2]专属武器!O40</f>
        <v>4</v>
      </c>
      <c r="FG41" s="38">
        <f>[2]专属武器!P40</f>
        <v>6</v>
      </c>
      <c r="FH41" s="13">
        <f>[2]专属武器!Q40</f>
        <v>550</v>
      </c>
      <c r="FI41" s="13">
        <f>[2]专属武器!R40</f>
        <v>275</v>
      </c>
      <c r="FJ41" s="13">
        <f>[2]专属武器!S40</f>
        <v>11000</v>
      </c>
      <c r="FK41" s="13">
        <f t="shared" si="11"/>
        <v>16500</v>
      </c>
      <c r="FL41" s="13">
        <f>IF(FG41&gt;0,INDEX([1]专属武器强化!DX$6:DX$77,($FF41-1)*9+$FG41),0)</f>
        <v>0</v>
      </c>
      <c r="FM41" s="13">
        <f>IF(FH41&gt;0,INDEX([1]专属武器强化!DY$6:DY$77,($FF41-1)*9+$FG41),0)</f>
        <v>170.46421052631584</v>
      </c>
      <c r="FN41" s="13">
        <f>IF(FI41&gt;0,INDEX([1]专属武器强化!DZ$6:DZ$77,($FF41-1)*9+$FG41),0)</f>
        <v>64.229122807017561</v>
      </c>
      <c r="FO41" s="13">
        <f>IF(FJ41&gt;0,INDEX([1]专属武器强化!EA$6:EA$77,($FF41-1)*9+$FG41),0)</f>
        <v>0</v>
      </c>
      <c r="FP41" s="13">
        <f>IF(FG41&gt;0,ROUND(INDEX([1]专属武器强化!$EY$6:$EY$77,(FF41-1)*9+FG41),0),0)</f>
        <v>38140</v>
      </c>
      <c r="FQ41" s="13">
        <f t="shared" si="12"/>
        <v>2989.2245614035096</v>
      </c>
      <c r="FR41" s="13">
        <f t="shared" si="13"/>
        <v>3027.3645614035095</v>
      </c>
      <c r="FS41" s="13">
        <f t="shared" si="14"/>
        <v>5.4502851127881584</v>
      </c>
      <c r="FV41" s="14"/>
      <c r="FW41" s="14"/>
    </row>
    <row r="42" spans="10:179" ht="16.5" x14ac:dyDescent="0.2">
      <c r="J42" s="31">
        <v>38</v>
      </c>
      <c r="K42" s="31">
        <v>3</v>
      </c>
      <c r="L42" s="31">
        <v>18</v>
      </c>
      <c r="M42" s="31">
        <f>[2]属性投放!AY43</f>
        <v>15916</v>
      </c>
      <c r="N42" s="31">
        <f>[2]属性投放!AZ43</f>
        <v>7919</v>
      </c>
      <c r="O42" s="31">
        <f>[2]属性投放!BA43</f>
        <v>148340</v>
      </c>
      <c r="P42" s="31">
        <f>[2]属性投放!BB43</f>
        <v>30</v>
      </c>
      <c r="Q42" s="31">
        <f>[2]属性投放!BC43</f>
        <v>15</v>
      </c>
      <c r="R42" s="31">
        <f>[2]属性投放!BD43</f>
        <v>300</v>
      </c>
      <c r="S42" s="31">
        <f>[2]属性投放!BJ43</f>
        <v>700</v>
      </c>
      <c r="T42" s="31">
        <f>[2]属性投放!BK43</f>
        <v>350</v>
      </c>
      <c r="U42" s="31">
        <f>[2]属性投放!BL43</f>
        <v>7000</v>
      </c>
      <c r="V42" s="31">
        <f>[2]属性投放!BM43</f>
        <v>3</v>
      </c>
      <c r="W42" s="31">
        <f>[2]属性投放!BP43</f>
        <v>1500</v>
      </c>
      <c r="X42" s="31">
        <f>[2]属性投放!BQ43</f>
        <v>750</v>
      </c>
      <c r="Y42" s="31">
        <f>[2]属性投放!BR43</f>
        <v>15000</v>
      </c>
      <c r="Z42" s="31">
        <f>[2]属性投放!BS43</f>
        <v>19726</v>
      </c>
      <c r="AA42" s="31">
        <f>[2]属性投放!BT43</f>
        <v>9824</v>
      </c>
      <c r="AB42" s="31">
        <f>[2]属性投放!BU43</f>
        <v>186440</v>
      </c>
      <c r="AC42" s="31">
        <f>[2]属性投放!BX43</f>
        <v>3810</v>
      </c>
      <c r="AD42" s="31">
        <f>[2]属性投放!BY43</f>
        <v>1905</v>
      </c>
      <c r="AE42" s="31">
        <f>[2]属性投放!BZ43</f>
        <v>38100</v>
      </c>
      <c r="AG42" s="31">
        <f>[2]属性投放!DM43</f>
        <v>23166</v>
      </c>
      <c r="AH42" s="31">
        <f>[2]属性投放!DN43</f>
        <v>11536</v>
      </c>
      <c r="AI42" s="31">
        <f>[2]属性投放!DO43</f>
        <v>215454</v>
      </c>
      <c r="AJ42" s="31">
        <f>[2]属性投放!DP43</f>
        <v>2778</v>
      </c>
      <c r="AK42" s="31">
        <f>[2]属性投放!DQ43</f>
        <v>1389</v>
      </c>
      <c r="AL42" s="31">
        <f>[2]属性投放!DR43</f>
        <v>27780</v>
      </c>
      <c r="AM42" s="31">
        <f>[2]属性投放!DS43</f>
        <v>259</v>
      </c>
      <c r="AN42" s="31">
        <f>[2]属性投放!DT43</f>
        <v>130</v>
      </c>
      <c r="AO42" s="31">
        <f>[2]属性投放!DU43</f>
        <v>2593</v>
      </c>
      <c r="AP42" s="31">
        <f>[2]属性投放!DV43</f>
        <v>6475</v>
      </c>
      <c r="AQ42" s="31">
        <f>[2]属性投放!DW43</f>
        <v>3250</v>
      </c>
      <c r="AR42" s="31">
        <f>[2]属性投放!DX43</f>
        <v>64825</v>
      </c>
      <c r="AS42" s="31">
        <f>[2]属性投放!DY43</f>
        <v>32419</v>
      </c>
      <c r="AT42" s="31">
        <f>[2]属性投放!DZ43</f>
        <v>16175</v>
      </c>
      <c r="AU42" s="31">
        <f>[2]属性投放!EA43</f>
        <v>308059</v>
      </c>
      <c r="AW42" s="32">
        <v>2</v>
      </c>
      <c r="AX42" s="32">
        <v>38</v>
      </c>
      <c r="AY42" s="13">
        <f>[1]卡牌消耗!$AC42</f>
        <v>113</v>
      </c>
      <c r="AZ42" s="33">
        <f>INDEX($CJ$5:$CJ$56,数据母表!AX42)</f>
        <v>16</v>
      </c>
      <c r="BA42" s="13">
        <f>[2]属性投放!CH43</f>
        <v>450</v>
      </c>
      <c r="BB42" s="13">
        <f>[2]属性投放!CI43</f>
        <v>225</v>
      </c>
      <c r="BC42" s="13">
        <f>[2]属性投放!CJ43</f>
        <v>4500</v>
      </c>
      <c r="BD42" s="32">
        <f>[1]卡牌消耗!AD42</f>
        <v>0</v>
      </c>
      <c r="BE42" s="32">
        <f>[1]卡牌消耗!AE42</f>
        <v>0</v>
      </c>
      <c r="BF42" s="32">
        <f>[1]卡牌消耗!AF42</f>
        <v>0</v>
      </c>
      <c r="BG42" s="32">
        <f>[1]卡牌消耗!AG42</f>
        <v>0</v>
      </c>
      <c r="BH42" s="32">
        <f>[1]卡牌消耗!AH42</f>
        <v>5</v>
      </c>
      <c r="BI42" s="32">
        <f>[1]卡牌消耗!AI42</f>
        <v>1</v>
      </c>
      <c r="BJ42" s="32">
        <f>[1]卡牌消耗!AJ42</f>
        <v>15100</v>
      </c>
      <c r="BM42" s="32">
        <v>3</v>
      </c>
      <c r="BN42" s="32">
        <v>18</v>
      </c>
      <c r="BO42" s="13">
        <f>[1]卡牌消耗!BG42</f>
        <v>0</v>
      </c>
      <c r="BP42" s="13">
        <f>[1]卡牌消耗!BH42</f>
        <v>0</v>
      </c>
      <c r="BQ42" s="13">
        <f>[1]卡牌消耗!BI42</f>
        <v>0</v>
      </c>
      <c r="BR42" s="13">
        <f>[1]卡牌消耗!BJ42</f>
        <v>25</v>
      </c>
      <c r="BS42" s="13">
        <f>[1]卡牌消耗!BK42</f>
        <v>108000</v>
      </c>
      <c r="BW42" s="14"/>
      <c r="BX42" s="14"/>
      <c r="BY42" s="14"/>
      <c r="BZ42" s="14"/>
      <c r="CA42" s="14"/>
      <c r="CB42" s="14"/>
      <c r="CI42" s="31">
        <v>38</v>
      </c>
      <c r="CJ42" s="31">
        <f>[2]属性投放!$AL44</f>
        <v>16</v>
      </c>
      <c r="CK42" s="32">
        <f>[2]属性投放!$AN44</f>
        <v>113</v>
      </c>
      <c r="CP42" s="33">
        <v>38</v>
      </c>
      <c r="CQ42" s="33">
        <v>2</v>
      </c>
      <c r="CR42" s="13">
        <f>[1]卡牌消耗!DE42</f>
        <v>6950</v>
      </c>
      <c r="CS42" s="13">
        <f t="shared" si="2"/>
        <v>2780</v>
      </c>
      <c r="CV42" s="33">
        <v>5</v>
      </c>
      <c r="CW42" s="33">
        <v>4</v>
      </c>
      <c r="CX42" s="13">
        <f>[1]装备!V10</f>
        <v>200</v>
      </c>
      <c r="CY42" s="13">
        <f t="shared" si="3"/>
        <v>2000</v>
      </c>
      <c r="CZ42" s="13">
        <f>ROUND(INDEX([2]装备!M$6:M$17,$CV42)*INDEX([2]装备!$BR$6:$BR$9,$CW42),0)</f>
        <v>0</v>
      </c>
      <c r="DA42" s="13">
        <f>ROUND(INDEX([2]装备!N$6:N$17,$CV42)*INDEX([2]装备!$BR$6:$BR$9,$CW42),0)</f>
        <v>0</v>
      </c>
      <c r="DB42" s="13">
        <f>ROUND(INDEX([2]装备!O$6:O$17,$CV42)*INDEX([2]装备!$BR$6:$BR$9,$CW42),0)</f>
        <v>0</v>
      </c>
      <c r="DC42" s="13">
        <f>ROUND(INDEX([2]装备!S$6:S$17,$CV42)*INDEX([2]装备!$BR$6:$BR$9,$CW42),0)</f>
        <v>0</v>
      </c>
      <c r="DD42" s="13">
        <f>ROUND(INDEX([2]装备!T$6:T$17,$CV42)*INDEX([2]装备!$BR$6:$BR$9,$CW42),0)</f>
        <v>0</v>
      </c>
      <c r="DE42" s="13">
        <f>ROUND(INDEX([2]装备!U$6:U$17,$CV42)*INDEX([2]装备!$BR$6:$BR$9,$CW42),0)</f>
        <v>0</v>
      </c>
      <c r="DF42" s="13">
        <v>0</v>
      </c>
      <c r="DG42" s="13">
        <v>0</v>
      </c>
      <c r="DH42" s="13">
        <v>0</v>
      </c>
      <c r="DK42" s="32">
        <v>38</v>
      </c>
      <c r="DL42" s="32">
        <f>[1]装备!AM43*8</f>
        <v>3400</v>
      </c>
      <c r="DM42" s="32">
        <f>[1]装备!AN43*8</f>
        <v>5440</v>
      </c>
      <c r="DN42" s="32">
        <f>[1]装备!AO43*8</f>
        <v>6800</v>
      </c>
      <c r="DO42" s="32">
        <f>[1]装备!AP43*8</f>
        <v>8160</v>
      </c>
      <c r="DR42" s="13">
        <v>38</v>
      </c>
      <c r="DS42" s="13">
        <v>1</v>
      </c>
      <c r="DT42" s="13">
        <f t="shared" si="4"/>
        <v>3400</v>
      </c>
      <c r="DW42" s="13">
        <f>[1]新神器!AG44</f>
        <v>38</v>
      </c>
      <c r="DX42" s="13">
        <f>[1]新神器!AH44</f>
        <v>7</v>
      </c>
      <c r="DY42" s="13">
        <f>[1]新神器!AI44</f>
        <v>4</v>
      </c>
      <c r="DZ42" s="13">
        <f>[1]新神器!$P45</f>
        <v>3</v>
      </c>
      <c r="EA42" s="13">
        <f>[1]新神器!AJ44</f>
        <v>1606040</v>
      </c>
      <c r="EB42" s="13">
        <f>[1]新神器!$AM44</f>
        <v>350</v>
      </c>
      <c r="EH42" s="13">
        <f>[1]新神器!HA44</f>
        <v>3</v>
      </c>
      <c r="EI42" s="13">
        <f t="shared" si="5"/>
        <v>1</v>
      </c>
      <c r="EJ42" s="13">
        <f t="shared" si="6"/>
        <v>2</v>
      </c>
      <c r="EK42" s="13">
        <f>[1]新神器!HE44</f>
        <v>1606005</v>
      </c>
      <c r="EL42" s="13" t="str">
        <f>[1]新神器!HF44</f>
        <v>神器1-3 : 8级</v>
      </c>
      <c r="EM42" s="13">
        <f>[1]新神器!HH44</f>
        <v>8</v>
      </c>
      <c r="EN42" s="13">
        <f>[1]新神器!HJ44</f>
        <v>3</v>
      </c>
      <c r="EO42" s="13">
        <f>[2]新神器!$AW43*6</f>
        <v>1992</v>
      </c>
      <c r="EP42" s="13">
        <f t="shared" si="7"/>
        <v>288</v>
      </c>
      <c r="EQ42" s="13">
        <f t="shared" si="0"/>
        <v>90</v>
      </c>
      <c r="ER42" s="13">
        <f>[1]新神器!$HL44</f>
        <v>6000</v>
      </c>
      <c r="ES42" s="13">
        <f t="shared" si="8"/>
        <v>96</v>
      </c>
      <c r="ET42" s="13">
        <f t="shared" si="9"/>
        <v>18</v>
      </c>
      <c r="FF42" s="38">
        <f>[2]专属武器!O41</f>
        <v>4</v>
      </c>
      <c r="FG42" s="38">
        <f>[2]专属武器!P41</f>
        <v>7</v>
      </c>
      <c r="FH42" s="13">
        <f>[2]专属武器!Q41</f>
        <v>650</v>
      </c>
      <c r="FI42" s="13">
        <f>[2]专属武器!R41</f>
        <v>325</v>
      </c>
      <c r="FJ42" s="13">
        <f>[2]专属武器!S41</f>
        <v>13000</v>
      </c>
      <c r="FK42" s="13">
        <f t="shared" si="11"/>
        <v>19500</v>
      </c>
      <c r="FL42" s="13">
        <f>IF(FG42&gt;0,INDEX([1]专属武器强化!DX$6:DX$77,($FF42-1)*9+$FG42),0)</f>
        <v>0</v>
      </c>
      <c r="FM42" s="13">
        <f>IF(FH42&gt;0,INDEX([1]专属武器强化!DY$6:DY$77,($FF42-1)*9+$FG42),0)</f>
        <v>275.36526315789479</v>
      </c>
      <c r="FN42" s="13">
        <f>IF(FI42&gt;0,INDEX([1]专属武器强化!DZ$6:DZ$77,($FF42-1)*9+$FG42),0)</f>
        <v>103.75473684210529</v>
      </c>
      <c r="FO42" s="13">
        <f>IF(FJ42&gt;0,INDEX([1]专属武器强化!EA$6:EA$77,($FF42-1)*9+$FG42),0)</f>
        <v>0</v>
      </c>
      <c r="FP42" s="13">
        <f>IF(FG42&gt;0,ROUND(INDEX([1]专属武器强化!$EY$6:$EY$77,(FF42-1)*9+FG42),0),0)</f>
        <v>61751</v>
      </c>
      <c r="FQ42" s="13">
        <f t="shared" si="12"/>
        <v>4828.7473684210536</v>
      </c>
      <c r="FR42" s="13">
        <f t="shared" si="13"/>
        <v>4890.4983684210538</v>
      </c>
      <c r="FS42" s="13">
        <f t="shared" si="14"/>
        <v>3.9873236899362814</v>
      </c>
      <c r="FV42" s="14"/>
      <c r="FW42" s="14"/>
    </row>
    <row r="43" spans="10:179" ht="16.5" x14ac:dyDescent="0.2">
      <c r="J43" s="31">
        <v>39</v>
      </c>
      <c r="K43" s="31">
        <v>3</v>
      </c>
      <c r="L43" s="31">
        <v>19</v>
      </c>
      <c r="M43" s="31">
        <f>[2]属性投放!AY44</f>
        <v>19726</v>
      </c>
      <c r="N43" s="31">
        <f>[2]属性投放!AZ44</f>
        <v>9824</v>
      </c>
      <c r="O43" s="31">
        <f>[2]属性投放!BA44</f>
        <v>186440</v>
      </c>
      <c r="P43" s="31">
        <f>[2]属性投放!BB44</f>
        <v>40</v>
      </c>
      <c r="Q43" s="31">
        <f>[2]属性投放!BC44</f>
        <v>20</v>
      </c>
      <c r="R43" s="31">
        <f>[2]属性投放!BD44</f>
        <v>400</v>
      </c>
      <c r="S43" s="31">
        <f>[2]属性投放!BJ44</f>
        <v>900</v>
      </c>
      <c r="T43" s="31">
        <f>[2]属性投放!BK44</f>
        <v>450</v>
      </c>
      <c r="U43" s="31">
        <f>[2]属性投放!BL44</f>
        <v>9000</v>
      </c>
      <c r="V43" s="31">
        <f>[2]属性投放!BM44</f>
        <v>3</v>
      </c>
      <c r="W43" s="31">
        <f>[2]属性投放!BP44</f>
        <v>1500</v>
      </c>
      <c r="X43" s="31">
        <f>[2]属性投放!BQ44</f>
        <v>750</v>
      </c>
      <c r="Y43" s="31">
        <f>[2]属性投放!BR44</f>
        <v>15000</v>
      </c>
      <c r="Z43" s="31">
        <f>[2]属性投放!BS44</f>
        <v>24246</v>
      </c>
      <c r="AA43" s="31">
        <f>[2]属性投放!BT44</f>
        <v>12084</v>
      </c>
      <c r="AB43" s="31">
        <f>[2]属性投放!BU44</f>
        <v>231640</v>
      </c>
      <c r="AC43" s="31">
        <f>[2]属性投放!BX44</f>
        <v>4520</v>
      </c>
      <c r="AD43" s="31">
        <f>[2]属性投放!BY44</f>
        <v>2260</v>
      </c>
      <c r="AE43" s="31">
        <f>[2]属性投放!BZ44</f>
        <v>45200</v>
      </c>
      <c r="AG43" s="31">
        <f>[2]属性投放!DM44</f>
        <v>32419</v>
      </c>
      <c r="AH43" s="31">
        <f>[2]属性投放!DN44</f>
        <v>16175</v>
      </c>
      <c r="AI43" s="31">
        <f>[2]属性投放!DO44</f>
        <v>308059</v>
      </c>
      <c r="AJ43" s="31">
        <f>[2]属性投放!DP44</f>
        <v>3126</v>
      </c>
      <c r="AK43" s="31">
        <f>[2]属性投放!DQ44</f>
        <v>1563</v>
      </c>
      <c r="AL43" s="31">
        <f>[2]属性投放!DR44</f>
        <v>31260</v>
      </c>
      <c r="AM43" s="31">
        <f>[2]属性投放!DS44</f>
        <v>486</v>
      </c>
      <c r="AN43" s="31">
        <f>[2]属性投放!DT44</f>
        <v>243</v>
      </c>
      <c r="AO43" s="31">
        <f>[2]属性投放!DU44</f>
        <v>4863</v>
      </c>
      <c r="AP43" s="31">
        <f>[2]属性投放!DV44</f>
        <v>0</v>
      </c>
      <c r="AQ43" s="31">
        <f>[2]属性投放!DW44</f>
        <v>0</v>
      </c>
      <c r="AR43" s="31">
        <f>[2]属性投放!DX44</f>
        <v>0</v>
      </c>
      <c r="AS43" s="31">
        <f>[2]属性投放!DY44</f>
        <v>35545</v>
      </c>
      <c r="AT43" s="31">
        <f>[2]属性投放!DZ44</f>
        <v>17738</v>
      </c>
      <c r="AU43" s="31">
        <f>[2]属性投放!EA44</f>
        <v>339319</v>
      </c>
      <c r="AW43" s="32">
        <v>2</v>
      </c>
      <c r="AX43" s="32">
        <v>39</v>
      </c>
      <c r="AY43" s="13">
        <f>[1]卡牌消耗!$AC43</f>
        <v>115</v>
      </c>
      <c r="AZ43" s="33">
        <f>INDEX($CJ$5:$CJ$56,数据母表!AX43)</f>
        <v>16</v>
      </c>
      <c r="BA43" s="13">
        <f>[2]属性投放!CH44</f>
        <v>450</v>
      </c>
      <c r="BB43" s="13">
        <f>[2]属性投放!CI44</f>
        <v>225</v>
      </c>
      <c r="BC43" s="13">
        <f>[2]属性投放!CJ44</f>
        <v>4500</v>
      </c>
      <c r="BD43" s="32">
        <f>[1]卡牌消耗!AD43</f>
        <v>0</v>
      </c>
      <c r="BE43" s="32">
        <f>[1]卡牌消耗!AE43</f>
        <v>0</v>
      </c>
      <c r="BF43" s="32">
        <f>[1]卡牌消耗!AF43</f>
        <v>0</v>
      </c>
      <c r="BG43" s="32">
        <f>[1]卡牌消耗!AG43</f>
        <v>0</v>
      </c>
      <c r="BH43" s="32">
        <f>[1]卡牌消耗!AH43</f>
        <v>5</v>
      </c>
      <c r="BI43" s="32">
        <f>[1]卡牌消耗!AI43</f>
        <v>1</v>
      </c>
      <c r="BJ43" s="32">
        <f>[1]卡牌消耗!AJ43</f>
        <v>15100</v>
      </c>
      <c r="BM43" s="32">
        <v>3</v>
      </c>
      <c r="BN43" s="32">
        <v>19</v>
      </c>
      <c r="BO43" s="13">
        <f>[1]卡牌消耗!BG43</f>
        <v>0</v>
      </c>
      <c r="BP43" s="13">
        <f>[1]卡牌消耗!BH43</f>
        <v>0</v>
      </c>
      <c r="BQ43" s="13">
        <f>[1]卡牌消耗!BI43</f>
        <v>0</v>
      </c>
      <c r="BR43" s="13">
        <f>[1]卡牌消耗!BJ43</f>
        <v>33</v>
      </c>
      <c r="BS43" s="13">
        <f>[1]卡牌消耗!BK43</f>
        <v>273500</v>
      </c>
      <c r="BW43" s="14"/>
      <c r="BX43" s="14"/>
      <c r="BY43" s="14"/>
      <c r="BZ43" s="14"/>
      <c r="CA43" s="14"/>
      <c r="CB43" s="14"/>
      <c r="CI43" s="31">
        <v>39</v>
      </c>
      <c r="CJ43" s="31">
        <f>[2]属性投放!$AL45</f>
        <v>16</v>
      </c>
      <c r="CK43" s="32">
        <f>[2]属性投放!$AN45</f>
        <v>115</v>
      </c>
      <c r="CP43" s="33">
        <v>39</v>
      </c>
      <c r="CQ43" s="33">
        <v>2</v>
      </c>
      <c r="CR43" s="13">
        <f>[1]卡牌消耗!DE43</f>
        <v>7300</v>
      </c>
      <c r="CS43" s="13">
        <f t="shared" si="2"/>
        <v>2920</v>
      </c>
      <c r="CV43" s="33">
        <v>6</v>
      </c>
      <c r="CW43" s="33">
        <v>4</v>
      </c>
      <c r="CX43" s="13">
        <f>[1]装备!V11</f>
        <v>250</v>
      </c>
      <c r="CY43" s="13">
        <f t="shared" si="3"/>
        <v>2500</v>
      </c>
      <c r="CZ43" s="13">
        <f>ROUND(INDEX([2]装备!M$6:M$17,$CV43)*INDEX([2]装备!$BR$6:$BR$9,$CW43),0)</f>
        <v>0</v>
      </c>
      <c r="DA43" s="13">
        <f>ROUND(INDEX([2]装备!N$6:N$17,$CV43)*INDEX([2]装备!$BR$6:$BR$9,$CW43),0)</f>
        <v>0</v>
      </c>
      <c r="DB43" s="13">
        <f>ROUND(INDEX([2]装备!O$6:O$17,$CV43)*INDEX([2]装备!$BR$6:$BR$9,$CW43),0)</f>
        <v>0</v>
      </c>
      <c r="DC43" s="13">
        <f>ROUND(INDEX([2]装备!S$6:S$17,$CV43)*INDEX([2]装备!$BR$6:$BR$9,$CW43),0)</f>
        <v>0</v>
      </c>
      <c r="DD43" s="13">
        <f>ROUND(INDEX([2]装备!T$6:T$17,$CV43)*INDEX([2]装备!$BR$6:$BR$9,$CW43),0)</f>
        <v>0</v>
      </c>
      <c r="DE43" s="13">
        <f>ROUND(INDEX([2]装备!U$6:U$17,$CV43)*INDEX([2]装备!$BR$6:$BR$9,$CW43),0)</f>
        <v>0</v>
      </c>
      <c r="DF43" s="13">
        <v>0</v>
      </c>
      <c r="DG43" s="13">
        <v>0</v>
      </c>
      <c r="DH43" s="13">
        <v>0</v>
      </c>
      <c r="DK43" s="32">
        <v>39</v>
      </c>
      <c r="DL43" s="32">
        <f>[1]装备!AM44*8</f>
        <v>3560</v>
      </c>
      <c r="DM43" s="32">
        <f>[1]装备!AN44*8</f>
        <v>5720</v>
      </c>
      <c r="DN43" s="32">
        <f>[1]装备!AO44*8</f>
        <v>7120</v>
      </c>
      <c r="DO43" s="32">
        <f>[1]装备!AP44*8</f>
        <v>8560</v>
      </c>
      <c r="DR43" s="13">
        <v>39</v>
      </c>
      <c r="DS43" s="13">
        <v>1</v>
      </c>
      <c r="DT43" s="13">
        <f t="shared" si="4"/>
        <v>3560</v>
      </c>
      <c r="DW43" s="13">
        <f>[1]新神器!AG45</f>
        <v>39</v>
      </c>
      <c r="DX43" s="13">
        <f>[1]新神器!AH45</f>
        <v>7</v>
      </c>
      <c r="DY43" s="13">
        <f>[1]新神器!AI45</f>
        <v>5</v>
      </c>
      <c r="DZ43" s="13">
        <f>[1]新神器!$P46</f>
        <v>3</v>
      </c>
      <c r="EA43" s="13">
        <f>[1]新神器!AJ45</f>
        <v>1606041</v>
      </c>
      <c r="EB43" s="13">
        <f>[1]新神器!$AM45</f>
        <v>350</v>
      </c>
      <c r="EH43" s="13">
        <f>[1]新神器!HA45</f>
        <v>3</v>
      </c>
      <c r="EI43" s="13">
        <f t="shared" si="5"/>
        <v>1</v>
      </c>
      <c r="EJ43" s="13">
        <f t="shared" si="6"/>
        <v>2</v>
      </c>
      <c r="EK43" s="13">
        <f>[1]新神器!HE45</f>
        <v>1606005</v>
      </c>
      <c r="EL43" s="13" t="str">
        <f>[1]新神器!HF45</f>
        <v>神器1-3 : 9级</v>
      </c>
      <c r="EM43" s="13">
        <f>[1]新神器!HH45</f>
        <v>9</v>
      </c>
      <c r="EN43" s="13">
        <f>[1]新神器!HJ45</f>
        <v>3</v>
      </c>
      <c r="EO43" s="13">
        <f>[2]新神器!$AW44*6</f>
        <v>2256</v>
      </c>
      <c r="EP43" s="13">
        <f t="shared" si="7"/>
        <v>264</v>
      </c>
      <c r="EQ43" s="13">
        <f t="shared" si="0"/>
        <v>90</v>
      </c>
      <c r="ER43" s="13">
        <f>[1]新神器!$HL45</f>
        <v>6150</v>
      </c>
      <c r="ES43" s="13">
        <f t="shared" si="8"/>
        <v>96.15</v>
      </c>
      <c r="ET43" s="13">
        <f t="shared" si="9"/>
        <v>16.47</v>
      </c>
      <c r="FF43" s="38">
        <f>[2]专属武器!O42</f>
        <v>4</v>
      </c>
      <c r="FG43" s="38">
        <f>[2]专属武器!P42</f>
        <v>8</v>
      </c>
      <c r="FH43" s="13">
        <f>[2]专属武器!Q42</f>
        <v>750</v>
      </c>
      <c r="FI43" s="13">
        <f>[2]专属武器!R42</f>
        <v>375</v>
      </c>
      <c r="FJ43" s="13">
        <f>[2]专属武器!S42</f>
        <v>15000</v>
      </c>
      <c r="FK43" s="13">
        <f t="shared" si="11"/>
        <v>22500</v>
      </c>
      <c r="FL43" s="13">
        <f>IF(FG43&gt;0,INDEX([1]专属武器强化!DX$6:DX$77,($FF43-1)*9+$FG43),0)</f>
        <v>0</v>
      </c>
      <c r="FM43" s="13">
        <f>IF(FH43&gt;0,INDEX([1]专属武器强化!DY$6:DY$77,($FF43-1)*9+$FG43),0)</f>
        <v>445.8294736842106</v>
      </c>
      <c r="FN43" s="13">
        <f>IF(FI43&gt;0,INDEX([1]专属武器强化!DZ$6:DZ$77,($FF43-1)*9+$FG43),0)</f>
        <v>167.98385964912282</v>
      </c>
      <c r="FO43" s="13">
        <f>IF(FJ43&gt;0,INDEX([1]专属武器强化!EA$6:EA$77,($FF43-1)*9+$FG43),0)</f>
        <v>0</v>
      </c>
      <c r="FP43" s="13">
        <f>IF(FG43&gt;0,ROUND(INDEX([1]专属武器强化!$EY$6:$EY$77,(FF43-1)*9+FG43),0),0)</f>
        <v>99892</v>
      </c>
      <c r="FQ43" s="13">
        <f t="shared" si="12"/>
        <v>7817.9719298245627</v>
      </c>
      <c r="FR43" s="13">
        <f t="shared" si="13"/>
        <v>7917.8639298245625</v>
      </c>
      <c r="FS43" s="13">
        <f t="shared" si="14"/>
        <v>2.8416755073610536</v>
      </c>
      <c r="FV43" s="14"/>
      <c r="FW43" s="14"/>
    </row>
    <row r="44" spans="10:179" ht="16.5" x14ac:dyDescent="0.2">
      <c r="J44" s="31">
        <v>40</v>
      </c>
      <c r="K44" s="31">
        <v>3</v>
      </c>
      <c r="L44" s="31">
        <v>20</v>
      </c>
      <c r="M44" s="31">
        <f>[2]属性投放!AY45</f>
        <v>24246</v>
      </c>
      <c r="N44" s="31">
        <f>[2]属性投放!AZ45</f>
        <v>12084</v>
      </c>
      <c r="O44" s="31">
        <f>[2]属性投放!BA45</f>
        <v>231640</v>
      </c>
      <c r="P44" s="31">
        <f>[2]属性投放!BB45</f>
        <v>40</v>
      </c>
      <c r="Q44" s="31">
        <f>[2]属性投放!BC45</f>
        <v>20</v>
      </c>
      <c r="R44" s="31">
        <f>[2]属性投放!BD45</f>
        <v>400</v>
      </c>
      <c r="S44" s="31">
        <f>[2]属性投放!BJ45</f>
        <v>1000</v>
      </c>
      <c r="T44" s="31">
        <f>[2]属性投放!BK45</f>
        <v>500</v>
      </c>
      <c r="U44" s="31">
        <f>[2]属性投放!BL45</f>
        <v>10000</v>
      </c>
      <c r="V44" s="31">
        <f>[2]属性投放!BM45</f>
        <v>4</v>
      </c>
      <c r="W44" s="31">
        <f>[2]属性投放!BP45</f>
        <v>1500</v>
      </c>
      <c r="X44" s="31">
        <f>[2]属性投放!BQ45</f>
        <v>750</v>
      </c>
      <c r="Y44" s="31">
        <f>[2]属性投放!BR45</f>
        <v>15000</v>
      </c>
      <c r="Z44" s="31">
        <f>[2]属性投放!BS45</f>
        <v>30146</v>
      </c>
      <c r="AA44" s="31">
        <f>[2]属性投放!BT45</f>
        <v>15034</v>
      </c>
      <c r="AB44" s="31">
        <f>[2]属性投放!BU45</f>
        <v>290640</v>
      </c>
      <c r="AC44" s="31">
        <f>[2]属性投放!BX45</f>
        <v>5900</v>
      </c>
      <c r="AD44" s="31">
        <f>[2]属性投放!BY45</f>
        <v>2950</v>
      </c>
      <c r="AE44" s="31">
        <f>[2]属性投放!BZ45</f>
        <v>59000</v>
      </c>
      <c r="AG44" s="31">
        <f>[2]属性投放!DM45</f>
        <v>35545</v>
      </c>
      <c r="AH44" s="31">
        <f>[2]属性投放!DN45</f>
        <v>17738</v>
      </c>
      <c r="AI44" s="31">
        <f>[2]属性投放!DO45</f>
        <v>339319</v>
      </c>
      <c r="AJ44" s="31">
        <f>[2]属性投放!DP45</f>
        <v>3126</v>
      </c>
      <c r="AK44" s="31">
        <f>[2]属性投放!DQ45</f>
        <v>1563</v>
      </c>
      <c r="AL44" s="31">
        <f>[2]属性投放!DR45</f>
        <v>31260</v>
      </c>
      <c r="AM44" s="31">
        <f>[2]属性投放!DS45</f>
        <v>486</v>
      </c>
      <c r="AN44" s="31">
        <f>[2]属性投放!DT45</f>
        <v>243</v>
      </c>
      <c r="AO44" s="31">
        <f>[2]属性投放!DU45</f>
        <v>4863</v>
      </c>
      <c r="AP44" s="31">
        <f>[2]属性投放!DV45</f>
        <v>7290</v>
      </c>
      <c r="AQ44" s="31">
        <f>[2]属性投放!DW45</f>
        <v>3645</v>
      </c>
      <c r="AR44" s="31">
        <f>[2]属性投放!DX45</f>
        <v>72945</v>
      </c>
      <c r="AS44" s="31">
        <f>[2]属性投放!DY45</f>
        <v>45961</v>
      </c>
      <c r="AT44" s="31">
        <f>[2]属性投放!DZ45</f>
        <v>22946</v>
      </c>
      <c r="AU44" s="31">
        <f>[2]属性投放!EA45</f>
        <v>443524</v>
      </c>
      <c r="AW44" s="32">
        <v>2</v>
      </c>
      <c r="AX44" s="32">
        <v>40</v>
      </c>
      <c r="AY44" s="13">
        <f>[1]卡牌消耗!$AC44</f>
        <v>118</v>
      </c>
      <c r="AZ44" s="33">
        <f>INDEX($CJ$5:$CJ$56,数据母表!AX44)</f>
        <v>17</v>
      </c>
      <c r="BA44" s="13">
        <f>[2]属性投放!CH45</f>
        <v>550</v>
      </c>
      <c r="BB44" s="13">
        <f>[2]属性投放!CI45</f>
        <v>275</v>
      </c>
      <c r="BC44" s="13">
        <f>[2]属性投放!CJ45</f>
        <v>5500</v>
      </c>
      <c r="BD44" s="32">
        <f>[1]卡牌消耗!AD44</f>
        <v>0</v>
      </c>
      <c r="BE44" s="32">
        <f>[1]卡牌消耗!AE44</f>
        <v>0</v>
      </c>
      <c r="BF44" s="32">
        <f>[1]卡牌消耗!AF44</f>
        <v>0</v>
      </c>
      <c r="BG44" s="32">
        <f>[1]卡牌消耗!AG44</f>
        <v>0</v>
      </c>
      <c r="BH44" s="32">
        <f>[1]卡牌消耗!AH44</f>
        <v>5</v>
      </c>
      <c r="BI44" s="32">
        <f>[1]卡牌消耗!AI44</f>
        <v>1</v>
      </c>
      <c r="BJ44" s="32">
        <f>[1]卡牌消耗!AJ44</f>
        <v>15100</v>
      </c>
      <c r="BM44" s="32">
        <v>3</v>
      </c>
      <c r="BN44" s="32">
        <v>20</v>
      </c>
      <c r="BO44" s="13">
        <f>[1]卡牌消耗!BG44</f>
        <v>0</v>
      </c>
      <c r="BP44" s="13">
        <f>[1]卡牌消耗!BH44</f>
        <v>0</v>
      </c>
      <c r="BQ44" s="13">
        <f>[1]卡牌消耗!BI44</f>
        <v>0</v>
      </c>
      <c r="BR44" s="13">
        <f>[1]卡牌消耗!BJ44</f>
        <v>42</v>
      </c>
      <c r="BS44" s="13">
        <f>[1]卡牌消耗!BK44</f>
        <v>410500</v>
      </c>
      <c r="BW44" s="14"/>
      <c r="BX44" s="14"/>
      <c r="BY44" s="14"/>
      <c r="BZ44" s="14"/>
      <c r="CA44" s="14"/>
      <c r="CB44" s="14"/>
      <c r="CI44" s="31">
        <v>40</v>
      </c>
      <c r="CJ44" s="31">
        <f>[2]属性投放!$AL46</f>
        <v>17</v>
      </c>
      <c r="CK44" s="32">
        <f>[2]属性投放!$AN46</f>
        <v>118</v>
      </c>
      <c r="CP44" s="33">
        <v>40</v>
      </c>
      <c r="CQ44" s="33">
        <v>2</v>
      </c>
      <c r="CR44" s="13">
        <f>[1]卡牌消耗!DE44</f>
        <v>7400</v>
      </c>
      <c r="CS44" s="13">
        <f t="shared" si="2"/>
        <v>2960</v>
      </c>
      <c r="CV44" s="33">
        <v>7</v>
      </c>
      <c r="CW44" s="33">
        <v>4</v>
      </c>
      <c r="CX44" s="13">
        <f>[1]装备!V12</f>
        <v>300</v>
      </c>
      <c r="CY44" s="13">
        <f t="shared" si="3"/>
        <v>3000</v>
      </c>
      <c r="CZ44" s="13">
        <f>ROUND(INDEX([2]装备!M$6:M$17,$CV44)*INDEX([2]装备!$BR$6:$BR$9,$CW44),0)</f>
        <v>0</v>
      </c>
      <c r="DA44" s="13">
        <f>ROUND(INDEX([2]装备!N$6:N$17,$CV44)*INDEX([2]装备!$BR$6:$BR$9,$CW44),0)</f>
        <v>0</v>
      </c>
      <c r="DB44" s="13">
        <f>ROUND(INDEX([2]装备!O$6:O$17,$CV44)*INDEX([2]装备!$BR$6:$BR$9,$CW44),0)</f>
        <v>0</v>
      </c>
      <c r="DC44" s="13">
        <f>ROUND(INDEX([2]装备!S$6:S$17,$CV44)*INDEX([2]装备!$BR$6:$BR$9,$CW44),0)</f>
        <v>0</v>
      </c>
      <c r="DD44" s="13">
        <f>ROUND(INDEX([2]装备!T$6:T$17,$CV44)*INDEX([2]装备!$BR$6:$BR$9,$CW44),0)</f>
        <v>0</v>
      </c>
      <c r="DE44" s="13">
        <f>ROUND(INDEX([2]装备!U$6:U$17,$CV44)*INDEX([2]装备!$BR$6:$BR$9,$CW44),0)</f>
        <v>0</v>
      </c>
      <c r="DF44" s="13">
        <v>0</v>
      </c>
      <c r="DG44" s="13">
        <v>0</v>
      </c>
      <c r="DH44" s="13">
        <v>0</v>
      </c>
      <c r="DK44" s="32">
        <v>40</v>
      </c>
      <c r="DL44" s="32">
        <f>[1]装备!AM45*8</f>
        <v>3720</v>
      </c>
      <c r="DM44" s="32">
        <f>[1]装备!AN45*8</f>
        <v>5960</v>
      </c>
      <c r="DN44" s="32">
        <f>[1]装备!AO45*8</f>
        <v>7440</v>
      </c>
      <c r="DO44" s="32">
        <f>[1]装备!AP45*8</f>
        <v>8960</v>
      </c>
      <c r="DR44" s="13">
        <v>40</v>
      </c>
      <c r="DS44" s="13">
        <v>1</v>
      </c>
      <c r="DT44" s="13">
        <f t="shared" si="4"/>
        <v>3720</v>
      </c>
      <c r="DW44" s="13">
        <f>[1]新神器!AG46</f>
        <v>40</v>
      </c>
      <c r="DX44" s="13">
        <f>[1]新神器!AH46</f>
        <v>7</v>
      </c>
      <c r="DY44" s="13">
        <f>[1]新神器!AI46</f>
        <v>6</v>
      </c>
      <c r="DZ44" s="13">
        <f>[1]新神器!$P47</f>
        <v>3</v>
      </c>
      <c r="EA44" s="13">
        <f>[1]新神器!AJ46</f>
        <v>1606042</v>
      </c>
      <c r="EB44" s="13">
        <f>[1]新神器!$AM46</f>
        <v>350</v>
      </c>
      <c r="EH44" s="13">
        <f>[1]新神器!HA46</f>
        <v>3</v>
      </c>
      <c r="EI44" s="13">
        <f t="shared" si="5"/>
        <v>1</v>
      </c>
      <c r="EJ44" s="13">
        <f t="shared" si="6"/>
        <v>2</v>
      </c>
      <c r="EK44" s="13">
        <f>[1]新神器!HE46</f>
        <v>1606005</v>
      </c>
      <c r="EL44" s="13" t="str">
        <f>[1]新神器!HF46</f>
        <v>神器1-3 : 10级</v>
      </c>
      <c r="EM44" s="13">
        <f>[1]新神器!HH46</f>
        <v>10</v>
      </c>
      <c r="EN44" s="13">
        <f>[1]新神器!HJ46</f>
        <v>5</v>
      </c>
      <c r="EO44" s="13">
        <f>[2]新神器!$AW45*6</f>
        <v>2556</v>
      </c>
      <c r="EP44" s="13">
        <f t="shared" si="7"/>
        <v>300</v>
      </c>
      <c r="EQ44" s="13">
        <f t="shared" si="0"/>
        <v>150</v>
      </c>
      <c r="ER44" s="13">
        <f>[1]新神器!$HL46</f>
        <v>6300</v>
      </c>
      <c r="ES44" s="13">
        <f t="shared" si="8"/>
        <v>156.30000000000001</v>
      </c>
      <c r="ET44" s="13">
        <f t="shared" si="9"/>
        <v>11.52</v>
      </c>
      <c r="FF44" s="38">
        <f>[2]专属武器!O43</f>
        <v>4</v>
      </c>
      <c r="FG44" s="38">
        <f>[2]专属武器!P43</f>
        <v>9</v>
      </c>
      <c r="FH44" s="13">
        <f>[2]专属武器!Q43</f>
        <v>850</v>
      </c>
      <c r="FI44" s="13">
        <f>[2]专属武器!R43</f>
        <v>425</v>
      </c>
      <c r="FJ44" s="13">
        <f>[2]专属武器!S43</f>
        <v>17000</v>
      </c>
      <c r="FK44" s="13">
        <f t="shared" si="11"/>
        <v>25500</v>
      </c>
      <c r="FL44" s="13">
        <f>IF(FG44&gt;0,INDEX([1]专属武器强化!DX$6:DX$77,($FF44-1)*9+$FG44),0)</f>
        <v>0</v>
      </c>
      <c r="FM44" s="13">
        <f>IF(FH44&gt;0,INDEX([1]专属武器强化!DY$6:DY$77,($FF44-1)*9+$FG44),0)</f>
        <v>721.1947368421055</v>
      </c>
      <c r="FN44" s="13">
        <f>IF(FI44&gt;0,INDEX([1]专属武器强化!DZ$6:DZ$77,($FF44-1)*9+$FG44),0)</f>
        <v>271.73859649122812</v>
      </c>
      <c r="FO44" s="13">
        <f>IF(FJ44&gt;0,INDEX([1]专属武器强化!EA$6:EA$77,($FF44-1)*9+$FG44),0)</f>
        <v>0</v>
      </c>
      <c r="FP44" s="13">
        <f>IF(FG44&gt;0,ROUND(INDEX([1]专属武器强化!$EY$6:$EY$77,(FF44-1)*9+FG44),0),0)</f>
        <v>161643</v>
      </c>
      <c r="FQ44" s="13">
        <f t="shared" si="12"/>
        <v>12646.719298245618</v>
      </c>
      <c r="FR44" s="13">
        <f t="shared" si="13"/>
        <v>12808.362298245618</v>
      </c>
      <c r="FS44" s="13">
        <f t="shared" si="14"/>
        <v>1.9908868445650367</v>
      </c>
      <c r="FV44" s="14"/>
      <c r="FW44" s="14"/>
    </row>
    <row r="45" spans="10:179" ht="16.5" x14ac:dyDescent="0.2">
      <c r="J45" s="31">
        <v>41</v>
      </c>
      <c r="K45" s="31">
        <v>4</v>
      </c>
      <c r="L45" s="31">
        <v>1</v>
      </c>
      <c r="M45" s="31">
        <f>[2]属性投放!AY46</f>
        <v>200</v>
      </c>
      <c r="N45" s="31">
        <f>[2]属性投放!AZ46</f>
        <v>25</v>
      </c>
      <c r="O45" s="31">
        <f>[2]属性投放!BA46</f>
        <v>800</v>
      </c>
      <c r="P45" s="31">
        <f>[2]属性投放!BB46</f>
        <v>12</v>
      </c>
      <c r="Q45" s="31">
        <f>[2]属性投放!BC46</f>
        <v>6</v>
      </c>
      <c r="R45" s="31">
        <f>[2]属性投放!BD46</f>
        <v>72</v>
      </c>
      <c r="S45" s="31">
        <f>[2]属性投放!BJ46</f>
        <v>25</v>
      </c>
      <c r="T45" s="31">
        <f>[2]属性投放!BK46</f>
        <v>13</v>
      </c>
      <c r="U45" s="31">
        <f>[2]属性投放!BL46</f>
        <v>150</v>
      </c>
      <c r="V45" s="31">
        <f>[2]属性投放!BM46</f>
        <v>1</v>
      </c>
      <c r="W45" s="31">
        <f>[2]属性投放!BP46</f>
        <v>35</v>
      </c>
      <c r="X45" s="31">
        <f>[2]属性投放!BQ46</f>
        <v>18</v>
      </c>
      <c r="Y45" s="31">
        <f>[2]属性投放!BR46</f>
        <v>210</v>
      </c>
      <c r="Z45" s="31">
        <f>[2]属性投放!BS46</f>
        <v>308</v>
      </c>
      <c r="AA45" s="31">
        <f>[2]属性投放!BT46</f>
        <v>80</v>
      </c>
      <c r="AB45" s="31">
        <f>[2]属性投放!BU46</f>
        <v>1448</v>
      </c>
      <c r="AC45" s="31">
        <f>[2]属性投放!BX46</f>
        <v>108</v>
      </c>
      <c r="AD45" s="31">
        <f>[2]属性投放!BY46</f>
        <v>55</v>
      </c>
      <c r="AE45" s="31">
        <f>[2]属性投放!BZ46</f>
        <v>648</v>
      </c>
      <c r="AG45" s="31">
        <f>[2]属性投放!DM46</f>
        <v>200</v>
      </c>
      <c r="AH45" s="31">
        <f>[2]属性投放!DN46</f>
        <v>20</v>
      </c>
      <c r="AI45" s="31">
        <f>[2]属性投放!DO46</f>
        <v>625</v>
      </c>
      <c r="AJ45" s="31">
        <f>[2]属性投放!DP46</f>
        <v>22</v>
      </c>
      <c r="AK45" s="31">
        <f>[2]属性投放!DQ46</f>
        <v>11</v>
      </c>
      <c r="AL45" s="31">
        <f>[2]属性投放!DR46</f>
        <v>130</v>
      </c>
      <c r="AM45" s="31">
        <f>[2]属性投放!DS46</f>
        <v>10</v>
      </c>
      <c r="AN45" s="31">
        <f>[2]属性投放!DT46</f>
        <v>5</v>
      </c>
      <c r="AO45" s="31">
        <f>[2]属性投放!DU46</f>
        <v>58</v>
      </c>
      <c r="AP45" s="31">
        <f>[2]属性投放!DV46</f>
        <v>90</v>
      </c>
      <c r="AQ45" s="31">
        <f>[2]属性投放!DW46</f>
        <v>45</v>
      </c>
      <c r="AR45" s="31">
        <f>[2]属性投放!DX46</f>
        <v>522</v>
      </c>
      <c r="AS45" s="31">
        <f>[2]属性投放!DY46</f>
        <v>312</v>
      </c>
      <c r="AT45" s="31">
        <f>[2]属性投放!DZ46</f>
        <v>76</v>
      </c>
      <c r="AU45" s="31">
        <f>[2]属性投放!EA46</f>
        <v>1277</v>
      </c>
      <c r="AW45" s="32">
        <v>2</v>
      </c>
      <c r="AX45" s="32">
        <v>41</v>
      </c>
      <c r="AY45" s="13">
        <f>[1]卡牌消耗!$AC45</f>
        <v>120</v>
      </c>
      <c r="AZ45" s="33">
        <f>INDEX($CJ$5:$CJ$56,数据母表!AX45)</f>
        <v>17</v>
      </c>
      <c r="BA45" s="13">
        <f>[2]属性投放!CH46</f>
        <v>550</v>
      </c>
      <c r="BB45" s="13">
        <f>[2]属性投放!CI46</f>
        <v>275</v>
      </c>
      <c r="BC45" s="13">
        <f>[2]属性投放!CJ46</f>
        <v>5500</v>
      </c>
      <c r="BD45" s="32">
        <f>[1]卡牌消耗!AD45</f>
        <v>0</v>
      </c>
      <c r="BE45" s="32">
        <f>[1]卡牌消耗!AE45</f>
        <v>0</v>
      </c>
      <c r="BF45" s="32">
        <f>[1]卡牌消耗!AF45</f>
        <v>0</v>
      </c>
      <c r="BG45" s="32">
        <f>[1]卡牌消耗!AG45</f>
        <v>0</v>
      </c>
      <c r="BH45" s="32">
        <f>[1]卡牌消耗!AH45</f>
        <v>10</v>
      </c>
      <c r="BI45" s="32">
        <f>[1]卡牌消耗!AI45</f>
        <v>1</v>
      </c>
      <c r="BJ45" s="32">
        <f>[1]卡牌消耗!AJ45</f>
        <v>20750</v>
      </c>
      <c r="BM45" s="32">
        <v>4</v>
      </c>
      <c r="BN45" s="32">
        <v>1</v>
      </c>
      <c r="BO45" s="13">
        <f>[1]卡牌消耗!BG45</f>
        <v>0</v>
      </c>
      <c r="BP45" s="13">
        <f>[1]卡牌消耗!BH45</f>
        <v>0</v>
      </c>
      <c r="BQ45" s="13">
        <f>[1]卡牌消耗!BI45</f>
        <v>0</v>
      </c>
      <c r="BR45" s="13">
        <f>[1]卡牌消耗!BJ45</f>
        <v>0</v>
      </c>
      <c r="BS45" s="13">
        <f>[1]卡牌消耗!BK45</f>
        <v>2000</v>
      </c>
      <c r="BW45" s="14"/>
      <c r="BX45" s="14"/>
      <c r="BY45" s="14"/>
      <c r="BZ45" s="14"/>
      <c r="CA45" s="14"/>
      <c r="CB45" s="14"/>
      <c r="CI45" s="31">
        <v>41</v>
      </c>
      <c r="CJ45" s="31">
        <f>[2]属性投放!$AL47</f>
        <v>17</v>
      </c>
      <c r="CK45" s="32">
        <f>[2]属性投放!$AN47</f>
        <v>120</v>
      </c>
      <c r="CP45" s="33">
        <v>41</v>
      </c>
      <c r="CQ45" s="33">
        <v>2</v>
      </c>
      <c r="CR45" s="13">
        <f>[1]卡牌消耗!DE45</f>
        <v>7750</v>
      </c>
      <c r="CS45" s="13">
        <f t="shared" si="2"/>
        <v>3100</v>
      </c>
      <c r="CV45" s="33">
        <v>8</v>
      </c>
      <c r="CW45" s="33">
        <v>4</v>
      </c>
      <c r="CX45" s="13">
        <f>[1]装备!V13</f>
        <v>400</v>
      </c>
      <c r="CY45" s="13">
        <f t="shared" si="3"/>
        <v>4000</v>
      </c>
      <c r="CZ45" s="13">
        <f>ROUND(INDEX([2]装备!M$6:M$17,$CV45)*INDEX([2]装备!$BR$6:$BR$9,$CW45),0)</f>
        <v>0</v>
      </c>
      <c r="DA45" s="13">
        <f>ROUND(INDEX([2]装备!N$6:N$17,$CV45)*INDEX([2]装备!$BR$6:$BR$9,$CW45),0)</f>
        <v>0</v>
      </c>
      <c r="DB45" s="13">
        <f>ROUND(INDEX([2]装备!O$6:O$17,$CV45)*INDEX([2]装备!$BR$6:$BR$9,$CW45),0)</f>
        <v>0</v>
      </c>
      <c r="DC45" s="13">
        <f>ROUND(INDEX([2]装备!S$6:S$17,$CV45)*INDEX([2]装备!$BR$6:$BR$9,$CW45),0)</f>
        <v>0</v>
      </c>
      <c r="DD45" s="13">
        <f>ROUND(INDEX([2]装备!T$6:T$17,$CV45)*INDEX([2]装备!$BR$6:$BR$9,$CW45),0)</f>
        <v>0</v>
      </c>
      <c r="DE45" s="13">
        <f>ROUND(INDEX([2]装备!U$6:U$17,$CV45)*INDEX([2]装备!$BR$6:$BR$9,$CW45),0)</f>
        <v>0</v>
      </c>
      <c r="DF45" s="13">
        <v>0</v>
      </c>
      <c r="DG45" s="13">
        <v>0</v>
      </c>
      <c r="DH45" s="13">
        <v>0</v>
      </c>
      <c r="DK45" s="32">
        <v>41</v>
      </c>
      <c r="DL45" s="32">
        <f>[1]装备!AM46*8</f>
        <v>3880</v>
      </c>
      <c r="DM45" s="32">
        <f>[1]装备!AN46*8</f>
        <v>6240</v>
      </c>
      <c r="DN45" s="32">
        <f>[1]装备!AO46*8</f>
        <v>7760</v>
      </c>
      <c r="DO45" s="32">
        <f>[1]装备!AP46*8</f>
        <v>9320</v>
      </c>
      <c r="DR45" s="13">
        <v>41</v>
      </c>
      <c r="DS45" s="13">
        <v>1</v>
      </c>
      <c r="DT45" s="13">
        <f t="shared" si="4"/>
        <v>3880</v>
      </c>
      <c r="DW45" s="13">
        <f>[1]新神器!AG47</f>
        <v>41</v>
      </c>
      <c r="DX45" s="13">
        <f>[1]新神器!AH47</f>
        <v>7</v>
      </c>
      <c r="DY45" s="13">
        <f>[1]新神器!AI47</f>
        <v>7</v>
      </c>
      <c r="DZ45" s="13">
        <f>[1]新神器!$P48</f>
        <v>4</v>
      </c>
      <c r="EA45" s="13">
        <f>[1]新神器!AJ47</f>
        <v>1606043</v>
      </c>
      <c r="EB45" s="13">
        <f>[1]新神器!$AM47</f>
        <v>750</v>
      </c>
      <c r="EH45" s="13">
        <f>[1]新神器!HA47</f>
        <v>3</v>
      </c>
      <c r="EI45" s="13">
        <f t="shared" si="5"/>
        <v>1</v>
      </c>
      <c r="EJ45" s="13">
        <f t="shared" si="6"/>
        <v>2</v>
      </c>
      <c r="EK45" s="13">
        <f>[1]新神器!HE47</f>
        <v>1606005</v>
      </c>
      <c r="EL45" s="13" t="str">
        <f>[1]新神器!HF47</f>
        <v>神器1-3 : 11级</v>
      </c>
      <c r="EM45" s="13">
        <f>[1]新神器!HH47</f>
        <v>11</v>
      </c>
      <c r="EN45" s="13">
        <f>[1]新神器!HJ47</f>
        <v>5</v>
      </c>
      <c r="EO45" s="13">
        <f>[2]新神器!$AW46*6</f>
        <v>2886</v>
      </c>
      <c r="EP45" s="13">
        <f t="shared" si="7"/>
        <v>330</v>
      </c>
      <c r="EQ45" s="13">
        <f t="shared" si="0"/>
        <v>150</v>
      </c>
      <c r="ER45" s="13">
        <f>[1]新神器!$HL47</f>
        <v>6450</v>
      </c>
      <c r="ES45" s="13">
        <f t="shared" si="8"/>
        <v>156.44999999999999</v>
      </c>
      <c r="ET45" s="13">
        <f t="shared" si="9"/>
        <v>12.66</v>
      </c>
      <c r="FF45" s="38">
        <f>[2]专属武器!O44</f>
        <v>5</v>
      </c>
      <c r="FG45" s="38">
        <f>[2]专属武器!P44</f>
        <v>0</v>
      </c>
      <c r="FH45" s="13">
        <f>[2]专属武器!Q44</f>
        <v>0</v>
      </c>
      <c r="FI45" s="13">
        <f>[2]专属武器!R44</f>
        <v>0</v>
      </c>
      <c r="FJ45" s="13">
        <f>[2]专属武器!S44</f>
        <v>0</v>
      </c>
      <c r="FK45" s="13">
        <f t="shared" si="11"/>
        <v>0</v>
      </c>
      <c r="FL45" s="13">
        <f>IF(FG45&gt;0,INDEX([1]专属武器强化!DX$6:DX$77,($FF45-1)*9+$FG45),0)</f>
        <v>0</v>
      </c>
      <c r="FM45" s="13">
        <f>IF(FH45&gt;0,INDEX([1]专属武器强化!DY$6:DY$77,($FF45-1)*9+$FG45),0)</f>
        <v>0</v>
      </c>
      <c r="FN45" s="13">
        <f>IF(FI45&gt;0,INDEX([1]专属武器强化!DZ$6:DZ$77,($FF45-1)*9+$FG45),0)</f>
        <v>0</v>
      </c>
      <c r="FO45" s="13">
        <f>IF(FJ45&gt;0,INDEX([1]专属武器强化!EA$6:EA$77,($FF45-1)*9+$FG45),0)</f>
        <v>0</v>
      </c>
      <c r="FP45" s="13">
        <f>IF(FG45&gt;0,ROUND(INDEX([1]专属武器强化!$EY$6:$EY$77,(FF45-1)*9+FG45),0),0)</f>
        <v>0</v>
      </c>
      <c r="FQ45" s="13">
        <f t="shared" si="12"/>
        <v>0</v>
      </c>
      <c r="FR45" s="13">
        <f t="shared" si="13"/>
        <v>0</v>
      </c>
      <c r="FS45" s="13">
        <f t="shared" si="14"/>
        <v>0</v>
      </c>
      <c r="FV45" s="14"/>
      <c r="FW45" s="14"/>
    </row>
    <row r="46" spans="10:179" ht="16.5" x14ac:dyDescent="0.2">
      <c r="J46" s="31">
        <v>42</v>
      </c>
      <c r="K46" s="31">
        <v>4</v>
      </c>
      <c r="L46" s="31">
        <v>2</v>
      </c>
      <c r="M46" s="31">
        <f>[2]属性投放!AY47</f>
        <v>308</v>
      </c>
      <c r="N46" s="31">
        <f>[2]属性投放!AZ47</f>
        <v>80</v>
      </c>
      <c r="O46" s="31">
        <f>[2]属性投放!BA47</f>
        <v>1448</v>
      </c>
      <c r="P46" s="31">
        <f>[2]属性投放!BB47</f>
        <v>15</v>
      </c>
      <c r="Q46" s="31">
        <f>[2]属性投放!BC47</f>
        <v>8</v>
      </c>
      <c r="R46" s="31">
        <f>[2]属性投放!BD47</f>
        <v>90</v>
      </c>
      <c r="S46" s="31">
        <f>[2]属性投放!BJ47</f>
        <v>30</v>
      </c>
      <c r="T46" s="31">
        <f>[2]属性投放!BK47</f>
        <v>15</v>
      </c>
      <c r="U46" s="31">
        <f>[2]属性投放!BL47</f>
        <v>180</v>
      </c>
      <c r="V46" s="31">
        <f>[2]属性投放!BM47</f>
        <v>2</v>
      </c>
      <c r="W46" s="31">
        <f>[2]属性投放!BP47</f>
        <v>40</v>
      </c>
      <c r="X46" s="31">
        <f>[2]属性投放!BQ47</f>
        <v>20</v>
      </c>
      <c r="Y46" s="31">
        <f>[2]属性投放!BR47</f>
        <v>240</v>
      </c>
      <c r="Z46" s="31">
        <f>[2]属性投放!BS47</f>
        <v>558</v>
      </c>
      <c r="AA46" s="31">
        <f>[2]属性投放!BT47</f>
        <v>210</v>
      </c>
      <c r="AB46" s="31">
        <f>[2]属性投放!BU47</f>
        <v>2948</v>
      </c>
      <c r="AC46" s="31">
        <f>[2]属性投放!BX47</f>
        <v>250</v>
      </c>
      <c r="AD46" s="31">
        <f>[2]属性投放!BY47</f>
        <v>130</v>
      </c>
      <c r="AE46" s="31">
        <f>[2]属性投放!BZ47</f>
        <v>1500</v>
      </c>
      <c r="AG46" s="31">
        <f>[2]属性投放!DM47</f>
        <v>312</v>
      </c>
      <c r="AH46" s="31">
        <f>[2]属性投放!DN47</f>
        <v>76</v>
      </c>
      <c r="AI46" s="31">
        <f>[2]属性投放!DO47</f>
        <v>1277</v>
      </c>
      <c r="AJ46" s="31">
        <f>[2]属性投放!DP47</f>
        <v>165</v>
      </c>
      <c r="AK46" s="31">
        <f>[2]属性投放!DQ47</f>
        <v>86</v>
      </c>
      <c r="AL46" s="31">
        <f>[2]属性投放!DR47</f>
        <v>990</v>
      </c>
      <c r="AM46" s="31">
        <f>[2]属性投放!DS47</f>
        <v>19</v>
      </c>
      <c r="AN46" s="31">
        <f>[2]属性投放!DT47</f>
        <v>10</v>
      </c>
      <c r="AO46" s="31">
        <f>[2]属性投放!DU47</f>
        <v>116</v>
      </c>
      <c r="AP46" s="31">
        <f>[2]属性投放!DV47</f>
        <v>0</v>
      </c>
      <c r="AQ46" s="31">
        <f>[2]属性投放!DW47</f>
        <v>0</v>
      </c>
      <c r="AR46" s="31">
        <f>[2]属性投放!DX47</f>
        <v>0</v>
      </c>
      <c r="AS46" s="31">
        <f>[2]属性投放!DY47</f>
        <v>477</v>
      </c>
      <c r="AT46" s="31">
        <f>[2]属性投放!DZ47</f>
        <v>162</v>
      </c>
      <c r="AU46" s="31">
        <f>[2]属性投放!EA47</f>
        <v>2267</v>
      </c>
      <c r="AW46" s="32">
        <v>2</v>
      </c>
      <c r="AX46" s="32">
        <v>42</v>
      </c>
      <c r="AY46" s="13">
        <f>[1]卡牌消耗!$AC46</f>
        <v>123</v>
      </c>
      <c r="AZ46" s="33">
        <f>INDEX($CJ$5:$CJ$56,数据母表!AX46)</f>
        <v>17</v>
      </c>
      <c r="BA46" s="13">
        <f>[2]属性投放!CH47</f>
        <v>550</v>
      </c>
      <c r="BB46" s="13">
        <f>[2]属性投放!CI47</f>
        <v>275</v>
      </c>
      <c r="BC46" s="13">
        <f>[2]属性投放!CJ47</f>
        <v>5500</v>
      </c>
      <c r="BD46" s="32">
        <f>[1]卡牌消耗!AD46</f>
        <v>0</v>
      </c>
      <c r="BE46" s="32">
        <f>[1]卡牌消耗!AE46</f>
        <v>0</v>
      </c>
      <c r="BF46" s="32">
        <f>[1]卡牌消耗!AF46</f>
        <v>0</v>
      </c>
      <c r="BG46" s="32">
        <f>[1]卡牌消耗!AG46</f>
        <v>0</v>
      </c>
      <c r="BH46" s="32">
        <f>[1]卡牌消耗!AH46</f>
        <v>10</v>
      </c>
      <c r="BI46" s="32">
        <f>[1]卡牌消耗!AI46</f>
        <v>1</v>
      </c>
      <c r="BJ46" s="32">
        <f>[1]卡牌消耗!AJ46</f>
        <v>20750</v>
      </c>
      <c r="BM46" s="32">
        <v>4</v>
      </c>
      <c r="BN46" s="32">
        <v>2</v>
      </c>
      <c r="BO46" s="13">
        <f>[1]卡牌消耗!BG46</f>
        <v>2</v>
      </c>
      <c r="BP46" s="13">
        <f>[1]卡牌消耗!BH46</f>
        <v>0</v>
      </c>
      <c r="BQ46" s="13">
        <f>[1]卡牌消耗!BI46</f>
        <v>0</v>
      </c>
      <c r="BR46" s="13">
        <f>[1]卡牌消耗!BJ46</f>
        <v>0</v>
      </c>
      <c r="BS46" s="13">
        <f>[1]卡牌消耗!BK46</f>
        <v>5000</v>
      </c>
      <c r="BW46" s="14"/>
      <c r="BX46" s="14"/>
      <c r="BY46" s="14"/>
      <c r="BZ46" s="14"/>
      <c r="CA46" s="14"/>
      <c r="CB46" s="14"/>
      <c r="CI46" s="31">
        <v>42</v>
      </c>
      <c r="CJ46" s="31">
        <f>[2]属性投放!$AL48</f>
        <v>17</v>
      </c>
      <c r="CK46" s="32">
        <f>[2]属性投放!$AN48</f>
        <v>123</v>
      </c>
      <c r="CP46" s="33">
        <v>42</v>
      </c>
      <c r="CQ46" s="33">
        <v>2</v>
      </c>
      <c r="CR46" s="13">
        <f>[1]卡牌消耗!DE46</f>
        <v>8100</v>
      </c>
      <c r="CS46" s="13">
        <f t="shared" si="2"/>
        <v>3240</v>
      </c>
      <c r="CV46" s="33">
        <v>9</v>
      </c>
      <c r="CW46" s="33">
        <v>4</v>
      </c>
      <c r="CX46" s="13">
        <f>[1]装备!V14</f>
        <v>500</v>
      </c>
      <c r="CY46" s="13">
        <f t="shared" si="3"/>
        <v>5000</v>
      </c>
      <c r="CZ46" s="13">
        <f>ROUND(INDEX([2]装备!M$6:M$17,$CV46)*INDEX([2]装备!$BR$6:$BR$9,$CW46),0)</f>
        <v>0</v>
      </c>
      <c r="DA46" s="13">
        <f>ROUND(INDEX([2]装备!N$6:N$17,$CV46)*INDEX([2]装备!$BR$6:$BR$9,$CW46),0)</f>
        <v>0</v>
      </c>
      <c r="DB46" s="13">
        <f>ROUND(INDEX([2]装备!O$6:O$17,$CV46)*INDEX([2]装备!$BR$6:$BR$9,$CW46),0)</f>
        <v>0</v>
      </c>
      <c r="DC46" s="13">
        <f>ROUND(INDEX([2]装备!S$6:S$17,$CV46)*INDEX([2]装备!$BR$6:$BR$9,$CW46),0)</f>
        <v>0</v>
      </c>
      <c r="DD46" s="13">
        <f>ROUND(INDEX([2]装备!T$6:T$17,$CV46)*INDEX([2]装备!$BR$6:$BR$9,$CW46),0)</f>
        <v>0</v>
      </c>
      <c r="DE46" s="13">
        <f>ROUND(INDEX([2]装备!U$6:U$17,$CV46)*INDEX([2]装备!$BR$6:$BR$9,$CW46),0)</f>
        <v>0</v>
      </c>
      <c r="DF46" s="13">
        <v>0</v>
      </c>
      <c r="DG46" s="13">
        <v>0</v>
      </c>
      <c r="DH46" s="13">
        <v>0</v>
      </c>
      <c r="DK46" s="32">
        <v>42</v>
      </c>
      <c r="DL46" s="32">
        <f>[1]装备!AM47*8</f>
        <v>4040</v>
      </c>
      <c r="DM46" s="32">
        <f>[1]装备!AN47*8</f>
        <v>6480</v>
      </c>
      <c r="DN46" s="32">
        <f>[1]装备!AO47*8</f>
        <v>8080</v>
      </c>
      <c r="DO46" s="32">
        <f>[1]装备!AP47*8</f>
        <v>9720</v>
      </c>
      <c r="DR46" s="13">
        <v>42</v>
      </c>
      <c r="DS46" s="13">
        <v>1</v>
      </c>
      <c r="DT46" s="13">
        <f t="shared" si="4"/>
        <v>4040</v>
      </c>
      <c r="DW46" s="13">
        <f>[1]新神器!AG48</f>
        <v>42</v>
      </c>
      <c r="DX46" s="13">
        <f>[1]新神器!AH48</f>
        <v>7</v>
      </c>
      <c r="DY46" s="13">
        <f>[1]新神器!AI48</f>
        <v>8</v>
      </c>
      <c r="DZ46" s="13">
        <f>[1]新神器!$P49</f>
        <v>4</v>
      </c>
      <c r="EA46" s="13">
        <f>[1]新神器!AJ48</f>
        <v>1606044</v>
      </c>
      <c r="EB46" s="13">
        <f>[1]新神器!$AM48</f>
        <v>750</v>
      </c>
      <c r="EH46" s="13">
        <f>[1]新神器!HA48</f>
        <v>3</v>
      </c>
      <c r="EI46" s="13">
        <f t="shared" si="5"/>
        <v>1</v>
      </c>
      <c r="EJ46" s="13">
        <f t="shared" si="6"/>
        <v>2</v>
      </c>
      <c r="EK46" s="13">
        <f>[1]新神器!HE48</f>
        <v>1606005</v>
      </c>
      <c r="EL46" s="13" t="str">
        <f>[1]新神器!HF48</f>
        <v>神器1-3 : 12级</v>
      </c>
      <c r="EM46" s="13">
        <f>[1]新神器!HH48</f>
        <v>12</v>
      </c>
      <c r="EN46" s="13">
        <f>[1]新神器!HJ48</f>
        <v>6</v>
      </c>
      <c r="EO46" s="13">
        <f>[2]新神器!$AW47*6</f>
        <v>3228</v>
      </c>
      <c r="EP46" s="13">
        <f t="shared" si="7"/>
        <v>342</v>
      </c>
      <c r="EQ46" s="13">
        <f t="shared" si="0"/>
        <v>180</v>
      </c>
      <c r="ER46" s="13">
        <f>[1]新神器!$HL48</f>
        <v>6600</v>
      </c>
      <c r="ES46" s="13">
        <f t="shared" si="8"/>
        <v>186.6</v>
      </c>
      <c r="ET46" s="13">
        <f t="shared" si="9"/>
        <v>11</v>
      </c>
      <c r="FF46" s="38">
        <f>[2]专属武器!O45</f>
        <v>5</v>
      </c>
      <c r="FG46" s="38">
        <f>[2]专属武器!P45</f>
        <v>1</v>
      </c>
      <c r="FH46" s="13">
        <f>[2]专属武器!Q45</f>
        <v>140</v>
      </c>
      <c r="FI46" s="13">
        <f>[2]专属武器!R45</f>
        <v>70</v>
      </c>
      <c r="FJ46" s="13">
        <f>[2]专属武器!S45</f>
        <v>2800</v>
      </c>
      <c r="FK46" s="13">
        <f t="shared" si="11"/>
        <v>4200</v>
      </c>
      <c r="FL46" s="13">
        <f>IF(FG46&gt;0,INDEX([1]专属武器强化!DX$6:DX$77,($FF46-1)*9+$FG46),0)</f>
        <v>0</v>
      </c>
      <c r="FM46" s="13">
        <f>IF(FH46&gt;0,INDEX([1]专属武器强化!DY$6:DY$77,($FF46-1)*9+$FG46),0)</f>
        <v>15.298070175438598</v>
      </c>
      <c r="FN46" s="13">
        <f>IF(FI46&gt;0,INDEX([1]专属武器强化!DZ$6:DZ$77,($FF46-1)*9+$FG46),0)</f>
        <v>9.8814035087719319</v>
      </c>
      <c r="FO46" s="13">
        <f>IF(FJ46&gt;0,INDEX([1]专属武器强化!EA$6:EA$77,($FF46-1)*9+$FG46),0)</f>
        <v>0</v>
      </c>
      <c r="FP46" s="13">
        <f>IF(FG46&gt;0,ROUND(INDEX([1]专属武器强化!$EY$6:$EY$77,(FF46-1)*9+FG46),0),0)</f>
        <v>7424</v>
      </c>
      <c r="FQ46" s="13">
        <f t="shared" si="12"/>
        <v>350.60877192982463</v>
      </c>
      <c r="FR46" s="13">
        <f t="shared" si="13"/>
        <v>358.03277192982461</v>
      </c>
      <c r="FS46" s="13">
        <f t="shared" si="14"/>
        <v>11.730769720776319</v>
      </c>
      <c r="FV46" s="14"/>
      <c r="FW46" s="14"/>
    </row>
    <row r="47" spans="10:179" ht="16.5" x14ac:dyDescent="0.2">
      <c r="J47" s="31">
        <v>43</v>
      </c>
      <c r="K47" s="31">
        <v>4</v>
      </c>
      <c r="L47" s="31">
        <v>3</v>
      </c>
      <c r="M47" s="31">
        <f>[2]属性投放!AY48</f>
        <v>558</v>
      </c>
      <c r="N47" s="31">
        <f>[2]属性投放!AZ48</f>
        <v>210</v>
      </c>
      <c r="O47" s="31">
        <f>[2]属性投放!BA48</f>
        <v>2948</v>
      </c>
      <c r="P47" s="31">
        <f>[2]属性投放!BB48</f>
        <v>15</v>
      </c>
      <c r="Q47" s="31">
        <f>[2]属性投放!BC48</f>
        <v>8</v>
      </c>
      <c r="R47" s="31">
        <f>[2]属性投放!BD48</f>
        <v>90</v>
      </c>
      <c r="S47" s="31">
        <f>[2]属性投放!BJ48</f>
        <v>35</v>
      </c>
      <c r="T47" s="31">
        <f>[2]属性投放!BK48</f>
        <v>18</v>
      </c>
      <c r="U47" s="31">
        <f>[2]属性投放!BL48</f>
        <v>210</v>
      </c>
      <c r="V47" s="31">
        <f>[2]属性投放!BM48</f>
        <v>2</v>
      </c>
      <c r="W47" s="31">
        <f>[2]属性投放!BP48</f>
        <v>80</v>
      </c>
      <c r="X47" s="31">
        <f>[2]属性投放!BQ48</f>
        <v>40</v>
      </c>
      <c r="Y47" s="31">
        <f>[2]属性投放!BR48</f>
        <v>480</v>
      </c>
      <c r="Z47" s="31">
        <f>[2]属性投放!BS48</f>
        <v>858</v>
      </c>
      <c r="AA47" s="31">
        <f>[2]属性投放!BT48</f>
        <v>366</v>
      </c>
      <c r="AB47" s="31">
        <f>[2]属性投放!BU48</f>
        <v>4748</v>
      </c>
      <c r="AC47" s="31">
        <f>[2]属性投放!BX48</f>
        <v>300</v>
      </c>
      <c r="AD47" s="31">
        <f>[2]属性投放!BY48</f>
        <v>156</v>
      </c>
      <c r="AE47" s="31">
        <f>[2]属性投放!BZ48</f>
        <v>1800</v>
      </c>
      <c r="AG47" s="31">
        <f>[2]属性投放!DM48</f>
        <v>477</v>
      </c>
      <c r="AH47" s="31">
        <f>[2]属性投放!DN48</f>
        <v>162</v>
      </c>
      <c r="AI47" s="31">
        <f>[2]属性投放!DO48</f>
        <v>2267</v>
      </c>
      <c r="AJ47" s="31">
        <f>[2]属性投放!DP48</f>
        <v>165</v>
      </c>
      <c r="AK47" s="31">
        <f>[2]属性投放!DQ48</f>
        <v>86</v>
      </c>
      <c r="AL47" s="31">
        <f>[2]属性投放!DR48</f>
        <v>990</v>
      </c>
      <c r="AM47" s="31">
        <f>[2]属性投放!DS48</f>
        <v>19</v>
      </c>
      <c r="AN47" s="31">
        <f>[2]属性投放!DT48</f>
        <v>10</v>
      </c>
      <c r="AO47" s="31">
        <f>[2]属性投放!DU48</f>
        <v>116</v>
      </c>
      <c r="AP47" s="31">
        <f>[2]属性投放!DV48</f>
        <v>190</v>
      </c>
      <c r="AQ47" s="31">
        <f>[2]属性投放!DW48</f>
        <v>100</v>
      </c>
      <c r="AR47" s="31">
        <f>[2]属性投放!DX48</f>
        <v>1160</v>
      </c>
      <c r="AS47" s="31">
        <f>[2]属性投放!DY48</f>
        <v>832</v>
      </c>
      <c r="AT47" s="31">
        <f>[2]属性投放!DZ48</f>
        <v>348</v>
      </c>
      <c r="AU47" s="31">
        <f>[2]属性投放!EA48</f>
        <v>4417</v>
      </c>
      <c r="AW47" s="32">
        <v>2</v>
      </c>
      <c r="AX47" s="32">
        <v>43</v>
      </c>
      <c r="AY47" s="13">
        <f>[1]卡牌消耗!$AC47</f>
        <v>125</v>
      </c>
      <c r="AZ47" s="33">
        <f>INDEX($CJ$5:$CJ$56,数据母表!AX47)</f>
        <v>18</v>
      </c>
      <c r="BA47" s="13">
        <f>[2]属性投放!CH48</f>
        <v>680</v>
      </c>
      <c r="BB47" s="13">
        <f>[2]属性投放!CI48</f>
        <v>340</v>
      </c>
      <c r="BC47" s="13">
        <f>[2]属性投放!CJ48</f>
        <v>6800</v>
      </c>
      <c r="BD47" s="32">
        <f>[1]卡牌消耗!AD47</f>
        <v>0</v>
      </c>
      <c r="BE47" s="32">
        <f>[1]卡牌消耗!AE47</f>
        <v>0</v>
      </c>
      <c r="BF47" s="32">
        <f>[1]卡牌消耗!AF47</f>
        <v>0</v>
      </c>
      <c r="BG47" s="32">
        <f>[1]卡牌消耗!AG47</f>
        <v>0</v>
      </c>
      <c r="BH47" s="32">
        <f>[1]卡牌消耗!AH47</f>
        <v>10</v>
      </c>
      <c r="BI47" s="32">
        <f>[1]卡牌消耗!AI47</f>
        <v>1</v>
      </c>
      <c r="BJ47" s="32">
        <f>[1]卡牌消耗!AJ47</f>
        <v>20750</v>
      </c>
      <c r="BM47" s="32">
        <v>4</v>
      </c>
      <c r="BN47" s="32">
        <v>3</v>
      </c>
      <c r="BO47" s="13">
        <f>[1]卡牌消耗!BG47</f>
        <v>6</v>
      </c>
      <c r="BP47" s="13">
        <f>[1]卡牌消耗!BH47</f>
        <v>0</v>
      </c>
      <c r="BQ47" s="13">
        <f>[1]卡牌消耗!BI47</f>
        <v>0</v>
      </c>
      <c r="BR47" s="13">
        <f>[1]卡牌消耗!BJ47</f>
        <v>0</v>
      </c>
      <c r="BS47" s="13">
        <f>[1]卡牌消耗!BK47</f>
        <v>5000</v>
      </c>
      <c r="BW47" s="14"/>
      <c r="BX47" s="14"/>
      <c r="BY47" s="14"/>
      <c r="BZ47" s="14"/>
      <c r="CA47" s="14"/>
      <c r="CB47" s="14"/>
      <c r="CI47" s="31">
        <v>43</v>
      </c>
      <c r="CJ47" s="31">
        <f>[2]属性投放!$AL49</f>
        <v>18</v>
      </c>
      <c r="CK47" s="32">
        <f>[2]属性投放!$AN49</f>
        <v>125</v>
      </c>
      <c r="CP47" s="33">
        <v>43</v>
      </c>
      <c r="CQ47" s="33">
        <v>2</v>
      </c>
      <c r="CR47" s="13">
        <f>[1]卡牌消耗!DE47</f>
        <v>8500</v>
      </c>
      <c r="CS47" s="13">
        <f t="shared" si="2"/>
        <v>3400</v>
      </c>
      <c r="CV47" s="33">
        <v>10</v>
      </c>
      <c r="CW47" s="33">
        <v>4</v>
      </c>
      <c r="CX47" s="13">
        <f>[1]装备!V15</f>
        <v>600</v>
      </c>
      <c r="CY47" s="13">
        <f t="shared" si="3"/>
        <v>6000</v>
      </c>
      <c r="CZ47" s="13">
        <f>ROUND(INDEX([2]装备!M$6:M$17,$CV47)*INDEX([2]装备!$BR$6:$BR$9,$CW47),0)</f>
        <v>0</v>
      </c>
      <c r="DA47" s="13">
        <f>ROUND(INDEX([2]装备!N$6:N$17,$CV47)*INDEX([2]装备!$BR$6:$BR$9,$CW47),0)</f>
        <v>0</v>
      </c>
      <c r="DB47" s="13">
        <f>ROUND(INDEX([2]装备!O$6:O$17,$CV47)*INDEX([2]装备!$BR$6:$BR$9,$CW47),0)</f>
        <v>0</v>
      </c>
      <c r="DC47" s="13">
        <f>ROUND(INDEX([2]装备!S$6:S$17,$CV47)*INDEX([2]装备!$BR$6:$BR$9,$CW47),0)</f>
        <v>0</v>
      </c>
      <c r="DD47" s="13">
        <f>ROUND(INDEX([2]装备!T$6:T$17,$CV47)*INDEX([2]装备!$BR$6:$BR$9,$CW47),0)</f>
        <v>0</v>
      </c>
      <c r="DE47" s="13">
        <f>ROUND(INDEX([2]装备!U$6:U$17,$CV47)*INDEX([2]装备!$BR$6:$BR$9,$CW47),0)</f>
        <v>0</v>
      </c>
      <c r="DF47" s="13">
        <v>0</v>
      </c>
      <c r="DG47" s="13">
        <v>0</v>
      </c>
      <c r="DH47" s="13">
        <v>0</v>
      </c>
      <c r="DK47" s="32">
        <v>43</v>
      </c>
      <c r="DL47" s="32">
        <f>[1]装备!AM48*8</f>
        <v>4200</v>
      </c>
      <c r="DM47" s="32">
        <f>[1]装备!AN48*8</f>
        <v>6720</v>
      </c>
      <c r="DN47" s="32">
        <f>[1]装备!AO48*8</f>
        <v>8400</v>
      </c>
      <c r="DO47" s="32">
        <f>[1]装备!AP48*8</f>
        <v>10080</v>
      </c>
      <c r="DR47" s="13">
        <v>43</v>
      </c>
      <c r="DS47" s="13">
        <v>1</v>
      </c>
      <c r="DT47" s="13">
        <f t="shared" si="4"/>
        <v>4200</v>
      </c>
      <c r="EH47" s="13">
        <f>[1]新神器!HA49</f>
        <v>3</v>
      </c>
      <c r="EI47" s="13">
        <f t="shared" si="5"/>
        <v>1</v>
      </c>
      <c r="EJ47" s="13">
        <f t="shared" si="6"/>
        <v>2</v>
      </c>
      <c r="EK47" s="13">
        <f>[1]新神器!HE49</f>
        <v>1606005</v>
      </c>
      <c r="EL47" s="13" t="str">
        <f>[1]新神器!HF49</f>
        <v>神器1-3 : 13级</v>
      </c>
      <c r="EM47" s="13">
        <f>[1]新神器!HH49</f>
        <v>13</v>
      </c>
      <c r="EN47" s="13">
        <f>[1]新神器!HJ49</f>
        <v>7</v>
      </c>
      <c r="EO47" s="13">
        <f>[2]新神器!$AW48*6</f>
        <v>3564</v>
      </c>
      <c r="EP47" s="13">
        <f t="shared" si="7"/>
        <v>336</v>
      </c>
      <c r="EQ47" s="13">
        <f t="shared" si="0"/>
        <v>210</v>
      </c>
      <c r="ER47" s="13">
        <f>[1]新神器!$HL49</f>
        <v>6700</v>
      </c>
      <c r="ES47" s="13">
        <f t="shared" si="8"/>
        <v>216.7</v>
      </c>
      <c r="ET47" s="13">
        <f t="shared" si="9"/>
        <v>9.3000000000000007</v>
      </c>
      <c r="FF47" s="38">
        <f>[2]专属武器!O46</f>
        <v>5</v>
      </c>
      <c r="FG47" s="38">
        <f>[2]专属武器!P46</f>
        <v>2</v>
      </c>
      <c r="FH47" s="13">
        <f>[2]专属武器!Q46</f>
        <v>200</v>
      </c>
      <c r="FI47" s="13">
        <f>[2]专属武器!R46</f>
        <v>100</v>
      </c>
      <c r="FJ47" s="13">
        <f>[2]专属武器!S46</f>
        <v>4000</v>
      </c>
      <c r="FK47" s="13">
        <f t="shared" si="11"/>
        <v>6000</v>
      </c>
      <c r="FL47" s="13">
        <f>IF(FG47&gt;0,INDEX([1]专属武器强化!DX$6:DX$77,($FF47-1)*9+$FG47),0)</f>
        <v>0</v>
      </c>
      <c r="FM47" s="13">
        <f>IF(FH47&gt;0,INDEX([1]专属武器强化!DY$6:DY$77,($FF47-1)*9+$FG47),0)</f>
        <v>30.596140350877196</v>
      </c>
      <c r="FN47" s="13">
        <f>IF(FI47&gt;0,INDEX([1]专属武器强化!DZ$6:DZ$77,($FF47-1)*9+$FG47),0)</f>
        <v>19.762807017543864</v>
      </c>
      <c r="FO47" s="13">
        <f>IF(FJ47&gt;0,INDEX([1]专属武器强化!EA$6:EA$77,($FF47-1)*9+$FG47),0)</f>
        <v>0</v>
      </c>
      <c r="FP47" s="13">
        <f>IF(FG47&gt;0,ROUND(INDEX([1]专属武器强化!$EY$6:$EY$77,(FF47-1)*9+FG47),0),0)</f>
        <v>11136</v>
      </c>
      <c r="FQ47" s="13">
        <f t="shared" si="12"/>
        <v>701.21754385964925</v>
      </c>
      <c r="FR47" s="13">
        <f t="shared" si="13"/>
        <v>712.35354385964922</v>
      </c>
      <c r="FS47" s="13">
        <f t="shared" si="14"/>
        <v>8.422783955690047</v>
      </c>
      <c r="FV47" s="14"/>
      <c r="FW47" s="14"/>
    </row>
    <row r="48" spans="10:179" ht="16.5" x14ac:dyDescent="0.2">
      <c r="J48" s="31">
        <v>44</v>
      </c>
      <c r="K48" s="31">
        <v>4</v>
      </c>
      <c r="L48" s="31">
        <v>4</v>
      </c>
      <c r="M48" s="31">
        <f>[2]属性投放!AY49</f>
        <v>858</v>
      </c>
      <c r="N48" s="31">
        <f>[2]属性投放!AZ49</f>
        <v>366</v>
      </c>
      <c r="O48" s="31">
        <f>[2]属性投放!BA49</f>
        <v>4748</v>
      </c>
      <c r="P48" s="31">
        <f>[2]属性投放!BB49</f>
        <v>20</v>
      </c>
      <c r="Q48" s="31">
        <f>[2]属性投放!BC49</f>
        <v>10</v>
      </c>
      <c r="R48" s="31">
        <f>[2]属性投放!BD49</f>
        <v>140</v>
      </c>
      <c r="S48" s="31">
        <f>[2]属性投放!BJ49</f>
        <v>45</v>
      </c>
      <c r="T48" s="31">
        <f>[2]属性投放!BK49</f>
        <v>23</v>
      </c>
      <c r="U48" s="31">
        <f>[2]属性投放!BL49</f>
        <v>315</v>
      </c>
      <c r="V48" s="31">
        <f>[2]属性投放!BM49</f>
        <v>2</v>
      </c>
      <c r="W48" s="31">
        <f>[2]属性投放!BP49</f>
        <v>100</v>
      </c>
      <c r="X48" s="31">
        <f>[2]属性投放!BQ49</f>
        <v>50</v>
      </c>
      <c r="Y48" s="31">
        <f>[2]属性投放!BR49</f>
        <v>700</v>
      </c>
      <c r="Z48" s="31">
        <f>[2]属性投放!BS49</f>
        <v>1248</v>
      </c>
      <c r="AA48" s="31">
        <f>[2]属性投放!BT49</f>
        <v>562</v>
      </c>
      <c r="AB48" s="31">
        <f>[2]属性投放!BU49</f>
        <v>7478</v>
      </c>
      <c r="AC48" s="31">
        <f>[2]属性投放!BX49</f>
        <v>390</v>
      </c>
      <c r="AD48" s="31">
        <f>[2]属性投放!BY49</f>
        <v>196</v>
      </c>
      <c r="AE48" s="31">
        <f>[2]属性投放!BZ49</f>
        <v>2730</v>
      </c>
      <c r="AG48" s="31">
        <f>[2]属性投放!DM49</f>
        <v>832</v>
      </c>
      <c r="AH48" s="31">
        <f>[2]属性投放!DN49</f>
        <v>348</v>
      </c>
      <c r="AI48" s="31">
        <f>[2]属性投放!DO49</f>
        <v>4417</v>
      </c>
      <c r="AJ48" s="31">
        <f>[2]属性投放!DP49</f>
        <v>342</v>
      </c>
      <c r="AK48" s="31">
        <f>[2]属性投放!DQ49</f>
        <v>172</v>
      </c>
      <c r="AL48" s="31">
        <f>[2]属性投放!DR49</f>
        <v>2394</v>
      </c>
      <c r="AM48" s="31">
        <f>[2]属性投放!DS49</f>
        <v>40</v>
      </c>
      <c r="AN48" s="31">
        <f>[2]属性投放!DT49</f>
        <v>20</v>
      </c>
      <c r="AO48" s="31">
        <f>[2]属性投放!DU49</f>
        <v>279</v>
      </c>
      <c r="AP48" s="31">
        <f>[2]属性投放!DV49</f>
        <v>0</v>
      </c>
      <c r="AQ48" s="31">
        <f>[2]属性投放!DW49</f>
        <v>0</v>
      </c>
      <c r="AR48" s="31">
        <f>[2]属性投放!DX49</f>
        <v>0</v>
      </c>
      <c r="AS48" s="31">
        <f>[2]属性投放!DY49</f>
        <v>1174</v>
      </c>
      <c r="AT48" s="31">
        <f>[2]属性投放!DZ49</f>
        <v>520</v>
      </c>
      <c r="AU48" s="31">
        <f>[2]属性投放!EA49</f>
        <v>6811</v>
      </c>
      <c r="AW48" s="32">
        <v>2</v>
      </c>
      <c r="AX48" s="32">
        <v>44</v>
      </c>
      <c r="AY48" s="13">
        <f>[1]卡牌消耗!$AC48</f>
        <v>128</v>
      </c>
      <c r="AZ48" s="33">
        <f>INDEX($CJ$5:$CJ$56,数据母表!AX48)</f>
        <v>18</v>
      </c>
      <c r="BA48" s="13">
        <f>[2]属性投放!CH49</f>
        <v>680</v>
      </c>
      <c r="BB48" s="13">
        <f>[2]属性投放!CI49</f>
        <v>340</v>
      </c>
      <c r="BC48" s="13">
        <f>[2]属性投放!CJ49</f>
        <v>6800</v>
      </c>
      <c r="BD48" s="32">
        <f>[1]卡牌消耗!AD48</f>
        <v>0</v>
      </c>
      <c r="BE48" s="32">
        <f>[1]卡牌消耗!AE48</f>
        <v>0</v>
      </c>
      <c r="BF48" s="32">
        <f>[1]卡牌消耗!AF48</f>
        <v>0</v>
      </c>
      <c r="BG48" s="32">
        <f>[1]卡牌消耗!AG48</f>
        <v>0</v>
      </c>
      <c r="BH48" s="32">
        <f>[1]卡牌消耗!AH48</f>
        <v>10</v>
      </c>
      <c r="BI48" s="32">
        <f>[1]卡牌消耗!AI48</f>
        <v>1</v>
      </c>
      <c r="BJ48" s="32">
        <f>[1]卡牌消耗!AJ48</f>
        <v>26400</v>
      </c>
      <c r="BM48" s="32">
        <v>4</v>
      </c>
      <c r="BN48" s="32">
        <v>4</v>
      </c>
      <c r="BO48" s="13">
        <f>[1]卡牌消耗!BG48</f>
        <v>20</v>
      </c>
      <c r="BP48" s="13">
        <f>[1]卡牌消耗!BH48</f>
        <v>0</v>
      </c>
      <c r="BQ48" s="13">
        <f>[1]卡牌消耗!BI48</f>
        <v>0</v>
      </c>
      <c r="BR48" s="13">
        <f>[1]卡牌消耗!BJ48</f>
        <v>0</v>
      </c>
      <c r="BS48" s="13">
        <f>[1]卡牌消耗!BK48</f>
        <v>6000</v>
      </c>
      <c r="BW48" s="14"/>
      <c r="BX48" s="14"/>
      <c r="BY48" s="14"/>
      <c r="BZ48" s="14"/>
      <c r="CA48" s="14"/>
      <c r="CB48" s="14"/>
      <c r="CI48" s="31">
        <v>44</v>
      </c>
      <c r="CJ48" s="31">
        <f>[2]属性投放!$AL50</f>
        <v>18</v>
      </c>
      <c r="CK48" s="32">
        <f>[2]属性投放!$AN50</f>
        <v>128</v>
      </c>
      <c r="CP48" s="33">
        <v>44</v>
      </c>
      <c r="CQ48" s="33">
        <v>2</v>
      </c>
      <c r="CR48" s="13">
        <f>[1]卡牌消耗!DE48</f>
        <v>8850</v>
      </c>
      <c r="CS48" s="13">
        <f t="shared" si="2"/>
        <v>3540</v>
      </c>
      <c r="CV48" s="33">
        <v>11</v>
      </c>
      <c r="CW48" s="33">
        <v>4</v>
      </c>
      <c r="CX48" s="13">
        <f>[1]装备!V16</f>
        <v>800</v>
      </c>
      <c r="CY48" s="13">
        <f t="shared" si="3"/>
        <v>8000</v>
      </c>
      <c r="CZ48" s="13">
        <f>ROUND(INDEX([2]装备!M$6:M$17,$CV48)*INDEX([2]装备!$BR$6:$BR$9,$CW48),0)</f>
        <v>0</v>
      </c>
      <c r="DA48" s="13">
        <f>ROUND(INDEX([2]装备!N$6:N$17,$CV48)*INDEX([2]装备!$BR$6:$BR$9,$CW48),0)</f>
        <v>0</v>
      </c>
      <c r="DB48" s="13">
        <f>ROUND(INDEX([2]装备!O$6:O$17,$CV48)*INDEX([2]装备!$BR$6:$BR$9,$CW48),0)</f>
        <v>0</v>
      </c>
      <c r="DC48" s="13">
        <f>ROUND(INDEX([2]装备!S$6:S$17,$CV48)*INDEX([2]装备!$BR$6:$BR$9,$CW48),0)</f>
        <v>0</v>
      </c>
      <c r="DD48" s="13">
        <f>ROUND(INDEX([2]装备!T$6:T$17,$CV48)*INDEX([2]装备!$BR$6:$BR$9,$CW48),0)</f>
        <v>0</v>
      </c>
      <c r="DE48" s="13">
        <f>ROUND(INDEX([2]装备!U$6:U$17,$CV48)*INDEX([2]装备!$BR$6:$BR$9,$CW48),0)</f>
        <v>0</v>
      </c>
      <c r="DF48" s="13">
        <v>0</v>
      </c>
      <c r="DG48" s="13">
        <v>0</v>
      </c>
      <c r="DH48" s="13">
        <v>0</v>
      </c>
      <c r="DK48" s="32">
        <v>44</v>
      </c>
      <c r="DL48" s="32">
        <f>[1]装备!AM49*8</f>
        <v>4360</v>
      </c>
      <c r="DM48" s="32">
        <f>[1]装备!AN49*8</f>
        <v>7000</v>
      </c>
      <c r="DN48" s="32">
        <f>[1]装备!AO49*8</f>
        <v>8720</v>
      </c>
      <c r="DO48" s="32">
        <f>[1]装备!AP49*8</f>
        <v>10480</v>
      </c>
      <c r="DR48" s="13">
        <v>44</v>
      </c>
      <c r="DS48" s="13">
        <v>1</v>
      </c>
      <c r="DT48" s="13">
        <f t="shared" si="4"/>
        <v>4360</v>
      </c>
      <c r="EH48" s="13">
        <f>[1]新神器!HA50</f>
        <v>3</v>
      </c>
      <c r="EI48" s="13">
        <f t="shared" si="5"/>
        <v>1</v>
      </c>
      <c r="EJ48" s="13">
        <f t="shared" si="6"/>
        <v>2</v>
      </c>
      <c r="EK48" s="13">
        <f>[1]新神器!HE50</f>
        <v>1606005</v>
      </c>
      <c r="EL48" s="13" t="str">
        <f>[1]新神器!HF50</f>
        <v>神器1-3 : 14级</v>
      </c>
      <c r="EM48" s="13">
        <f>[1]新神器!HH50</f>
        <v>14</v>
      </c>
      <c r="EN48" s="13">
        <f>[1]新神器!HJ50</f>
        <v>7</v>
      </c>
      <c r="EO48" s="13">
        <f>[2]新神器!$AW49*6</f>
        <v>3912</v>
      </c>
      <c r="EP48" s="13">
        <f t="shared" si="7"/>
        <v>348</v>
      </c>
      <c r="EQ48" s="13">
        <f t="shared" si="0"/>
        <v>210</v>
      </c>
      <c r="ER48" s="13">
        <f>[1]新神器!$HL50</f>
        <v>6850</v>
      </c>
      <c r="ES48" s="13">
        <f t="shared" si="8"/>
        <v>216.85</v>
      </c>
      <c r="ET48" s="13">
        <f t="shared" si="9"/>
        <v>9.6300000000000008</v>
      </c>
      <c r="FF48" s="38">
        <f>[2]专属武器!O47</f>
        <v>5</v>
      </c>
      <c r="FG48" s="38">
        <f>[2]专属武器!P47</f>
        <v>3</v>
      </c>
      <c r="FH48" s="13">
        <f>[2]专属武器!Q47</f>
        <v>260</v>
      </c>
      <c r="FI48" s="13">
        <f>[2]专属武器!R47</f>
        <v>130</v>
      </c>
      <c r="FJ48" s="13">
        <f>[2]专属武器!S47</f>
        <v>5200</v>
      </c>
      <c r="FK48" s="13">
        <f t="shared" si="11"/>
        <v>7800</v>
      </c>
      <c r="FL48" s="13">
        <f>IF(FG48&gt;0,INDEX([1]专属武器强化!DX$6:DX$77,($FF48-1)*9+$FG48),0)</f>
        <v>0</v>
      </c>
      <c r="FM48" s="13">
        <f>IF(FH48&gt;0,INDEX([1]专属武器强化!DY$6:DY$77,($FF48-1)*9+$FG48),0)</f>
        <v>45.894210526315796</v>
      </c>
      <c r="FN48" s="13">
        <f>IF(FI48&gt;0,INDEX([1]专属武器强化!DZ$6:DZ$77,($FF48-1)*9+$FG48),0)</f>
        <v>29.644210526315792</v>
      </c>
      <c r="FO48" s="13">
        <f>IF(FJ48&gt;0,INDEX([1]专属武器强化!EA$6:EA$77,($FF48-1)*9+$FG48),0)</f>
        <v>0</v>
      </c>
      <c r="FP48" s="13">
        <f>IF(FG48&gt;0,ROUND(INDEX([1]专属武器强化!$EY$6:$EY$77,(FF48-1)*9+FG48),0),0)</f>
        <v>18561</v>
      </c>
      <c r="FQ48" s="13">
        <f t="shared" si="12"/>
        <v>1051.8263157894739</v>
      </c>
      <c r="FR48" s="13">
        <f t="shared" si="13"/>
        <v>1070.3873157894739</v>
      </c>
      <c r="FS48" s="13">
        <f t="shared" si="14"/>
        <v>7.2870818674145434</v>
      </c>
      <c r="FV48" s="14"/>
      <c r="FW48" s="14"/>
    </row>
    <row r="49" spans="10:179" ht="16.5" x14ac:dyDescent="0.2">
      <c r="J49" s="31">
        <v>45</v>
      </c>
      <c r="K49" s="31">
        <v>4</v>
      </c>
      <c r="L49" s="31">
        <v>5</v>
      </c>
      <c r="M49" s="31">
        <f>[2]属性投放!AY50</f>
        <v>1248</v>
      </c>
      <c r="N49" s="31">
        <f>[2]属性投放!AZ50</f>
        <v>562</v>
      </c>
      <c r="O49" s="31">
        <f>[2]属性投放!BA50</f>
        <v>7478</v>
      </c>
      <c r="P49" s="31">
        <f>[2]属性投放!BB50</f>
        <v>20</v>
      </c>
      <c r="Q49" s="31">
        <f>[2]属性投放!BC50</f>
        <v>10</v>
      </c>
      <c r="R49" s="31">
        <f>[2]属性投放!BD50</f>
        <v>140</v>
      </c>
      <c r="S49" s="31">
        <f>[2]属性投放!BJ50</f>
        <v>55</v>
      </c>
      <c r="T49" s="31">
        <f>[2]属性投放!BK50</f>
        <v>28</v>
      </c>
      <c r="U49" s="31">
        <f>[2]属性投放!BL50</f>
        <v>385</v>
      </c>
      <c r="V49" s="31">
        <f>[2]属性投放!BM50</f>
        <v>2</v>
      </c>
      <c r="W49" s="31">
        <f>[2]属性投放!BP50</f>
        <v>120</v>
      </c>
      <c r="X49" s="31">
        <f>[2]属性投放!BQ50</f>
        <v>60</v>
      </c>
      <c r="Y49" s="31">
        <f>[2]属性投放!BR50</f>
        <v>840</v>
      </c>
      <c r="Z49" s="31">
        <f>[2]属性投放!BS50</f>
        <v>1618</v>
      </c>
      <c r="AA49" s="31">
        <f>[2]属性投放!BT50</f>
        <v>748</v>
      </c>
      <c r="AB49" s="31">
        <f>[2]属性投放!BU50</f>
        <v>10068</v>
      </c>
      <c r="AC49" s="31">
        <f>[2]属性投放!BX50</f>
        <v>370</v>
      </c>
      <c r="AD49" s="31">
        <f>[2]属性投放!BY50</f>
        <v>186</v>
      </c>
      <c r="AE49" s="31">
        <f>[2]属性投放!BZ50</f>
        <v>2590</v>
      </c>
      <c r="AG49" s="31">
        <f>[2]属性投放!DM50</f>
        <v>1174</v>
      </c>
      <c r="AH49" s="31">
        <f>[2]属性投放!DN50</f>
        <v>520</v>
      </c>
      <c r="AI49" s="31">
        <f>[2]属性投放!DO50</f>
        <v>6811</v>
      </c>
      <c r="AJ49" s="31">
        <f>[2]属性投放!DP50</f>
        <v>342</v>
      </c>
      <c r="AK49" s="31">
        <f>[2]属性投放!DQ50</f>
        <v>172</v>
      </c>
      <c r="AL49" s="31">
        <f>[2]属性投放!DR50</f>
        <v>2394</v>
      </c>
      <c r="AM49" s="31">
        <f>[2]属性投放!DS50</f>
        <v>40</v>
      </c>
      <c r="AN49" s="31">
        <f>[2]属性投放!DT50</f>
        <v>20</v>
      </c>
      <c r="AO49" s="31">
        <f>[2]属性投放!DU50</f>
        <v>279</v>
      </c>
      <c r="AP49" s="31">
        <f>[2]属性投放!DV50</f>
        <v>0</v>
      </c>
      <c r="AQ49" s="31">
        <f>[2]属性投放!DW50</f>
        <v>0</v>
      </c>
      <c r="AR49" s="31">
        <f>[2]属性投放!DX50</f>
        <v>0</v>
      </c>
      <c r="AS49" s="31">
        <f>[2]属性投放!DY50</f>
        <v>1516</v>
      </c>
      <c r="AT49" s="31">
        <f>[2]属性投放!DZ50</f>
        <v>692</v>
      </c>
      <c r="AU49" s="31">
        <f>[2]属性投放!EA50</f>
        <v>9205</v>
      </c>
      <c r="AW49" s="32">
        <v>2</v>
      </c>
      <c r="AX49" s="32">
        <v>45</v>
      </c>
      <c r="AY49" s="13">
        <f>[1]卡牌消耗!$AC49</f>
        <v>130</v>
      </c>
      <c r="AZ49" s="33">
        <f>INDEX($CJ$5:$CJ$56,数据母表!AX49)</f>
        <v>18</v>
      </c>
      <c r="BA49" s="13">
        <f>[2]属性投放!CH50</f>
        <v>680</v>
      </c>
      <c r="BB49" s="13">
        <f>[2]属性投放!CI50</f>
        <v>340</v>
      </c>
      <c r="BC49" s="13">
        <f>[2]属性投放!CJ50</f>
        <v>6800</v>
      </c>
      <c r="BD49" s="32">
        <f>[1]卡牌消耗!AD49</f>
        <v>0</v>
      </c>
      <c r="BE49" s="32">
        <f>[1]卡牌消耗!AE49</f>
        <v>0</v>
      </c>
      <c r="BF49" s="32">
        <f>[1]卡牌消耗!AF49</f>
        <v>0</v>
      </c>
      <c r="BG49" s="32">
        <f>[1]卡牌消耗!AG49</f>
        <v>0</v>
      </c>
      <c r="BH49" s="32">
        <f>[1]卡牌消耗!AH49</f>
        <v>10</v>
      </c>
      <c r="BI49" s="32">
        <f>[1]卡牌消耗!AI49</f>
        <v>1</v>
      </c>
      <c r="BJ49" s="32">
        <f>[1]卡牌消耗!AJ49</f>
        <v>26400</v>
      </c>
      <c r="BM49" s="32">
        <v>4</v>
      </c>
      <c r="BN49" s="32">
        <v>5</v>
      </c>
      <c r="BO49" s="13">
        <f>[1]卡牌消耗!BG49</f>
        <v>40</v>
      </c>
      <c r="BP49" s="13">
        <f>[1]卡牌消耗!BH49</f>
        <v>0</v>
      </c>
      <c r="BQ49" s="13">
        <f>[1]卡牌消耗!BI49</f>
        <v>0</v>
      </c>
      <c r="BR49" s="13">
        <f>[1]卡牌消耗!BJ49</f>
        <v>0</v>
      </c>
      <c r="BS49" s="13">
        <f>[1]卡牌消耗!BK49</f>
        <v>6000</v>
      </c>
      <c r="BW49" s="14"/>
      <c r="BX49" s="14"/>
      <c r="BY49" s="14"/>
      <c r="BZ49" s="14"/>
      <c r="CA49" s="14"/>
      <c r="CB49" s="14"/>
      <c r="CI49" s="31">
        <v>45</v>
      </c>
      <c r="CJ49" s="31">
        <f>[2]属性投放!$AL51</f>
        <v>18</v>
      </c>
      <c r="CK49" s="32">
        <f>[2]属性投放!$AN51</f>
        <v>130</v>
      </c>
      <c r="CP49" s="33">
        <v>45</v>
      </c>
      <c r="CQ49" s="33">
        <v>2</v>
      </c>
      <c r="CR49" s="13">
        <f>[1]卡牌消耗!DE49</f>
        <v>8000</v>
      </c>
      <c r="CS49" s="13">
        <f t="shared" si="2"/>
        <v>3200</v>
      </c>
      <c r="CV49" s="33">
        <v>1</v>
      </c>
      <c r="CW49" s="33">
        <v>5</v>
      </c>
      <c r="CX49" s="13">
        <f>[1]装备!$W6</f>
        <v>200</v>
      </c>
      <c r="CY49" s="13">
        <f t="shared" si="3"/>
        <v>2000</v>
      </c>
      <c r="CZ49" s="13">
        <f>CZ38</f>
        <v>0</v>
      </c>
      <c r="DA49" s="13">
        <f t="shared" ref="DA49:DB49" si="15">DA38</f>
        <v>0</v>
      </c>
      <c r="DB49" s="13">
        <f t="shared" si="15"/>
        <v>0</v>
      </c>
      <c r="DC49" s="13">
        <f>DC38</f>
        <v>0</v>
      </c>
      <c r="DD49" s="13">
        <f t="shared" ref="DD49:DE49" si="16">DD38</f>
        <v>0</v>
      </c>
      <c r="DE49" s="13">
        <f t="shared" si="16"/>
        <v>0</v>
      </c>
      <c r="DF49" s="13">
        <f>[2]装备!CB21*2</f>
        <v>302.68</v>
      </c>
      <c r="DG49" s="13">
        <f>[2]装备!CC21*2</f>
        <v>156.86000000000001</v>
      </c>
      <c r="DH49" s="13">
        <f>[2]装备!CD21*2</f>
        <v>1816.08</v>
      </c>
      <c r="DK49" s="32">
        <v>45</v>
      </c>
      <c r="DL49" s="32">
        <f>[1]装备!AM50*8</f>
        <v>4520</v>
      </c>
      <c r="DM49" s="32">
        <f>[1]装备!AN50*8</f>
        <v>7240</v>
      </c>
      <c r="DN49" s="32">
        <f>[1]装备!AO50*8</f>
        <v>9080</v>
      </c>
      <c r="DO49" s="32">
        <f>[1]装备!AP50*8</f>
        <v>10880</v>
      </c>
      <c r="DR49" s="13">
        <v>45</v>
      </c>
      <c r="DS49" s="13">
        <v>1</v>
      </c>
      <c r="DT49" s="13">
        <f t="shared" si="4"/>
        <v>4520</v>
      </c>
      <c r="EH49" s="13">
        <f>[1]新神器!HA51</f>
        <v>3</v>
      </c>
      <c r="EI49" s="13">
        <f t="shared" si="5"/>
        <v>1</v>
      </c>
      <c r="EJ49" s="13">
        <f t="shared" si="6"/>
        <v>2</v>
      </c>
      <c r="EK49" s="13">
        <f>[1]新神器!HE51</f>
        <v>1606005</v>
      </c>
      <c r="EL49" s="13" t="str">
        <f>[1]新神器!HF51</f>
        <v>神器1-3 : 15级</v>
      </c>
      <c r="EM49" s="13">
        <f>[1]新神器!HH51</f>
        <v>15</v>
      </c>
      <c r="EN49" s="13">
        <f>[1]新神器!HJ51</f>
        <v>7</v>
      </c>
      <c r="EO49" s="13">
        <f>[2]新神器!$AW50*6</f>
        <v>4290</v>
      </c>
      <c r="EP49" s="13">
        <f t="shared" si="7"/>
        <v>378</v>
      </c>
      <c r="EQ49" s="13">
        <f t="shared" si="0"/>
        <v>210</v>
      </c>
      <c r="ER49" s="13">
        <f>[1]新神器!$HL51</f>
        <v>6950</v>
      </c>
      <c r="ES49" s="13">
        <f t="shared" si="8"/>
        <v>216.95</v>
      </c>
      <c r="ET49" s="13">
        <f t="shared" si="9"/>
        <v>10.45</v>
      </c>
      <c r="FF49" s="38">
        <f>[2]专属武器!O48</f>
        <v>5</v>
      </c>
      <c r="FG49" s="38">
        <f>[2]专属武器!P48</f>
        <v>4</v>
      </c>
      <c r="FH49" s="13">
        <f>[2]专属武器!Q48</f>
        <v>400</v>
      </c>
      <c r="FI49" s="13">
        <f>[2]专属武器!R48</f>
        <v>200</v>
      </c>
      <c r="FJ49" s="13">
        <f>[2]专属武器!S48</f>
        <v>8000</v>
      </c>
      <c r="FK49" s="13">
        <f t="shared" si="11"/>
        <v>12000</v>
      </c>
      <c r="FL49" s="13">
        <f>IF(FG49&gt;0,INDEX([1]专属武器强化!DX$6:DX$77,($FF49-1)*9+$FG49),0)</f>
        <v>0</v>
      </c>
      <c r="FM49" s="13">
        <f>IF(FH49&gt;0,INDEX([1]专属武器强化!DY$6:DY$77,($FF49-1)*9+$FG49),0)</f>
        <v>76.490350877192995</v>
      </c>
      <c r="FN49" s="13">
        <f>IF(FI49&gt;0,INDEX([1]专属武器强化!DZ$6:DZ$77,($FF49-1)*9+$FG49),0)</f>
        <v>49.407017543859666</v>
      </c>
      <c r="FO49" s="13">
        <f>IF(FJ49&gt;0,INDEX([1]专属武器强化!EA$6:EA$77,($FF49-1)*9+$FG49),0)</f>
        <v>0</v>
      </c>
      <c r="FP49" s="13">
        <f>IF(FG49&gt;0,ROUND(INDEX([1]专属武器强化!$EY$6:$EY$77,(FF49-1)*9+FG49),0),0)</f>
        <v>29697</v>
      </c>
      <c r="FQ49" s="13">
        <f t="shared" si="12"/>
        <v>1753.0438596491233</v>
      </c>
      <c r="FR49" s="13">
        <f t="shared" si="13"/>
        <v>1782.7408596491232</v>
      </c>
      <c r="FS49" s="13">
        <f t="shared" si="14"/>
        <v>6.7312082600506642</v>
      </c>
      <c r="FV49" s="14"/>
      <c r="FW49" s="14"/>
    </row>
    <row r="50" spans="10:179" ht="16.5" x14ac:dyDescent="0.2">
      <c r="J50" s="31">
        <v>46</v>
      </c>
      <c r="K50" s="31">
        <v>4</v>
      </c>
      <c r="L50" s="31">
        <v>6</v>
      </c>
      <c r="M50" s="31">
        <f>[2]属性投放!AY51</f>
        <v>1618</v>
      </c>
      <c r="N50" s="31">
        <f>[2]属性投放!AZ51</f>
        <v>748</v>
      </c>
      <c r="O50" s="31">
        <f>[2]属性投放!BA51</f>
        <v>10068</v>
      </c>
      <c r="P50" s="31">
        <f>[2]属性投放!BB51</f>
        <v>20</v>
      </c>
      <c r="Q50" s="31">
        <f>[2]属性投放!BC51</f>
        <v>10</v>
      </c>
      <c r="R50" s="31">
        <f>[2]属性投放!BD51</f>
        <v>140</v>
      </c>
      <c r="S50" s="31">
        <f>[2]属性投放!BJ51</f>
        <v>60</v>
      </c>
      <c r="T50" s="31">
        <f>[2]属性投放!BK51</f>
        <v>30</v>
      </c>
      <c r="U50" s="31">
        <f>[2]属性投放!BL51</f>
        <v>420</v>
      </c>
      <c r="V50" s="31">
        <f>[2]属性投放!BM51</f>
        <v>2</v>
      </c>
      <c r="W50" s="31">
        <f>[2]属性投放!BP51</f>
        <v>160</v>
      </c>
      <c r="X50" s="31">
        <f>[2]属性投放!BQ51</f>
        <v>80</v>
      </c>
      <c r="Y50" s="31">
        <f>[2]属性投放!BR51</f>
        <v>1120</v>
      </c>
      <c r="Z50" s="31">
        <f>[2]属性投放!BS51</f>
        <v>1998</v>
      </c>
      <c r="AA50" s="31">
        <f>[2]属性投放!BT51</f>
        <v>938</v>
      </c>
      <c r="AB50" s="31">
        <f>[2]属性投放!BU51</f>
        <v>12728</v>
      </c>
      <c r="AC50" s="31">
        <f>[2]属性投放!BX51</f>
        <v>380</v>
      </c>
      <c r="AD50" s="31">
        <f>[2]属性投放!BY51</f>
        <v>190</v>
      </c>
      <c r="AE50" s="31">
        <f>[2]属性投放!BZ51</f>
        <v>2660</v>
      </c>
      <c r="AG50" s="31">
        <f>[2]属性投放!DM51</f>
        <v>1516</v>
      </c>
      <c r="AH50" s="31">
        <f>[2]属性投放!DN51</f>
        <v>692</v>
      </c>
      <c r="AI50" s="31">
        <f>[2]属性投放!DO51</f>
        <v>9205</v>
      </c>
      <c r="AJ50" s="31">
        <f>[2]属性投放!DP51</f>
        <v>342</v>
      </c>
      <c r="AK50" s="31">
        <f>[2]属性投放!DQ51</f>
        <v>172</v>
      </c>
      <c r="AL50" s="31">
        <f>[2]属性投放!DR51</f>
        <v>2394</v>
      </c>
      <c r="AM50" s="31">
        <f>[2]属性投放!DS51</f>
        <v>40</v>
      </c>
      <c r="AN50" s="31">
        <f>[2]属性投放!DT51</f>
        <v>20</v>
      </c>
      <c r="AO50" s="31">
        <f>[2]属性投放!DU51</f>
        <v>279</v>
      </c>
      <c r="AP50" s="31">
        <f>[2]属性投放!DV51</f>
        <v>1000</v>
      </c>
      <c r="AQ50" s="31">
        <f>[2]属性投放!DW51</f>
        <v>500</v>
      </c>
      <c r="AR50" s="31">
        <f>[2]属性投放!DX51</f>
        <v>6975</v>
      </c>
      <c r="AS50" s="31">
        <f>[2]属性投放!DY51</f>
        <v>2858</v>
      </c>
      <c r="AT50" s="31">
        <f>[2]属性投放!DZ51</f>
        <v>1364</v>
      </c>
      <c r="AU50" s="31">
        <f>[2]属性投放!EA51</f>
        <v>18574</v>
      </c>
      <c r="AW50" s="32">
        <v>2</v>
      </c>
      <c r="AX50" s="32">
        <v>46</v>
      </c>
      <c r="AY50" s="13">
        <f>[1]卡牌消耗!$AC50</f>
        <v>133</v>
      </c>
      <c r="AZ50" s="33">
        <f>INDEX($CJ$5:$CJ$56,数据母表!AX50)</f>
        <v>19</v>
      </c>
      <c r="BA50" s="13">
        <f>[2]属性投放!CH51</f>
        <v>850</v>
      </c>
      <c r="BB50" s="13">
        <f>[2]属性投放!CI51</f>
        <v>425</v>
      </c>
      <c r="BC50" s="13">
        <f>[2]属性投放!CJ51</f>
        <v>8500</v>
      </c>
      <c r="BD50" s="32">
        <f>[1]卡牌消耗!AD50</f>
        <v>0</v>
      </c>
      <c r="BE50" s="32">
        <f>[1]卡牌消耗!AE50</f>
        <v>0</v>
      </c>
      <c r="BF50" s="32">
        <f>[1]卡牌消耗!AF50</f>
        <v>0</v>
      </c>
      <c r="BG50" s="32">
        <f>[1]卡牌消耗!AG50</f>
        <v>0</v>
      </c>
      <c r="BH50" s="32">
        <f>[1]卡牌消耗!AH50</f>
        <v>10</v>
      </c>
      <c r="BI50" s="32">
        <f>[1]卡牌消耗!AI50</f>
        <v>1</v>
      </c>
      <c r="BJ50" s="32">
        <f>[1]卡牌消耗!AJ50</f>
        <v>28300</v>
      </c>
      <c r="BM50" s="32">
        <v>4</v>
      </c>
      <c r="BN50" s="32">
        <v>6</v>
      </c>
      <c r="BO50" s="13">
        <f>[1]卡牌消耗!BG50</f>
        <v>60</v>
      </c>
      <c r="BP50" s="13">
        <f>[1]卡牌消耗!BH50</f>
        <v>0</v>
      </c>
      <c r="BQ50" s="13">
        <f>[1]卡牌消耗!BI50</f>
        <v>0</v>
      </c>
      <c r="BR50" s="13">
        <f>[1]卡牌消耗!BJ50</f>
        <v>0</v>
      </c>
      <c r="BS50" s="13">
        <f>[1]卡牌消耗!BK50</f>
        <v>8000</v>
      </c>
      <c r="BW50" s="14"/>
      <c r="BX50" s="14"/>
      <c r="BY50" s="14"/>
      <c r="BZ50" s="14"/>
      <c r="CA50" s="14"/>
      <c r="CB50" s="14"/>
      <c r="CI50" s="31">
        <v>46</v>
      </c>
      <c r="CJ50" s="31">
        <f>[2]属性投放!$AL52</f>
        <v>19</v>
      </c>
      <c r="CK50" s="32">
        <f>[2]属性投放!$AN52</f>
        <v>133</v>
      </c>
      <c r="CP50" s="33">
        <v>46</v>
      </c>
      <c r="CQ50" s="33">
        <v>2</v>
      </c>
      <c r="CR50" s="13">
        <f>[1]卡牌消耗!DE50</f>
        <v>8400</v>
      </c>
      <c r="CS50" s="13">
        <f t="shared" si="2"/>
        <v>3360</v>
      </c>
      <c r="CV50" s="33">
        <v>2</v>
      </c>
      <c r="CW50" s="33">
        <v>5</v>
      </c>
      <c r="CX50" s="13">
        <f>[1]装备!$W7</f>
        <v>320</v>
      </c>
      <c r="CY50" s="13">
        <f t="shared" si="3"/>
        <v>3200</v>
      </c>
      <c r="CZ50" s="13">
        <f t="shared" ref="CZ50:DE50" si="17">CZ39</f>
        <v>0</v>
      </c>
      <c r="DA50" s="13">
        <f t="shared" si="17"/>
        <v>0</v>
      </c>
      <c r="DB50" s="13">
        <f t="shared" si="17"/>
        <v>0</v>
      </c>
      <c r="DC50" s="13">
        <f t="shared" si="17"/>
        <v>0</v>
      </c>
      <c r="DD50" s="13">
        <f t="shared" si="17"/>
        <v>0</v>
      </c>
      <c r="DE50" s="13">
        <f t="shared" si="17"/>
        <v>0</v>
      </c>
      <c r="DF50" s="13">
        <f>[2]装备!CB22*2</f>
        <v>489.20999999999992</v>
      </c>
      <c r="DG50" s="13">
        <f>[2]装备!CC22*2</f>
        <v>249.43499999999997</v>
      </c>
      <c r="DH50" s="13">
        <f>[2]装备!CD22*2</f>
        <v>3197.4599999999996</v>
      </c>
      <c r="DK50" s="32">
        <v>46</v>
      </c>
      <c r="DL50" s="32">
        <f>[1]装备!AM51*8</f>
        <v>4680</v>
      </c>
      <c r="DM50" s="32">
        <f>[1]装备!AN51*8</f>
        <v>7520</v>
      </c>
      <c r="DN50" s="32">
        <f>[1]装备!AO51*8</f>
        <v>9400</v>
      </c>
      <c r="DO50" s="32">
        <f>[1]装备!AP51*8</f>
        <v>11280</v>
      </c>
      <c r="DR50" s="13">
        <v>46</v>
      </c>
      <c r="DS50" s="13">
        <v>1</v>
      </c>
      <c r="DT50" s="13">
        <f t="shared" si="4"/>
        <v>4680</v>
      </c>
      <c r="EH50" s="13">
        <f>[1]新神器!HA52</f>
        <v>4</v>
      </c>
      <c r="EI50" s="13">
        <f t="shared" si="5"/>
        <v>2</v>
      </c>
      <c r="EJ50" s="13">
        <f t="shared" si="6"/>
        <v>1</v>
      </c>
      <c r="EK50" s="13">
        <f>[1]新神器!HE52</f>
        <v>1606006</v>
      </c>
      <c r="EL50" s="13" t="str">
        <f>[1]新神器!HF52</f>
        <v>神器2-1 : 1级</v>
      </c>
      <c r="EM50" s="13">
        <f>[1]新神器!HH52</f>
        <v>1</v>
      </c>
      <c r="EN50" s="13">
        <f>[1]新神器!HJ52</f>
        <v>1</v>
      </c>
      <c r="EO50" s="13">
        <f>[2]新神器!$AW51*6</f>
        <v>1320</v>
      </c>
      <c r="EP50" s="13">
        <f t="shared" si="7"/>
        <v>1320</v>
      </c>
      <c r="EQ50" s="13">
        <f t="shared" si="0"/>
        <v>15</v>
      </c>
      <c r="ER50" s="13">
        <f>[1]新神器!$HL52</f>
        <v>3100</v>
      </c>
      <c r="ES50" s="13">
        <f t="shared" si="8"/>
        <v>18.100000000000001</v>
      </c>
      <c r="ET50" s="13">
        <f t="shared" si="9"/>
        <v>437.57</v>
      </c>
      <c r="FF50" s="38">
        <f>[2]专属武器!O49</f>
        <v>5</v>
      </c>
      <c r="FG50" s="38">
        <f>[2]专属武器!P49</f>
        <v>5</v>
      </c>
      <c r="FH50" s="13">
        <f>[2]专属武器!Q49</f>
        <v>520</v>
      </c>
      <c r="FI50" s="13">
        <f>[2]专属武器!R49</f>
        <v>260</v>
      </c>
      <c r="FJ50" s="13">
        <f>[2]专属武器!S49</f>
        <v>10400</v>
      </c>
      <c r="FK50" s="13">
        <f t="shared" si="11"/>
        <v>15600</v>
      </c>
      <c r="FL50" s="13">
        <f>IF(FG50&gt;0,INDEX([1]专属武器强化!DX$6:DX$77,($FF50-1)*9+$FG50),0)</f>
        <v>0</v>
      </c>
      <c r="FM50" s="13">
        <f>IF(FH50&gt;0,INDEX([1]专属武器强化!DY$6:DY$77,($FF50-1)*9+$FG50),0)</f>
        <v>122.38456140350878</v>
      </c>
      <c r="FN50" s="13">
        <f>IF(FI50&gt;0,INDEX([1]专属武器强化!DZ$6:DZ$77,($FF50-1)*9+$FG50),0)</f>
        <v>79.051228070175455</v>
      </c>
      <c r="FO50" s="13">
        <f>IF(FJ50&gt;0,INDEX([1]专属武器强化!EA$6:EA$77,($FF50-1)*9+$FG50),0)</f>
        <v>0</v>
      </c>
      <c r="FP50" s="13">
        <f>IF(FG50&gt;0,ROUND(INDEX([1]专属武器强化!$EY$6:$EY$77,(FF50-1)*9+FG50),0),0)</f>
        <v>48258</v>
      </c>
      <c r="FQ50" s="13">
        <f t="shared" si="12"/>
        <v>2804.870175438597</v>
      </c>
      <c r="FR50" s="13">
        <f t="shared" si="13"/>
        <v>2853.1281754385968</v>
      </c>
      <c r="FS50" s="13">
        <f t="shared" si="14"/>
        <v>5.4676828522090117</v>
      </c>
      <c r="FV50" s="14"/>
      <c r="FW50" s="14"/>
    </row>
    <row r="51" spans="10:179" ht="16.5" x14ac:dyDescent="0.2">
      <c r="J51" s="31">
        <v>47</v>
      </c>
      <c r="K51" s="31">
        <v>4</v>
      </c>
      <c r="L51" s="31">
        <v>7</v>
      </c>
      <c r="M51" s="31">
        <f>[2]属性投放!AY52</f>
        <v>1998</v>
      </c>
      <c r="N51" s="31">
        <f>[2]属性投放!AZ52</f>
        <v>938</v>
      </c>
      <c r="O51" s="31">
        <f>[2]属性投放!BA52</f>
        <v>12728</v>
      </c>
      <c r="P51" s="31">
        <f>[2]属性投放!BB52</f>
        <v>25</v>
      </c>
      <c r="Q51" s="31">
        <f>[2]属性投放!BC52</f>
        <v>13</v>
      </c>
      <c r="R51" s="31">
        <f>[2]属性投放!BD52</f>
        <v>200</v>
      </c>
      <c r="S51" s="31">
        <f>[2]属性投放!BJ52</f>
        <v>80</v>
      </c>
      <c r="T51" s="31">
        <f>[2]属性投放!BK52</f>
        <v>40</v>
      </c>
      <c r="U51" s="31">
        <f>[2]属性投放!BL52</f>
        <v>640</v>
      </c>
      <c r="V51" s="31">
        <f>[2]属性投放!BM52</f>
        <v>2</v>
      </c>
      <c r="W51" s="31">
        <f>[2]属性投放!BP52</f>
        <v>165</v>
      </c>
      <c r="X51" s="31">
        <f>[2]属性投放!BQ52</f>
        <v>83</v>
      </c>
      <c r="Y51" s="31">
        <f>[2]属性投放!BR52</f>
        <v>1320</v>
      </c>
      <c r="Z51" s="31">
        <f>[2]属性投放!BS52</f>
        <v>2448</v>
      </c>
      <c r="AA51" s="31">
        <f>[2]属性投放!BT52</f>
        <v>1166</v>
      </c>
      <c r="AB51" s="31">
        <f>[2]属性投放!BU52</f>
        <v>16328</v>
      </c>
      <c r="AC51" s="31">
        <f>[2]属性投放!BX52</f>
        <v>450</v>
      </c>
      <c r="AD51" s="31">
        <f>[2]属性投放!BY52</f>
        <v>228</v>
      </c>
      <c r="AE51" s="31">
        <f>[2]属性投放!BZ52</f>
        <v>3600</v>
      </c>
      <c r="AG51" s="31">
        <f>[2]属性投放!DM52</f>
        <v>2858</v>
      </c>
      <c r="AH51" s="31">
        <f>[2]属性投放!DN52</f>
        <v>1364</v>
      </c>
      <c r="AI51" s="31">
        <f>[2]属性投放!DO52</f>
        <v>18574</v>
      </c>
      <c r="AJ51" s="31">
        <f>[2]属性投放!DP52</f>
        <v>494</v>
      </c>
      <c r="AK51" s="31">
        <f>[2]属性投放!DQ52</f>
        <v>250</v>
      </c>
      <c r="AL51" s="31">
        <f>[2]属性投放!DR52</f>
        <v>3948</v>
      </c>
      <c r="AM51" s="31">
        <f>[2]属性投放!DS52</f>
        <v>58</v>
      </c>
      <c r="AN51" s="31">
        <f>[2]属性投放!DT52</f>
        <v>29</v>
      </c>
      <c r="AO51" s="31">
        <f>[2]属性投放!DU52</f>
        <v>461</v>
      </c>
      <c r="AP51" s="31">
        <f>[2]属性投放!DV52</f>
        <v>0</v>
      </c>
      <c r="AQ51" s="31">
        <f>[2]属性投放!DW52</f>
        <v>0</v>
      </c>
      <c r="AR51" s="31">
        <f>[2]属性投放!DX52</f>
        <v>0</v>
      </c>
      <c r="AS51" s="31">
        <f>[2]属性投放!DY52</f>
        <v>3352</v>
      </c>
      <c r="AT51" s="31">
        <f>[2]属性投放!DZ52</f>
        <v>1614</v>
      </c>
      <c r="AU51" s="31">
        <f>[2]属性投放!EA52</f>
        <v>22522</v>
      </c>
      <c r="AW51" s="32">
        <v>2</v>
      </c>
      <c r="AX51" s="32">
        <v>47</v>
      </c>
      <c r="AY51" s="13">
        <f>[1]卡牌消耗!$AC51</f>
        <v>135</v>
      </c>
      <c r="AZ51" s="33">
        <f>INDEX($CJ$5:$CJ$56,数据母表!AX51)</f>
        <v>19</v>
      </c>
      <c r="BA51" s="13">
        <f>[2]属性投放!CH52</f>
        <v>850</v>
      </c>
      <c r="BB51" s="13">
        <f>[2]属性投放!CI52</f>
        <v>425</v>
      </c>
      <c r="BC51" s="13">
        <f>[2]属性投放!CJ52</f>
        <v>8500</v>
      </c>
      <c r="BD51" s="32">
        <f>[1]卡牌消耗!AD51</f>
        <v>0</v>
      </c>
      <c r="BE51" s="32">
        <f>[1]卡牌消耗!AE51</f>
        <v>0</v>
      </c>
      <c r="BF51" s="32">
        <f>[1]卡牌消耗!AF51</f>
        <v>0</v>
      </c>
      <c r="BG51" s="32">
        <f>[1]卡牌消耗!AG51</f>
        <v>0</v>
      </c>
      <c r="BH51" s="32">
        <f>[1]卡牌消耗!AH51</f>
        <v>10</v>
      </c>
      <c r="BI51" s="32">
        <f>[1]卡牌消耗!AI51</f>
        <v>1</v>
      </c>
      <c r="BJ51" s="32">
        <f>[1]卡牌消耗!AJ51</f>
        <v>57500</v>
      </c>
      <c r="BM51" s="32">
        <v>4</v>
      </c>
      <c r="BN51" s="32">
        <v>7</v>
      </c>
      <c r="BO51" s="13">
        <f>[1]卡牌消耗!BG51</f>
        <v>101</v>
      </c>
      <c r="BP51" s="13">
        <f>[1]卡牌消耗!BH51</f>
        <v>0</v>
      </c>
      <c r="BQ51" s="13">
        <f>[1]卡牌消耗!BI51</f>
        <v>0</v>
      </c>
      <c r="BR51" s="13">
        <f>[1]卡牌消耗!BJ51</f>
        <v>0</v>
      </c>
      <c r="BS51" s="13">
        <f>[1]卡牌消耗!BK51</f>
        <v>12500</v>
      </c>
      <c r="BW51" s="14"/>
      <c r="BX51" s="14"/>
      <c r="BY51" s="14"/>
      <c r="BZ51" s="14"/>
      <c r="CA51" s="14"/>
      <c r="CB51" s="14"/>
      <c r="CI51" s="31">
        <v>47</v>
      </c>
      <c r="CJ51" s="31">
        <f>[2]属性投放!$AL53</f>
        <v>19</v>
      </c>
      <c r="CK51" s="32">
        <f>[2]属性投放!$AN53</f>
        <v>135</v>
      </c>
      <c r="CP51" s="33">
        <v>47</v>
      </c>
      <c r="CQ51" s="33">
        <v>2</v>
      </c>
      <c r="CR51" s="13">
        <f>[1]卡牌消耗!DE51</f>
        <v>8800</v>
      </c>
      <c r="CS51" s="13">
        <f t="shared" si="2"/>
        <v>3520</v>
      </c>
      <c r="CV51" s="33">
        <v>3</v>
      </c>
      <c r="CW51" s="33">
        <v>5</v>
      </c>
      <c r="CX51" s="13">
        <f>[1]装备!$W8</f>
        <v>400</v>
      </c>
      <c r="CY51" s="13">
        <f t="shared" si="3"/>
        <v>4000</v>
      </c>
      <c r="CZ51" s="13">
        <f t="shared" ref="CZ51:DE51" si="18">CZ40</f>
        <v>0</v>
      </c>
      <c r="DA51" s="13">
        <f t="shared" si="18"/>
        <v>0</v>
      </c>
      <c r="DB51" s="13">
        <f t="shared" si="18"/>
        <v>0</v>
      </c>
      <c r="DC51" s="13">
        <f t="shared" si="18"/>
        <v>0</v>
      </c>
      <c r="DD51" s="13">
        <f t="shared" si="18"/>
        <v>0</v>
      </c>
      <c r="DE51" s="13">
        <f t="shared" si="18"/>
        <v>0</v>
      </c>
      <c r="DF51" s="13">
        <f>[2]装备!CB23*2</f>
        <v>620.54</v>
      </c>
      <c r="DG51" s="13">
        <f>[2]装备!CC23*2</f>
        <v>314.87</v>
      </c>
      <c r="DH51" s="13">
        <f>[2]装备!CD23*2</f>
        <v>4399.4399999999996</v>
      </c>
      <c r="DK51" s="32">
        <v>47</v>
      </c>
      <c r="DL51" s="32">
        <f>[1]装备!AM52*8</f>
        <v>4840</v>
      </c>
      <c r="DM51" s="32">
        <f>[1]装备!AN52*8</f>
        <v>7760</v>
      </c>
      <c r="DN51" s="32">
        <f>[1]装备!AO52*8</f>
        <v>9720</v>
      </c>
      <c r="DO51" s="32">
        <f>[1]装备!AP52*8</f>
        <v>11640</v>
      </c>
      <c r="DR51" s="13">
        <v>47</v>
      </c>
      <c r="DS51" s="13">
        <v>1</v>
      </c>
      <c r="DT51" s="13">
        <f t="shared" si="4"/>
        <v>4840</v>
      </c>
      <c r="EH51" s="13">
        <f>[1]新神器!HA53</f>
        <v>4</v>
      </c>
      <c r="EI51" s="13">
        <f t="shared" si="5"/>
        <v>2</v>
      </c>
      <c r="EJ51" s="13">
        <f t="shared" si="6"/>
        <v>1</v>
      </c>
      <c r="EK51" s="13">
        <f>[1]新神器!HE53</f>
        <v>1606006</v>
      </c>
      <c r="EL51" s="13" t="str">
        <f>[1]新神器!HF53</f>
        <v>神器2-1 : 2级</v>
      </c>
      <c r="EM51" s="13">
        <f>[1]新神器!HH53</f>
        <v>2</v>
      </c>
      <c r="EN51" s="13">
        <f>[1]新神器!HJ53</f>
        <v>1</v>
      </c>
      <c r="EO51" s="13">
        <f>[2]新神器!$AW52*6</f>
        <v>2040</v>
      </c>
      <c r="EP51" s="13">
        <f t="shared" si="7"/>
        <v>720</v>
      </c>
      <c r="EQ51" s="13">
        <f t="shared" si="0"/>
        <v>15</v>
      </c>
      <c r="ER51" s="13">
        <f>[1]新神器!$HL53</f>
        <v>3200</v>
      </c>
      <c r="ES51" s="13">
        <f t="shared" si="8"/>
        <v>18.2</v>
      </c>
      <c r="ET51" s="13">
        <f t="shared" si="9"/>
        <v>237.36</v>
      </c>
      <c r="FF51" s="38">
        <f>[2]专属武器!O50</f>
        <v>5</v>
      </c>
      <c r="FG51" s="38">
        <f>[2]专属武器!P50</f>
        <v>6</v>
      </c>
      <c r="FH51" s="13">
        <f>[2]专属武器!Q50</f>
        <v>650</v>
      </c>
      <c r="FI51" s="13">
        <f>[2]专属武器!R50</f>
        <v>325</v>
      </c>
      <c r="FJ51" s="13">
        <f>[2]专属武器!S50</f>
        <v>13000</v>
      </c>
      <c r="FK51" s="13">
        <f t="shared" si="11"/>
        <v>19500</v>
      </c>
      <c r="FL51" s="13">
        <f>IF(FG51&gt;0,INDEX([1]专属武器强化!DX$6:DX$77,($FF51-1)*9+$FG51),0)</f>
        <v>0</v>
      </c>
      <c r="FM51" s="13">
        <f>IF(FH51&gt;0,INDEX([1]专属武器强化!DY$6:DY$77,($FF51-1)*9+$FG51),0)</f>
        <v>198.87491228070178</v>
      </c>
      <c r="FN51" s="13">
        <f>IF(FI51&gt;0,INDEX([1]专属武器强化!DZ$6:DZ$77,($FF51-1)*9+$FG51),0)</f>
        <v>128.45824561403512</v>
      </c>
      <c r="FO51" s="13">
        <f>IF(FJ51&gt;0,INDEX([1]专属武器强化!EA$6:EA$77,($FF51-1)*9+$FG51),0)</f>
        <v>0</v>
      </c>
      <c r="FP51" s="13">
        <f>IF(FG51&gt;0,ROUND(INDEX([1]专属武器强化!$EY$6:$EY$77,(FF51-1)*9+FG51),0),0)</f>
        <v>77955</v>
      </c>
      <c r="FQ51" s="13">
        <f t="shared" si="12"/>
        <v>4557.9140350877205</v>
      </c>
      <c r="FR51" s="13">
        <f t="shared" si="13"/>
        <v>4635.8690350877205</v>
      </c>
      <c r="FS51" s="13">
        <f t="shared" si="14"/>
        <v>4.206331078900079</v>
      </c>
      <c r="FV51" s="14"/>
      <c r="FW51" s="14"/>
    </row>
    <row r="52" spans="10:179" ht="16.5" x14ac:dyDescent="0.2">
      <c r="J52" s="31">
        <v>48</v>
      </c>
      <c r="K52" s="31">
        <v>4</v>
      </c>
      <c r="L52" s="31">
        <v>8</v>
      </c>
      <c r="M52" s="31">
        <f>[2]属性投放!AY53</f>
        <v>2448</v>
      </c>
      <c r="N52" s="31">
        <f>[2]属性投放!AZ53</f>
        <v>1166</v>
      </c>
      <c r="O52" s="31">
        <f>[2]属性投放!BA53</f>
        <v>16328</v>
      </c>
      <c r="P52" s="31">
        <f>[2]属性投放!BB53</f>
        <v>25</v>
      </c>
      <c r="Q52" s="31">
        <f>[2]属性投放!BC53</f>
        <v>13</v>
      </c>
      <c r="R52" s="31">
        <f>[2]属性投放!BD53</f>
        <v>200</v>
      </c>
      <c r="S52" s="31">
        <f>[2]属性投放!BJ53</f>
        <v>100</v>
      </c>
      <c r="T52" s="31">
        <f>[2]属性投放!BK53</f>
        <v>50</v>
      </c>
      <c r="U52" s="31">
        <f>[2]属性投放!BL53</f>
        <v>800</v>
      </c>
      <c r="V52" s="31">
        <f>[2]属性投放!BM53</f>
        <v>2</v>
      </c>
      <c r="W52" s="31">
        <f>[2]属性投放!BP53</f>
        <v>125</v>
      </c>
      <c r="X52" s="31">
        <f>[2]属性投放!BQ53</f>
        <v>63</v>
      </c>
      <c r="Y52" s="31">
        <f>[2]属性投放!BR53</f>
        <v>1000</v>
      </c>
      <c r="Z52" s="31">
        <f>[2]属性投放!BS53</f>
        <v>2898</v>
      </c>
      <c r="AA52" s="31">
        <f>[2]属性投放!BT53</f>
        <v>1394</v>
      </c>
      <c r="AB52" s="31">
        <f>[2]属性投放!BU53</f>
        <v>19928</v>
      </c>
      <c r="AC52" s="31">
        <f>[2]属性投放!BX53</f>
        <v>450</v>
      </c>
      <c r="AD52" s="31">
        <f>[2]属性投放!BY53</f>
        <v>228</v>
      </c>
      <c r="AE52" s="31">
        <f>[2]属性投放!BZ53</f>
        <v>3600</v>
      </c>
      <c r="AG52" s="31">
        <f>[2]属性投放!DM53</f>
        <v>3352</v>
      </c>
      <c r="AH52" s="31">
        <f>[2]属性投放!DN53</f>
        <v>1614</v>
      </c>
      <c r="AI52" s="31">
        <f>[2]属性投放!DO53</f>
        <v>22522</v>
      </c>
      <c r="AJ52" s="31">
        <f>[2]属性投放!DP53</f>
        <v>494</v>
      </c>
      <c r="AK52" s="31">
        <f>[2]属性投放!DQ53</f>
        <v>250</v>
      </c>
      <c r="AL52" s="31">
        <f>[2]属性投放!DR53</f>
        <v>3948</v>
      </c>
      <c r="AM52" s="31">
        <f>[2]属性投放!DS53</f>
        <v>58</v>
      </c>
      <c r="AN52" s="31">
        <f>[2]属性投放!DT53</f>
        <v>29</v>
      </c>
      <c r="AO52" s="31">
        <f>[2]属性投放!DU53</f>
        <v>461</v>
      </c>
      <c r="AP52" s="31">
        <f>[2]属性投放!DV53</f>
        <v>0</v>
      </c>
      <c r="AQ52" s="31">
        <f>[2]属性投放!DW53</f>
        <v>0</v>
      </c>
      <c r="AR52" s="31">
        <f>[2]属性投放!DX53</f>
        <v>0</v>
      </c>
      <c r="AS52" s="31">
        <f>[2]属性投放!DY53</f>
        <v>3846</v>
      </c>
      <c r="AT52" s="31">
        <f>[2]属性投放!DZ53</f>
        <v>1864</v>
      </c>
      <c r="AU52" s="31">
        <f>[2]属性投放!EA53</f>
        <v>26470</v>
      </c>
      <c r="AW52" s="32">
        <v>2</v>
      </c>
      <c r="AX52" s="32">
        <v>48</v>
      </c>
      <c r="AY52" s="13">
        <f>[1]卡牌消耗!$AC52</f>
        <v>138</v>
      </c>
      <c r="AZ52" s="33">
        <f>INDEX($CJ$5:$CJ$56,数据母表!AX52)</f>
        <v>19</v>
      </c>
      <c r="BA52" s="13">
        <f>[2]属性投放!CH53</f>
        <v>850</v>
      </c>
      <c r="BB52" s="13">
        <f>[2]属性投放!CI53</f>
        <v>425</v>
      </c>
      <c r="BC52" s="13">
        <f>[2]属性投放!CJ53</f>
        <v>8500</v>
      </c>
      <c r="BD52" s="32">
        <f>[1]卡牌消耗!AD52</f>
        <v>0</v>
      </c>
      <c r="BE52" s="32">
        <f>[1]卡牌消耗!AE52</f>
        <v>0</v>
      </c>
      <c r="BF52" s="32">
        <f>[1]卡牌消耗!AF52</f>
        <v>0</v>
      </c>
      <c r="BG52" s="32">
        <f>[1]卡牌消耗!AG52</f>
        <v>0</v>
      </c>
      <c r="BH52" s="32">
        <f>[1]卡牌消耗!AH52</f>
        <v>10</v>
      </c>
      <c r="BI52" s="32">
        <f>[1]卡牌消耗!AI52</f>
        <v>1</v>
      </c>
      <c r="BJ52" s="32">
        <f>[1]卡牌消耗!AJ52</f>
        <v>57500</v>
      </c>
      <c r="BM52" s="32">
        <v>4</v>
      </c>
      <c r="BN52" s="32">
        <v>8</v>
      </c>
      <c r="BO52" s="13">
        <f>[1]卡牌消耗!BG52</f>
        <v>181</v>
      </c>
      <c r="BP52" s="13">
        <f>[1]卡牌消耗!BH52</f>
        <v>0</v>
      </c>
      <c r="BQ52" s="13">
        <f>[1]卡牌消耗!BI52</f>
        <v>0</v>
      </c>
      <c r="BR52" s="13">
        <f>[1]卡牌消耗!BJ52</f>
        <v>0</v>
      </c>
      <c r="BS52" s="13">
        <f>[1]卡牌消耗!BK52</f>
        <v>12500</v>
      </c>
      <c r="BW52" s="14"/>
      <c r="BX52" s="14"/>
      <c r="BY52" s="14"/>
      <c r="BZ52" s="14"/>
      <c r="CA52" s="14"/>
      <c r="CB52" s="14"/>
      <c r="CI52" s="31">
        <v>48</v>
      </c>
      <c r="CJ52" s="31">
        <f>[2]属性投放!$AL54</f>
        <v>19</v>
      </c>
      <c r="CK52" s="32">
        <f>[2]属性投放!$AN54</f>
        <v>138</v>
      </c>
      <c r="CP52" s="33">
        <v>48</v>
      </c>
      <c r="CQ52" s="33">
        <v>2</v>
      </c>
      <c r="CR52" s="13">
        <f>[1]卡牌消耗!DE52</f>
        <v>9200</v>
      </c>
      <c r="CS52" s="13">
        <f t="shared" si="2"/>
        <v>3680</v>
      </c>
      <c r="CV52" s="33">
        <v>4</v>
      </c>
      <c r="CW52" s="33">
        <v>5</v>
      </c>
      <c r="CX52" s="13">
        <f>[1]装备!$W9</f>
        <v>600</v>
      </c>
      <c r="CY52" s="13">
        <f t="shared" si="3"/>
        <v>6000</v>
      </c>
      <c r="CZ52" s="13">
        <f t="shared" ref="CZ52:DE52" si="19">CZ41</f>
        <v>0</v>
      </c>
      <c r="DA52" s="13">
        <f t="shared" si="19"/>
        <v>0</v>
      </c>
      <c r="DB52" s="13">
        <f t="shared" si="19"/>
        <v>0</v>
      </c>
      <c r="DC52" s="13">
        <f t="shared" si="19"/>
        <v>0</v>
      </c>
      <c r="DD52" s="13">
        <f t="shared" si="19"/>
        <v>0</v>
      </c>
      <c r="DE52" s="13">
        <f t="shared" si="19"/>
        <v>0</v>
      </c>
      <c r="DF52" s="13">
        <f>[2]装备!CB24*2</f>
        <v>1217.3900000000001</v>
      </c>
      <c r="DG52" s="13">
        <f>[2]装备!CC24*2</f>
        <v>614.55999999999995</v>
      </c>
      <c r="DH52" s="13">
        <f>[2]装备!CD24*2</f>
        <v>9599.74</v>
      </c>
      <c r="DK52" s="32">
        <v>48</v>
      </c>
      <c r="DL52" s="32">
        <f>[1]装备!AM53*8</f>
        <v>5000</v>
      </c>
      <c r="DM52" s="32">
        <f>[1]装备!AN53*8</f>
        <v>8000</v>
      </c>
      <c r="DN52" s="32">
        <f>[1]装备!AO53*8</f>
        <v>10040</v>
      </c>
      <c r="DO52" s="32">
        <f>[1]装备!AP53*8</f>
        <v>12040</v>
      </c>
      <c r="DR52" s="13">
        <v>48</v>
      </c>
      <c r="DS52" s="13">
        <v>1</v>
      </c>
      <c r="DT52" s="13">
        <f t="shared" si="4"/>
        <v>5000</v>
      </c>
      <c r="EH52" s="13">
        <f>[1]新神器!HA54</f>
        <v>4</v>
      </c>
      <c r="EI52" s="13">
        <f t="shared" si="5"/>
        <v>2</v>
      </c>
      <c r="EJ52" s="13">
        <f t="shared" si="6"/>
        <v>1</v>
      </c>
      <c r="EK52" s="13">
        <f>[1]新神器!HE54</f>
        <v>1606006</v>
      </c>
      <c r="EL52" s="13" t="str">
        <f>[1]新神器!HF54</f>
        <v>神器2-1 : 3级</v>
      </c>
      <c r="EM52" s="13">
        <f>[1]新神器!HH54</f>
        <v>3</v>
      </c>
      <c r="EN52" s="13">
        <f>[1]新神器!HJ54</f>
        <v>1</v>
      </c>
      <c r="EO52" s="13">
        <f>[2]新神器!$AW53*6</f>
        <v>2850</v>
      </c>
      <c r="EP52" s="13">
        <f t="shared" si="7"/>
        <v>810</v>
      </c>
      <c r="EQ52" s="13">
        <f t="shared" si="0"/>
        <v>15</v>
      </c>
      <c r="ER52" s="13">
        <f>[1]新神器!$HL54</f>
        <v>3300</v>
      </c>
      <c r="ES52" s="13">
        <f t="shared" si="8"/>
        <v>18.3</v>
      </c>
      <c r="ET52" s="13">
        <f t="shared" si="9"/>
        <v>265.57</v>
      </c>
      <c r="FF52" s="38">
        <f>[2]专属武器!O51</f>
        <v>5</v>
      </c>
      <c r="FG52" s="38">
        <f>[2]专属武器!P51</f>
        <v>7</v>
      </c>
      <c r="FH52" s="13">
        <f>[2]专属武器!Q51</f>
        <v>800</v>
      </c>
      <c r="FI52" s="13">
        <f>[2]专属武器!R51</f>
        <v>400</v>
      </c>
      <c r="FJ52" s="13">
        <f>[2]专属武器!S51</f>
        <v>16000</v>
      </c>
      <c r="FK52" s="13">
        <f t="shared" si="11"/>
        <v>24000</v>
      </c>
      <c r="FL52" s="13">
        <f>IF(FG52&gt;0,INDEX([1]专属武器强化!DX$6:DX$77,($FF52-1)*9+$FG52),0)</f>
        <v>0</v>
      </c>
      <c r="FM52" s="13">
        <f>IF(FH52&gt;0,INDEX([1]专属武器强化!DY$6:DY$77,($FF52-1)*9+$FG52),0)</f>
        <v>321.25947368421055</v>
      </c>
      <c r="FN52" s="13">
        <f>IF(FI52&gt;0,INDEX([1]专属武器强化!DZ$6:DZ$77,($FF52-1)*9+$FG52),0)</f>
        <v>207.50947368421058</v>
      </c>
      <c r="FO52" s="13">
        <f>IF(FJ52&gt;0,INDEX([1]专属武器强化!EA$6:EA$77,($FF52-1)*9+$FG52),0)</f>
        <v>0</v>
      </c>
      <c r="FP52" s="13">
        <f>IF(FG52&gt;0,ROUND(INDEX([1]专属武器强化!$EY$6:$EY$77,(FF52-1)*9+FG52),0),0)</f>
        <v>126213</v>
      </c>
      <c r="FQ52" s="13">
        <f t="shared" si="12"/>
        <v>7362.7842105263171</v>
      </c>
      <c r="FR52" s="13">
        <f t="shared" si="13"/>
        <v>7488.9972105263168</v>
      </c>
      <c r="FS52" s="13">
        <f t="shared" si="14"/>
        <v>3.2047014206743589</v>
      </c>
      <c r="FV52" s="14"/>
      <c r="FW52" s="14"/>
    </row>
    <row r="53" spans="10:179" ht="16.5" x14ac:dyDescent="0.2">
      <c r="J53" s="31">
        <v>49</v>
      </c>
      <c r="K53" s="31">
        <v>4</v>
      </c>
      <c r="L53" s="31">
        <v>9</v>
      </c>
      <c r="M53" s="31">
        <f>[2]属性投放!AY54</f>
        <v>2898</v>
      </c>
      <c r="N53" s="31">
        <f>[2]属性投放!AZ54</f>
        <v>1394</v>
      </c>
      <c r="O53" s="31">
        <f>[2]属性投放!BA54</f>
        <v>19928</v>
      </c>
      <c r="P53" s="31">
        <f>[2]属性投放!BB54</f>
        <v>25</v>
      </c>
      <c r="Q53" s="31">
        <f>[2]属性投放!BC54</f>
        <v>13</v>
      </c>
      <c r="R53" s="31">
        <f>[2]属性投放!BD54</f>
        <v>200</v>
      </c>
      <c r="S53" s="31">
        <f>[2]属性投放!BJ54</f>
        <v>115</v>
      </c>
      <c r="T53" s="31">
        <f>[2]属性投放!BK54</f>
        <v>58</v>
      </c>
      <c r="U53" s="31">
        <f>[2]属性投放!BL54</f>
        <v>920</v>
      </c>
      <c r="V53" s="31">
        <f>[2]属性投放!BM54</f>
        <v>3</v>
      </c>
      <c r="W53" s="31">
        <f>[2]属性投放!BP54</f>
        <v>200</v>
      </c>
      <c r="X53" s="31">
        <f>[2]属性投放!BQ54</f>
        <v>100</v>
      </c>
      <c r="Y53" s="31">
        <f>[2]属性投放!BR54</f>
        <v>1600</v>
      </c>
      <c r="Z53" s="31">
        <f>[2]属性投放!BS54</f>
        <v>3643</v>
      </c>
      <c r="AA53" s="31">
        <f>[2]属性投放!BT54</f>
        <v>1772</v>
      </c>
      <c r="AB53" s="31">
        <f>[2]属性投放!BU54</f>
        <v>25888</v>
      </c>
      <c r="AC53" s="31">
        <f>[2]属性投放!BX54</f>
        <v>745</v>
      </c>
      <c r="AD53" s="31">
        <f>[2]属性投放!BY54</f>
        <v>378</v>
      </c>
      <c r="AE53" s="31">
        <f>[2]属性投放!BZ54</f>
        <v>5960</v>
      </c>
      <c r="AG53" s="31">
        <f>[2]属性投放!DM54</f>
        <v>3846</v>
      </c>
      <c r="AH53" s="31">
        <f>[2]属性投放!DN54</f>
        <v>1864</v>
      </c>
      <c r="AI53" s="31">
        <f>[2]属性投放!DO54</f>
        <v>26470</v>
      </c>
      <c r="AJ53" s="31">
        <f>[2]属性投放!DP54</f>
        <v>494</v>
      </c>
      <c r="AK53" s="31">
        <f>[2]属性投放!DQ54</f>
        <v>250</v>
      </c>
      <c r="AL53" s="31">
        <f>[2]属性投放!DR54</f>
        <v>3948</v>
      </c>
      <c r="AM53" s="31">
        <f>[2]属性投放!DS54</f>
        <v>58</v>
      </c>
      <c r="AN53" s="31">
        <f>[2]属性投放!DT54</f>
        <v>29</v>
      </c>
      <c r="AO53" s="31">
        <f>[2]属性投放!DU54</f>
        <v>461</v>
      </c>
      <c r="AP53" s="31">
        <f>[2]属性投放!DV54</f>
        <v>870</v>
      </c>
      <c r="AQ53" s="31">
        <f>[2]属性投放!DW54</f>
        <v>435</v>
      </c>
      <c r="AR53" s="31">
        <f>[2]属性投放!DX54</f>
        <v>6915</v>
      </c>
      <c r="AS53" s="31">
        <f>[2]属性投放!DY54</f>
        <v>5210</v>
      </c>
      <c r="AT53" s="31">
        <f>[2]属性投放!DZ54</f>
        <v>2549</v>
      </c>
      <c r="AU53" s="31">
        <f>[2]属性投放!EA54</f>
        <v>37333</v>
      </c>
      <c r="AW53" s="32">
        <v>2</v>
      </c>
      <c r="AX53" s="32">
        <v>49</v>
      </c>
      <c r="AY53" s="13">
        <f>[1]卡牌消耗!$AC53</f>
        <v>140</v>
      </c>
      <c r="AZ53" s="33">
        <f>INDEX($CJ$5:$CJ$56,数据母表!AX53)</f>
        <v>20</v>
      </c>
      <c r="BA53" s="13">
        <f>[2]属性投放!CH54</f>
        <v>1000</v>
      </c>
      <c r="BB53" s="13">
        <f>[2]属性投放!CI54</f>
        <v>500</v>
      </c>
      <c r="BC53" s="13">
        <f>[2]属性投放!CJ54</f>
        <v>10000</v>
      </c>
      <c r="BD53" s="32">
        <f>[1]卡牌消耗!AD53</f>
        <v>0</v>
      </c>
      <c r="BE53" s="32">
        <f>[1]卡牌消耗!AE53</f>
        <v>0</v>
      </c>
      <c r="BF53" s="32">
        <f>[1]卡牌消耗!AF53</f>
        <v>0</v>
      </c>
      <c r="BG53" s="32">
        <f>[1]卡牌消耗!AG53</f>
        <v>0</v>
      </c>
      <c r="BH53" s="32">
        <f>[1]卡牌消耗!AH53</f>
        <v>10</v>
      </c>
      <c r="BI53" s="32">
        <f>[1]卡牌消耗!AI53</f>
        <v>1</v>
      </c>
      <c r="BJ53" s="32">
        <f>[1]卡牌消耗!AJ53</f>
        <v>57500</v>
      </c>
      <c r="BM53" s="32">
        <v>4</v>
      </c>
      <c r="BN53" s="32">
        <v>9</v>
      </c>
      <c r="BO53" s="13">
        <f>[1]卡牌消耗!BG53</f>
        <v>0</v>
      </c>
      <c r="BP53" s="13">
        <f>[1]卡牌消耗!BH53</f>
        <v>59</v>
      </c>
      <c r="BQ53" s="13">
        <f>[1]卡牌消耗!BI53</f>
        <v>0</v>
      </c>
      <c r="BR53" s="13">
        <f>[1]卡牌消耗!BJ53</f>
        <v>0</v>
      </c>
      <c r="BS53" s="13">
        <f>[1]卡牌消耗!BK53</f>
        <v>16500</v>
      </c>
      <c r="BW53" s="14"/>
      <c r="BX53" s="14"/>
      <c r="BY53" s="14"/>
      <c r="BZ53" s="14"/>
      <c r="CA53" s="14"/>
      <c r="CB53" s="14"/>
      <c r="CI53" s="31">
        <v>49</v>
      </c>
      <c r="CJ53" s="31">
        <f>[2]属性投放!$AL55</f>
        <v>20</v>
      </c>
      <c r="CK53" s="32">
        <f>[2]属性投放!$AN55</f>
        <v>140</v>
      </c>
      <c r="CP53" s="33">
        <v>49</v>
      </c>
      <c r="CQ53" s="33">
        <v>2</v>
      </c>
      <c r="CR53" s="13">
        <f>[1]卡牌消耗!DE53</f>
        <v>9600</v>
      </c>
      <c r="CS53" s="13">
        <f t="shared" si="2"/>
        <v>3840</v>
      </c>
      <c r="CV53" s="33">
        <v>5</v>
      </c>
      <c r="CW53" s="33">
        <v>5</v>
      </c>
      <c r="CX53" s="13">
        <f>[1]装备!$W10</f>
        <v>800</v>
      </c>
      <c r="CY53" s="13">
        <f t="shared" si="3"/>
        <v>8000</v>
      </c>
      <c r="CZ53" s="13">
        <f t="shared" ref="CZ53:DE53" si="20">CZ42</f>
        <v>0</v>
      </c>
      <c r="DA53" s="13">
        <f t="shared" si="20"/>
        <v>0</v>
      </c>
      <c r="DB53" s="13">
        <f t="shared" si="20"/>
        <v>0</v>
      </c>
      <c r="DC53" s="13">
        <f t="shared" si="20"/>
        <v>0</v>
      </c>
      <c r="DD53" s="13">
        <f t="shared" si="20"/>
        <v>0</v>
      </c>
      <c r="DE53" s="13">
        <f t="shared" si="20"/>
        <v>0</v>
      </c>
      <c r="DF53" s="13">
        <f>[2]装备!CB25*2</f>
        <v>1512.94</v>
      </c>
      <c r="DG53" s="13">
        <f>[2]装备!CC25*2</f>
        <v>762.68</v>
      </c>
      <c r="DH53" s="13">
        <f>[2]装备!CD25*2</f>
        <v>12259.69</v>
      </c>
      <c r="DK53" s="32">
        <v>49</v>
      </c>
      <c r="DL53" s="32">
        <f>[1]装备!AM54*8</f>
        <v>5160</v>
      </c>
      <c r="DM53" s="32">
        <f>[1]装备!AN54*8</f>
        <v>8280</v>
      </c>
      <c r="DN53" s="32">
        <f>[1]装备!AO54*8</f>
        <v>10360</v>
      </c>
      <c r="DO53" s="32">
        <f>[1]装备!AP54*8</f>
        <v>12400</v>
      </c>
      <c r="DR53" s="13">
        <v>49</v>
      </c>
      <c r="DS53" s="13">
        <v>1</v>
      </c>
      <c r="DT53" s="13">
        <f t="shared" si="4"/>
        <v>5160</v>
      </c>
      <c r="EH53" s="13">
        <f>[1]新神器!HA55</f>
        <v>4</v>
      </c>
      <c r="EI53" s="13">
        <f t="shared" si="5"/>
        <v>2</v>
      </c>
      <c r="EJ53" s="13">
        <f t="shared" si="6"/>
        <v>1</v>
      </c>
      <c r="EK53" s="13">
        <f>[1]新神器!HE55</f>
        <v>1606006</v>
      </c>
      <c r="EL53" s="13" t="str">
        <f>[1]新神器!HF55</f>
        <v>神器2-1 : 4级</v>
      </c>
      <c r="EM53" s="13">
        <f>[1]新神器!HH55</f>
        <v>4</v>
      </c>
      <c r="EN53" s="13">
        <f>[1]新神器!HJ55</f>
        <v>2</v>
      </c>
      <c r="EO53" s="13">
        <f>[2]新神器!$AW54*6</f>
        <v>3660</v>
      </c>
      <c r="EP53" s="13">
        <f t="shared" si="7"/>
        <v>810</v>
      </c>
      <c r="EQ53" s="13">
        <f t="shared" si="0"/>
        <v>30</v>
      </c>
      <c r="ER53" s="13">
        <f>[1]新神器!$HL55</f>
        <v>3400</v>
      </c>
      <c r="ES53" s="13">
        <f t="shared" si="8"/>
        <v>33.4</v>
      </c>
      <c r="ET53" s="13">
        <f t="shared" si="9"/>
        <v>145.51</v>
      </c>
      <c r="FF53" s="38">
        <f>[2]专属武器!O52</f>
        <v>5</v>
      </c>
      <c r="FG53" s="38">
        <f>[2]专属武器!P52</f>
        <v>8</v>
      </c>
      <c r="FH53" s="13">
        <f>[2]专属武器!Q52</f>
        <v>950</v>
      </c>
      <c r="FI53" s="13">
        <f>[2]专属武器!R52</f>
        <v>475</v>
      </c>
      <c r="FJ53" s="13">
        <f>[2]专属武器!S52</f>
        <v>19000</v>
      </c>
      <c r="FK53" s="13">
        <f t="shared" si="11"/>
        <v>28500</v>
      </c>
      <c r="FL53" s="13">
        <f>IF(FG53&gt;0,INDEX([1]专属武器强化!DX$6:DX$77,($FF53-1)*9+$FG53),0)</f>
        <v>0</v>
      </c>
      <c r="FM53" s="13">
        <f>IF(FH53&gt;0,INDEX([1]专属武器强化!DY$6:DY$77,($FF53-1)*9+$FG53),0)</f>
        <v>520.13438596491233</v>
      </c>
      <c r="FN53" s="13">
        <f>IF(FI53&gt;0,INDEX([1]专属武器强化!DZ$6:DZ$77,($FF53-1)*9+$FG53),0)</f>
        <v>335.96771929824564</v>
      </c>
      <c r="FO53" s="13">
        <f>IF(FJ53&gt;0,INDEX([1]专属武器强化!EA$6:EA$77,($FF53-1)*9+$FG53),0)</f>
        <v>0</v>
      </c>
      <c r="FP53" s="13">
        <f>IF(FG53&gt;0,ROUND(INDEX([1]专属武器强化!$EY$6:$EY$77,(FF53-1)*9+FG53),0),0)</f>
        <v>204169</v>
      </c>
      <c r="FQ53" s="13">
        <f t="shared" si="12"/>
        <v>11920.698245614036</v>
      </c>
      <c r="FR53" s="13">
        <f t="shared" si="13"/>
        <v>12124.867245614036</v>
      </c>
      <c r="FS53" s="13">
        <f t="shared" si="14"/>
        <v>2.3505411995590624</v>
      </c>
      <c r="FV53" s="14"/>
      <c r="FW53" s="14"/>
    </row>
    <row r="54" spans="10:179" ht="16.5" x14ac:dyDescent="0.2">
      <c r="J54" s="31">
        <v>50</v>
      </c>
      <c r="K54" s="31">
        <v>4</v>
      </c>
      <c r="L54" s="31">
        <v>10</v>
      </c>
      <c r="M54" s="31">
        <f>[2]属性投放!AY55</f>
        <v>3643</v>
      </c>
      <c r="N54" s="31">
        <f>[2]属性投放!AZ55</f>
        <v>1772</v>
      </c>
      <c r="O54" s="31">
        <f>[2]属性投放!BA55</f>
        <v>25888</v>
      </c>
      <c r="P54" s="31">
        <f>[2]属性投放!BB55</f>
        <v>30</v>
      </c>
      <c r="Q54" s="31">
        <f>[2]属性投放!BC55</f>
        <v>15</v>
      </c>
      <c r="R54" s="31">
        <f>[2]属性投放!BD55</f>
        <v>270</v>
      </c>
      <c r="S54" s="31">
        <f>[2]属性投放!BJ55</f>
        <v>130</v>
      </c>
      <c r="T54" s="31">
        <f>[2]属性投放!BK55</f>
        <v>65</v>
      </c>
      <c r="U54" s="31">
        <f>[2]属性投放!BL55</f>
        <v>1170</v>
      </c>
      <c r="V54" s="31">
        <f>[2]属性投放!BM55</f>
        <v>3</v>
      </c>
      <c r="W54" s="31">
        <f>[2]属性投放!BP55</f>
        <v>200</v>
      </c>
      <c r="X54" s="31">
        <f>[2]属性投放!BQ55</f>
        <v>100</v>
      </c>
      <c r="Y54" s="31">
        <f>[2]属性投放!BR55</f>
        <v>1800</v>
      </c>
      <c r="Z54" s="31">
        <f>[2]属性投放!BS55</f>
        <v>4443</v>
      </c>
      <c r="AA54" s="31">
        <f>[2]属性投放!BT55</f>
        <v>2172</v>
      </c>
      <c r="AB54" s="31">
        <f>[2]属性投放!BU55</f>
        <v>33088</v>
      </c>
      <c r="AC54" s="31">
        <f>[2]属性投放!BX55</f>
        <v>800</v>
      </c>
      <c r="AD54" s="31">
        <f>[2]属性投放!BY55</f>
        <v>400</v>
      </c>
      <c r="AE54" s="31">
        <f>[2]属性投放!BZ55</f>
        <v>7200</v>
      </c>
      <c r="AG54" s="31">
        <f>[2]属性投放!DM55</f>
        <v>5210</v>
      </c>
      <c r="AH54" s="31">
        <f>[2]属性投放!DN55</f>
        <v>2549</v>
      </c>
      <c r="AI54" s="31">
        <f>[2]属性投放!DO55</f>
        <v>37333</v>
      </c>
      <c r="AJ54" s="31">
        <f>[2]属性投放!DP55</f>
        <v>941</v>
      </c>
      <c r="AK54" s="31">
        <f>[2]属性投放!DQ55</f>
        <v>471</v>
      </c>
      <c r="AL54" s="31">
        <f>[2]属性投放!DR55</f>
        <v>8465</v>
      </c>
      <c r="AM54" s="31">
        <f>[2]属性投放!DS55</f>
        <v>110</v>
      </c>
      <c r="AN54" s="31">
        <f>[2]属性投放!DT55</f>
        <v>55</v>
      </c>
      <c r="AO54" s="31">
        <f>[2]属性投放!DU55</f>
        <v>988</v>
      </c>
      <c r="AP54" s="31">
        <f>[2]属性投放!DV55</f>
        <v>0</v>
      </c>
      <c r="AQ54" s="31">
        <f>[2]属性投放!DW55</f>
        <v>0</v>
      </c>
      <c r="AR54" s="31">
        <f>[2]属性投放!DX55</f>
        <v>0</v>
      </c>
      <c r="AS54" s="31">
        <f>[2]属性投放!DY55</f>
        <v>6151</v>
      </c>
      <c r="AT54" s="31">
        <f>[2]属性投放!DZ55</f>
        <v>3020</v>
      </c>
      <c r="AU54" s="31">
        <f>[2]属性投放!EA55</f>
        <v>45798</v>
      </c>
      <c r="AW54" s="32">
        <v>2</v>
      </c>
      <c r="AX54" s="32">
        <v>50</v>
      </c>
      <c r="AY54" s="13">
        <f>[1]卡牌消耗!$AC54</f>
        <v>143</v>
      </c>
      <c r="AZ54" s="33">
        <f>INDEX($CJ$5:$CJ$56,数据母表!AX54)</f>
        <v>20</v>
      </c>
      <c r="BA54" s="13">
        <f>[2]属性投放!CH55</f>
        <v>1000</v>
      </c>
      <c r="BB54" s="13">
        <f>[2]属性投放!CI55</f>
        <v>500</v>
      </c>
      <c r="BC54" s="13">
        <f>[2]属性投放!CJ55</f>
        <v>10000</v>
      </c>
      <c r="BD54" s="32">
        <f>[1]卡牌消耗!AD54</f>
        <v>0</v>
      </c>
      <c r="BE54" s="32">
        <f>[1]卡牌消耗!AE54</f>
        <v>0</v>
      </c>
      <c r="BF54" s="32">
        <f>[1]卡牌消耗!AF54</f>
        <v>0</v>
      </c>
      <c r="BG54" s="32">
        <f>[1]卡牌消耗!AG54</f>
        <v>0</v>
      </c>
      <c r="BH54" s="32">
        <f>[1]卡牌消耗!AH54</f>
        <v>10</v>
      </c>
      <c r="BI54" s="32">
        <f>[1]卡牌消耗!AI54</f>
        <v>1</v>
      </c>
      <c r="BJ54" s="32">
        <f>[1]卡牌消耗!AJ54</f>
        <v>95800</v>
      </c>
      <c r="BM54" s="32">
        <v>4</v>
      </c>
      <c r="BN54" s="32">
        <v>10</v>
      </c>
      <c r="BO54" s="13">
        <f>[1]卡牌消耗!BG54</f>
        <v>0</v>
      </c>
      <c r="BP54" s="13">
        <f>[1]卡牌消耗!BH54</f>
        <v>83</v>
      </c>
      <c r="BQ54" s="13">
        <f>[1]卡牌消耗!BI54</f>
        <v>0</v>
      </c>
      <c r="BR54" s="13">
        <f>[1]卡牌消耗!BJ54</f>
        <v>0</v>
      </c>
      <c r="BS54" s="13">
        <f>[1]卡牌消耗!BK54</f>
        <v>28500</v>
      </c>
      <c r="BW54" s="14"/>
      <c r="BX54" s="14"/>
      <c r="BY54" s="14"/>
      <c r="BZ54" s="14"/>
      <c r="CA54" s="14"/>
      <c r="CB54" s="14"/>
      <c r="CI54" s="31">
        <v>50</v>
      </c>
      <c r="CJ54" s="31">
        <f>[2]属性投放!$AL56</f>
        <v>20</v>
      </c>
      <c r="CK54" s="32">
        <f>[2]属性投放!$AN56</f>
        <v>143</v>
      </c>
      <c r="CP54" s="33">
        <v>50</v>
      </c>
      <c r="CQ54" s="33">
        <v>2</v>
      </c>
      <c r="CR54" s="13">
        <f>[1]卡牌消耗!DE54</f>
        <v>8900</v>
      </c>
      <c r="CS54" s="13">
        <f t="shared" si="2"/>
        <v>3560</v>
      </c>
      <c r="CV54" s="33">
        <v>6</v>
      </c>
      <c r="CW54" s="33">
        <v>5</v>
      </c>
      <c r="CX54" s="13">
        <f>[1]装备!$W11</f>
        <v>1000</v>
      </c>
      <c r="CY54" s="13">
        <f t="shared" si="3"/>
        <v>10000</v>
      </c>
      <c r="CZ54" s="13">
        <f t="shared" ref="CZ54:DE54" si="21">CZ43</f>
        <v>0</v>
      </c>
      <c r="DA54" s="13">
        <f t="shared" si="21"/>
        <v>0</v>
      </c>
      <c r="DB54" s="13">
        <f t="shared" si="21"/>
        <v>0</v>
      </c>
      <c r="DC54" s="13">
        <f t="shared" si="21"/>
        <v>0</v>
      </c>
      <c r="DD54" s="13">
        <f t="shared" si="21"/>
        <v>0</v>
      </c>
      <c r="DE54" s="13">
        <f t="shared" si="21"/>
        <v>0</v>
      </c>
      <c r="DF54" s="13">
        <f>[2]装备!CB26*2</f>
        <v>2349.7374999999997</v>
      </c>
      <c r="DG54" s="13">
        <f>[2]装备!CC26*2</f>
        <v>1183.0625</v>
      </c>
      <c r="DH54" s="13">
        <f>[2]装备!CD26*2</f>
        <v>19910.237499999999</v>
      </c>
      <c r="DK54" s="32">
        <v>50</v>
      </c>
      <c r="DL54" s="32">
        <f>[1]装备!AM55*8</f>
        <v>5320</v>
      </c>
      <c r="DM54" s="32">
        <f>[1]装备!AN55*8</f>
        <v>8520</v>
      </c>
      <c r="DN54" s="32">
        <f>[1]装备!AO55*8</f>
        <v>10680</v>
      </c>
      <c r="DO54" s="32">
        <f>[1]装备!AP55*8</f>
        <v>12800</v>
      </c>
      <c r="DR54" s="13">
        <v>50</v>
      </c>
      <c r="DS54" s="13">
        <v>1</v>
      </c>
      <c r="DT54" s="13">
        <f t="shared" si="4"/>
        <v>5320</v>
      </c>
      <c r="EH54" s="13">
        <f>[1]新神器!HA56</f>
        <v>4</v>
      </c>
      <c r="EI54" s="13">
        <f t="shared" si="5"/>
        <v>2</v>
      </c>
      <c r="EJ54" s="13">
        <f t="shared" si="6"/>
        <v>1</v>
      </c>
      <c r="EK54" s="13">
        <f>[1]新神器!HE56</f>
        <v>1606006</v>
      </c>
      <c r="EL54" s="13" t="str">
        <f>[1]新神器!HF56</f>
        <v>神器2-1 : 5级</v>
      </c>
      <c r="EM54" s="13">
        <f>[1]新神器!HH56</f>
        <v>5</v>
      </c>
      <c r="EN54" s="13">
        <f>[1]新神器!HJ56</f>
        <v>2</v>
      </c>
      <c r="EO54" s="13">
        <f>[2]新神器!$AW55*6</f>
        <v>4590</v>
      </c>
      <c r="EP54" s="13">
        <f t="shared" si="7"/>
        <v>930</v>
      </c>
      <c r="EQ54" s="13">
        <f t="shared" si="0"/>
        <v>30</v>
      </c>
      <c r="ER54" s="13">
        <f>[1]新神器!$HL56</f>
        <v>3500</v>
      </c>
      <c r="ES54" s="13">
        <f t="shared" si="8"/>
        <v>33.5</v>
      </c>
      <c r="ET54" s="13">
        <f t="shared" si="9"/>
        <v>166.57</v>
      </c>
      <c r="FF54" s="38">
        <f>[2]专属武器!O53</f>
        <v>5</v>
      </c>
      <c r="FG54" s="38">
        <f>[2]专属武器!P53</f>
        <v>9</v>
      </c>
      <c r="FH54" s="13">
        <f>[2]专属武器!Q53</f>
        <v>1100</v>
      </c>
      <c r="FI54" s="13">
        <f>[2]专属武器!R53</f>
        <v>550</v>
      </c>
      <c r="FJ54" s="13">
        <f>[2]专属武器!S53</f>
        <v>22000</v>
      </c>
      <c r="FK54" s="13">
        <f t="shared" si="11"/>
        <v>33000</v>
      </c>
      <c r="FL54" s="13">
        <f>IF(FG54&gt;0,INDEX([1]专属武器强化!DX$6:DX$77,($FF54-1)*9+$FG54),0)</f>
        <v>0</v>
      </c>
      <c r="FM54" s="13">
        <f>IF(FH54&gt;0,INDEX([1]专属武器强化!DY$6:DY$77,($FF54-1)*9+$FG54),0)</f>
        <v>841.39385964912287</v>
      </c>
      <c r="FN54" s="13">
        <f>IF(FI54&gt;0,INDEX([1]专属武器强化!DZ$6:DZ$77,($FF54-1)*9+$FG54),0)</f>
        <v>543.47719298245624</v>
      </c>
      <c r="FO54" s="13">
        <f>IF(FJ54&gt;0,INDEX([1]专属武器强化!EA$6:EA$77,($FF54-1)*9+$FG54),0)</f>
        <v>0</v>
      </c>
      <c r="FP54" s="13">
        <f>IF(FG54&gt;0,ROUND(INDEX([1]专属武器强化!$EY$6:$EY$77,(FF54-1)*9+FG54),0),0)</f>
        <v>330382</v>
      </c>
      <c r="FQ54" s="13">
        <f t="shared" si="12"/>
        <v>19283.482456140355</v>
      </c>
      <c r="FR54" s="13">
        <f t="shared" si="13"/>
        <v>19613.864456140356</v>
      </c>
      <c r="FS54" s="13">
        <f t="shared" si="14"/>
        <v>1.6824833307986358</v>
      </c>
      <c r="FV54" s="14"/>
      <c r="FW54" s="14"/>
    </row>
    <row r="55" spans="10:179" ht="16.5" x14ac:dyDescent="0.2">
      <c r="J55" s="31">
        <v>51</v>
      </c>
      <c r="K55" s="31">
        <v>4</v>
      </c>
      <c r="L55" s="31">
        <v>11</v>
      </c>
      <c r="M55" s="31">
        <f>[2]属性投放!AY56</f>
        <v>4443</v>
      </c>
      <c r="N55" s="31">
        <f>[2]属性投放!AZ56</f>
        <v>2172</v>
      </c>
      <c r="O55" s="31">
        <f>[2]属性投放!BA56</f>
        <v>33088</v>
      </c>
      <c r="P55" s="31">
        <f>[2]属性投放!BB56</f>
        <v>30</v>
      </c>
      <c r="Q55" s="31">
        <f>[2]属性投放!BC56</f>
        <v>15</v>
      </c>
      <c r="R55" s="31">
        <f>[2]属性投放!BD56</f>
        <v>270</v>
      </c>
      <c r="S55" s="31">
        <f>[2]属性投放!BJ56</f>
        <v>170</v>
      </c>
      <c r="T55" s="31">
        <f>[2]属性投放!BK56</f>
        <v>85</v>
      </c>
      <c r="U55" s="31">
        <f>[2]属性投放!BL56</f>
        <v>1530</v>
      </c>
      <c r="V55" s="31">
        <f>[2]属性投放!BM56</f>
        <v>3</v>
      </c>
      <c r="W55" s="31">
        <f>[2]属性投放!BP56</f>
        <v>300</v>
      </c>
      <c r="X55" s="31">
        <f>[2]属性投放!BQ56</f>
        <v>150</v>
      </c>
      <c r="Y55" s="31">
        <f>[2]属性投放!BR56</f>
        <v>2700</v>
      </c>
      <c r="Z55" s="31">
        <f>[2]属性投放!BS56</f>
        <v>5493</v>
      </c>
      <c r="AA55" s="31">
        <f>[2]属性投放!BT56</f>
        <v>2697</v>
      </c>
      <c r="AB55" s="31">
        <f>[2]属性投放!BU56</f>
        <v>42538</v>
      </c>
      <c r="AC55" s="31">
        <f>[2]属性投放!BX56</f>
        <v>1050</v>
      </c>
      <c r="AD55" s="31">
        <f>[2]属性投放!BY56</f>
        <v>525</v>
      </c>
      <c r="AE55" s="31">
        <f>[2]属性投放!BZ56</f>
        <v>9450</v>
      </c>
      <c r="AG55" s="31">
        <f>[2]属性投放!DM56</f>
        <v>6151</v>
      </c>
      <c r="AH55" s="31">
        <f>[2]属性投放!DN56</f>
        <v>3020</v>
      </c>
      <c r="AI55" s="31">
        <f>[2]属性投放!DO56</f>
        <v>45798</v>
      </c>
      <c r="AJ55" s="31">
        <f>[2]属性投放!DP56</f>
        <v>941</v>
      </c>
      <c r="AK55" s="31">
        <f>[2]属性投放!DQ56</f>
        <v>471</v>
      </c>
      <c r="AL55" s="31">
        <f>[2]属性投放!DR56</f>
        <v>8465</v>
      </c>
      <c r="AM55" s="31">
        <f>[2]属性投放!DS56</f>
        <v>110</v>
      </c>
      <c r="AN55" s="31">
        <f>[2]属性投放!DT56</f>
        <v>55</v>
      </c>
      <c r="AO55" s="31">
        <f>[2]属性投放!DU56</f>
        <v>988</v>
      </c>
      <c r="AP55" s="31">
        <f>[2]属性投放!DV56</f>
        <v>0</v>
      </c>
      <c r="AQ55" s="31">
        <f>[2]属性投放!DW56</f>
        <v>0</v>
      </c>
      <c r="AR55" s="31">
        <f>[2]属性投放!DX56</f>
        <v>0</v>
      </c>
      <c r="AS55" s="31">
        <f>[2]属性投放!DY56</f>
        <v>7092</v>
      </c>
      <c r="AT55" s="31">
        <f>[2]属性投放!DZ56</f>
        <v>3491</v>
      </c>
      <c r="AU55" s="31">
        <f>[2]属性投放!EA56</f>
        <v>54263</v>
      </c>
      <c r="AW55" s="32">
        <v>2</v>
      </c>
      <c r="AX55" s="32">
        <v>51</v>
      </c>
      <c r="AY55" s="13">
        <f>[1]卡牌消耗!$AC55</f>
        <v>145</v>
      </c>
      <c r="AZ55" s="33">
        <f>INDEX($CJ$5:$CJ$56,数据母表!AX55)</f>
        <v>20</v>
      </c>
      <c r="BA55" s="13">
        <f>[2]属性投放!CH56</f>
        <v>1000</v>
      </c>
      <c r="BB55" s="13">
        <f>[2]属性投放!CI56</f>
        <v>500</v>
      </c>
      <c r="BC55" s="13">
        <f>[2]属性投放!CJ56</f>
        <v>10000</v>
      </c>
      <c r="BD55" s="32">
        <f>[1]卡牌消耗!AD55</f>
        <v>0</v>
      </c>
      <c r="BE55" s="32">
        <f>[1]卡牌消耗!AE55</f>
        <v>0</v>
      </c>
      <c r="BF55" s="32">
        <f>[1]卡牌消耗!AF55</f>
        <v>0</v>
      </c>
      <c r="BG55" s="32">
        <f>[1]卡牌消耗!AG55</f>
        <v>0</v>
      </c>
      <c r="BH55" s="32">
        <f>[1]卡牌消耗!AH55</f>
        <v>10</v>
      </c>
      <c r="BI55" s="32">
        <f>[1]卡牌消耗!AI55</f>
        <v>1</v>
      </c>
      <c r="BJ55" s="32">
        <f>[1]卡牌消耗!AJ55</f>
        <v>105400</v>
      </c>
      <c r="BM55" s="32">
        <v>4</v>
      </c>
      <c r="BN55" s="32">
        <v>11</v>
      </c>
      <c r="BO55" s="13">
        <f>[1]卡牌消耗!BG55</f>
        <v>0</v>
      </c>
      <c r="BP55" s="13">
        <f>[1]卡牌消耗!BH55</f>
        <v>111</v>
      </c>
      <c r="BQ55" s="13">
        <f>[1]卡牌消耗!BI55</f>
        <v>0</v>
      </c>
      <c r="BR55" s="13">
        <f>[1]卡牌消耗!BJ55</f>
        <v>0</v>
      </c>
      <c r="BS55" s="13">
        <f>[1]卡牌消耗!BK55</f>
        <v>28500</v>
      </c>
      <c r="BW55" s="14"/>
      <c r="BX55" s="14"/>
      <c r="BY55" s="14"/>
      <c r="BZ55" s="14"/>
      <c r="CA55" s="14"/>
      <c r="CB55" s="14"/>
      <c r="CI55" s="31">
        <v>51</v>
      </c>
      <c r="CJ55" s="31">
        <f>[2]属性投放!$AL57</f>
        <v>20</v>
      </c>
      <c r="CK55" s="32">
        <f>[2]属性投放!$AN57</f>
        <v>145</v>
      </c>
      <c r="CP55" s="33">
        <v>51</v>
      </c>
      <c r="CQ55" s="33">
        <v>2</v>
      </c>
      <c r="CR55" s="13">
        <f>[1]卡牌消耗!DE55</f>
        <v>9350</v>
      </c>
      <c r="CS55" s="13">
        <f t="shared" si="2"/>
        <v>3740</v>
      </c>
      <c r="CV55" s="33">
        <v>7</v>
      </c>
      <c r="CW55" s="33">
        <v>5</v>
      </c>
      <c r="CX55" s="13">
        <f>[1]装备!$W12</f>
        <v>1200</v>
      </c>
      <c r="CY55" s="13">
        <f t="shared" si="3"/>
        <v>12000</v>
      </c>
      <c r="CZ55" s="13">
        <f t="shared" ref="CZ55:DE55" si="22">CZ44</f>
        <v>0</v>
      </c>
      <c r="DA55" s="13">
        <f t="shared" si="22"/>
        <v>0</v>
      </c>
      <c r="DB55" s="13">
        <f t="shared" si="22"/>
        <v>0</v>
      </c>
      <c r="DC55" s="13">
        <f t="shared" si="22"/>
        <v>0</v>
      </c>
      <c r="DD55" s="13">
        <f t="shared" si="22"/>
        <v>0</v>
      </c>
      <c r="DE55" s="13">
        <f t="shared" si="22"/>
        <v>0</v>
      </c>
      <c r="DF55" s="13">
        <f>[2]装备!CB27*2</f>
        <v>2279.9899999999998</v>
      </c>
      <c r="DG55" s="13">
        <f>[2]装备!CC27*2</f>
        <v>1146.55</v>
      </c>
      <c r="DH55" s="13">
        <f>[2]装备!CD27*2</f>
        <v>19930.190000000002</v>
      </c>
      <c r="DK55" s="32">
        <v>51</v>
      </c>
      <c r="DL55" s="32">
        <f>[1]装备!AM56*8</f>
        <v>5640</v>
      </c>
      <c r="DM55" s="32">
        <f>[1]装备!AN56*8</f>
        <v>9040</v>
      </c>
      <c r="DN55" s="32">
        <f>[1]装备!AO56*8</f>
        <v>11280</v>
      </c>
      <c r="DO55" s="32">
        <f>[1]装备!AP56*8</f>
        <v>13520</v>
      </c>
      <c r="DR55" s="13">
        <v>51</v>
      </c>
      <c r="DS55" s="13">
        <v>1</v>
      </c>
      <c r="DT55" s="13">
        <f t="shared" si="4"/>
        <v>5640</v>
      </c>
      <c r="EH55" s="13">
        <f>[1]新神器!HA57</f>
        <v>4</v>
      </c>
      <c r="EI55" s="13">
        <f t="shared" si="5"/>
        <v>2</v>
      </c>
      <c r="EJ55" s="13">
        <f t="shared" si="6"/>
        <v>1</v>
      </c>
      <c r="EK55" s="13">
        <f>[1]新神器!HE57</f>
        <v>1606006</v>
      </c>
      <c r="EL55" s="13" t="str">
        <f>[1]新神器!HF57</f>
        <v>神器2-1 : 6级</v>
      </c>
      <c r="EM55" s="13">
        <f>[1]新神器!HH57</f>
        <v>6</v>
      </c>
      <c r="EN55" s="13">
        <f>[1]新神器!HJ57</f>
        <v>2</v>
      </c>
      <c r="EO55" s="13">
        <f>[2]新神器!$AW56*6</f>
        <v>5550</v>
      </c>
      <c r="EP55" s="13">
        <f t="shared" si="7"/>
        <v>960</v>
      </c>
      <c r="EQ55" s="13">
        <f t="shared" si="0"/>
        <v>30</v>
      </c>
      <c r="ER55" s="13">
        <f>[1]新神器!$HL57</f>
        <v>3600</v>
      </c>
      <c r="ES55" s="13">
        <f t="shared" si="8"/>
        <v>33.6</v>
      </c>
      <c r="ET55" s="13">
        <f t="shared" si="9"/>
        <v>171.43</v>
      </c>
      <c r="FF55" s="38">
        <f>[2]专属武器!O54</f>
        <v>6</v>
      </c>
      <c r="FG55" s="38">
        <f>[2]专属武器!P54</f>
        <v>0</v>
      </c>
      <c r="FH55" s="13">
        <f>[2]专属武器!Q54</f>
        <v>0</v>
      </c>
      <c r="FI55" s="13">
        <f>[2]专属武器!R54</f>
        <v>0</v>
      </c>
      <c r="FJ55" s="13">
        <f>[2]专属武器!S54</f>
        <v>0</v>
      </c>
      <c r="FK55" s="13">
        <f t="shared" si="11"/>
        <v>0</v>
      </c>
      <c r="FL55" s="13">
        <f>IF(FG55&gt;0,INDEX([1]专属武器强化!DX$6:DX$77,($FF55-1)*9+$FG55),0)</f>
        <v>0</v>
      </c>
      <c r="FM55" s="13">
        <f>IF(FH55&gt;0,INDEX([1]专属武器强化!DY$6:DY$77,($FF55-1)*9+$FG55),0)</f>
        <v>0</v>
      </c>
      <c r="FN55" s="13">
        <f>IF(FI55&gt;0,INDEX([1]专属武器强化!DZ$6:DZ$77,($FF55-1)*9+$FG55),0)</f>
        <v>0</v>
      </c>
      <c r="FO55" s="13">
        <f>IF(FJ55&gt;0,INDEX([1]专属武器强化!EA$6:EA$77,($FF55-1)*9+$FG55),0)</f>
        <v>0</v>
      </c>
      <c r="FP55" s="13">
        <f>IF(FG55&gt;0,ROUND(INDEX([1]专属武器强化!$EY$6:$EY$77,(FF55-1)*9+FG55),0),0)</f>
        <v>0</v>
      </c>
      <c r="FQ55" s="13">
        <f t="shared" si="12"/>
        <v>0</v>
      </c>
      <c r="FR55" s="13">
        <f t="shared" si="13"/>
        <v>0</v>
      </c>
      <c r="FS55" s="13">
        <f t="shared" si="14"/>
        <v>0</v>
      </c>
      <c r="FV55" s="14"/>
      <c r="FW55" s="14"/>
    </row>
    <row r="56" spans="10:179" ht="16.5" x14ac:dyDescent="0.2">
      <c r="J56" s="31">
        <v>52</v>
      </c>
      <c r="K56" s="31">
        <v>4</v>
      </c>
      <c r="L56" s="31">
        <v>12</v>
      </c>
      <c r="M56" s="31">
        <f>[2]属性投放!AY57</f>
        <v>5493</v>
      </c>
      <c r="N56" s="31">
        <f>[2]属性投放!AZ57</f>
        <v>2697</v>
      </c>
      <c r="O56" s="31">
        <f>[2]属性投放!BA57</f>
        <v>42538</v>
      </c>
      <c r="P56" s="31">
        <f>[2]属性投放!BB57</f>
        <v>30</v>
      </c>
      <c r="Q56" s="31">
        <f>[2]属性投放!BC57</f>
        <v>15</v>
      </c>
      <c r="R56" s="31">
        <f>[2]属性投放!BD57</f>
        <v>270</v>
      </c>
      <c r="S56" s="31">
        <f>[2]属性投放!BJ57</f>
        <v>225</v>
      </c>
      <c r="T56" s="31">
        <f>[2]属性投放!BK57</f>
        <v>113</v>
      </c>
      <c r="U56" s="31">
        <f>[2]属性投放!BL57</f>
        <v>2025</v>
      </c>
      <c r="V56" s="31">
        <f>[2]属性投放!BM57</f>
        <v>3</v>
      </c>
      <c r="W56" s="31">
        <f>[2]属性投放!BP57</f>
        <v>400</v>
      </c>
      <c r="X56" s="31">
        <f>[2]属性投放!BQ57</f>
        <v>200</v>
      </c>
      <c r="Y56" s="31">
        <f>[2]属性投放!BR57</f>
        <v>3600</v>
      </c>
      <c r="Z56" s="31">
        <f>[2]属性投放!BS57</f>
        <v>6778</v>
      </c>
      <c r="AA56" s="31">
        <f>[2]属性投放!BT57</f>
        <v>3341</v>
      </c>
      <c r="AB56" s="31">
        <f>[2]属性投放!BU57</f>
        <v>54103</v>
      </c>
      <c r="AC56" s="31">
        <f>[2]属性投放!BX57</f>
        <v>1285</v>
      </c>
      <c r="AD56" s="31">
        <f>[2]属性投放!BY57</f>
        <v>644</v>
      </c>
      <c r="AE56" s="31">
        <f>[2]属性投放!BZ57</f>
        <v>11565</v>
      </c>
      <c r="AG56" s="31">
        <f>[2]属性投放!DM57</f>
        <v>7092</v>
      </c>
      <c r="AH56" s="31">
        <f>[2]属性投放!DN57</f>
        <v>3491</v>
      </c>
      <c r="AI56" s="31">
        <f>[2]属性投放!DO57</f>
        <v>54263</v>
      </c>
      <c r="AJ56" s="31">
        <f>[2]属性投放!DP57</f>
        <v>941</v>
      </c>
      <c r="AK56" s="31">
        <f>[2]属性投放!DQ57</f>
        <v>471</v>
      </c>
      <c r="AL56" s="31">
        <f>[2]属性投放!DR57</f>
        <v>8465</v>
      </c>
      <c r="AM56" s="31">
        <f>[2]属性投放!DS57</f>
        <v>110</v>
      </c>
      <c r="AN56" s="31">
        <f>[2]属性投放!DT57</f>
        <v>55</v>
      </c>
      <c r="AO56" s="31">
        <f>[2]属性投放!DU57</f>
        <v>988</v>
      </c>
      <c r="AP56" s="31">
        <f>[2]属性投放!DV57</f>
        <v>2750</v>
      </c>
      <c r="AQ56" s="31">
        <f>[2]属性投放!DW57</f>
        <v>1375</v>
      </c>
      <c r="AR56" s="31">
        <f>[2]属性投放!DX57</f>
        <v>24700</v>
      </c>
      <c r="AS56" s="31">
        <f>[2]属性投放!DY57</f>
        <v>10783</v>
      </c>
      <c r="AT56" s="31">
        <f>[2]属性投放!DZ57</f>
        <v>5337</v>
      </c>
      <c r="AU56" s="31">
        <f>[2]属性投放!EA57</f>
        <v>87428</v>
      </c>
      <c r="AW56" s="32">
        <v>2</v>
      </c>
      <c r="AX56" s="32">
        <v>52</v>
      </c>
      <c r="AY56" s="13">
        <f>[1]卡牌消耗!$AC56</f>
        <v>148</v>
      </c>
      <c r="AZ56" s="33">
        <f>INDEX($CJ$5:$CJ$56,数据母表!AX56)</f>
        <v>20</v>
      </c>
      <c r="BA56" s="13">
        <f>[2]属性投放!CH57</f>
        <v>1000</v>
      </c>
      <c r="BB56" s="13">
        <f>[2]属性投放!CI57</f>
        <v>500</v>
      </c>
      <c r="BC56" s="13">
        <f>[2]属性投放!CJ57</f>
        <v>10000</v>
      </c>
      <c r="BD56" s="32">
        <f>[1]卡牌消耗!AD56</f>
        <v>0</v>
      </c>
      <c r="BE56" s="32">
        <f>[1]卡牌消耗!AE56</f>
        <v>0</v>
      </c>
      <c r="BF56" s="32">
        <f>[1]卡牌消耗!AF56</f>
        <v>0</v>
      </c>
      <c r="BG56" s="32">
        <f>[1]卡牌消耗!AG56</f>
        <v>0</v>
      </c>
      <c r="BH56" s="32">
        <f>[1]卡牌消耗!AH56</f>
        <v>10</v>
      </c>
      <c r="BI56" s="32">
        <f>[1]卡牌消耗!AI56</f>
        <v>1</v>
      </c>
      <c r="BJ56" s="32">
        <f>[1]卡牌消耗!AJ56</f>
        <v>105400</v>
      </c>
      <c r="BM56" s="32">
        <v>4</v>
      </c>
      <c r="BN56" s="32">
        <v>12</v>
      </c>
      <c r="BO56" s="13">
        <f>[1]卡牌消耗!BG56</f>
        <v>0</v>
      </c>
      <c r="BP56" s="13">
        <f>[1]卡牌消耗!BH56</f>
        <v>142</v>
      </c>
      <c r="BQ56" s="13">
        <f>[1]卡牌消耗!BI56</f>
        <v>0</v>
      </c>
      <c r="BR56" s="13">
        <f>[1]卡牌消耗!BJ56</f>
        <v>0</v>
      </c>
      <c r="BS56" s="13">
        <f>[1]卡牌消耗!BK56</f>
        <v>38000</v>
      </c>
      <c r="BW56" s="14"/>
      <c r="BX56" s="14"/>
      <c r="BY56" s="14"/>
      <c r="BZ56" s="14"/>
      <c r="CA56" s="14"/>
      <c r="CB56" s="14"/>
      <c r="CI56" s="31">
        <v>52</v>
      </c>
      <c r="CJ56" s="31">
        <f>[2]属性投放!$AL58</f>
        <v>20</v>
      </c>
      <c r="CK56" s="32">
        <f>[2]属性投放!$AN58</f>
        <v>148</v>
      </c>
      <c r="CP56" s="33">
        <v>52</v>
      </c>
      <c r="CQ56" s="33">
        <v>2</v>
      </c>
      <c r="CR56" s="13">
        <f>[1]卡牌消耗!DE56</f>
        <v>9800</v>
      </c>
      <c r="CS56" s="13">
        <f t="shared" si="2"/>
        <v>3920</v>
      </c>
      <c r="CV56" s="33">
        <v>8</v>
      </c>
      <c r="CW56" s="33">
        <v>5</v>
      </c>
      <c r="CX56" s="13">
        <f>[1]装备!$W13</f>
        <v>1600</v>
      </c>
      <c r="CY56" s="13">
        <f t="shared" si="3"/>
        <v>16000</v>
      </c>
      <c r="CZ56" s="13">
        <f t="shared" ref="CZ56:DE56" si="23">CZ45</f>
        <v>0</v>
      </c>
      <c r="DA56" s="13">
        <f t="shared" si="23"/>
        <v>0</v>
      </c>
      <c r="DB56" s="13">
        <f t="shared" si="23"/>
        <v>0</v>
      </c>
      <c r="DC56" s="13">
        <f t="shared" si="23"/>
        <v>0</v>
      </c>
      <c r="DD56" s="13">
        <f t="shared" si="23"/>
        <v>0</v>
      </c>
      <c r="DE56" s="13">
        <f t="shared" si="23"/>
        <v>0</v>
      </c>
      <c r="DF56" s="13">
        <f>[2]装备!CB28*2</f>
        <v>2844.64</v>
      </c>
      <c r="DG56" s="13">
        <f>[2]装备!CC28*2</f>
        <v>1429.22</v>
      </c>
      <c r="DH56" s="13">
        <f>[2]装备!CD28*2</f>
        <v>25576.690000000002</v>
      </c>
      <c r="DK56" s="32">
        <v>52</v>
      </c>
      <c r="DL56" s="32">
        <f>[1]装备!AM57*8</f>
        <v>5880</v>
      </c>
      <c r="DM56" s="32">
        <f>[1]装备!AN57*8</f>
        <v>9440</v>
      </c>
      <c r="DN56" s="32">
        <f>[1]装备!AO57*8</f>
        <v>11800</v>
      </c>
      <c r="DO56" s="32">
        <f>[1]装备!AP57*8</f>
        <v>14160</v>
      </c>
      <c r="DR56" s="13">
        <v>52</v>
      </c>
      <c r="DS56" s="13">
        <v>1</v>
      </c>
      <c r="DT56" s="13">
        <f t="shared" si="4"/>
        <v>5880</v>
      </c>
      <c r="EH56" s="13">
        <f>[1]新神器!HA58</f>
        <v>4</v>
      </c>
      <c r="EI56" s="13">
        <f t="shared" si="5"/>
        <v>2</v>
      </c>
      <c r="EJ56" s="13">
        <f t="shared" si="6"/>
        <v>1</v>
      </c>
      <c r="EK56" s="13">
        <f>[1]新神器!HE58</f>
        <v>1606006</v>
      </c>
      <c r="EL56" s="13" t="str">
        <f>[1]新神器!HF58</f>
        <v>神器2-1 : 7级</v>
      </c>
      <c r="EM56" s="13">
        <f>[1]新神器!HH58</f>
        <v>7</v>
      </c>
      <c r="EN56" s="13">
        <f>[1]新神器!HJ58</f>
        <v>3</v>
      </c>
      <c r="EO56" s="13">
        <f>[2]新神器!$AW57*6</f>
        <v>6510</v>
      </c>
      <c r="EP56" s="13">
        <f t="shared" si="7"/>
        <v>960</v>
      </c>
      <c r="EQ56" s="13">
        <f t="shared" si="0"/>
        <v>45</v>
      </c>
      <c r="ER56" s="13">
        <f>[1]新神器!$HL58</f>
        <v>3700</v>
      </c>
      <c r="ES56" s="13">
        <f t="shared" si="8"/>
        <v>48.7</v>
      </c>
      <c r="ET56" s="13">
        <f t="shared" si="9"/>
        <v>118.28</v>
      </c>
      <c r="FF56" s="38">
        <f>[2]专属武器!O55</f>
        <v>6</v>
      </c>
      <c r="FG56" s="38">
        <f>[2]专属武器!P55</f>
        <v>1</v>
      </c>
      <c r="FH56" s="13">
        <f>[2]专属武器!Q55</f>
        <v>180</v>
      </c>
      <c r="FI56" s="13">
        <f>[2]专属武器!R55</f>
        <v>90</v>
      </c>
      <c r="FJ56" s="13">
        <f>[2]专属武器!S55</f>
        <v>3600</v>
      </c>
      <c r="FK56" s="13">
        <f t="shared" si="11"/>
        <v>5400</v>
      </c>
      <c r="FL56" s="13">
        <f>IF(FG56&gt;0,INDEX([1]专属武器强化!DX$6:DX$77,($FF56-1)*9+$FG56),0)</f>
        <v>0</v>
      </c>
      <c r="FM56" s="13">
        <f>IF(FH56&gt;0,INDEX([1]专属武器强化!DY$6:DY$77,($FF56-1)*9+$FG56),0)</f>
        <v>0</v>
      </c>
      <c r="FN56" s="13">
        <f>IF(FI56&gt;0,INDEX([1]专属武器强化!DZ$6:DZ$77,($FF56-1)*9+$FG56),0)</f>
        <v>29.868787878787881</v>
      </c>
      <c r="FO56" s="13">
        <f>IF(FJ56&gt;0,INDEX([1]专属武器强化!EA$6:EA$77,($FF56-1)*9+$FG56),0)</f>
        <v>6.0343636363636364</v>
      </c>
      <c r="FP56" s="13">
        <f>IF(FG56&gt;0,ROUND(INDEX([1]专属武器强化!$EY$6:$EY$77,(FF56-1)*9+FG56),0),0)</f>
        <v>8802</v>
      </c>
      <c r="FQ56" s="13">
        <f t="shared" si="12"/>
        <v>899.09393939393942</v>
      </c>
      <c r="FR56" s="13">
        <f t="shared" si="13"/>
        <v>907.89593939393944</v>
      </c>
      <c r="FS56" s="13">
        <f t="shared" si="14"/>
        <v>5.9478182087748275</v>
      </c>
      <c r="FV56" s="14"/>
      <c r="FW56" s="14"/>
    </row>
    <row r="57" spans="10:179" ht="16.5" x14ac:dyDescent="0.2">
      <c r="J57" s="31">
        <v>53</v>
      </c>
      <c r="K57" s="31">
        <v>4</v>
      </c>
      <c r="L57" s="31">
        <v>13</v>
      </c>
      <c r="M57" s="31">
        <f>[2]属性投放!AY58</f>
        <v>6778</v>
      </c>
      <c r="N57" s="31">
        <f>[2]属性投放!AZ58</f>
        <v>3341</v>
      </c>
      <c r="O57" s="31">
        <f>[2]属性投放!BA58</f>
        <v>54103</v>
      </c>
      <c r="P57" s="31">
        <f>[2]属性投放!BB58</f>
        <v>40</v>
      </c>
      <c r="Q57" s="31">
        <f>[2]属性投放!BC58</f>
        <v>20</v>
      </c>
      <c r="R57" s="31">
        <f>[2]属性投放!BD58</f>
        <v>400</v>
      </c>
      <c r="S57" s="31">
        <f>[2]属性投放!BJ58</f>
        <v>275</v>
      </c>
      <c r="T57" s="31">
        <f>[2]属性投放!BK58</f>
        <v>138</v>
      </c>
      <c r="U57" s="31">
        <f>[2]属性投放!BL58</f>
        <v>2750</v>
      </c>
      <c r="V57" s="31">
        <f>[2]属性投放!BM58</f>
        <v>3</v>
      </c>
      <c r="W57" s="31">
        <f>[2]属性投放!BP58</f>
        <v>450</v>
      </c>
      <c r="X57" s="31">
        <f>[2]属性投放!BQ58</f>
        <v>225</v>
      </c>
      <c r="Y57" s="31">
        <f>[2]属性投放!BR58</f>
        <v>4500</v>
      </c>
      <c r="Z57" s="31">
        <f>[2]属性投放!BS58</f>
        <v>8373</v>
      </c>
      <c r="AA57" s="31">
        <f>[2]属性投放!BT58</f>
        <v>4140</v>
      </c>
      <c r="AB57" s="31">
        <f>[2]属性投放!BU58</f>
        <v>70053</v>
      </c>
      <c r="AC57" s="31">
        <f>[2]属性投放!BX58</f>
        <v>1595</v>
      </c>
      <c r="AD57" s="31">
        <f>[2]属性投放!BY58</f>
        <v>799</v>
      </c>
      <c r="AE57" s="31">
        <f>[2]属性投放!BZ58</f>
        <v>15950</v>
      </c>
      <c r="AG57" s="31">
        <f>[2]属性投放!DM58</f>
        <v>10783</v>
      </c>
      <c r="AH57" s="31">
        <f>[2]属性投放!DN58</f>
        <v>5337</v>
      </c>
      <c r="AI57" s="31">
        <f>[2]属性投放!DO58</f>
        <v>87428</v>
      </c>
      <c r="AJ57" s="31">
        <f>[2]属性投放!DP58</f>
        <v>1737</v>
      </c>
      <c r="AK57" s="31">
        <f>[2]属性投放!DQ58</f>
        <v>869</v>
      </c>
      <c r="AL57" s="31">
        <f>[2]属性投放!DR58</f>
        <v>17370</v>
      </c>
      <c r="AM57" s="31">
        <f>[2]属性投放!DS58</f>
        <v>203</v>
      </c>
      <c r="AN57" s="31">
        <f>[2]属性投放!DT58</f>
        <v>101</v>
      </c>
      <c r="AO57" s="31">
        <f>[2]属性投放!DU58</f>
        <v>2027</v>
      </c>
      <c r="AP57" s="31">
        <f>[2]属性投放!DV58</f>
        <v>0</v>
      </c>
      <c r="AQ57" s="31">
        <f>[2]属性投放!DW58</f>
        <v>0</v>
      </c>
      <c r="AR57" s="31">
        <f>[2]属性投放!DX58</f>
        <v>0</v>
      </c>
      <c r="AS57" s="31">
        <f>[2]属性投放!DY58</f>
        <v>12520</v>
      </c>
      <c r="AT57" s="31">
        <f>[2]属性投放!DZ58</f>
        <v>6206</v>
      </c>
      <c r="AU57" s="31">
        <f>[2]属性投放!EA58</f>
        <v>104798</v>
      </c>
      <c r="AW57" s="32">
        <v>3</v>
      </c>
      <c r="AX57" s="32">
        <v>1</v>
      </c>
      <c r="AY57" s="13">
        <f>[1]卡牌消耗!$AC57</f>
        <v>3</v>
      </c>
      <c r="AZ57" s="33">
        <f>INDEX($CJ$5:$CJ$56,数据母表!AX57)</f>
        <v>1</v>
      </c>
      <c r="BA57" s="13">
        <f>[2]属性投放!CH58</f>
        <v>20</v>
      </c>
      <c r="BB57" s="13">
        <f>[2]属性投放!CI58</f>
        <v>10</v>
      </c>
      <c r="BC57" s="13">
        <f>[2]属性投放!CJ58</f>
        <v>120</v>
      </c>
      <c r="BD57" s="32">
        <f>[1]卡牌消耗!AD57</f>
        <v>25</v>
      </c>
      <c r="BE57" s="32">
        <f>[1]卡牌消耗!AE57</f>
        <v>0</v>
      </c>
      <c r="BF57" s="32">
        <f>[1]卡牌消耗!AF57</f>
        <v>0</v>
      </c>
      <c r="BG57" s="32">
        <f>[1]卡牌消耗!AG57</f>
        <v>0</v>
      </c>
      <c r="BH57" s="32">
        <f>[1]卡牌消耗!AH57</f>
        <v>0</v>
      </c>
      <c r="BI57" s="32">
        <f>[1]卡牌消耗!AI57</f>
        <v>0</v>
      </c>
      <c r="BJ57" s="32">
        <f>[1]卡牌消耗!AJ57</f>
        <v>850</v>
      </c>
      <c r="BM57" s="32">
        <v>4</v>
      </c>
      <c r="BN57" s="32">
        <v>13</v>
      </c>
      <c r="BO57" s="13">
        <f>[1]卡牌消耗!BG57</f>
        <v>0</v>
      </c>
      <c r="BP57" s="13">
        <f>[1]卡牌消耗!BH57</f>
        <v>0</v>
      </c>
      <c r="BQ57" s="13">
        <f>[1]卡牌消耗!BI57</f>
        <v>46</v>
      </c>
      <c r="BR57" s="13">
        <f>[1]卡牌消耗!BJ57</f>
        <v>0</v>
      </c>
      <c r="BS57" s="13">
        <f>[1]卡牌消耗!BK57</f>
        <v>50500</v>
      </c>
      <c r="BW57" s="14"/>
      <c r="BX57" s="14"/>
      <c r="BY57" s="14"/>
      <c r="BZ57" s="14"/>
      <c r="CA57" s="14"/>
      <c r="CB57" s="14"/>
      <c r="CP57" s="33">
        <v>53</v>
      </c>
      <c r="CQ57" s="33">
        <v>2</v>
      </c>
      <c r="CR57" s="13">
        <f>[1]卡牌消耗!DE57</f>
        <v>10250</v>
      </c>
      <c r="CS57" s="13">
        <f t="shared" si="2"/>
        <v>4100</v>
      </c>
      <c r="CV57" s="33">
        <v>9</v>
      </c>
      <c r="CW57" s="33">
        <v>5</v>
      </c>
      <c r="CX57" s="13">
        <f>[1]装备!$W14</f>
        <v>2000</v>
      </c>
      <c r="CY57" s="13">
        <f t="shared" si="3"/>
        <v>20000</v>
      </c>
      <c r="CZ57" s="13">
        <f t="shared" ref="CZ57:DE57" si="24">CZ46</f>
        <v>0</v>
      </c>
      <c r="DA57" s="13">
        <f t="shared" si="24"/>
        <v>0</v>
      </c>
      <c r="DB57" s="13">
        <f t="shared" si="24"/>
        <v>0</v>
      </c>
      <c r="DC57" s="13">
        <f t="shared" si="24"/>
        <v>0</v>
      </c>
      <c r="DD57" s="13">
        <f t="shared" si="24"/>
        <v>0</v>
      </c>
      <c r="DE57" s="13">
        <f t="shared" si="24"/>
        <v>0</v>
      </c>
      <c r="DF57" s="13">
        <f>[2]装备!CB29*2</f>
        <v>3479.4399999999996</v>
      </c>
      <c r="DG57" s="13">
        <f>[2]装备!CC29*2</f>
        <v>1746.62</v>
      </c>
      <c r="DH57" s="13">
        <f>[2]装备!CD29*2</f>
        <v>31924.69</v>
      </c>
      <c r="DK57" s="32">
        <v>53</v>
      </c>
      <c r="DL57" s="32">
        <f>[1]装备!AM58*8</f>
        <v>6160</v>
      </c>
      <c r="DM57" s="32">
        <f>[1]装备!AN58*8</f>
        <v>9840</v>
      </c>
      <c r="DN57" s="32">
        <f>[1]装备!AO58*8</f>
        <v>12280</v>
      </c>
      <c r="DO57" s="32">
        <f>[1]装备!AP58*8</f>
        <v>14760</v>
      </c>
      <c r="DR57" s="13">
        <v>53</v>
      </c>
      <c r="DS57" s="13">
        <v>1</v>
      </c>
      <c r="DT57" s="13">
        <f t="shared" si="4"/>
        <v>6160</v>
      </c>
      <c r="EH57" s="13">
        <f>[1]新神器!HA59</f>
        <v>4</v>
      </c>
      <c r="EI57" s="13">
        <f t="shared" si="5"/>
        <v>2</v>
      </c>
      <c r="EJ57" s="13">
        <f t="shared" si="6"/>
        <v>1</v>
      </c>
      <c r="EK57" s="13">
        <f>[1]新神器!HE59</f>
        <v>1606006</v>
      </c>
      <c r="EL57" s="13" t="str">
        <f>[1]新神器!HF59</f>
        <v>神器2-1 : 8级</v>
      </c>
      <c r="EM57" s="13">
        <f>[1]新神器!HH59</f>
        <v>8</v>
      </c>
      <c r="EN57" s="13">
        <f>[1]新神器!HJ59</f>
        <v>3</v>
      </c>
      <c r="EO57" s="13">
        <f>[2]新神器!$AW58*6</f>
        <v>7560</v>
      </c>
      <c r="EP57" s="13">
        <f t="shared" si="7"/>
        <v>1050</v>
      </c>
      <c r="EQ57" s="13">
        <f t="shared" si="0"/>
        <v>45</v>
      </c>
      <c r="ER57" s="13">
        <f>[1]新神器!$HL59</f>
        <v>3800</v>
      </c>
      <c r="ES57" s="13">
        <f t="shared" si="8"/>
        <v>48.8</v>
      </c>
      <c r="ET57" s="13">
        <f t="shared" si="9"/>
        <v>129.1</v>
      </c>
      <c r="FF57" s="38">
        <f>[2]专属武器!O56</f>
        <v>6</v>
      </c>
      <c r="FG57" s="38">
        <f>[2]专属武器!P56</f>
        <v>2</v>
      </c>
      <c r="FH57" s="13">
        <f>[2]专属武器!Q56</f>
        <v>280</v>
      </c>
      <c r="FI57" s="13">
        <f>[2]专属武器!R56</f>
        <v>140</v>
      </c>
      <c r="FJ57" s="13">
        <f>[2]专属武器!S56</f>
        <v>5600</v>
      </c>
      <c r="FK57" s="13">
        <f t="shared" si="11"/>
        <v>8400</v>
      </c>
      <c r="FL57" s="13">
        <f>IF(FG57&gt;0,INDEX([1]专属武器强化!DX$6:DX$77,($FF57-1)*9+$FG57),0)</f>
        <v>0</v>
      </c>
      <c r="FM57" s="13">
        <f>IF(FH57&gt;0,INDEX([1]专属武器强化!DY$6:DY$77,($FF57-1)*9+$FG57),0)</f>
        <v>0</v>
      </c>
      <c r="FN57" s="13">
        <f>IF(FI57&gt;0,INDEX([1]专属武器强化!DZ$6:DZ$77,($FF57-1)*9+$FG57),0)</f>
        <v>59.737575757575762</v>
      </c>
      <c r="FO57" s="13">
        <f>IF(FJ57&gt;0,INDEX([1]专属武器强化!EA$6:EA$77,($FF57-1)*9+$FG57),0)</f>
        <v>12.068727272727273</v>
      </c>
      <c r="FP57" s="13">
        <f>IF(FG57&gt;0,ROUND(INDEX([1]专属武器强化!$EY$6:$EY$77,(FF57-1)*9+FG57),0),0)</f>
        <v>13204</v>
      </c>
      <c r="FQ57" s="13">
        <f t="shared" si="12"/>
        <v>1798.1878787878788</v>
      </c>
      <c r="FR57" s="13">
        <f t="shared" si="13"/>
        <v>1811.3918787878788</v>
      </c>
      <c r="FS57" s="13">
        <f t="shared" si="14"/>
        <v>4.6373179091544738</v>
      </c>
      <c r="FV57" s="14"/>
      <c r="FW57" s="14"/>
    </row>
    <row r="58" spans="10:179" ht="16.5" x14ac:dyDescent="0.2">
      <c r="J58" s="31">
        <v>54</v>
      </c>
      <c r="K58" s="31">
        <v>4</v>
      </c>
      <c r="L58" s="31">
        <v>14</v>
      </c>
      <c r="M58" s="31">
        <f>[2]属性投放!AY59</f>
        <v>8373</v>
      </c>
      <c r="N58" s="31">
        <f>[2]属性投放!AZ59</f>
        <v>4140</v>
      </c>
      <c r="O58" s="31">
        <f>[2]属性投放!BA59</f>
        <v>70053</v>
      </c>
      <c r="P58" s="31">
        <f>[2]属性投放!BB59</f>
        <v>40</v>
      </c>
      <c r="Q58" s="31">
        <f>[2]属性投放!BC59</f>
        <v>20</v>
      </c>
      <c r="R58" s="31">
        <f>[2]属性投放!BD59</f>
        <v>400</v>
      </c>
      <c r="S58" s="31">
        <f>[2]属性投放!BJ59</f>
        <v>320</v>
      </c>
      <c r="T58" s="31">
        <f>[2]属性投放!BK59</f>
        <v>160</v>
      </c>
      <c r="U58" s="31">
        <f>[2]属性投放!BL59</f>
        <v>3200</v>
      </c>
      <c r="V58" s="31">
        <f>[2]属性投放!BM59</f>
        <v>3</v>
      </c>
      <c r="W58" s="31">
        <f>[2]属性投放!BP59</f>
        <v>500</v>
      </c>
      <c r="X58" s="31">
        <f>[2]属性投放!BQ59</f>
        <v>250</v>
      </c>
      <c r="Y58" s="31">
        <f>[2]属性投放!BR59</f>
        <v>5000</v>
      </c>
      <c r="Z58" s="31">
        <f>[2]属性投放!BS59</f>
        <v>10113</v>
      </c>
      <c r="AA58" s="31">
        <f>[2]属性投放!BT59</f>
        <v>5010</v>
      </c>
      <c r="AB58" s="31">
        <f>[2]属性投放!BU59</f>
        <v>87453</v>
      </c>
      <c r="AC58" s="31">
        <f>[2]属性投放!BX59</f>
        <v>1740</v>
      </c>
      <c r="AD58" s="31">
        <f>[2]属性投放!BY59</f>
        <v>870</v>
      </c>
      <c r="AE58" s="31">
        <f>[2]属性投放!BZ59</f>
        <v>17400</v>
      </c>
      <c r="AG58" s="31">
        <f>[2]属性投放!DM59</f>
        <v>12520</v>
      </c>
      <c r="AH58" s="31">
        <f>[2]属性投放!DN59</f>
        <v>6206</v>
      </c>
      <c r="AI58" s="31">
        <f>[2]属性投放!DO59</f>
        <v>104798</v>
      </c>
      <c r="AJ58" s="31">
        <f>[2]属性投放!DP59</f>
        <v>1737</v>
      </c>
      <c r="AK58" s="31">
        <f>[2]属性投放!DQ59</f>
        <v>869</v>
      </c>
      <c r="AL58" s="31">
        <f>[2]属性投放!DR59</f>
        <v>17370</v>
      </c>
      <c r="AM58" s="31">
        <f>[2]属性投放!DS59</f>
        <v>203</v>
      </c>
      <c r="AN58" s="31">
        <f>[2]属性投放!DT59</f>
        <v>101</v>
      </c>
      <c r="AO58" s="31">
        <f>[2]属性投放!DU59</f>
        <v>2027</v>
      </c>
      <c r="AP58" s="31">
        <f>[2]属性投放!DV59</f>
        <v>0</v>
      </c>
      <c r="AQ58" s="31">
        <f>[2]属性投放!DW59</f>
        <v>0</v>
      </c>
      <c r="AR58" s="31">
        <f>[2]属性投放!DX59</f>
        <v>0</v>
      </c>
      <c r="AS58" s="31">
        <f>[2]属性投放!DY59</f>
        <v>14257</v>
      </c>
      <c r="AT58" s="31">
        <f>[2]属性投放!DZ59</f>
        <v>7075</v>
      </c>
      <c r="AU58" s="31">
        <f>[2]属性投放!EA59</f>
        <v>122168</v>
      </c>
      <c r="AW58" s="32">
        <v>3</v>
      </c>
      <c r="AX58" s="32">
        <v>2</v>
      </c>
      <c r="AY58" s="13">
        <f>[1]卡牌消耗!$AC58</f>
        <v>8</v>
      </c>
      <c r="AZ58" s="33">
        <f>INDEX($CJ$5:$CJ$56,数据母表!AX58)</f>
        <v>2</v>
      </c>
      <c r="BA58" s="13">
        <f>[2]属性投放!CH59</f>
        <v>25</v>
      </c>
      <c r="BB58" s="13">
        <f>[2]属性投放!CI59</f>
        <v>13</v>
      </c>
      <c r="BC58" s="13">
        <f>[2]属性投放!CJ59</f>
        <v>150</v>
      </c>
      <c r="BD58" s="32">
        <f>[1]卡牌消耗!AD58</f>
        <v>85</v>
      </c>
      <c r="BE58" s="32">
        <f>[1]卡牌消耗!AE58</f>
        <v>0</v>
      </c>
      <c r="BF58" s="32">
        <f>[1]卡牌消耗!AF58</f>
        <v>0</v>
      </c>
      <c r="BG58" s="32">
        <f>[1]卡牌消耗!AG58</f>
        <v>0</v>
      </c>
      <c r="BH58" s="32">
        <f>[1]卡牌消耗!AH58</f>
        <v>0</v>
      </c>
      <c r="BI58" s="32">
        <f>[1]卡牌消耗!AI58</f>
        <v>0</v>
      </c>
      <c r="BJ58" s="32">
        <f>[1]卡牌消耗!AJ58</f>
        <v>1100</v>
      </c>
      <c r="BM58" s="32">
        <v>4</v>
      </c>
      <c r="BN58" s="32">
        <v>14</v>
      </c>
      <c r="BO58" s="13">
        <f>[1]卡牌消耗!BG58</f>
        <v>0</v>
      </c>
      <c r="BP58" s="13">
        <f>[1]卡牌消耗!BH58</f>
        <v>0</v>
      </c>
      <c r="BQ58" s="13">
        <f>[1]卡牌消耗!BI58</f>
        <v>64</v>
      </c>
      <c r="BR58" s="13">
        <f>[1]卡牌消耗!BJ58</f>
        <v>0</v>
      </c>
      <c r="BS58" s="13">
        <f>[1]卡牌消耗!BK58</f>
        <v>50500</v>
      </c>
      <c r="BW58" s="14"/>
      <c r="BX58" s="14"/>
      <c r="BY58" s="14"/>
      <c r="BZ58" s="14"/>
      <c r="CA58" s="14"/>
      <c r="CB58" s="14"/>
      <c r="CP58" s="33">
        <v>54</v>
      </c>
      <c r="CQ58" s="33">
        <v>2</v>
      </c>
      <c r="CR58" s="13">
        <f>[1]卡牌消耗!DE58</f>
        <v>10700</v>
      </c>
      <c r="CS58" s="13">
        <f t="shared" si="2"/>
        <v>4280</v>
      </c>
      <c r="CV58" s="33">
        <v>10</v>
      </c>
      <c r="CW58" s="33">
        <v>5</v>
      </c>
      <c r="CX58" s="13">
        <f>[1]装备!$W15</f>
        <v>2400</v>
      </c>
      <c r="CY58" s="13">
        <f t="shared" si="3"/>
        <v>24000</v>
      </c>
      <c r="CZ58" s="13">
        <f t="shared" ref="CZ58:DE58" si="25">CZ47</f>
        <v>0</v>
      </c>
      <c r="DA58" s="13">
        <f t="shared" si="25"/>
        <v>0</v>
      </c>
      <c r="DB58" s="13">
        <f t="shared" si="25"/>
        <v>0</v>
      </c>
      <c r="DC58" s="13">
        <f t="shared" si="25"/>
        <v>0</v>
      </c>
      <c r="DD58" s="13">
        <f t="shared" si="25"/>
        <v>0</v>
      </c>
      <c r="DE58" s="13">
        <f t="shared" si="25"/>
        <v>0</v>
      </c>
      <c r="DF58" s="13">
        <f>[2]装备!CB30*2</f>
        <v>5298.0499999999993</v>
      </c>
      <c r="DG58" s="13">
        <f>[2]装备!CC30*2</f>
        <v>2657.6499999999996</v>
      </c>
      <c r="DH58" s="13">
        <f>[2]装备!CD30*2</f>
        <v>49393.362499999996</v>
      </c>
      <c r="DK58" s="32">
        <v>54</v>
      </c>
      <c r="DL58" s="32">
        <f>[1]装备!AM59*8</f>
        <v>6400</v>
      </c>
      <c r="DM58" s="32">
        <f>[1]装备!AN59*8</f>
        <v>10240</v>
      </c>
      <c r="DN58" s="32">
        <f>[1]装备!AO59*8</f>
        <v>12800</v>
      </c>
      <c r="DO58" s="32">
        <f>[1]装备!AP59*8</f>
        <v>15360</v>
      </c>
      <c r="DR58" s="13">
        <v>54</v>
      </c>
      <c r="DS58" s="13">
        <v>1</v>
      </c>
      <c r="DT58" s="13">
        <f t="shared" si="4"/>
        <v>6400</v>
      </c>
      <c r="EH58" s="13">
        <f>[1]新神器!HA60</f>
        <v>4</v>
      </c>
      <c r="EI58" s="13">
        <f t="shared" si="5"/>
        <v>2</v>
      </c>
      <c r="EJ58" s="13">
        <f t="shared" si="6"/>
        <v>1</v>
      </c>
      <c r="EK58" s="13">
        <f>[1]新神器!HE60</f>
        <v>1606006</v>
      </c>
      <c r="EL58" s="13" t="str">
        <f>[1]新神器!HF60</f>
        <v>神器2-1 : 9级</v>
      </c>
      <c r="EM58" s="13">
        <f>[1]新神器!HH60</f>
        <v>9</v>
      </c>
      <c r="EN58" s="13">
        <f>[1]新神器!HJ60</f>
        <v>3</v>
      </c>
      <c r="EO58" s="13">
        <f>[2]新神器!$AW59*6</f>
        <v>8640</v>
      </c>
      <c r="EP58" s="13">
        <f t="shared" si="7"/>
        <v>1080</v>
      </c>
      <c r="EQ58" s="13">
        <f t="shared" si="0"/>
        <v>45</v>
      </c>
      <c r="ER58" s="13">
        <f>[1]新神器!$HL60</f>
        <v>3900</v>
      </c>
      <c r="ES58" s="13">
        <f t="shared" si="8"/>
        <v>48.9</v>
      </c>
      <c r="ET58" s="13">
        <f t="shared" si="9"/>
        <v>132.52000000000001</v>
      </c>
      <c r="FF58" s="38">
        <f>[2]专属武器!O57</f>
        <v>6</v>
      </c>
      <c r="FG58" s="38">
        <f>[2]专属武器!P57</f>
        <v>3</v>
      </c>
      <c r="FH58" s="13">
        <f>[2]专属武器!Q57</f>
        <v>375</v>
      </c>
      <c r="FI58" s="13">
        <f>[2]专属武器!R57</f>
        <v>187.5</v>
      </c>
      <c r="FJ58" s="13">
        <f>[2]专属武器!S57</f>
        <v>7500</v>
      </c>
      <c r="FK58" s="13">
        <f t="shared" si="11"/>
        <v>11250</v>
      </c>
      <c r="FL58" s="13">
        <f>IF(FG58&gt;0,INDEX([1]专属武器强化!DX$6:DX$77,($FF58-1)*9+$FG58),0)</f>
        <v>0</v>
      </c>
      <c r="FM58" s="13">
        <f>IF(FH58&gt;0,INDEX([1]专属武器强化!DY$6:DY$77,($FF58-1)*9+$FG58),0)</f>
        <v>0</v>
      </c>
      <c r="FN58" s="13">
        <f>IF(FI58&gt;0,INDEX([1]专属武器强化!DZ$6:DZ$77,($FF58-1)*9+$FG58),0)</f>
        <v>89.606363636363639</v>
      </c>
      <c r="FO58" s="13">
        <f>IF(FJ58&gt;0,INDEX([1]专属武器强化!EA$6:EA$77,($FF58-1)*9+$FG58),0)</f>
        <v>18.103090909090906</v>
      </c>
      <c r="FP58" s="13">
        <f>IF(FG58&gt;0,ROUND(INDEX([1]专属武器强化!$EY$6:$EY$77,(FF58-1)*9+FG58),0),0)</f>
        <v>22006</v>
      </c>
      <c r="FQ58" s="13">
        <f t="shared" si="12"/>
        <v>2697.2818181818184</v>
      </c>
      <c r="FR58" s="13">
        <f t="shared" si="13"/>
        <v>2719.2878181818182</v>
      </c>
      <c r="FS58" s="13">
        <f t="shared" si="14"/>
        <v>4.1371126383826571</v>
      </c>
      <c r="FV58" s="14"/>
      <c r="FW58" s="14"/>
    </row>
    <row r="59" spans="10:179" ht="16.5" x14ac:dyDescent="0.2">
      <c r="J59" s="31">
        <v>55</v>
      </c>
      <c r="K59" s="31">
        <v>4</v>
      </c>
      <c r="L59" s="31">
        <v>15</v>
      </c>
      <c r="M59" s="31">
        <f>[2]属性投放!AY60</f>
        <v>10113</v>
      </c>
      <c r="N59" s="31">
        <f>[2]属性投放!AZ60</f>
        <v>5010</v>
      </c>
      <c r="O59" s="31">
        <f>[2]属性投放!BA60</f>
        <v>87453</v>
      </c>
      <c r="P59" s="31">
        <f>[2]属性投放!BB60</f>
        <v>40</v>
      </c>
      <c r="Q59" s="31">
        <f>[2]属性投放!BC60</f>
        <v>20</v>
      </c>
      <c r="R59" s="31">
        <f>[2]属性投放!BD60</f>
        <v>400</v>
      </c>
      <c r="S59" s="31">
        <f>[2]属性投放!BJ60</f>
        <v>445</v>
      </c>
      <c r="T59" s="31">
        <f>[2]属性投放!BK60</f>
        <v>223</v>
      </c>
      <c r="U59" s="31">
        <f>[2]属性投放!BL60</f>
        <v>4450</v>
      </c>
      <c r="V59" s="31">
        <f>[2]属性投放!BM60</f>
        <v>3</v>
      </c>
      <c r="W59" s="31">
        <f>[2]属性投放!BP60</f>
        <v>800</v>
      </c>
      <c r="X59" s="31">
        <f>[2]属性投放!BQ60</f>
        <v>400</v>
      </c>
      <c r="Y59" s="31">
        <f>[2]属性投放!BR60</f>
        <v>8000</v>
      </c>
      <c r="Z59" s="31">
        <f>[2]属性投放!BS60</f>
        <v>12568</v>
      </c>
      <c r="AA59" s="31">
        <f>[2]属性投放!BT60</f>
        <v>6239</v>
      </c>
      <c r="AB59" s="31">
        <f>[2]属性投放!BU60</f>
        <v>112003</v>
      </c>
      <c r="AC59" s="31">
        <f>[2]属性投放!BX60</f>
        <v>2455</v>
      </c>
      <c r="AD59" s="31">
        <f>[2]属性投放!BY60</f>
        <v>1229</v>
      </c>
      <c r="AE59" s="31">
        <f>[2]属性投放!BZ60</f>
        <v>24550</v>
      </c>
      <c r="AG59" s="31">
        <f>[2]属性投放!DM60</f>
        <v>14257</v>
      </c>
      <c r="AH59" s="31">
        <f>[2]属性投放!DN60</f>
        <v>7075</v>
      </c>
      <c r="AI59" s="31">
        <f>[2]属性投放!DO60</f>
        <v>122168</v>
      </c>
      <c r="AJ59" s="31">
        <f>[2]属性投放!DP60</f>
        <v>1737</v>
      </c>
      <c r="AK59" s="31">
        <f>[2]属性投放!DQ60</f>
        <v>869</v>
      </c>
      <c r="AL59" s="31">
        <f>[2]属性投放!DR60</f>
        <v>17370</v>
      </c>
      <c r="AM59" s="31">
        <f>[2]属性投放!DS60</f>
        <v>203</v>
      </c>
      <c r="AN59" s="31">
        <f>[2]属性投放!DT60</f>
        <v>101</v>
      </c>
      <c r="AO59" s="31">
        <f>[2]属性投放!DU60</f>
        <v>2027</v>
      </c>
      <c r="AP59" s="31">
        <f>[2]属性投放!DV60</f>
        <v>5075</v>
      </c>
      <c r="AQ59" s="31">
        <f>[2]属性投放!DW60</f>
        <v>2525</v>
      </c>
      <c r="AR59" s="31">
        <f>[2]属性投放!DX60</f>
        <v>50675</v>
      </c>
      <c r="AS59" s="31">
        <f>[2]属性投放!DY60</f>
        <v>21069</v>
      </c>
      <c r="AT59" s="31">
        <f>[2]属性投放!DZ60</f>
        <v>10469</v>
      </c>
      <c r="AU59" s="31">
        <f>[2]属性投放!EA60</f>
        <v>190213</v>
      </c>
      <c r="AW59" s="32">
        <v>3</v>
      </c>
      <c r="AX59" s="32">
        <v>3</v>
      </c>
      <c r="AY59" s="13">
        <f>[1]卡牌消耗!$AC59</f>
        <v>13</v>
      </c>
      <c r="AZ59" s="33">
        <f>INDEX($CJ$5:$CJ$56,数据母表!AX59)</f>
        <v>2</v>
      </c>
      <c r="BA59" s="13">
        <f>[2]属性投放!CH60</f>
        <v>25</v>
      </c>
      <c r="BB59" s="13">
        <f>[2]属性投放!CI60</f>
        <v>13</v>
      </c>
      <c r="BC59" s="13">
        <f>[2]属性投放!CJ60</f>
        <v>150</v>
      </c>
      <c r="BD59" s="32">
        <f>[1]卡牌消耗!AD59</f>
        <v>100</v>
      </c>
      <c r="BE59" s="32">
        <f>[1]卡牌消耗!AE59</f>
        <v>0</v>
      </c>
      <c r="BF59" s="32">
        <f>[1]卡牌消耗!AF59</f>
        <v>0</v>
      </c>
      <c r="BG59" s="32">
        <f>[1]卡牌消耗!AG59</f>
        <v>0</v>
      </c>
      <c r="BH59" s="32">
        <f>[1]卡牌消耗!AH59</f>
        <v>0</v>
      </c>
      <c r="BI59" s="32">
        <f>[1]卡牌消耗!AI59</f>
        <v>0</v>
      </c>
      <c r="BJ59" s="32">
        <f>[1]卡牌消耗!AJ59</f>
        <v>1100</v>
      </c>
      <c r="BM59" s="32">
        <v>4</v>
      </c>
      <c r="BN59" s="32">
        <v>15</v>
      </c>
      <c r="BO59" s="13">
        <f>[1]卡牌消耗!BG59</f>
        <v>0</v>
      </c>
      <c r="BP59" s="13">
        <f>[1]卡牌消耗!BH59</f>
        <v>0</v>
      </c>
      <c r="BQ59" s="13">
        <f>[1]卡牌消耗!BI59</f>
        <v>85</v>
      </c>
      <c r="BR59" s="13">
        <f>[1]卡牌消耗!BJ59</f>
        <v>0</v>
      </c>
      <c r="BS59" s="13">
        <f>[1]卡牌消耗!BK59</f>
        <v>67000</v>
      </c>
      <c r="BW59" s="14"/>
      <c r="BX59" s="14"/>
      <c r="BY59" s="14"/>
      <c r="BZ59" s="14"/>
      <c r="CA59" s="14"/>
      <c r="CB59" s="14"/>
      <c r="CP59" s="33">
        <v>55</v>
      </c>
      <c r="CQ59" s="33">
        <v>2</v>
      </c>
      <c r="CR59" s="13">
        <f>[1]卡牌消耗!DE59</f>
        <v>10000</v>
      </c>
      <c r="CS59" s="13">
        <f t="shared" si="2"/>
        <v>4000</v>
      </c>
      <c r="CV59" s="33">
        <v>11</v>
      </c>
      <c r="CW59" s="33">
        <v>5</v>
      </c>
      <c r="CX59" s="13">
        <f>[1]装备!$W16</f>
        <v>3200</v>
      </c>
      <c r="CY59" s="13">
        <f t="shared" si="3"/>
        <v>32000</v>
      </c>
      <c r="CZ59" s="13">
        <f t="shared" ref="CZ59:DE59" si="26">CZ48</f>
        <v>0</v>
      </c>
      <c r="DA59" s="13">
        <f t="shared" si="26"/>
        <v>0</v>
      </c>
      <c r="DB59" s="13">
        <f t="shared" si="26"/>
        <v>0</v>
      </c>
      <c r="DC59" s="13">
        <f t="shared" si="26"/>
        <v>0</v>
      </c>
      <c r="DD59" s="13">
        <f t="shared" si="26"/>
        <v>0</v>
      </c>
      <c r="DE59" s="13">
        <f t="shared" si="26"/>
        <v>0</v>
      </c>
      <c r="DF59" s="13">
        <f>[2]装备!CB31*2</f>
        <v>5181.4399999999996</v>
      </c>
      <c r="DG59" s="13">
        <f>[2]装备!CC31*2</f>
        <v>2597.62</v>
      </c>
      <c r="DH59" s="13">
        <f>[2]装备!CD31*2</f>
        <v>48944.69</v>
      </c>
      <c r="DK59" s="32">
        <v>55</v>
      </c>
      <c r="DL59" s="32">
        <f>[1]装备!AM60*8</f>
        <v>6680</v>
      </c>
      <c r="DM59" s="32">
        <f>[1]装备!AN60*8</f>
        <v>10640</v>
      </c>
      <c r="DN59" s="32">
        <f>[1]装备!AO60*8</f>
        <v>13320</v>
      </c>
      <c r="DO59" s="32">
        <f>[1]装备!AP60*8</f>
        <v>16000</v>
      </c>
      <c r="DR59" s="13">
        <v>55</v>
      </c>
      <c r="DS59" s="13">
        <v>1</v>
      </c>
      <c r="DT59" s="13">
        <f t="shared" si="4"/>
        <v>6680</v>
      </c>
      <c r="EH59" s="13">
        <f>[1]新神器!HA61</f>
        <v>4</v>
      </c>
      <c r="EI59" s="13">
        <f t="shared" si="5"/>
        <v>2</v>
      </c>
      <c r="EJ59" s="13">
        <f t="shared" si="6"/>
        <v>1</v>
      </c>
      <c r="EK59" s="13">
        <f>[1]新神器!HE61</f>
        <v>1606006</v>
      </c>
      <c r="EL59" s="13" t="str">
        <f>[1]新神器!HF61</f>
        <v>神器2-1 : 10级</v>
      </c>
      <c r="EM59" s="13">
        <f>[1]新神器!HH61</f>
        <v>10</v>
      </c>
      <c r="EN59" s="13">
        <f>[1]新神器!HJ61</f>
        <v>5</v>
      </c>
      <c r="EO59" s="13">
        <f>[2]新神器!$AW60*6</f>
        <v>9810</v>
      </c>
      <c r="EP59" s="13">
        <f t="shared" si="7"/>
        <v>1170</v>
      </c>
      <c r="EQ59" s="13">
        <f t="shared" si="0"/>
        <v>75</v>
      </c>
      <c r="ER59" s="13">
        <f>[1]新神器!$HL61</f>
        <v>4000</v>
      </c>
      <c r="ES59" s="13">
        <f t="shared" si="8"/>
        <v>79</v>
      </c>
      <c r="ET59" s="13">
        <f t="shared" si="9"/>
        <v>88.86</v>
      </c>
      <c r="FF59" s="38">
        <f>[2]专属武器!O58</f>
        <v>6</v>
      </c>
      <c r="FG59" s="38">
        <f>[2]专属武器!P58</f>
        <v>4</v>
      </c>
      <c r="FH59" s="13">
        <f>[2]专属武器!Q58</f>
        <v>560</v>
      </c>
      <c r="FI59" s="13">
        <f>[2]专属武器!R58</f>
        <v>280</v>
      </c>
      <c r="FJ59" s="13">
        <f>[2]专属武器!S58</f>
        <v>11200</v>
      </c>
      <c r="FK59" s="13">
        <f t="shared" si="11"/>
        <v>16800</v>
      </c>
      <c r="FL59" s="13">
        <f>IF(FG59&gt;0,INDEX([1]专属武器强化!DX$6:DX$77,($FF59-1)*9+$FG59),0)</f>
        <v>0</v>
      </c>
      <c r="FM59" s="13">
        <f>IF(FH59&gt;0,INDEX([1]专属武器强化!DY$6:DY$77,($FF59-1)*9+$FG59),0)</f>
        <v>0</v>
      </c>
      <c r="FN59" s="13">
        <f>IF(FI59&gt;0,INDEX([1]专属武器强化!DZ$6:DZ$77,($FF59-1)*9+$FG59),0)</f>
        <v>149.34393939393939</v>
      </c>
      <c r="FO59" s="13">
        <f>IF(FJ59&gt;0,INDEX([1]专属武器强化!EA$6:EA$77,($FF59-1)*9+$FG59),0)</f>
        <v>30.171818181818182</v>
      </c>
      <c r="FP59" s="13">
        <f>IF(FG59&gt;0,ROUND(INDEX([1]专属武器强化!$EY$6:$EY$77,(FF59-1)*9+FG59),0),0)</f>
        <v>35210</v>
      </c>
      <c r="FQ59" s="13">
        <f t="shared" si="12"/>
        <v>4495.469696969697</v>
      </c>
      <c r="FR59" s="13">
        <f t="shared" si="13"/>
        <v>4530.679696969697</v>
      </c>
      <c r="FS59" s="13">
        <f t="shared" si="14"/>
        <v>3.7080529023573492</v>
      </c>
      <c r="FV59" s="14"/>
      <c r="FW59" s="14"/>
    </row>
    <row r="60" spans="10:179" ht="16.5" x14ac:dyDescent="0.2">
      <c r="J60" s="31">
        <v>56</v>
      </c>
      <c r="K60" s="31">
        <v>4</v>
      </c>
      <c r="L60" s="31">
        <v>16</v>
      </c>
      <c r="M60" s="31">
        <f>[2]属性投放!AY61</f>
        <v>12568</v>
      </c>
      <c r="N60" s="31">
        <f>[2]属性投放!AZ61</f>
        <v>6239</v>
      </c>
      <c r="O60" s="31">
        <f>[2]属性投放!BA61</f>
        <v>112003</v>
      </c>
      <c r="P60" s="31">
        <f>[2]属性投放!BB61</f>
        <v>50</v>
      </c>
      <c r="Q60" s="31">
        <f>[2]属性投放!BC61</f>
        <v>25</v>
      </c>
      <c r="R60" s="31">
        <f>[2]属性投放!BD61</f>
        <v>500</v>
      </c>
      <c r="S60" s="31">
        <f>[2]属性投放!BJ61</f>
        <v>520</v>
      </c>
      <c r="T60" s="31">
        <f>[2]属性投放!BK61</f>
        <v>260</v>
      </c>
      <c r="U60" s="31">
        <f>[2]属性投放!BL61</f>
        <v>5200</v>
      </c>
      <c r="V60" s="31">
        <f>[2]属性投放!BM61</f>
        <v>3</v>
      </c>
      <c r="W60" s="31">
        <f>[2]属性投放!BP61</f>
        <v>850</v>
      </c>
      <c r="X60" s="31">
        <f>[2]属性投放!BQ61</f>
        <v>425</v>
      </c>
      <c r="Y60" s="31">
        <f>[2]属性投放!BR61</f>
        <v>8500</v>
      </c>
      <c r="Z60" s="31">
        <f>[2]属性投放!BS61</f>
        <v>15328</v>
      </c>
      <c r="AA60" s="31">
        <f>[2]属性投放!BT61</f>
        <v>7619</v>
      </c>
      <c r="AB60" s="31">
        <f>[2]属性投放!BU61</f>
        <v>139603</v>
      </c>
      <c r="AC60" s="31">
        <f>[2]属性投放!BX61</f>
        <v>2760</v>
      </c>
      <c r="AD60" s="31">
        <f>[2]属性投放!BY61</f>
        <v>1380</v>
      </c>
      <c r="AE60" s="31">
        <f>[2]属性投放!BZ61</f>
        <v>27600</v>
      </c>
      <c r="AG60" s="31">
        <f>[2]属性投放!DM61</f>
        <v>21069</v>
      </c>
      <c r="AH60" s="31">
        <f>[2]属性投放!DN61</f>
        <v>10469</v>
      </c>
      <c r="AI60" s="31">
        <f>[2]属性投放!DO61</f>
        <v>190213</v>
      </c>
      <c r="AJ60" s="31">
        <f>[2]属性投放!DP61</f>
        <v>3048</v>
      </c>
      <c r="AK60" s="31">
        <f>[2]属性投放!DQ61</f>
        <v>1524</v>
      </c>
      <c r="AL60" s="31">
        <f>[2]属性投放!DR61</f>
        <v>30480</v>
      </c>
      <c r="AM60" s="31">
        <f>[2]属性投放!DS61</f>
        <v>284</v>
      </c>
      <c r="AN60" s="31">
        <f>[2]属性投放!DT61</f>
        <v>142</v>
      </c>
      <c r="AO60" s="31">
        <f>[2]属性投放!DU61</f>
        <v>2845</v>
      </c>
      <c r="AP60" s="31">
        <f>[2]属性投放!DV61</f>
        <v>0</v>
      </c>
      <c r="AQ60" s="31">
        <f>[2]属性投放!DW61</f>
        <v>0</v>
      </c>
      <c r="AR60" s="31">
        <f>[2]属性投放!DX61</f>
        <v>0</v>
      </c>
      <c r="AS60" s="31">
        <f>[2]属性投放!DY61</f>
        <v>24117</v>
      </c>
      <c r="AT60" s="31">
        <f>[2]属性投放!DZ61</f>
        <v>11993</v>
      </c>
      <c r="AU60" s="31">
        <f>[2]属性投放!EA61</f>
        <v>220693</v>
      </c>
      <c r="AW60" s="32">
        <v>3</v>
      </c>
      <c r="AX60" s="32">
        <v>4</v>
      </c>
      <c r="AY60" s="13">
        <f>[1]卡牌消耗!$AC60</f>
        <v>18</v>
      </c>
      <c r="AZ60" s="33">
        <f>INDEX($CJ$5:$CJ$56,数据母表!AX60)</f>
        <v>3</v>
      </c>
      <c r="BA60" s="13">
        <f>[2]属性投放!CH61</f>
        <v>30</v>
      </c>
      <c r="BB60" s="13">
        <f>[2]属性投放!CI61</f>
        <v>15</v>
      </c>
      <c r="BC60" s="13">
        <f>[2]属性投放!CJ61</f>
        <v>180</v>
      </c>
      <c r="BD60" s="32">
        <f>[1]卡牌消耗!AD60</f>
        <v>145</v>
      </c>
      <c r="BE60" s="32">
        <f>[1]卡牌消耗!AE60</f>
        <v>0</v>
      </c>
      <c r="BF60" s="32">
        <f>[1]卡牌消耗!AF60</f>
        <v>0</v>
      </c>
      <c r="BG60" s="32">
        <f>[1]卡牌消耗!AG60</f>
        <v>0</v>
      </c>
      <c r="BH60" s="32">
        <f>[1]卡牌消耗!AH60</f>
        <v>0</v>
      </c>
      <c r="BI60" s="32">
        <f>[1]卡牌消耗!AI60</f>
        <v>0</v>
      </c>
      <c r="BJ60" s="32">
        <f>[1]卡牌消耗!AJ60</f>
        <v>1100</v>
      </c>
      <c r="BM60" s="32">
        <v>4</v>
      </c>
      <c r="BN60" s="32">
        <v>16</v>
      </c>
      <c r="BO60" s="13">
        <f>[1]卡牌消耗!BG60</f>
        <v>0</v>
      </c>
      <c r="BP60" s="13">
        <f>[1]卡牌消耗!BH60</f>
        <v>0</v>
      </c>
      <c r="BQ60" s="13">
        <f>[1]卡牌消耗!BI60</f>
        <v>110</v>
      </c>
      <c r="BR60" s="13">
        <f>[1]卡牌消耗!BJ60</f>
        <v>0</v>
      </c>
      <c r="BS60" s="13">
        <f>[1]卡牌消耗!BK60</f>
        <v>121500</v>
      </c>
      <c r="BW60" s="14"/>
      <c r="BX60" s="14"/>
      <c r="BY60" s="14"/>
      <c r="BZ60" s="14"/>
      <c r="CA60" s="14"/>
      <c r="CB60" s="14"/>
      <c r="CP60" s="33">
        <v>56</v>
      </c>
      <c r="CQ60" s="33">
        <v>2</v>
      </c>
      <c r="CR60" s="13">
        <f>[1]卡牌消耗!DE60</f>
        <v>10550</v>
      </c>
      <c r="CS60" s="13">
        <f t="shared" si="2"/>
        <v>4220</v>
      </c>
      <c r="DK60" s="32">
        <v>56</v>
      </c>
      <c r="DL60" s="32">
        <f>[1]装备!AM61*8</f>
        <v>6920</v>
      </c>
      <c r="DM60" s="32">
        <f>[1]装备!AN61*8</f>
        <v>11040</v>
      </c>
      <c r="DN60" s="32">
        <f>[1]装备!AO61*8</f>
        <v>13840</v>
      </c>
      <c r="DO60" s="32">
        <f>[1]装备!AP61*8</f>
        <v>16600</v>
      </c>
      <c r="DR60" s="13">
        <v>56</v>
      </c>
      <c r="DS60" s="13">
        <v>1</v>
      </c>
      <c r="DT60" s="13">
        <f t="shared" si="4"/>
        <v>6920</v>
      </c>
      <c r="EH60" s="13">
        <f>[1]新神器!HA62</f>
        <v>4</v>
      </c>
      <c r="EI60" s="13">
        <f t="shared" si="5"/>
        <v>2</v>
      </c>
      <c r="EJ60" s="13">
        <f t="shared" si="6"/>
        <v>1</v>
      </c>
      <c r="EK60" s="13">
        <f>[1]新神器!HE62</f>
        <v>1606006</v>
      </c>
      <c r="EL60" s="13" t="str">
        <f>[1]新神器!HF62</f>
        <v>神器2-1 : 11级</v>
      </c>
      <c r="EM60" s="13">
        <f>[1]新神器!HH62</f>
        <v>11</v>
      </c>
      <c r="EN60" s="13">
        <f>[1]新神器!HJ62</f>
        <v>5</v>
      </c>
      <c r="EO60" s="13">
        <f>[2]新神器!$AW61*6</f>
        <v>11010</v>
      </c>
      <c r="EP60" s="13">
        <f t="shared" si="7"/>
        <v>1200</v>
      </c>
      <c r="EQ60" s="13">
        <f t="shared" si="0"/>
        <v>75</v>
      </c>
      <c r="ER60" s="13">
        <f>[1]新神器!$HL62</f>
        <v>4050</v>
      </c>
      <c r="ES60" s="13">
        <f t="shared" si="8"/>
        <v>79.05</v>
      </c>
      <c r="ET60" s="13">
        <f t="shared" si="9"/>
        <v>91.08</v>
      </c>
      <c r="FF60" s="38">
        <f>[2]专属武器!O59</f>
        <v>6</v>
      </c>
      <c r="FG60" s="38">
        <f>[2]专属武器!P59</f>
        <v>5</v>
      </c>
      <c r="FH60" s="13">
        <f>[2]专属武器!Q59</f>
        <v>750</v>
      </c>
      <c r="FI60" s="13">
        <f>[2]专属武器!R59</f>
        <v>375</v>
      </c>
      <c r="FJ60" s="13">
        <f>[2]专属武器!S59</f>
        <v>15000</v>
      </c>
      <c r="FK60" s="13">
        <f t="shared" si="11"/>
        <v>22500</v>
      </c>
      <c r="FL60" s="13">
        <f>IF(FG60&gt;0,INDEX([1]专属武器强化!DX$6:DX$77,($FF60-1)*9+$FG60),0)</f>
        <v>0</v>
      </c>
      <c r="FM60" s="13">
        <f>IF(FH60&gt;0,INDEX([1]专属武器强化!DY$6:DY$77,($FF60-1)*9+$FG60),0)</f>
        <v>0</v>
      </c>
      <c r="FN60" s="13">
        <f>IF(FI60&gt;0,INDEX([1]专属武器强化!DZ$6:DZ$77,($FF60-1)*9+$FG60),0)</f>
        <v>238.95030303030305</v>
      </c>
      <c r="FO60" s="13">
        <f>IF(FJ60&gt;0,INDEX([1]专属武器强化!EA$6:EA$77,($FF60-1)*9+$FG60),0)</f>
        <v>48.274909090909091</v>
      </c>
      <c r="FP60" s="13">
        <f>IF(FG60&gt;0,ROUND(INDEX([1]专属武器强化!$EY$6:$EY$77,(FF60-1)*9+FG60),0),0)</f>
        <v>57216</v>
      </c>
      <c r="FQ60" s="13">
        <f t="shared" si="12"/>
        <v>7192.7515151515154</v>
      </c>
      <c r="FR60" s="13">
        <f t="shared" si="13"/>
        <v>7249.9675151515157</v>
      </c>
      <c r="FS60" s="13">
        <f t="shared" si="14"/>
        <v>3.1034621814481023</v>
      </c>
      <c r="FV60" s="14"/>
      <c r="FW60" s="14"/>
    </row>
    <row r="61" spans="10:179" ht="16.5" x14ac:dyDescent="0.2">
      <c r="J61" s="31">
        <v>57</v>
      </c>
      <c r="K61" s="31">
        <v>4</v>
      </c>
      <c r="L61" s="31">
        <v>17</v>
      </c>
      <c r="M61" s="31">
        <f>[2]属性投放!AY62</f>
        <v>15328</v>
      </c>
      <c r="N61" s="31">
        <f>[2]属性投放!AZ62</f>
        <v>7619</v>
      </c>
      <c r="O61" s="31">
        <f>[2]属性投放!BA62</f>
        <v>139603</v>
      </c>
      <c r="P61" s="31">
        <f>[2]属性投放!BB62</f>
        <v>50</v>
      </c>
      <c r="Q61" s="31">
        <f>[2]属性投放!BC62</f>
        <v>25</v>
      </c>
      <c r="R61" s="31">
        <f>[2]属性投放!BD62</f>
        <v>500</v>
      </c>
      <c r="S61" s="31">
        <f>[2]属性投放!BJ62</f>
        <v>650</v>
      </c>
      <c r="T61" s="31">
        <f>[2]属性投放!BK62</f>
        <v>325</v>
      </c>
      <c r="U61" s="31">
        <f>[2]属性投放!BL62</f>
        <v>6500</v>
      </c>
      <c r="V61" s="31">
        <f>[2]属性投放!BM62</f>
        <v>3</v>
      </c>
      <c r="W61" s="31">
        <f>[2]属性投放!BP62</f>
        <v>950</v>
      </c>
      <c r="X61" s="31">
        <f>[2]属性投放!BQ62</f>
        <v>475</v>
      </c>
      <c r="Y61" s="31">
        <f>[2]属性投放!BR62</f>
        <v>9500</v>
      </c>
      <c r="Z61" s="31">
        <f>[2]属性投放!BS62</f>
        <v>18628</v>
      </c>
      <c r="AA61" s="31">
        <f>[2]属性投放!BT62</f>
        <v>9269</v>
      </c>
      <c r="AB61" s="31">
        <f>[2]属性投放!BU62</f>
        <v>172603</v>
      </c>
      <c r="AC61" s="31">
        <f>[2]属性投放!BX62</f>
        <v>3300</v>
      </c>
      <c r="AD61" s="31">
        <f>[2]属性投放!BY62</f>
        <v>1650</v>
      </c>
      <c r="AE61" s="31">
        <f>[2]属性投放!BZ62</f>
        <v>33000</v>
      </c>
      <c r="AG61" s="31">
        <f>[2]属性投放!DM62</f>
        <v>24117</v>
      </c>
      <c r="AH61" s="31">
        <f>[2]属性投放!DN62</f>
        <v>11993</v>
      </c>
      <c r="AI61" s="31">
        <f>[2]属性投放!DO62</f>
        <v>220693</v>
      </c>
      <c r="AJ61" s="31">
        <f>[2]属性投放!DP62</f>
        <v>3048</v>
      </c>
      <c r="AK61" s="31">
        <f>[2]属性投放!DQ62</f>
        <v>1524</v>
      </c>
      <c r="AL61" s="31">
        <f>[2]属性投放!DR62</f>
        <v>30480</v>
      </c>
      <c r="AM61" s="31">
        <f>[2]属性投放!DS62</f>
        <v>284</v>
      </c>
      <c r="AN61" s="31">
        <f>[2]属性投放!DT62</f>
        <v>142</v>
      </c>
      <c r="AO61" s="31">
        <f>[2]属性投放!DU62</f>
        <v>2845</v>
      </c>
      <c r="AP61" s="31">
        <f>[2]属性投放!DV62</f>
        <v>0</v>
      </c>
      <c r="AQ61" s="31">
        <f>[2]属性投放!DW62</f>
        <v>0</v>
      </c>
      <c r="AR61" s="31">
        <f>[2]属性投放!DX62</f>
        <v>0</v>
      </c>
      <c r="AS61" s="31">
        <f>[2]属性投放!DY62</f>
        <v>27165</v>
      </c>
      <c r="AT61" s="31">
        <f>[2]属性投放!DZ62</f>
        <v>13517</v>
      </c>
      <c r="AU61" s="31">
        <f>[2]属性投放!EA62</f>
        <v>251173</v>
      </c>
      <c r="AW61" s="32">
        <v>3</v>
      </c>
      <c r="AX61" s="32">
        <v>5</v>
      </c>
      <c r="AY61" s="13">
        <f>[1]卡牌消耗!$AC61</f>
        <v>23</v>
      </c>
      <c r="AZ61" s="33">
        <f>INDEX($CJ$5:$CJ$56,数据母表!AX61)</f>
        <v>3</v>
      </c>
      <c r="BA61" s="13">
        <f>[2]属性投放!CH62</f>
        <v>30</v>
      </c>
      <c r="BB61" s="13">
        <f>[2]属性投放!CI62</f>
        <v>15</v>
      </c>
      <c r="BC61" s="13">
        <f>[2]属性投放!CJ62</f>
        <v>180</v>
      </c>
      <c r="BD61" s="32">
        <f>[1]卡牌消耗!AD61</f>
        <v>155</v>
      </c>
      <c r="BE61" s="32">
        <f>[1]卡牌消耗!AE61</f>
        <v>0</v>
      </c>
      <c r="BF61" s="32">
        <f>[1]卡牌消耗!AF61</f>
        <v>0</v>
      </c>
      <c r="BG61" s="32">
        <f>[1]卡牌消耗!AG61</f>
        <v>0</v>
      </c>
      <c r="BH61" s="32">
        <f>[1]卡牌消耗!AH61</f>
        <v>0</v>
      </c>
      <c r="BI61" s="32">
        <f>[1]卡牌消耗!AI61</f>
        <v>0</v>
      </c>
      <c r="BJ61" s="32">
        <f>[1]卡牌消耗!AJ61</f>
        <v>1100</v>
      </c>
      <c r="BM61" s="32">
        <v>4</v>
      </c>
      <c r="BN61" s="32">
        <v>17</v>
      </c>
      <c r="BO61" s="13">
        <f>[1]卡牌消耗!BG61</f>
        <v>0</v>
      </c>
      <c r="BP61" s="13">
        <f>[1]卡牌消耗!BH61</f>
        <v>0</v>
      </c>
      <c r="BQ61" s="13">
        <f>[1]卡牌消耗!BI61</f>
        <v>0</v>
      </c>
      <c r="BR61" s="13">
        <f>[1]卡牌消耗!BJ61</f>
        <v>21</v>
      </c>
      <c r="BS61" s="13">
        <f>[1]卡牌消耗!BK61</f>
        <v>121500</v>
      </c>
      <c r="BW61" s="14"/>
      <c r="BX61" s="14"/>
      <c r="BY61" s="14"/>
      <c r="BZ61" s="14"/>
      <c r="CA61" s="14"/>
      <c r="CB61" s="14"/>
      <c r="CP61" s="33">
        <v>57</v>
      </c>
      <c r="CQ61" s="33">
        <v>2</v>
      </c>
      <c r="CR61" s="13">
        <f>[1]卡牌消耗!DE61</f>
        <v>11050</v>
      </c>
      <c r="CS61" s="13">
        <f t="shared" si="2"/>
        <v>4420</v>
      </c>
      <c r="DK61" s="32">
        <v>57</v>
      </c>
      <c r="DL61" s="32">
        <f>[1]装备!AM62*8</f>
        <v>7160</v>
      </c>
      <c r="DM61" s="32">
        <f>[1]装备!AN62*8</f>
        <v>11480</v>
      </c>
      <c r="DN61" s="32">
        <f>[1]装备!AO62*8</f>
        <v>14320</v>
      </c>
      <c r="DO61" s="32">
        <f>[1]装备!AP62*8</f>
        <v>17200</v>
      </c>
      <c r="DR61" s="13">
        <v>57</v>
      </c>
      <c r="DS61" s="13">
        <v>1</v>
      </c>
      <c r="DT61" s="13">
        <f t="shared" si="4"/>
        <v>7160</v>
      </c>
      <c r="EH61" s="13">
        <f>[1]新神器!HA63</f>
        <v>4</v>
      </c>
      <c r="EI61" s="13">
        <f t="shared" si="5"/>
        <v>2</v>
      </c>
      <c r="EJ61" s="13">
        <f t="shared" si="6"/>
        <v>1</v>
      </c>
      <c r="EK61" s="13">
        <f>[1]新神器!HE63</f>
        <v>1606006</v>
      </c>
      <c r="EL61" s="13" t="str">
        <f>[1]新神器!HF63</f>
        <v>神器2-1 : 12级</v>
      </c>
      <c r="EM61" s="13">
        <f>[1]新神器!HH63</f>
        <v>12</v>
      </c>
      <c r="EN61" s="13">
        <f>[1]新神器!HJ63</f>
        <v>6</v>
      </c>
      <c r="EO61" s="13">
        <f>[2]新神器!$AW62*6</f>
        <v>12300</v>
      </c>
      <c r="EP61" s="13">
        <f t="shared" si="7"/>
        <v>1290</v>
      </c>
      <c r="EQ61" s="13">
        <f t="shared" si="0"/>
        <v>90</v>
      </c>
      <c r="ER61" s="13">
        <f>[1]新神器!$HL63</f>
        <v>4150</v>
      </c>
      <c r="ES61" s="13">
        <f t="shared" si="8"/>
        <v>94.15</v>
      </c>
      <c r="ET61" s="13">
        <f t="shared" si="9"/>
        <v>82.21</v>
      </c>
      <c r="FF61" s="38">
        <f>[2]专属武器!O60</f>
        <v>6</v>
      </c>
      <c r="FG61" s="38">
        <f>[2]专属武器!P60</f>
        <v>6</v>
      </c>
      <c r="FH61" s="13">
        <f>[2]专属武器!Q60</f>
        <v>950</v>
      </c>
      <c r="FI61" s="13">
        <f>[2]专属武器!R60</f>
        <v>475</v>
      </c>
      <c r="FJ61" s="13">
        <f>[2]专属武器!S60</f>
        <v>19000</v>
      </c>
      <c r="FK61" s="13">
        <f t="shared" si="11"/>
        <v>28500</v>
      </c>
      <c r="FL61" s="13">
        <f>IF(FG61&gt;0,INDEX([1]专属武器强化!DX$6:DX$77,($FF61-1)*9+$FG61),0)</f>
        <v>0</v>
      </c>
      <c r="FM61" s="13">
        <f>IF(FH61&gt;0,INDEX([1]专属武器强化!DY$6:DY$77,($FF61-1)*9+$FG61),0)</f>
        <v>0</v>
      </c>
      <c r="FN61" s="13">
        <f>IF(FI61&gt;0,INDEX([1]专属武器强化!DZ$6:DZ$77,($FF61-1)*9+$FG61),0)</f>
        <v>388.29424242424244</v>
      </c>
      <c r="FO61" s="13">
        <f>IF(FJ61&gt;0,INDEX([1]专属武器强化!EA$6:EA$77,($FF61-1)*9+$FG61),0)</f>
        <v>78.446727272727273</v>
      </c>
      <c r="FP61" s="13">
        <f>IF(FG61&gt;0,ROUND(INDEX([1]专属武器强化!$EY$6:$EY$77,(FF61-1)*9+FG61),0),0)</f>
        <v>92425</v>
      </c>
      <c r="FQ61" s="13">
        <f t="shared" si="12"/>
        <v>11688.221212121212</v>
      </c>
      <c r="FR61" s="13">
        <f t="shared" si="13"/>
        <v>11780.646212121212</v>
      </c>
      <c r="FS61" s="13">
        <f t="shared" si="14"/>
        <v>2.4192221281270712</v>
      </c>
      <c r="FV61" s="14"/>
      <c r="FW61" s="14"/>
    </row>
    <row r="62" spans="10:179" ht="16.5" x14ac:dyDescent="0.2">
      <c r="J62" s="31">
        <v>58</v>
      </c>
      <c r="K62" s="31">
        <v>4</v>
      </c>
      <c r="L62" s="31">
        <v>18</v>
      </c>
      <c r="M62" s="31">
        <f>[2]属性投放!AY63</f>
        <v>18628</v>
      </c>
      <c r="N62" s="31">
        <f>[2]属性投放!AZ63</f>
        <v>9269</v>
      </c>
      <c r="O62" s="31">
        <f>[2]属性投放!BA63</f>
        <v>172603</v>
      </c>
      <c r="P62" s="31">
        <f>[2]属性投放!BB63</f>
        <v>50</v>
      </c>
      <c r="Q62" s="31">
        <f>[2]属性投放!BC63</f>
        <v>25</v>
      </c>
      <c r="R62" s="31">
        <f>[2]属性投放!BD63</f>
        <v>500</v>
      </c>
      <c r="S62" s="31">
        <f>[2]属性投放!BJ63</f>
        <v>750</v>
      </c>
      <c r="T62" s="31">
        <f>[2]属性投放!BK63</f>
        <v>375</v>
      </c>
      <c r="U62" s="31">
        <f>[2]属性投放!BL63</f>
        <v>7500</v>
      </c>
      <c r="V62" s="31">
        <f>[2]属性投放!BM63</f>
        <v>3</v>
      </c>
      <c r="W62" s="31">
        <f>[2]属性投放!BP63</f>
        <v>1500</v>
      </c>
      <c r="X62" s="31">
        <f>[2]属性投放!BQ63</f>
        <v>750</v>
      </c>
      <c r="Y62" s="31">
        <f>[2]属性投放!BR63</f>
        <v>15000</v>
      </c>
      <c r="Z62" s="31">
        <f>[2]属性投放!BS63</f>
        <v>22728</v>
      </c>
      <c r="AA62" s="31">
        <f>[2]属性投放!BT63</f>
        <v>11319</v>
      </c>
      <c r="AB62" s="31">
        <f>[2]属性投放!BU63</f>
        <v>213603</v>
      </c>
      <c r="AC62" s="31">
        <f>[2]属性投放!BX63</f>
        <v>4100</v>
      </c>
      <c r="AD62" s="31">
        <f>[2]属性投放!BY63</f>
        <v>2050</v>
      </c>
      <c r="AE62" s="31">
        <f>[2]属性投放!BZ63</f>
        <v>41000</v>
      </c>
      <c r="AG62" s="31">
        <f>[2]属性投放!DM63</f>
        <v>27165</v>
      </c>
      <c r="AH62" s="31">
        <f>[2]属性投放!DN63</f>
        <v>13517</v>
      </c>
      <c r="AI62" s="31">
        <f>[2]属性投放!DO63</f>
        <v>251173</v>
      </c>
      <c r="AJ62" s="31">
        <f>[2]属性投放!DP63</f>
        <v>3048</v>
      </c>
      <c r="AK62" s="31">
        <f>[2]属性投放!DQ63</f>
        <v>1524</v>
      </c>
      <c r="AL62" s="31">
        <f>[2]属性投放!DR63</f>
        <v>30480</v>
      </c>
      <c r="AM62" s="31">
        <f>[2]属性投放!DS63</f>
        <v>284</v>
      </c>
      <c r="AN62" s="31">
        <f>[2]属性投放!DT63</f>
        <v>142</v>
      </c>
      <c r="AO62" s="31">
        <f>[2]属性投放!DU63</f>
        <v>2845</v>
      </c>
      <c r="AP62" s="31">
        <f>[2]属性投放!DV63</f>
        <v>7100</v>
      </c>
      <c r="AQ62" s="31">
        <f>[2]属性投放!DW63</f>
        <v>3550</v>
      </c>
      <c r="AR62" s="31">
        <f>[2]属性投放!DX63</f>
        <v>71125</v>
      </c>
      <c r="AS62" s="31">
        <f>[2]属性投放!DY63</f>
        <v>37313</v>
      </c>
      <c r="AT62" s="31">
        <f>[2]属性投放!DZ63</f>
        <v>18591</v>
      </c>
      <c r="AU62" s="31">
        <f>[2]属性投放!EA63</f>
        <v>352778</v>
      </c>
      <c r="AW62" s="32">
        <v>3</v>
      </c>
      <c r="AX62" s="32">
        <v>6</v>
      </c>
      <c r="AY62" s="13">
        <f>[1]卡牌消耗!$AC62</f>
        <v>28</v>
      </c>
      <c r="AZ62" s="33">
        <f>INDEX($CJ$5:$CJ$56,数据母表!AX62)</f>
        <v>4</v>
      </c>
      <c r="BA62" s="13">
        <f>[2]属性投放!CH63</f>
        <v>40</v>
      </c>
      <c r="BB62" s="13">
        <f>[2]属性投放!CI63</f>
        <v>20</v>
      </c>
      <c r="BC62" s="13">
        <f>[2]属性投放!CJ63</f>
        <v>280</v>
      </c>
      <c r="BD62" s="32">
        <f>[1]卡牌消耗!AD62</f>
        <v>0</v>
      </c>
      <c r="BE62" s="32">
        <f>[1]卡牌消耗!AE62</f>
        <v>30</v>
      </c>
      <c r="BF62" s="32">
        <f>[1]卡牌消耗!AF62</f>
        <v>0</v>
      </c>
      <c r="BG62" s="32">
        <f>[1]卡牌消耗!AG62</f>
        <v>0</v>
      </c>
      <c r="BH62" s="32">
        <f>[1]卡牌消耗!AH62</f>
        <v>0</v>
      </c>
      <c r="BI62" s="32">
        <f>[1]卡牌消耗!AI62</f>
        <v>0</v>
      </c>
      <c r="BJ62" s="32">
        <f>[1]卡牌消耗!AJ62</f>
        <v>1300</v>
      </c>
      <c r="BM62" s="32">
        <v>4</v>
      </c>
      <c r="BN62" s="32">
        <v>18</v>
      </c>
      <c r="BO62" s="13">
        <f>[1]卡牌消耗!BG62</f>
        <v>0</v>
      </c>
      <c r="BP62" s="13">
        <f>[1]卡牌消耗!BH62</f>
        <v>0</v>
      </c>
      <c r="BQ62" s="13">
        <f>[1]卡牌消耗!BI62</f>
        <v>0</v>
      </c>
      <c r="BR62" s="13">
        <f>[1]卡牌消耗!BJ62</f>
        <v>29</v>
      </c>
      <c r="BS62" s="13">
        <f>[1]卡牌消耗!BK62</f>
        <v>161500</v>
      </c>
      <c r="BW62" s="14"/>
      <c r="BX62" s="14"/>
      <c r="BY62" s="14"/>
      <c r="BZ62" s="14"/>
      <c r="CA62" s="14"/>
      <c r="CB62" s="14"/>
      <c r="CP62" s="33">
        <v>58</v>
      </c>
      <c r="CQ62" s="33">
        <v>2</v>
      </c>
      <c r="CR62" s="13">
        <f>[1]卡牌消耗!DE62</f>
        <v>11550</v>
      </c>
      <c r="CS62" s="13">
        <f t="shared" si="2"/>
        <v>4620</v>
      </c>
      <c r="DK62" s="32">
        <v>58</v>
      </c>
      <c r="DL62" s="32">
        <f>[1]装备!AM63*8</f>
        <v>7440</v>
      </c>
      <c r="DM62" s="32">
        <f>[1]装备!AN63*8</f>
        <v>11880</v>
      </c>
      <c r="DN62" s="32">
        <f>[1]装备!AO63*8</f>
        <v>14840</v>
      </c>
      <c r="DO62" s="32">
        <f>[1]装备!AP63*8</f>
        <v>17800</v>
      </c>
      <c r="DR62" s="13">
        <v>58</v>
      </c>
      <c r="DS62" s="13">
        <v>1</v>
      </c>
      <c r="DT62" s="13">
        <f t="shared" si="4"/>
        <v>7440</v>
      </c>
      <c r="EH62" s="13">
        <f>[1]新神器!HA64</f>
        <v>4</v>
      </c>
      <c r="EI62" s="13">
        <f t="shared" si="5"/>
        <v>2</v>
      </c>
      <c r="EJ62" s="13">
        <f t="shared" si="6"/>
        <v>1</v>
      </c>
      <c r="EK62" s="13">
        <f>[1]新神器!HE64</f>
        <v>1606006</v>
      </c>
      <c r="EL62" s="13" t="str">
        <f>[1]新神器!HF64</f>
        <v>神器2-1 : 13级</v>
      </c>
      <c r="EM62" s="13">
        <f>[1]新神器!HH64</f>
        <v>13</v>
      </c>
      <c r="EN62" s="13">
        <f>[1]新神器!HJ64</f>
        <v>7</v>
      </c>
      <c r="EO62" s="13">
        <f>[2]新神器!$AW63*6</f>
        <v>13590</v>
      </c>
      <c r="EP62" s="13">
        <f t="shared" si="7"/>
        <v>1290</v>
      </c>
      <c r="EQ62" s="13">
        <f t="shared" si="0"/>
        <v>105</v>
      </c>
      <c r="ER62" s="13">
        <f>[1]新神器!$HL64</f>
        <v>4250</v>
      </c>
      <c r="ES62" s="13">
        <f t="shared" si="8"/>
        <v>109.25</v>
      </c>
      <c r="ET62" s="13">
        <f t="shared" si="9"/>
        <v>70.849999999999994</v>
      </c>
      <c r="FF62" s="38">
        <f>[2]专属武器!O61</f>
        <v>6</v>
      </c>
      <c r="FG62" s="38">
        <f>[2]专属武器!P61</f>
        <v>7</v>
      </c>
      <c r="FH62" s="13">
        <f>[2]专属武器!Q61</f>
        <v>1150</v>
      </c>
      <c r="FI62" s="13">
        <f>[2]专属武器!R61</f>
        <v>575</v>
      </c>
      <c r="FJ62" s="13">
        <f>[2]专属武器!S61</f>
        <v>23000</v>
      </c>
      <c r="FK62" s="13">
        <f t="shared" si="11"/>
        <v>34500</v>
      </c>
      <c r="FL62" s="13">
        <f>IF(FG62&gt;0,INDEX([1]专属武器强化!DX$6:DX$77,($FF62-1)*9+$FG62),0)</f>
        <v>0</v>
      </c>
      <c r="FM62" s="13">
        <f>IF(FH62&gt;0,INDEX([1]专属武器强化!DY$6:DY$77,($FF62-1)*9+$FG62),0)</f>
        <v>0</v>
      </c>
      <c r="FN62" s="13">
        <f>IF(FI62&gt;0,INDEX([1]专属武器强化!DZ$6:DZ$77,($FF62-1)*9+$FG62),0)</f>
        <v>627.24454545454546</v>
      </c>
      <c r="FO62" s="13">
        <f>IF(FJ62&gt;0,INDEX([1]专属武器强化!EA$6:EA$77,($FF62-1)*9+$FG62),0)</f>
        <v>126.72163636363634</v>
      </c>
      <c r="FP62" s="13">
        <f>IF(FG62&gt;0,ROUND(INDEX([1]专属武器强化!$EY$6:$EY$77,(FF62-1)*9+FG62),0),0)</f>
        <v>149641</v>
      </c>
      <c r="FQ62" s="13">
        <f t="shared" si="12"/>
        <v>18880.972727272725</v>
      </c>
      <c r="FR62" s="13">
        <f t="shared" si="13"/>
        <v>19030.613727272725</v>
      </c>
      <c r="FS62" s="13">
        <f t="shared" si="14"/>
        <v>1.8128684914957911</v>
      </c>
      <c r="FV62" s="14"/>
      <c r="FW62" s="14"/>
    </row>
    <row r="63" spans="10:179" ht="16.5" x14ac:dyDescent="0.2">
      <c r="J63" s="31">
        <v>59</v>
      </c>
      <c r="K63" s="31">
        <v>4</v>
      </c>
      <c r="L63" s="31">
        <v>19</v>
      </c>
      <c r="M63" s="31">
        <f>[2]属性投放!AY64</f>
        <v>22728</v>
      </c>
      <c r="N63" s="31">
        <f>[2]属性投放!AZ64</f>
        <v>11319</v>
      </c>
      <c r="O63" s="31">
        <f>[2]属性投放!BA64</f>
        <v>213603</v>
      </c>
      <c r="P63" s="31">
        <f>[2]属性投放!BB64</f>
        <v>75</v>
      </c>
      <c r="Q63" s="31">
        <f>[2]属性投放!BC64</f>
        <v>38</v>
      </c>
      <c r="R63" s="31">
        <f>[2]属性投放!BD64</f>
        <v>750</v>
      </c>
      <c r="S63" s="31">
        <f>[2]属性投放!BJ64</f>
        <v>900</v>
      </c>
      <c r="T63" s="31">
        <f>[2]属性投放!BK64</f>
        <v>450</v>
      </c>
      <c r="U63" s="31">
        <f>[2]属性投放!BL64</f>
        <v>9000</v>
      </c>
      <c r="V63" s="31">
        <f>[2]属性投放!BM64</f>
        <v>3</v>
      </c>
      <c r="W63" s="31">
        <f>[2]属性投放!BP64</f>
        <v>1500</v>
      </c>
      <c r="X63" s="31">
        <f>[2]属性投放!BQ64</f>
        <v>750</v>
      </c>
      <c r="Y63" s="31">
        <f>[2]属性投放!BR64</f>
        <v>15000</v>
      </c>
      <c r="Z63" s="31">
        <f>[2]属性投放!BS64</f>
        <v>27528</v>
      </c>
      <c r="AA63" s="31">
        <f>[2]属性投放!BT64</f>
        <v>13723</v>
      </c>
      <c r="AB63" s="31">
        <f>[2]属性投放!BU64</f>
        <v>261603</v>
      </c>
      <c r="AC63" s="31">
        <f>[2]属性投放!BX64</f>
        <v>4800</v>
      </c>
      <c r="AD63" s="31">
        <f>[2]属性投放!BY64</f>
        <v>2404</v>
      </c>
      <c r="AE63" s="31">
        <f>[2]属性投放!BZ64</f>
        <v>48000</v>
      </c>
      <c r="AG63" s="31">
        <f>[2]属性投放!DM64</f>
        <v>37313</v>
      </c>
      <c r="AH63" s="31">
        <f>[2]属性投放!DN64</f>
        <v>18591</v>
      </c>
      <c r="AI63" s="31">
        <f>[2]属性投放!DO64</f>
        <v>352778</v>
      </c>
      <c r="AJ63" s="31">
        <f>[2]属性投放!DP64</f>
        <v>3315</v>
      </c>
      <c r="AK63" s="31">
        <f>[2]属性投放!DQ64</f>
        <v>1660</v>
      </c>
      <c r="AL63" s="31">
        <f>[2]属性投放!DR64</f>
        <v>33150</v>
      </c>
      <c r="AM63" s="31">
        <f>[2]属性投放!DS64</f>
        <v>516</v>
      </c>
      <c r="AN63" s="31">
        <f>[2]属性投放!DT64</f>
        <v>258</v>
      </c>
      <c r="AO63" s="31">
        <f>[2]属性投放!DU64</f>
        <v>5157</v>
      </c>
      <c r="AP63" s="31">
        <f>[2]属性投放!DV64</f>
        <v>0</v>
      </c>
      <c r="AQ63" s="31">
        <f>[2]属性投放!DW64</f>
        <v>0</v>
      </c>
      <c r="AR63" s="31">
        <f>[2]属性投放!DX64</f>
        <v>0</v>
      </c>
      <c r="AS63" s="31">
        <f>[2]属性投放!DY64</f>
        <v>40628</v>
      </c>
      <c r="AT63" s="31">
        <f>[2]属性投放!DZ64</f>
        <v>20251</v>
      </c>
      <c r="AU63" s="31">
        <f>[2]属性投放!EA64</f>
        <v>385928</v>
      </c>
      <c r="AW63" s="32">
        <v>3</v>
      </c>
      <c r="AX63" s="32">
        <v>7</v>
      </c>
      <c r="AY63" s="13">
        <f>[1]卡牌消耗!$AC63</f>
        <v>33</v>
      </c>
      <c r="AZ63" s="33">
        <f>INDEX($CJ$5:$CJ$56,数据母表!AX63)</f>
        <v>4</v>
      </c>
      <c r="BA63" s="13">
        <f>[2]属性投放!CH64</f>
        <v>40</v>
      </c>
      <c r="BB63" s="13">
        <f>[2]属性投放!CI64</f>
        <v>20</v>
      </c>
      <c r="BC63" s="13">
        <f>[2]属性投放!CJ64</f>
        <v>280</v>
      </c>
      <c r="BD63" s="32">
        <f>[1]卡牌消耗!AD63</f>
        <v>0</v>
      </c>
      <c r="BE63" s="32">
        <f>[1]卡牌消耗!AE63</f>
        <v>30</v>
      </c>
      <c r="BF63" s="32">
        <f>[1]卡牌消耗!AF63</f>
        <v>0</v>
      </c>
      <c r="BG63" s="32">
        <f>[1]卡牌消耗!AG63</f>
        <v>0</v>
      </c>
      <c r="BH63" s="32">
        <f>[1]卡牌消耗!AH63</f>
        <v>0</v>
      </c>
      <c r="BI63" s="32">
        <f>[1]卡牌消耗!AI63</f>
        <v>0</v>
      </c>
      <c r="BJ63" s="32">
        <f>[1]卡牌消耗!AJ63</f>
        <v>1300</v>
      </c>
      <c r="BM63" s="32">
        <v>4</v>
      </c>
      <c r="BN63" s="32">
        <v>19</v>
      </c>
      <c r="BO63" s="13">
        <f>[1]卡牌消耗!BG63</f>
        <v>0</v>
      </c>
      <c r="BP63" s="13">
        <f>[1]卡牌消耗!BH63</f>
        <v>0</v>
      </c>
      <c r="BQ63" s="13">
        <f>[1]卡牌消耗!BI63</f>
        <v>0</v>
      </c>
      <c r="BR63" s="13">
        <f>[1]卡牌消耗!BJ63</f>
        <v>39</v>
      </c>
      <c r="BS63" s="13">
        <f>[1]卡牌消耗!BK63</f>
        <v>410500</v>
      </c>
      <c r="BW63" s="14"/>
      <c r="BX63" s="14"/>
      <c r="BY63" s="14"/>
      <c r="BZ63" s="14"/>
      <c r="CA63" s="14"/>
      <c r="CB63" s="14"/>
      <c r="CP63" s="33">
        <v>59</v>
      </c>
      <c r="CQ63" s="33">
        <v>2</v>
      </c>
      <c r="CR63" s="13">
        <f>[1]卡牌消耗!DE63</f>
        <v>12050</v>
      </c>
      <c r="CS63" s="13">
        <f t="shared" si="2"/>
        <v>4820</v>
      </c>
      <c r="DK63" s="32">
        <v>59</v>
      </c>
      <c r="DL63" s="32">
        <f>[1]装备!AM64*8</f>
        <v>7680</v>
      </c>
      <c r="DM63" s="32">
        <f>[1]装备!AN64*8</f>
        <v>12280</v>
      </c>
      <c r="DN63" s="32">
        <f>[1]装备!AO64*8</f>
        <v>15360</v>
      </c>
      <c r="DO63" s="32">
        <f>[1]装备!AP64*8</f>
        <v>18440</v>
      </c>
      <c r="DR63" s="13">
        <v>59</v>
      </c>
      <c r="DS63" s="13">
        <v>1</v>
      </c>
      <c r="DT63" s="13">
        <f t="shared" si="4"/>
        <v>7680</v>
      </c>
      <c r="EH63" s="13">
        <f>[1]新神器!HA65</f>
        <v>4</v>
      </c>
      <c r="EI63" s="13">
        <f t="shared" si="5"/>
        <v>2</v>
      </c>
      <c r="EJ63" s="13">
        <f t="shared" si="6"/>
        <v>1</v>
      </c>
      <c r="EK63" s="13">
        <f>[1]新神器!HE65</f>
        <v>1606006</v>
      </c>
      <c r="EL63" s="13" t="str">
        <f>[1]新神器!HF65</f>
        <v>神器2-1 : 14级</v>
      </c>
      <c r="EM63" s="13">
        <f>[1]新神器!HH65</f>
        <v>14</v>
      </c>
      <c r="EN63" s="13">
        <f>[1]新神器!HJ65</f>
        <v>7</v>
      </c>
      <c r="EO63" s="13">
        <f>[2]新神器!$AW64*6</f>
        <v>14940</v>
      </c>
      <c r="EP63" s="13">
        <f t="shared" si="7"/>
        <v>1350</v>
      </c>
      <c r="EQ63" s="13">
        <f t="shared" si="0"/>
        <v>105</v>
      </c>
      <c r="ER63" s="13">
        <f>[1]新神器!$HL65</f>
        <v>4300</v>
      </c>
      <c r="ES63" s="13">
        <f t="shared" si="8"/>
        <v>109.3</v>
      </c>
      <c r="ET63" s="13">
        <f t="shared" si="9"/>
        <v>74.11</v>
      </c>
      <c r="FF63" s="38">
        <f>[2]专属武器!O62</f>
        <v>6</v>
      </c>
      <c r="FG63" s="38">
        <f>[2]专属武器!P62</f>
        <v>8</v>
      </c>
      <c r="FH63" s="13">
        <f>[2]专属武器!Q62</f>
        <v>1300</v>
      </c>
      <c r="FI63" s="13">
        <f>[2]专属武器!R62</f>
        <v>650</v>
      </c>
      <c r="FJ63" s="13">
        <f>[2]专属武器!S62</f>
        <v>26000</v>
      </c>
      <c r="FK63" s="13">
        <f t="shared" si="11"/>
        <v>39000</v>
      </c>
      <c r="FL63" s="13">
        <f>IF(FG63&gt;0,INDEX([1]专属武器强化!DX$6:DX$77,($FF63-1)*9+$FG63),0)</f>
        <v>0</v>
      </c>
      <c r="FM63" s="13">
        <f>IF(FH63&gt;0,INDEX([1]专属武器强化!DY$6:DY$77,($FF63-1)*9+$FG63),0)</f>
        <v>0</v>
      </c>
      <c r="FN63" s="13">
        <f>IF(FI63&gt;0,INDEX([1]专属武器强化!DZ$6:DZ$77,($FF63-1)*9+$FG63),0)</f>
        <v>1015.5387878787878</v>
      </c>
      <c r="FO63" s="13">
        <f>IF(FJ63&gt;0,INDEX([1]专属武器强化!EA$6:EA$77,($FF63-1)*9+$FG63),0)</f>
        <v>205.16836363636364</v>
      </c>
      <c r="FP63" s="13">
        <f>IF(FG63&gt;0,ROUND(INDEX([1]专属武器强化!$EY$6:$EY$77,(FF63-1)*9+FG63),0),0)</f>
        <v>242067</v>
      </c>
      <c r="FQ63" s="13">
        <f t="shared" si="12"/>
        <v>30569.193939393939</v>
      </c>
      <c r="FR63" s="13">
        <f t="shared" si="13"/>
        <v>30811.260939393938</v>
      </c>
      <c r="FS63" s="13">
        <f t="shared" si="14"/>
        <v>1.265770981483471</v>
      </c>
      <c r="FV63" s="14"/>
      <c r="FW63" s="14"/>
    </row>
    <row r="64" spans="10:179" ht="16.5" x14ac:dyDescent="0.2">
      <c r="J64" s="31">
        <v>60</v>
      </c>
      <c r="K64" s="31">
        <v>4</v>
      </c>
      <c r="L64" s="31">
        <v>20</v>
      </c>
      <c r="M64" s="31">
        <f>[2]属性投放!AY65</f>
        <v>27528</v>
      </c>
      <c r="N64" s="31">
        <f>[2]属性投放!AZ65</f>
        <v>13723</v>
      </c>
      <c r="O64" s="31">
        <f>[2]属性投放!BA65</f>
        <v>261603</v>
      </c>
      <c r="P64" s="31">
        <f>[2]属性投放!BB65</f>
        <v>75</v>
      </c>
      <c r="Q64" s="31">
        <f>[2]属性投放!BC65</f>
        <v>38</v>
      </c>
      <c r="R64" s="31">
        <f>[2]属性投放!BD65</f>
        <v>750</v>
      </c>
      <c r="S64" s="31">
        <f>[2]属性投放!BJ65</f>
        <v>1000</v>
      </c>
      <c r="T64" s="31">
        <f>[2]属性投放!BK65</f>
        <v>500</v>
      </c>
      <c r="U64" s="31">
        <f>[2]属性投放!BL65</f>
        <v>10000</v>
      </c>
      <c r="V64" s="31">
        <f>[2]属性投放!BM65</f>
        <v>4</v>
      </c>
      <c r="W64" s="31">
        <f>[2]属性投放!BP65</f>
        <v>1500</v>
      </c>
      <c r="X64" s="31">
        <f>[2]属性投放!BQ65</f>
        <v>750</v>
      </c>
      <c r="Y64" s="31">
        <f>[2]属性投放!BR65</f>
        <v>15000</v>
      </c>
      <c r="Z64" s="31">
        <f>[2]属性投放!BS65</f>
        <v>33778</v>
      </c>
      <c r="AA64" s="31">
        <f>[2]属性投放!BT65</f>
        <v>16853</v>
      </c>
      <c r="AB64" s="31">
        <f>[2]属性投放!BU65</f>
        <v>324103</v>
      </c>
      <c r="AC64" s="31">
        <f>[2]属性投放!BX65</f>
        <v>6250</v>
      </c>
      <c r="AD64" s="31">
        <f>[2]属性投放!BY65</f>
        <v>3130</v>
      </c>
      <c r="AE64" s="31">
        <f>[2]属性投放!BZ65</f>
        <v>62500</v>
      </c>
      <c r="AG64" s="31">
        <f>[2]属性投放!DM65</f>
        <v>40628</v>
      </c>
      <c r="AH64" s="31">
        <f>[2]属性投放!DN65</f>
        <v>20251</v>
      </c>
      <c r="AI64" s="31">
        <f>[2]属性投放!DO65</f>
        <v>385928</v>
      </c>
      <c r="AJ64" s="31">
        <f>[2]属性投放!DP65</f>
        <v>3315</v>
      </c>
      <c r="AK64" s="31">
        <f>[2]属性投放!DQ65</f>
        <v>1660</v>
      </c>
      <c r="AL64" s="31">
        <f>[2]属性投放!DR65</f>
        <v>33150</v>
      </c>
      <c r="AM64" s="31">
        <f>[2]属性投放!DS65</f>
        <v>516</v>
      </c>
      <c r="AN64" s="31">
        <f>[2]属性投放!DT65</f>
        <v>258</v>
      </c>
      <c r="AO64" s="31">
        <f>[2]属性投放!DU65</f>
        <v>5157</v>
      </c>
      <c r="AP64" s="31">
        <f>[2]属性投放!DV65</f>
        <v>7740</v>
      </c>
      <c r="AQ64" s="31">
        <f>[2]属性投放!DW65</f>
        <v>3870</v>
      </c>
      <c r="AR64" s="31">
        <f>[2]属性投放!DX65</f>
        <v>77355</v>
      </c>
      <c r="AS64" s="31">
        <f>[2]属性投放!DY65</f>
        <v>51683</v>
      </c>
      <c r="AT64" s="31">
        <f>[2]属性投放!DZ65</f>
        <v>25781</v>
      </c>
      <c r="AU64" s="31">
        <f>[2]属性投放!EA65</f>
        <v>496433</v>
      </c>
      <c r="AW64" s="32">
        <v>3</v>
      </c>
      <c r="AX64" s="32">
        <v>8</v>
      </c>
      <c r="AY64" s="13">
        <f>[1]卡牌消耗!$AC64</f>
        <v>38</v>
      </c>
      <c r="AZ64" s="33">
        <f>INDEX($CJ$5:$CJ$56,数据母表!AX64)</f>
        <v>5</v>
      </c>
      <c r="BA64" s="13">
        <f>[2]属性投放!CH65</f>
        <v>45</v>
      </c>
      <c r="BB64" s="13">
        <f>[2]属性投放!CI65</f>
        <v>23</v>
      </c>
      <c r="BC64" s="13">
        <f>[2]属性投放!CJ65</f>
        <v>315</v>
      </c>
      <c r="BD64" s="32">
        <f>[1]卡牌消耗!AD64</f>
        <v>0</v>
      </c>
      <c r="BE64" s="32">
        <f>[1]卡牌消耗!AE64</f>
        <v>60</v>
      </c>
      <c r="BF64" s="32">
        <f>[1]卡牌消耗!AF64</f>
        <v>0</v>
      </c>
      <c r="BG64" s="32">
        <f>[1]卡牌消耗!AG64</f>
        <v>0</v>
      </c>
      <c r="BH64" s="32">
        <f>[1]卡牌消耗!AH64</f>
        <v>0</v>
      </c>
      <c r="BI64" s="32">
        <f>[1]卡牌消耗!AI64</f>
        <v>0</v>
      </c>
      <c r="BJ64" s="32">
        <f>[1]卡牌消耗!AJ64</f>
        <v>1950</v>
      </c>
      <c r="BM64" s="32">
        <v>4</v>
      </c>
      <c r="BN64" s="32">
        <v>20</v>
      </c>
      <c r="BO64" s="13">
        <f>[1]卡牌消耗!BG64</f>
        <v>0</v>
      </c>
      <c r="BP64" s="13">
        <f>[1]卡牌消耗!BH64</f>
        <v>0</v>
      </c>
      <c r="BQ64" s="13">
        <f>[1]卡牌消耗!BI64</f>
        <v>0</v>
      </c>
      <c r="BR64" s="13">
        <f>[1]卡牌消耗!BJ64</f>
        <v>51</v>
      </c>
      <c r="BS64" s="13">
        <f>[1]卡牌消耗!BK64</f>
        <v>616000</v>
      </c>
      <c r="BW64" s="14"/>
      <c r="BX64" s="14"/>
      <c r="BY64" s="14"/>
      <c r="BZ64" s="14"/>
      <c r="CA64" s="14"/>
      <c r="CB64" s="14"/>
      <c r="CP64" s="33">
        <v>60</v>
      </c>
      <c r="CQ64" s="33">
        <v>2</v>
      </c>
      <c r="CR64" s="13">
        <f>[1]卡牌消耗!DE64</f>
        <v>11000</v>
      </c>
      <c r="CS64" s="13">
        <f t="shared" si="2"/>
        <v>4400</v>
      </c>
      <c r="DK64" s="32">
        <v>60</v>
      </c>
      <c r="DL64" s="32">
        <f>[1]装备!AM65*8</f>
        <v>7920</v>
      </c>
      <c r="DM64" s="32">
        <f>[1]装备!AN65*8</f>
        <v>12680</v>
      </c>
      <c r="DN64" s="32">
        <f>[1]装备!AO65*8</f>
        <v>15880</v>
      </c>
      <c r="DO64" s="32">
        <f>[1]装备!AP65*8</f>
        <v>19040</v>
      </c>
      <c r="DR64" s="13">
        <v>60</v>
      </c>
      <c r="DS64" s="13">
        <v>1</v>
      </c>
      <c r="DT64" s="13">
        <f t="shared" si="4"/>
        <v>7920</v>
      </c>
      <c r="EH64" s="13">
        <f>[1]新神器!HA66</f>
        <v>4</v>
      </c>
      <c r="EI64" s="13">
        <f t="shared" si="5"/>
        <v>2</v>
      </c>
      <c r="EJ64" s="13">
        <f t="shared" si="6"/>
        <v>1</v>
      </c>
      <c r="EK64" s="13">
        <f>[1]新神器!HE66</f>
        <v>1606006</v>
      </c>
      <c r="EL64" s="13" t="str">
        <f>[1]新神器!HF66</f>
        <v>神器2-1 : 15级</v>
      </c>
      <c r="EM64" s="13">
        <f>[1]新神器!HH66</f>
        <v>15</v>
      </c>
      <c r="EN64" s="13">
        <f>[1]新神器!HJ66</f>
        <v>7</v>
      </c>
      <c r="EO64" s="13">
        <f>[2]新神器!$AW65*6</f>
        <v>16350</v>
      </c>
      <c r="EP64" s="13">
        <f t="shared" si="7"/>
        <v>1410</v>
      </c>
      <c r="EQ64" s="13">
        <f t="shared" si="0"/>
        <v>105</v>
      </c>
      <c r="ER64" s="13">
        <f>[1]新神器!$HL66</f>
        <v>4400</v>
      </c>
      <c r="ES64" s="13">
        <f t="shared" si="8"/>
        <v>109.4</v>
      </c>
      <c r="ET64" s="13">
        <f t="shared" si="9"/>
        <v>77.33</v>
      </c>
      <c r="FF64" s="38">
        <f>[2]专属武器!O63</f>
        <v>6</v>
      </c>
      <c r="FG64" s="38">
        <f>[2]专属武器!P63</f>
        <v>9</v>
      </c>
      <c r="FH64" s="13">
        <f>[2]专属武器!Q63</f>
        <v>1500</v>
      </c>
      <c r="FI64" s="13">
        <f>[2]专属武器!R63</f>
        <v>750</v>
      </c>
      <c r="FJ64" s="13">
        <f>[2]专属武器!S63</f>
        <v>30000</v>
      </c>
      <c r="FK64" s="13">
        <f t="shared" si="11"/>
        <v>45000</v>
      </c>
      <c r="FL64" s="13">
        <f>IF(FG64&gt;0,INDEX([1]专属武器强化!DX$6:DX$77,($FF64-1)*9+$FG64),0)</f>
        <v>0</v>
      </c>
      <c r="FM64" s="13">
        <f>IF(FH64&gt;0,INDEX([1]专属武器强化!DY$6:DY$77,($FF64-1)*9+$FG64),0)</f>
        <v>0</v>
      </c>
      <c r="FN64" s="13">
        <f>IF(FI64&gt;0,INDEX([1]专属武器强化!DZ$6:DZ$77,($FF64-1)*9+$FG64),0)</f>
        <v>1642.7833333333335</v>
      </c>
      <c r="FO64" s="13">
        <f>IF(FJ64&gt;0,INDEX([1]专属武器强化!EA$6:EA$77,($FF64-1)*9+$FG64),0)</f>
        <v>331.89</v>
      </c>
      <c r="FP64" s="13">
        <f>IF(FG64&gt;0,ROUND(INDEX([1]专属武器强化!$EY$6:$EY$77,(FF64-1)*9+FG64),0),0)</f>
        <v>391708</v>
      </c>
      <c r="FQ64" s="13">
        <f t="shared" si="12"/>
        <v>49450.166666666672</v>
      </c>
      <c r="FR64" s="13">
        <f t="shared" si="13"/>
        <v>49841.87466666667</v>
      </c>
      <c r="FS64" s="13">
        <f t="shared" si="14"/>
        <v>0.90285528586056918</v>
      </c>
      <c r="FV64" s="14"/>
      <c r="FW64" s="14"/>
    </row>
    <row r="65" spans="10:179" ht="16.5" x14ac:dyDescent="0.2">
      <c r="J65" s="31">
        <v>61</v>
      </c>
      <c r="K65" s="31">
        <v>5</v>
      </c>
      <c r="L65" s="31">
        <v>1</v>
      </c>
      <c r="M65" s="31">
        <f>[2]属性投放!AY66</f>
        <v>300</v>
      </c>
      <c r="N65" s="31">
        <f>[2]属性投放!AZ66</f>
        <v>50</v>
      </c>
      <c r="O65" s="31">
        <f>[2]属性投放!BA66</f>
        <v>1200</v>
      </c>
      <c r="P65" s="31">
        <f>[2]属性投放!BB66</f>
        <v>15</v>
      </c>
      <c r="Q65" s="31">
        <f>[2]属性投放!BC66</f>
        <v>8</v>
      </c>
      <c r="R65" s="31">
        <f>[2]属性投放!BD66</f>
        <v>90</v>
      </c>
      <c r="S65" s="31">
        <f>[2]属性投放!BJ66</f>
        <v>35</v>
      </c>
      <c r="T65" s="31">
        <f>[2]属性投放!BK66</f>
        <v>18</v>
      </c>
      <c r="U65" s="31">
        <f>[2]属性投放!BL66</f>
        <v>210</v>
      </c>
      <c r="V65" s="31">
        <f>[2]属性投放!BM66</f>
        <v>1</v>
      </c>
      <c r="W65" s="31">
        <f>[2]属性投放!BP66</f>
        <v>40</v>
      </c>
      <c r="X65" s="31">
        <f>[2]属性投放!BQ66</f>
        <v>20</v>
      </c>
      <c r="Y65" s="31">
        <f>[2]属性投放!BR66</f>
        <v>240</v>
      </c>
      <c r="Z65" s="31">
        <f>[2]属性投放!BS66</f>
        <v>435</v>
      </c>
      <c r="AA65" s="31">
        <f>[2]属性投放!BT66</f>
        <v>120</v>
      </c>
      <c r="AB65" s="31">
        <f>[2]属性投放!BU66</f>
        <v>2010</v>
      </c>
      <c r="AC65" s="31">
        <f>[2]属性投放!BX66</f>
        <v>135</v>
      </c>
      <c r="AD65" s="31">
        <f>[2]属性投放!BY66</f>
        <v>70</v>
      </c>
      <c r="AE65" s="31">
        <f>[2]属性投放!BZ66</f>
        <v>810</v>
      </c>
      <c r="AG65" s="31">
        <f>[2]属性投放!DM66</f>
        <v>250</v>
      </c>
      <c r="AH65" s="31">
        <f>[2]属性投放!DN66</f>
        <v>50</v>
      </c>
      <c r="AI65" s="31">
        <f>[2]属性投放!DO66</f>
        <v>700</v>
      </c>
      <c r="AJ65" s="31">
        <f>[2]属性投放!DP66</f>
        <v>22</v>
      </c>
      <c r="AK65" s="31">
        <f>[2]属性投放!DQ66</f>
        <v>11</v>
      </c>
      <c r="AL65" s="31">
        <f>[2]属性投放!DR66</f>
        <v>130</v>
      </c>
      <c r="AM65" s="31">
        <f>[2]属性投放!DS66</f>
        <v>10</v>
      </c>
      <c r="AN65" s="31">
        <f>[2]属性投放!DT66</f>
        <v>5</v>
      </c>
      <c r="AO65" s="31">
        <f>[2]属性投放!DU66</f>
        <v>58</v>
      </c>
      <c r="AP65" s="31">
        <f>[2]属性投放!DV66</f>
        <v>90</v>
      </c>
      <c r="AQ65" s="31">
        <f>[2]属性投放!DW66</f>
        <v>45</v>
      </c>
      <c r="AR65" s="31">
        <f>[2]属性投放!DX66</f>
        <v>522</v>
      </c>
      <c r="AS65" s="31">
        <f>[2]属性投放!DY66</f>
        <v>362</v>
      </c>
      <c r="AT65" s="31">
        <f>[2]属性投放!DZ66</f>
        <v>106</v>
      </c>
      <c r="AU65" s="31">
        <f>[2]属性投放!EA66</f>
        <v>1352</v>
      </c>
      <c r="AW65" s="32">
        <v>3</v>
      </c>
      <c r="AX65" s="32">
        <v>9</v>
      </c>
      <c r="AY65" s="13">
        <f>[1]卡牌消耗!$AC65</f>
        <v>40</v>
      </c>
      <c r="AZ65" s="33">
        <f>INDEX($CJ$5:$CJ$56,数据母表!AX65)</f>
        <v>5</v>
      </c>
      <c r="BA65" s="13">
        <f>[2]属性投放!CH66</f>
        <v>45</v>
      </c>
      <c r="BB65" s="13">
        <f>[2]属性投放!CI66</f>
        <v>23</v>
      </c>
      <c r="BC65" s="13">
        <f>[2]属性投放!CJ66</f>
        <v>315</v>
      </c>
      <c r="BD65" s="32">
        <f>[1]卡牌消耗!AD65</f>
        <v>0</v>
      </c>
      <c r="BE65" s="32">
        <f>[1]卡牌消耗!AE65</f>
        <v>60</v>
      </c>
      <c r="BF65" s="32">
        <f>[1]卡牌消耗!AF65</f>
        <v>0</v>
      </c>
      <c r="BG65" s="32">
        <f>[1]卡牌消耗!AG65</f>
        <v>0</v>
      </c>
      <c r="BH65" s="32">
        <f>[1]卡牌消耗!AH65</f>
        <v>0</v>
      </c>
      <c r="BI65" s="32">
        <f>[1]卡牌消耗!AI65</f>
        <v>0</v>
      </c>
      <c r="BJ65" s="32">
        <f>[1]卡牌消耗!AJ65</f>
        <v>1950</v>
      </c>
      <c r="BM65" s="32">
        <v>5</v>
      </c>
      <c r="BN65" s="32">
        <v>1</v>
      </c>
      <c r="BO65" s="13">
        <f>[1]卡牌消耗!BG65</f>
        <v>0</v>
      </c>
      <c r="BP65" s="13">
        <f>[1]卡牌消耗!BH65</f>
        <v>0</v>
      </c>
      <c r="BQ65" s="13">
        <f>[1]卡牌消耗!BI65</f>
        <v>0</v>
      </c>
      <c r="BR65" s="13">
        <f>[1]卡牌消耗!BJ65</f>
        <v>0</v>
      </c>
      <c r="BS65" s="13">
        <f>[1]卡牌消耗!BK65</f>
        <v>2500</v>
      </c>
      <c r="BW65" s="14"/>
      <c r="BX65" s="14"/>
      <c r="BY65" s="14"/>
      <c r="BZ65" s="14"/>
      <c r="CA65" s="14"/>
      <c r="CB65" s="14"/>
      <c r="CP65" s="33">
        <v>61</v>
      </c>
      <c r="CQ65" s="33">
        <v>2</v>
      </c>
      <c r="CR65" s="13">
        <f>[1]卡牌消耗!DE65</f>
        <v>11550</v>
      </c>
      <c r="CS65" s="13">
        <f t="shared" si="2"/>
        <v>4620</v>
      </c>
      <c r="DK65" s="32">
        <v>61</v>
      </c>
      <c r="DL65" s="32">
        <f>[1]装备!AM66*8</f>
        <v>8200</v>
      </c>
      <c r="DM65" s="32">
        <f>[1]装备!AN66*8</f>
        <v>13080</v>
      </c>
      <c r="DN65" s="32">
        <f>[1]装备!AO66*8</f>
        <v>16360</v>
      </c>
      <c r="DO65" s="32">
        <f>[1]装备!AP66*8</f>
        <v>19640</v>
      </c>
      <c r="DR65" s="13">
        <v>61</v>
      </c>
      <c r="DS65" s="13">
        <v>1</v>
      </c>
      <c r="DT65" s="13">
        <f t="shared" si="4"/>
        <v>8200</v>
      </c>
      <c r="EH65" s="13">
        <f>[1]新神器!HA67</f>
        <v>5</v>
      </c>
      <c r="EI65" s="13">
        <f t="shared" si="5"/>
        <v>2</v>
      </c>
      <c r="EJ65" s="13">
        <f t="shared" si="6"/>
        <v>1</v>
      </c>
      <c r="EK65" s="13">
        <f>[1]新神器!HE67</f>
        <v>1606007</v>
      </c>
      <c r="EL65" s="13" t="str">
        <f>[1]新神器!HF67</f>
        <v>神器2-2 : 1级</v>
      </c>
      <c r="EM65" s="13">
        <f>[1]新神器!HH67</f>
        <v>1</v>
      </c>
      <c r="EN65" s="13">
        <f>[1]新神器!HJ67</f>
        <v>1</v>
      </c>
      <c r="EO65" s="13">
        <f>[2]新神器!$AW66*6</f>
        <v>1056</v>
      </c>
      <c r="EP65" s="13">
        <f t="shared" si="7"/>
        <v>1056</v>
      </c>
      <c r="EQ65" s="13">
        <f t="shared" si="0"/>
        <v>15</v>
      </c>
      <c r="ER65" s="13">
        <f>[1]新神器!$HL67</f>
        <v>3100</v>
      </c>
      <c r="ES65" s="13">
        <f t="shared" si="8"/>
        <v>18.100000000000001</v>
      </c>
      <c r="ET65" s="13">
        <f t="shared" si="9"/>
        <v>350.06</v>
      </c>
      <c r="FF65" s="38">
        <f>[2]专属武器!O64</f>
        <v>7</v>
      </c>
      <c r="FG65" s="38">
        <f>[2]专属武器!P64</f>
        <v>0</v>
      </c>
      <c r="FH65" s="13">
        <f>[2]专属武器!Q64</f>
        <v>0</v>
      </c>
      <c r="FI65" s="13">
        <f>[2]专属武器!R64</f>
        <v>0</v>
      </c>
      <c r="FJ65" s="13">
        <f>[2]专属武器!S64</f>
        <v>0</v>
      </c>
      <c r="FK65" s="13">
        <f t="shared" si="11"/>
        <v>0</v>
      </c>
      <c r="FL65" s="13">
        <f>IF(FG65&gt;0,INDEX([1]专属武器强化!DX$6:DX$77,($FF65-1)*9+$FG65),0)</f>
        <v>0</v>
      </c>
      <c r="FM65" s="13">
        <f>IF(FH65&gt;0,INDEX([1]专属武器强化!DY$6:DY$77,($FF65-1)*9+$FG65),0)</f>
        <v>0</v>
      </c>
      <c r="FN65" s="13">
        <f>IF(FI65&gt;0,INDEX([1]专属武器强化!DZ$6:DZ$77,($FF65-1)*9+$FG65),0)</f>
        <v>0</v>
      </c>
      <c r="FO65" s="13">
        <f>IF(FJ65&gt;0,INDEX([1]专属武器强化!EA$6:EA$77,($FF65-1)*9+$FG65),0)</f>
        <v>0</v>
      </c>
      <c r="FP65" s="13">
        <f>IF(FG65&gt;0,ROUND(INDEX([1]专属武器强化!$EY$6:$EY$77,(FF65-1)*9+FG65),0),0)</f>
        <v>0</v>
      </c>
      <c r="FQ65" s="13">
        <f t="shared" si="12"/>
        <v>0</v>
      </c>
      <c r="FR65" s="13">
        <f t="shared" si="13"/>
        <v>0</v>
      </c>
      <c r="FS65" s="13">
        <f t="shared" si="14"/>
        <v>0</v>
      </c>
      <c r="FV65" s="14"/>
      <c r="FW65" s="14"/>
    </row>
    <row r="66" spans="10:179" ht="16.5" x14ac:dyDescent="0.2">
      <c r="J66" s="31">
        <v>62</v>
      </c>
      <c r="K66" s="31">
        <v>5</v>
      </c>
      <c r="L66" s="31">
        <v>2</v>
      </c>
      <c r="M66" s="31">
        <f>[2]属性投放!AY67</f>
        <v>435</v>
      </c>
      <c r="N66" s="31">
        <f>[2]属性投放!AZ67</f>
        <v>120</v>
      </c>
      <c r="O66" s="31">
        <f>[2]属性投放!BA67</f>
        <v>2010</v>
      </c>
      <c r="P66" s="31">
        <f>[2]属性投放!BB67</f>
        <v>20</v>
      </c>
      <c r="Q66" s="31">
        <f>[2]属性投放!BC67</f>
        <v>10</v>
      </c>
      <c r="R66" s="31">
        <f>[2]属性投放!BD67</f>
        <v>120</v>
      </c>
      <c r="S66" s="31">
        <f>[2]属性投放!BJ67</f>
        <v>40</v>
      </c>
      <c r="T66" s="31">
        <f>[2]属性投放!BK67</f>
        <v>20</v>
      </c>
      <c r="U66" s="31">
        <f>[2]属性投放!BL67</f>
        <v>240</v>
      </c>
      <c r="V66" s="31">
        <f>[2]属性投放!BM67</f>
        <v>2</v>
      </c>
      <c r="W66" s="31">
        <f>[2]属性投放!BP67</f>
        <v>50</v>
      </c>
      <c r="X66" s="31">
        <f>[2]属性投放!BQ67</f>
        <v>25</v>
      </c>
      <c r="Y66" s="31">
        <f>[2]属性投放!BR67</f>
        <v>300</v>
      </c>
      <c r="Z66" s="31">
        <f>[2]属性投放!BS67</f>
        <v>765</v>
      </c>
      <c r="AA66" s="31">
        <f>[2]属性投放!BT67</f>
        <v>285</v>
      </c>
      <c r="AB66" s="31">
        <f>[2]属性投放!BU67</f>
        <v>3990</v>
      </c>
      <c r="AC66" s="31">
        <f>[2]属性投放!BX67</f>
        <v>330</v>
      </c>
      <c r="AD66" s="31">
        <f>[2]属性投放!BY67</f>
        <v>165</v>
      </c>
      <c r="AE66" s="31">
        <f>[2]属性投放!BZ67</f>
        <v>1980</v>
      </c>
      <c r="AG66" s="31">
        <f>[2]属性投放!DM67</f>
        <v>362</v>
      </c>
      <c r="AH66" s="31">
        <f>[2]属性投放!DN67</f>
        <v>106</v>
      </c>
      <c r="AI66" s="31">
        <f>[2]属性投放!DO67</f>
        <v>1352</v>
      </c>
      <c r="AJ66" s="31">
        <f>[2]属性投放!DP67</f>
        <v>165</v>
      </c>
      <c r="AK66" s="31">
        <f>[2]属性投放!DQ67</f>
        <v>86</v>
      </c>
      <c r="AL66" s="31">
        <f>[2]属性投放!DR67</f>
        <v>990</v>
      </c>
      <c r="AM66" s="31">
        <f>[2]属性投放!DS67</f>
        <v>19</v>
      </c>
      <c r="AN66" s="31">
        <f>[2]属性投放!DT67</f>
        <v>10</v>
      </c>
      <c r="AO66" s="31">
        <f>[2]属性投放!DU67</f>
        <v>116</v>
      </c>
      <c r="AP66" s="31">
        <f>[2]属性投放!DV67</f>
        <v>0</v>
      </c>
      <c r="AQ66" s="31">
        <f>[2]属性投放!DW67</f>
        <v>0</v>
      </c>
      <c r="AR66" s="31">
        <f>[2]属性投放!DX67</f>
        <v>0</v>
      </c>
      <c r="AS66" s="31">
        <f>[2]属性投放!DY67</f>
        <v>527</v>
      </c>
      <c r="AT66" s="31">
        <f>[2]属性投放!DZ67</f>
        <v>192</v>
      </c>
      <c r="AU66" s="31">
        <f>[2]属性投放!EA67</f>
        <v>2342</v>
      </c>
      <c r="AW66" s="32">
        <v>3</v>
      </c>
      <c r="AX66" s="32">
        <v>10</v>
      </c>
      <c r="AY66" s="13">
        <f>[1]卡牌消耗!$AC66</f>
        <v>43</v>
      </c>
      <c r="AZ66" s="33">
        <f>INDEX($CJ$5:$CJ$56,数据母表!AX66)</f>
        <v>6</v>
      </c>
      <c r="BA66" s="13">
        <f>[2]属性投放!CH67</f>
        <v>50</v>
      </c>
      <c r="BB66" s="13">
        <f>[2]属性投放!CI67</f>
        <v>25</v>
      </c>
      <c r="BC66" s="13">
        <f>[2]属性投放!CJ67</f>
        <v>350</v>
      </c>
      <c r="BD66" s="32">
        <f>[1]卡牌消耗!AD66</f>
        <v>0</v>
      </c>
      <c r="BE66" s="32">
        <f>[1]卡牌消耗!AE66</f>
        <v>85</v>
      </c>
      <c r="BF66" s="32">
        <f>[1]卡牌消耗!AF66</f>
        <v>0</v>
      </c>
      <c r="BG66" s="32">
        <f>[1]卡牌消耗!AG66</f>
        <v>0</v>
      </c>
      <c r="BH66" s="32">
        <f>[1]卡牌消耗!AH66</f>
        <v>0</v>
      </c>
      <c r="BI66" s="32">
        <f>[1]卡牌消耗!AI66</f>
        <v>0</v>
      </c>
      <c r="BJ66" s="32">
        <f>[1]卡牌消耗!AJ66</f>
        <v>3250</v>
      </c>
      <c r="BM66" s="32">
        <v>5</v>
      </c>
      <c r="BN66" s="32">
        <v>2</v>
      </c>
      <c r="BO66" s="13">
        <f>[1]卡牌消耗!BG66</f>
        <v>2</v>
      </c>
      <c r="BP66" s="13">
        <f>[1]卡牌消耗!BH66</f>
        <v>0</v>
      </c>
      <c r="BQ66" s="13">
        <f>[1]卡牌消耗!BI66</f>
        <v>0</v>
      </c>
      <c r="BR66" s="13">
        <f>[1]卡牌消耗!BJ66</f>
        <v>0</v>
      </c>
      <c r="BS66" s="13">
        <f>[1]卡牌消耗!BK66</f>
        <v>6500</v>
      </c>
      <c r="BW66" s="14"/>
      <c r="BX66" s="14"/>
      <c r="BY66" s="14"/>
      <c r="BZ66" s="14"/>
      <c r="CA66" s="14"/>
      <c r="CB66" s="14"/>
      <c r="CP66" s="33">
        <v>62</v>
      </c>
      <c r="CQ66" s="33">
        <v>2</v>
      </c>
      <c r="CR66" s="13">
        <f>[1]卡牌消耗!DE66</f>
        <v>12100</v>
      </c>
      <c r="CS66" s="13">
        <f t="shared" si="2"/>
        <v>4840</v>
      </c>
      <c r="DK66" s="32">
        <v>62</v>
      </c>
      <c r="DL66" s="32">
        <f>[1]装备!AM67*8</f>
        <v>8440</v>
      </c>
      <c r="DM66" s="32">
        <f>[1]装备!AN67*8</f>
        <v>13520</v>
      </c>
      <c r="DN66" s="32">
        <f>[1]装备!AO67*8</f>
        <v>16880</v>
      </c>
      <c r="DO66" s="32">
        <f>[1]装备!AP67*8</f>
        <v>20240</v>
      </c>
      <c r="DR66" s="13">
        <v>62</v>
      </c>
      <c r="DS66" s="13">
        <v>1</v>
      </c>
      <c r="DT66" s="13">
        <f t="shared" si="4"/>
        <v>8440</v>
      </c>
      <c r="EH66" s="13">
        <f>[1]新神器!HA68</f>
        <v>5</v>
      </c>
      <c r="EI66" s="13">
        <f t="shared" si="5"/>
        <v>2</v>
      </c>
      <c r="EJ66" s="13">
        <f t="shared" si="6"/>
        <v>1</v>
      </c>
      <c r="EK66" s="13">
        <f>[1]新神器!HE68</f>
        <v>1606007</v>
      </c>
      <c r="EL66" s="13" t="str">
        <f>[1]新神器!HF68</f>
        <v>神器2-2 : 2级</v>
      </c>
      <c r="EM66" s="13">
        <f>[1]新神器!HH68</f>
        <v>2</v>
      </c>
      <c r="EN66" s="13">
        <f>[1]新神器!HJ68</f>
        <v>1</v>
      </c>
      <c r="EO66" s="13">
        <f>[2]新神器!$AW67*6</f>
        <v>1638</v>
      </c>
      <c r="EP66" s="13">
        <f t="shared" si="7"/>
        <v>582</v>
      </c>
      <c r="EQ66" s="13">
        <f t="shared" si="0"/>
        <v>15</v>
      </c>
      <c r="ER66" s="13">
        <f>[1]新神器!$HL68</f>
        <v>3200</v>
      </c>
      <c r="ES66" s="13">
        <f t="shared" si="8"/>
        <v>18.2</v>
      </c>
      <c r="ET66" s="13">
        <f t="shared" si="9"/>
        <v>191.87</v>
      </c>
      <c r="FF66" s="38">
        <f>[2]专属武器!O65</f>
        <v>7</v>
      </c>
      <c r="FG66" s="38">
        <f>[2]专属武器!P65</f>
        <v>1</v>
      </c>
      <c r="FH66" s="13">
        <f>[2]专属武器!Q65</f>
        <v>240</v>
      </c>
      <c r="FI66" s="13">
        <f>[2]专属武器!R65</f>
        <v>120</v>
      </c>
      <c r="FJ66" s="13">
        <f>[2]专属武器!S65</f>
        <v>4800</v>
      </c>
      <c r="FK66" s="13">
        <f t="shared" si="11"/>
        <v>7200</v>
      </c>
      <c r="FL66" s="13">
        <f>IF(FG66&gt;0,INDEX([1]专属武器强化!DX$6:DX$77,($FF66-1)*9+$FG66),0)</f>
        <v>0</v>
      </c>
      <c r="FM66" s="13">
        <f>IF(FH66&gt;0,INDEX([1]专属武器强化!DY$6:DY$77,($FF66-1)*9+$FG66),0)</f>
        <v>0</v>
      </c>
      <c r="FN66" s="13">
        <f>IF(FI66&gt;0,INDEX([1]专属武器强化!DZ$6:DZ$77,($FF66-1)*9+$FG66),0)</f>
        <v>29.868787878787881</v>
      </c>
      <c r="FO66" s="13">
        <f>IF(FJ66&gt;0,INDEX([1]专属武器强化!EA$6:EA$77,($FF66-1)*9+$FG66),0)</f>
        <v>10.057272727272727</v>
      </c>
      <c r="FP66" s="13">
        <f>IF(FG66&gt;0,ROUND(INDEX([1]专属武器强化!$EY$6:$EY$77,(FF66-1)*9+FG66),0),0)</f>
        <v>25546</v>
      </c>
      <c r="FQ66" s="13">
        <f t="shared" si="12"/>
        <v>1100.2393939393939</v>
      </c>
      <c r="FR66" s="13">
        <f t="shared" si="13"/>
        <v>1125.785393939394</v>
      </c>
      <c r="FS66" s="13">
        <f t="shared" si="14"/>
        <v>6.3955350982174917</v>
      </c>
      <c r="FV66" s="14"/>
      <c r="FW66" s="14"/>
    </row>
    <row r="67" spans="10:179" ht="16.5" x14ac:dyDescent="0.2">
      <c r="J67" s="31">
        <v>63</v>
      </c>
      <c r="K67" s="31">
        <v>5</v>
      </c>
      <c r="L67" s="31">
        <v>3</v>
      </c>
      <c r="M67" s="31">
        <f>[2]属性投放!AY68</f>
        <v>765</v>
      </c>
      <c r="N67" s="31">
        <f>[2]属性投放!AZ68</f>
        <v>285</v>
      </c>
      <c r="O67" s="31">
        <f>[2]属性投放!BA68</f>
        <v>3990</v>
      </c>
      <c r="P67" s="31">
        <f>[2]属性投放!BB68</f>
        <v>20</v>
      </c>
      <c r="Q67" s="31">
        <f>[2]属性投放!BC68</f>
        <v>10</v>
      </c>
      <c r="R67" s="31">
        <f>[2]属性投放!BD68</f>
        <v>120</v>
      </c>
      <c r="S67" s="31">
        <f>[2]属性投放!BJ68</f>
        <v>45</v>
      </c>
      <c r="T67" s="31">
        <f>[2]属性投放!BK68</f>
        <v>23</v>
      </c>
      <c r="U67" s="31">
        <f>[2]属性投放!BL68</f>
        <v>270</v>
      </c>
      <c r="V67" s="31">
        <f>[2]属性投放!BM68</f>
        <v>2</v>
      </c>
      <c r="W67" s="31">
        <f>[2]属性投放!BP68</f>
        <v>85</v>
      </c>
      <c r="X67" s="31">
        <f>[2]属性投放!BQ68</f>
        <v>43</v>
      </c>
      <c r="Y67" s="31">
        <f>[2]属性投放!BR68</f>
        <v>510</v>
      </c>
      <c r="Z67" s="31">
        <f>[2]属性投放!BS68</f>
        <v>1140</v>
      </c>
      <c r="AA67" s="31">
        <f>[2]属性投放!BT68</f>
        <v>474</v>
      </c>
      <c r="AB67" s="31">
        <f>[2]属性投放!BU68</f>
        <v>6240</v>
      </c>
      <c r="AC67" s="31">
        <f>[2]属性投放!BX68</f>
        <v>375</v>
      </c>
      <c r="AD67" s="31">
        <f>[2]属性投放!BY68</f>
        <v>189</v>
      </c>
      <c r="AE67" s="31">
        <f>[2]属性投放!BZ68</f>
        <v>2250</v>
      </c>
      <c r="AG67" s="31">
        <f>[2]属性投放!DM68</f>
        <v>527</v>
      </c>
      <c r="AH67" s="31">
        <f>[2]属性投放!DN68</f>
        <v>192</v>
      </c>
      <c r="AI67" s="31">
        <f>[2]属性投放!DO68</f>
        <v>2342</v>
      </c>
      <c r="AJ67" s="31">
        <f>[2]属性投放!DP68</f>
        <v>165</v>
      </c>
      <c r="AK67" s="31">
        <f>[2]属性投放!DQ68</f>
        <v>86</v>
      </c>
      <c r="AL67" s="31">
        <f>[2]属性投放!DR68</f>
        <v>990</v>
      </c>
      <c r="AM67" s="31">
        <f>[2]属性投放!DS68</f>
        <v>19</v>
      </c>
      <c r="AN67" s="31">
        <f>[2]属性投放!DT68</f>
        <v>10</v>
      </c>
      <c r="AO67" s="31">
        <f>[2]属性投放!DU68</f>
        <v>116</v>
      </c>
      <c r="AP67" s="31">
        <f>[2]属性投放!DV68</f>
        <v>190</v>
      </c>
      <c r="AQ67" s="31">
        <f>[2]属性投放!DW68</f>
        <v>100</v>
      </c>
      <c r="AR67" s="31">
        <f>[2]属性投放!DX68</f>
        <v>1160</v>
      </c>
      <c r="AS67" s="31">
        <f>[2]属性投放!DY68</f>
        <v>882</v>
      </c>
      <c r="AT67" s="31">
        <f>[2]属性投放!DZ68</f>
        <v>378</v>
      </c>
      <c r="AU67" s="31">
        <f>[2]属性投放!EA68</f>
        <v>4492</v>
      </c>
      <c r="AW67" s="32">
        <v>3</v>
      </c>
      <c r="AX67" s="32">
        <v>11</v>
      </c>
      <c r="AY67" s="13">
        <f>[1]卡牌消耗!$AC67</f>
        <v>45</v>
      </c>
      <c r="AZ67" s="33">
        <f>INDEX($CJ$5:$CJ$56,数据母表!AX67)</f>
        <v>6</v>
      </c>
      <c r="BA67" s="13">
        <f>[2]属性投放!CH68</f>
        <v>50</v>
      </c>
      <c r="BB67" s="13">
        <f>[2]属性投放!CI68</f>
        <v>25</v>
      </c>
      <c r="BC67" s="13">
        <f>[2]属性投放!CJ68</f>
        <v>350</v>
      </c>
      <c r="BD67" s="32">
        <f>[1]卡牌消耗!AD67</f>
        <v>0</v>
      </c>
      <c r="BE67" s="32">
        <f>[1]卡牌消耗!AE67</f>
        <v>85</v>
      </c>
      <c r="BF67" s="32">
        <f>[1]卡牌消耗!AF67</f>
        <v>0</v>
      </c>
      <c r="BG67" s="32">
        <f>[1]卡牌消耗!AG67</f>
        <v>0</v>
      </c>
      <c r="BH67" s="32">
        <f>[1]卡牌消耗!AH67</f>
        <v>0</v>
      </c>
      <c r="BI67" s="32">
        <f>[1]卡牌消耗!AI67</f>
        <v>0</v>
      </c>
      <c r="BJ67" s="32">
        <f>[1]卡牌消耗!AJ67</f>
        <v>3250</v>
      </c>
      <c r="BM67" s="32">
        <v>5</v>
      </c>
      <c r="BN67" s="32">
        <v>3</v>
      </c>
      <c r="BO67" s="13">
        <f>[1]卡牌消耗!BG67</f>
        <v>8</v>
      </c>
      <c r="BP67" s="13">
        <f>[1]卡牌消耗!BH67</f>
        <v>0</v>
      </c>
      <c r="BQ67" s="13">
        <f>[1]卡牌消耗!BI67</f>
        <v>0</v>
      </c>
      <c r="BR67" s="13">
        <f>[1]卡牌消耗!BJ67</f>
        <v>0</v>
      </c>
      <c r="BS67" s="13">
        <f>[1]卡牌消耗!BK67</f>
        <v>6500</v>
      </c>
      <c r="BW67" s="14"/>
      <c r="BX67" s="14"/>
      <c r="BY67" s="14"/>
      <c r="BZ67" s="14"/>
      <c r="CA67" s="14"/>
      <c r="CB67" s="14"/>
      <c r="CP67" s="33">
        <v>63</v>
      </c>
      <c r="CQ67" s="33">
        <v>2</v>
      </c>
      <c r="CR67" s="13">
        <f>[1]卡牌消耗!DE67</f>
        <v>12650</v>
      </c>
      <c r="CS67" s="13">
        <f t="shared" si="2"/>
        <v>5060</v>
      </c>
      <c r="DK67" s="32">
        <v>63</v>
      </c>
      <c r="DL67" s="32">
        <f>[1]装备!AM68*8</f>
        <v>8680</v>
      </c>
      <c r="DM67" s="32">
        <f>[1]装备!AN68*8</f>
        <v>13920</v>
      </c>
      <c r="DN67" s="32">
        <f>[1]装备!AO68*8</f>
        <v>17400</v>
      </c>
      <c r="DO67" s="32">
        <f>[1]装备!AP68*8</f>
        <v>20880</v>
      </c>
      <c r="DR67" s="13">
        <v>63</v>
      </c>
      <c r="DS67" s="13">
        <v>1</v>
      </c>
      <c r="DT67" s="13">
        <f t="shared" si="4"/>
        <v>8680</v>
      </c>
      <c r="EH67" s="13">
        <f>[1]新神器!HA69</f>
        <v>5</v>
      </c>
      <c r="EI67" s="13">
        <f t="shared" si="5"/>
        <v>2</v>
      </c>
      <c r="EJ67" s="13">
        <f t="shared" si="6"/>
        <v>1</v>
      </c>
      <c r="EK67" s="13">
        <f>[1]新神器!HE69</f>
        <v>1606007</v>
      </c>
      <c r="EL67" s="13" t="str">
        <f>[1]新神器!HF69</f>
        <v>神器2-2 : 3级</v>
      </c>
      <c r="EM67" s="13">
        <f>[1]新神器!HH69</f>
        <v>3</v>
      </c>
      <c r="EN67" s="13">
        <f>[1]新神器!HJ69</f>
        <v>1</v>
      </c>
      <c r="EO67" s="13">
        <f>[2]新神器!$AW68*6</f>
        <v>2274</v>
      </c>
      <c r="EP67" s="13">
        <f t="shared" si="7"/>
        <v>636</v>
      </c>
      <c r="EQ67" s="13">
        <f t="shared" si="0"/>
        <v>15</v>
      </c>
      <c r="ER67" s="13">
        <f>[1]新神器!$HL69</f>
        <v>3300</v>
      </c>
      <c r="ES67" s="13">
        <f t="shared" si="8"/>
        <v>18.3</v>
      </c>
      <c r="ET67" s="13">
        <f t="shared" si="9"/>
        <v>208.52</v>
      </c>
      <c r="FF67" s="38">
        <f>[2]专属武器!O66</f>
        <v>7</v>
      </c>
      <c r="FG67" s="38">
        <f>[2]专属武器!P66</f>
        <v>2</v>
      </c>
      <c r="FH67" s="13">
        <f>[2]专属武器!Q66</f>
        <v>360</v>
      </c>
      <c r="FI67" s="13">
        <f>[2]专属武器!R66</f>
        <v>180</v>
      </c>
      <c r="FJ67" s="13">
        <f>[2]专属武器!S66</f>
        <v>7200</v>
      </c>
      <c r="FK67" s="13">
        <f t="shared" si="11"/>
        <v>10800</v>
      </c>
      <c r="FL67" s="13">
        <f>IF(FG67&gt;0,INDEX([1]专属武器强化!DX$6:DX$77,($FF67-1)*9+$FG67),0)</f>
        <v>0</v>
      </c>
      <c r="FM67" s="13">
        <f>IF(FH67&gt;0,INDEX([1]专属武器强化!DY$6:DY$77,($FF67-1)*9+$FG67),0)</f>
        <v>0</v>
      </c>
      <c r="FN67" s="13">
        <f>IF(FI67&gt;0,INDEX([1]专属武器强化!DZ$6:DZ$77,($FF67-1)*9+$FG67),0)</f>
        <v>59.737575757575762</v>
      </c>
      <c r="FO67" s="13">
        <f>IF(FJ67&gt;0,INDEX([1]专属武器强化!EA$6:EA$77,($FF67-1)*9+$FG67),0)</f>
        <v>20.114545454545453</v>
      </c>
      <c r="FP67" s="13">
        <f>IF(FG67&gt;0,ROUND(INDEX([1]专属武器强化!$EY$6:$EY$77,(FF67-1)*9+FG67),0),0)</f>
        <v>38319</v>
      </c>
      <c r="FQ67" s="13">
        <f t="shared" si="12"/>
        <v>2200.4787878787879</v>
      </c>
      <c r="FR67" s="13">
        <f t="shared" si="13"/>
        <v>2238.7977878787879</v>
      </c>
      <c r="FS67" s="13">
        <f t="shared" si="14"/>
        <v>4.8240176305662539</v>
      </c>
      <c r="FV67" s="14"/>
      <c r="FW67" s="14"/>
    </row>
    <row r="68" spans="10:179" ht="16.5" x14ac:dyDescent="0.2">
      <c r="J68" s="31">
        <v>64</v>
      </c>
      <c r="K68" s="31">
        <v>5</v>
      </c>
      <c r="L68" s="31">
        <v>4</v>
      </c>
      <c r="M68" s="31">
        <f>[2]属性投放!AY69</f>
        <v>1140</v>
      </c>
      <c r="N68" s="31">
        <f>[2]属性投放!AZ69</f>
        <v>474</v>
      </c>
      <c r="O68" s="31">
        <f>[2]属性投放!BA69</f>
        <v>6240</v>
      </c>
      <c r="P68" s="31">
        <f>[2]属性投放!BB69</f>
        <v>25</v>
      </c>
      <c r="Q68" s="31">
        <f>[2]属性投放!BC69</f>
        <v>13</v>
      </c>
      <c r="R68" s="31">
        <f>[2]属性投放!BD69</f>
        <v>175</v>
      </c>
      <c r="S68" s="31">
        <f>[2]属性投放!BJ69</f>
        <v>60</v>
      </c>
      <c r="T68" s="31">
        <f>[2]属性投放!BK69</f>
        <v>30</v>
      </c>
      <c r="U68" s="31">
        <f>[2]属性投放!BL69</f>
        <v>420</v>
      </c>
      <c r="V68" s="31">
        <f>[2]属性投放!BM69</f>
        <v>2</v>
      </c>
      <c r="W68" s="31">
        <f>[2]属性投放!BP69</f>
        <v>120</v>
      </c>
      <c r="X68" s="31">
        <f>[2]属性投放!BQ69</f>
        <v>60</v>
      </c>
      <c r="Y68" s="31">
        <f>[2]属性投放!BR69</f>
        <v>840</v>
      </c>
      <c r="Z68" s="31">
        <f>[2]属性投放!BS69</f>
        <v>1630</v>
      </c>
      <c r="AA68" s="31">
        <f>[2]属性投放!BT69</f>
        <v>724</v>
      </c>
      <c r="AB68" s="31">
        <f>[2]属性投放!BU69</f>
        <v>9670</v>
      </c>
      <c r="AC68" s="31">
        <f>[2]属性投放!BX69</f>
        <v>490</v>
      </c>
      <c r="AD68" s="31">
        <f>[2]属性投放!BY69</f>
        <v>250</v>
      </c>
      <c r="AE68" s="31">
        <f>[2]属性投放!BZ69</f>
        <v>3430</v>
      </c>
      <c r="AG68" s="31">
        <f>[2]属性投放!DM69</f>
        <v>882</v>
      </c>
      <c r="AH68" s="31">
        <f>[2]属性投放!DN69</f>
        <v>378</v>
      </c>
      <c r="AI68" s="31">
        <f>[2]属性投放!DO69</f>
        <v>4492</v>
      </c>
      <c r="AJ68" s="31">
        <f>[2]属性投放!DP69</f>
        <v>342</v>
      </c>
      <c r="AK68" s="31">
        <f>[2]属性投放!DQ69</f>
        <v>172</v>
      </c>
      <c r="AL68" s="31">
        <f>[2]属性投放!DR69</f>
        <v>2394</v>
      </c>
      <c r="AM68" s="31">
        <f>[2]属性投放!DS69</f>
        <v>40</v>
      </c>
      <c r="AN68" s="31">
        <f>[2]属性投放!DT69</f>
        <v>20</v>
      </c>
      <c r="AO68" s="31">
        <f>[2]属性投放!DU69</f>
        <v>279</v>
      </c>
      <c r="AP68" s="31">
        <f>[2]属性投放!DV69</f>
        <v>0</v>
      </c>
      <c r="AQ68" s="31">
        <f>[2]属性投放!DW69</f>
        <v>0</v>
      </c>
      <c r="AR68" s="31">
        <f>[2]属性投放!DX69</f>
        <v>0</v>
      </c>
      <c r="AS68" s="31">
        <f>[2]属性投放!DY69</f>
        <v>1224</v>
      </c>
      <c r="AT68" s="31">
        <f>[2]属性投放!DZ69</f>
        <v>550</v>
      </c>
      <c r="AU68" s="31">
        <f>[2]属性投放!EA69</f>
        <v>6886</v>
      </c>
      <c r="AW68" s="32">
        <v>3</v>
      </c>
      <c r="AX68" s="32">
        <v>12</v>
      </c>
      <c r="AY68" s="13">
        <f>[1]卡牌消耗!$AC68</f>
        <v>48</v>
      </c>
      <c r="AZ68" s="33">
        <f>INDEX($CJ$5:$CJ$56,数据母表!AX68)</f>
        <v>7</v>
      </c>
      <c r="BA68" s="13">
        <f>[2]属性投放!CH69</f>
        <v>70</v>
      </c>
      <c r="BB68" s="13">
        <f>[2]属性投放!CI69</f>
        <v>35</v>
      </c>
      <c r="BC68" s="13">
        <f>[2]属性投放!CJ69</f>
        <v>560</v>
      </c>
      <c r="BD68" s="32">
        <f>[1]卡牌消耗!AD68</f>
        <v>0</v>
      </c>
      <c r="BE68" s="32">
        <f>[1]卡牌消耗!AE68</f>
        <v>115</v>
      </c>
      <c r="BF68" s="32">
        <f>[1]卡牌消耗!AF68</f>
        <v>0</v>
      </c>
      <c r="BG68" s="32">
        <f>[1]卡牌消耗!AG68</f>
        <v>0</v>
      </c>
      <c r="BH68" s="32">
        <f>[1]卡牌消耗!AH68</f>
        <v>0</v>
      </c>
      <c r="BI68" s="32">
        <f>[1]卡牌消耗!AI68</f>
        <v>0</v>
      </c>
      <c r="BJ68" s="32">
        <f>[1]卡牌消耗!AJ68</f>
        <v>2750</v>
      </c>
      <c r="BM68" s="32">
        <v>5</v>
      </c>
      <c r="BN68" s="32">
        <v>4</v>
      </c>
      <c r="BO68" s="13">
        <f>[1]卡牌消耗!BG68</f>
        <v>25</v>
      </c>
      <c r="BP68" s="13">
        <f>[1]卡牌消耗!BH68</f>
        <v>0</v>
      </c>
      <c r="BQ68" s="13">
        <f>[1]卡牌消耗!BI68</f>
        <v>0</v>
      </c>
      <c r="BR68" s="13">
        <f>[1]卡牌消耗!BJ68</f>
        <v>0</v>
      </c>
      <c r="BS68" s="13">
        <f>[1]卡牌消耗!BK68</f>
        <v>8000</v>
      </c>
      <c r="BW68" s="14"/>
      <c r="BX68" s="14"/>
      <c r="BY68" s="14"/>
      <c r="BZ68" s="14"/>
      <c r="CA68" s="14"/>
      <c r="CB68" s="14"/>
      <c r="CP68" s="33">
        <v>64</v>
      </c>
      <c r="CQ68" s="33">
        <v>2</v>
      </c>
      <c r="CR68" s="13">
        <f>[1]卡牌消耗!DE68</f>
        <v>13200</v>
      </c>
      <c r="CS68" s="13">
        <f t="shared" si="2"/>
        <v>5280</v>
      </c>
      <c r="DK68" s="32">
        <v>64</v>
      </c>
      <c r="DL68" s="32">
        <f>[1]装备!AM69*8</f>
        <v>8960</v>
      </c>
      <c r="DM68" s="32">
        <f>[1]装备!AN69*8</f>
        <v>14320</v>
      </c>
      <c r="DN68" s="32">
        <f>[1]装备!AO69*8</f>
        <v>17880</v>
      </c>
      <c r="DO68" s="32">
        <f>[1]装备!AP69*8</f>
        <v>21480</v>
      </c>
      <c r="DR68" s="13">
        <v>64</v>
      </c>
      <c r="DS68" s="13">
        <v>1</v>
      </c>
      <c r="DT68" s="13">
        <f t="shared" si="4"/>
        <v>8960</v>
      </c>
      <c r="EH68" s="13">
        <f>[1]新神器!HA70</f>
        <v>5</v>
      </c>
      <c r="EI68" s="13">
        <f t="shared" si="5"/>
        <v>2</v>
      </c>
      <c r="EJ68" s="13">
        <f t="shared" si="6"/>
        <v>1</v>
      </c>
      <c r="EK68" s="13">
        <f>[1]新神器!HE70</f>
        <v>1606007</v>
      </c>
      <c r="EL68" s="13" t="str">
        <f>[1]新神器!HF70</f>
        <v>神器2-2 : 4级</v>
      </c>
      <c r="EM68" s="13">
        <f>[1]新神器!HH70</f>
        <v>4</v>
      </c>
      <c r="EN68" s="13">
        <f>[1]新神器!HJ70</f>
        <v>2</v>
      </c>
      <c r="EO68" s="13">
        <f>[2]新神器!$AW69*6</f>
        <v>2946</v>
      </c>
      <c r="EP68" s="13">
        <f t="shared" si="7"/>
        <v>672</v>
      </c>
      <c r="EQ68" s="13">
        <f t="shared" si="0"/>
        <v>30</v>
      </c>
      <c r="ER68" s="13">
        <f>[1]新神器!$HL70</f>
        <v>3400</v>
      </c>
      <c r="ES68" s="13">
        <f t="shared" si="8"/>
        <v>33.4</v>
      </c>
      <c r="ET68" s="13">
        <f t="shared" si="9"/>
        <v>120.72</v>
      </c>
      <c r="FF68" s="38">
        <f>[2]专属武器!O67</f>
        <v>7</v>
      </c>
      <c r="FG68" s="38">
        <f>[2]专属武器!P67</f>
        <v>3</v>
      </c>
      <c r="FH68" s="13">
        <f>[2]专属武器!Q67</f>
        <v>480</v>
      </c>
      <c r="FI68" s="13">
        <f>[2]专属武器!R67</f>
        <v>240</v>
      </c>
      <c r="FJ68" s="13">
        <f>[2]专属武器!S67</f>
        <v>9600</v>
      </c>
      <c r="FK68" s="13">
        <f t="shared" si="11"/>
        <v>14400</v>
      </c>
      <c r="FL68" s="13">
        <f>IF(FG68&gt;0,INDEX([1]专属武器强化!DX$6:DX$77,($FF68-1)*9+$FG68),0)</f>
        <v>0</v>
      </c>
      <c r="FM68" s="13">
        <f>IF(FH68&gt;0,INDEX([1]专属武器强化!DY$6:DY$77,($FF68-1)*9+$FG68),0)</f>
        <v>0</v>
      </c>
      <c r="FN68" s="13">
        <f>IF(FI68&gt;0,INDEX([1]专属武器强化!DZ$6:DZ$77,($FF68-1)*9+$FG68),0)</f>
        <v>89.606363636363639</v>
      </c>
      <c r="FO68" s="13">
        <f>IF(FJ68&gt;0,INDEX([1]专属武器强化!EA$6:EA$77,($FF68-1)*9+$FG68),0)</f>
        <v>30.171818181818182</v>
      </c>
      <c r="FP68" s="13">
        <f>IF(FG68&gt;0,ROUND(INDEX([1]专属武器强化!$EY$6:$EY$77,(FF68-1)*9+FG68),0),0)</f>
        <v>63865</v>
      </c>
      <c r="FQ68" s="13">
        <f t="shared" si="12"/>
        <v>3300.7181818181816</v>
      </c>
      <c r="FR68" s="13">
        <f t="shared" si="13"/>
        <v>3364.5831818181814</v>
      </c>
      <c r="FS68" s="13">
        <f t="shared" si="14"/>
        <v>4.279876353723675</v>
      </c>
      <c r="FV68" s="14"/>
      <c r="FW68" s="14"/>
    </row>
    <row r="69" spans="10:179" ht="16.5" x14ac:dyDescent="0.2">
      <c r="J69" s="31">
        <v>65</v>
      </c>
      <c r="K69" s="31">
        <v>5</v>
      </c>
      <c r="L69" s="31">
        <v>5</v>
      </c>
      <c r="M69" s="31">
        <f>[2]属性投放!AY70</f>
        <v>1630</v>
      </c>
      <c r="N69" s="31">
        <f>[2]属性投放!AZ70</f>
        <v>724</v>
      </c>
      <c r="O69" s="31">
        <f>[2]属性投放!BA70</f>
        <v>9670</v>
      </c>
      <c r="P69" s="31">
        <f>[2]属性投放!BB70</f>
        <v>25</v>
      </c>
      <c r="Q69" s="31">
        <f>[2]属性投放!BC70</f>
        <v>13</v>
      </c>
      <c r="R69" s="31">
        <f>[2]属性投放!BD70</f>
        <v>175</v>
      </c>
      <c r="S69" s="31">
        <f>[2]属性投放!BJ70</f>
        <v>70</v>
      </c>
      <c r="T69" s="31">
        <f>[2]属性投放!BK70</f>
        <v>35</v>
      </c>
      <c r="U69" s="31">
        <f>[2]属性投放!BL70</f>
        <v>490</v>
      </c>
      <c r="V69" s="31">
        <f>[2]属性投放!BM70</f>
        <v>2</v>
      </c>
      <c r="W69" s="31">
        <f>[2]属性投放!BP70</f>
        <v>135</v>
      </c>
      <c r="X69" s="31">
        <f>[2]属性投放!BQ70</f>
        <v>68</v>
      </c>
      <c r="Y69" s="31">
        <f>[2]属性投放!BR70</f>
        <v>945</v>
      </c>
      <c r="Z69" s="31">
        <f>[2]属性投放!BS70</f>
        <v>2080</v>
      </c>
      <c r="AA69" s="31">
        <f>[2]属性投放!BT70</f>
        <v>953</v>
      </c>
      <c r="AB69" s="31">
        <f>[2]属性投放!BU70</f>
        <v>12820</v>
      </c>
      <c r="AC69" s="31">
        <f>[2]属性投放!BX70</f>
        <v>450</v>
      </c>
      <c r="AD69" s="31">
        <f>[2]属性投放!BY70</f>
        <v>229</v>
      </c>
      <c r="AE69" s="31">
        <f>[2]属性投放!BZ70</f>
        <v>3150</v>
      </c>
      <c r="AG69" s="31">
        <f>[2]属性投放!DM70</f>
        <v>1224</v>
      </c>
      <c r="AH69" s="31">
        <f>[2]属性投放!DN70</f>
        <v>550</v>
      </c>
      <c r="AI69" s="31">
        <f>[2]属性投放!DO70</f>
        <v>6886</v>
      </c>
      <c r="AJ69" s="31">
        <f>[2]属性投放!DP70</f>
        <v>342</v>
      </c>
      <c r="AK69" s="31">
        <f>[2]属性投放!DQ70</f>
        <v>172</v>
      </c>
      <c r="AL69" s="31">
        <f>[2]属性投放!DR70</f>
        <v>2394</v>
      </c>
      <c r="AM69" s="31">
        <f>[2]属性投放!DS70</f>
        <v>40</v>
      </c>
      <c r="AN69" s="31">
        <f>[2]属性投放!DT70</f>
        <v>20</v>
      </c>
      <c r="AO69" s="31">
        <f>[2]属性投放!DU70</f>
        <v>279</v>
      </c>
      <c r="AP69" s="31">
        <f>[2]属性投放!DV70</f>
        <v>0</v>
      </c>
      <c r="AQ69" s="31">
        <f>[2]属性投放!DW70</f>
        <v>0</v>
      </c>
      <c r="AR69" s="31">
        <f>[2]属性投放!DX70</f>
        <v>0</v>
      </c>
      <c r="AS69" s="31">
        <f>[2]属性投放!DY70</f>
        <v>1566</v>
      </c>
      <c r="AT69" s="31">
        <f>[2]属性投放!DZ70</f>
        <v>722</v>
      </c>
      <c r="AU69" s="31">
        <f>[2]属性投放!EA70</f>
        <v>9280</v>
      </c>
      <c r="AW69" s="32">
        <v>3</v>
      </c>
      <c r="AX69" s="32">
        <v>13</v>
      </c>
      <c r="AY69" s="13">
        <f>[1]卡牌消耗!$AC69</f>
        <v>50</v>
      </c>
      <c r="AZ69" s="33">
        <f>INDEX($CJ$5:$CJ$56,数据母表!AX69)</f>
        <v>7</v>
      </c>
      <c r="BA69" s="13">
        <f>[2]属性投放!CH70</f>
        <v>70</v>
      </c>
      <c r="BB69" s="13">
        <f>[2]属性投放!CI70</f>
        <v>35</v>
      </c>
      <c r="BC69" s="13">
        <f>[2]属性投放!CJ70</f>
        <v>560</v>
      </c>
      <c r="BD69" s="32">
        <f>[1]卡牌消耗!AD69</f>
        <v>0</v>
      </c>
      <c r="BE69" s="32">
        <f>[1]卡牌消耗!AE69</f>
        <v>115</v>
      </c>
      <c r="BF69" s="32">
        <f>[1]卡牌消耗!AF69</f>
        <v>0</v>
      </c>
      <c r="BG69" s="32">
        <f>[1]卡牌消耗!AG69</f>
        <v>0</v>
      </c>
      <c r="BH69" s="32">
        <f>[1]卡牌消耗!AH69</f>
        <v>0</v>
      </c>
      <c r="BI69" s="32">
        <f>[1]卡牌消耗!AI69</f>
        <v>0</v>
      </c>
      <c r="BJ69" s="32">
        <f>[1]卡牌消耗!AJ69</f>
        <v>2750</v>
      </c>
      <c r="BM69" s="32">
        <v>5</v>
      </c>
      <c r="BN69" s="32">
        <v>5</v>
      </c>
      <c r="BO69" s="13">
        <f>[1]卡牌消耗!BG69</f>
        <v>50</v>
      </c>
      <c r="BP69" s="13">
        <f>[1]卡牌消耗!BH69</f>
        <v>0</v>
      </c>
      <c r="BQ69" s="13">
        <f>[1]卡牌消耗!BI69</f>
        <v>0</v>
      </c>
      <c r="BR69" s="13">
        <f>[1]卡牌消耗!BJ69</f>
        <v>0</v>
      </c>
      <c r="BS69" s="13">
        <f>[1]卡牌消耗!BK69</f>
        <v>8000</v>
      </c>
      <c r="BW69" s="14"/>
      <c r="BX69" s="14"/>
      <c r="BY69" s="14"/>
      <c r="BZ69" s="14"/>
      <c r="CA69" s="14"/>
      <c r="CB69" s="14"/>
      <c r="CP69" s="33">
        <v>65</v>
      </c>
      <c r="CQ69" s="33">
        <v>2</v>
      </c>
      <c r="CR69" s="13">
        <f>[1]卡牌消耗!DE69</f>
        <v>12100</v>
      </c>
      <c r="CS69" s="13">
        <f t="shared" si="2"/>
        <v>4840</v>
      </c>
      <c r="DK69" s="32">
        <v>65</v>
      </c>
      <c r="DL69" s="32">
        <f>[1]装备!AM70*8</f>
        <v>9200</v>
      </c>
      <c r="DM69" s="32">
        <f>[1]装备!AN70*8</f>
        <v>14720</v>
      </c>
      <c r="DN69" s="32">
        <f>[1]装备!AO70*8</f>
        <v>18400</v>
      </c>
      <c r="DO69" s="32">
        <f>[1]装备!AP70*8</f>
        <v>22080</v>
      </c>
      <c r="DR69" s="13">
        <v>65</v>
      </c>
      <c r="DS69" s="13">
        <v>1</v>
      </c>
      <c r="DT69" s="13">
        <f t="shared" si="4"/>
        <v>9200</v>
      </c>
      <c r="EH69" s="13">
        <f>[1]新神器!HA71</f>
        <v>5</v>
      </c>
      <c r="EI69" s="13">
        <f t="shared" si="5"/>
        <v>2</v>
      </c>
      <c r="EJ69" s="13">
        <f t="shared" si="6"/>
        <v>1</v>
      </c>
      <c r="EK69" s="13">
        <f>[1]新神器!HE71</f>
        <v>1606007</v>
      </c>
      <c r="EL69" s="13" t="str">
        <f>[1]新神器!HF71</f>
        <v>神器2-2 : 5级</v>
      </c>
      <c r="EM69" s="13">
        <f>[1]新神器!HH71</f>
        <v>5</v>
      </c>
      <c r="EN69" s="13">
        <f>[1]新神器!HJ71</f>
        <v>2</v>
      </c>
      <c r="EO69" s="13">
        <f>[2]新神器!$AW70*6</f>
        <v>3714</v>
      </c>
      <c r="EP69" s="13">
        <f t="shared" si="7"/>
        <v>768</v>
      </c>
      <c r="EQ69" s="13">
        <f t="shared" ref="EQ69:EQ132" si="27">EN69*INDEX($EB$5:$EB$46,MATCH(EK69,$EA$5:$EA$46,0))</f>
        <v>30</v>
      </c>
      <c r="ER69" s="13">
        <f>[1]新神器!$HL71</f>
        <v>3500</v>
      </c>
      <c r="ES69" s="13">
        <f t="shared" si="8"/>
        <v>33.5</v>
      </c>
      <c r="ET69" s="13">
        <f t="shared" si="9"/>
        <v>137.55000000000001</v>
      </c>
      <c r="FF69" s="38">
        <f>[2]专属武器!O68</f>
        <v>7</v>
      </c>
      <c r="FG69" s="38">
        <f>[2]专属武器!P68</f>
        <v>4</v>
      </c>
      <c r="FH69" s="13">
        <f>[2]专属武器!Q68</f>
        <v>720</v>
      </c>
      <c r="FI69" s="13">
        <f>[2]专属武器!R68</f>
        <v>360</v>
      </c>
      <c r="FJ69" s="13">
        <f>[2]专属武器!S68</f>
        <v>14400</v>
      </c>
      <c r="FK69" s="13">
        <f t="shared" si="11"/>
        <v>21600</v>
      </c>
      <c r="FL69" s="13">
        <f>IF(FG69&gt;0,INDEX([1]专属武器强化!DX$6:DX$77,($FF69-1)*9+$FG69),0)</f>
        <v>0</v>
      </c>
      <c r="FM69" s="13">
        <f>IF(FH69&gt;0,INDEX([1]专属武器强化!DY$6:DY$77,($FF69-1)*9+$FG69),0)</f>
        <v>0</v>
      </c>
      <c r="FN69" s="13">
        <f>IF(FI69&gt;0,INDEX([1]专属武器强化!DZ$6:DZ$77,($FF69-1)*9+$FG69),0)</f>
        <v>149.34393939393939</v>
      </c>
      <c r="FO69" s="13">
        <f>IF(FJ69&gt;0,INDEX([1]专属武器强化!EA$6:EA$77,($FF69-1)*9+$FG69),0)</f>
        <v>50.286363636363632</v>
      </c>
      <c r="FP69" s="13">
        <f>IF(FG69&gt;0,ROUND(INDEX([1]专属武器强化!$EY$6:$EY$77,(FF69-1)*9+FG69),0),0)</f>
        <v>102185</v>
      </c>
      <c r="FQ69" s="13">
        <f t="shared" si="12"/>
        <v>5501.19696969697</v>
      </c>
      <c r="FR69" s="13">
        <f t="shared" si="13"/>
        <v>5603.3819696969704</v>
      </c>
      <c r="FS69" s="13">
        <f t="shared" si="14"/>
        <v>3.8548148451796735</v>
      </c>
      <c r="FV69" s="14"/>
      <c r="FW69" s="14"/>
    </row>
    <row r="70" spans="10:179" ht="16.5" x14ac:dyDescent="0.2">
      <c r="J70" s="31">
        <v>66</v>
      </c>
      <c r="K70" s="31">
        <v>5</v>
      </c>
      <c r="L70" s="31">
        <v>6</v>
      </c>
      <c r="M70" s="31">
        <f>[2]属性投放!AY71</f>
        <v>2080</v>
      </c>
      <c r="N70" s="31">
        <f>[2]属性投放!AZ71</f>
        <v>953</v>
      </c>
      <c r="O70" s="31">
        <f>[2]属性投放!BA71</f>
        <v>12820</v>
      </c>
      <c r="P70" s="31">
        <f>[2]属性投放!BB71</f>
        <v>25</v>
      </c>
      <c r="Q70" s="31">
        <f>[2]属性投放!BC71</f>
        <v>13</v>
      </c>
      <c r="R70" s="31">
        <f>[2]属性投放!BD71</f>
        <v>175</v>
      </c>
      <c r="S70" s="31">
        <f>[2]属性投放!BJ71</f>
        <v>75</v>
      </c>
      <c r="T70" s="31">
        <f>[2]属性投放!BK71</f>
        <v>38</v>
      </c>
      <c r="U70" s="31">
        <f>[2]属性投放!BL71</f>
        <v>525</v>
      </c>
      <c r="V70" s="31">
        <f>[2]属性投放!BM71</f>
        <v>2</v>
      </c>
      <c r="W70" s="31">
        <f>[2]属性投放!BP71</f>
        <v>180</v>
      </c>
      <c r="X70" s="31">
        <f>[2]属性投放!BQ71</f>
        <v>90</v>
      </c>
      <c r="Y70" s="31">
        <f>[2]属性投放!BR71</f>
        <v>1260</v>
      </c>
      <c r="Z70" s="31">
        <f>[2]属性投放!BS71</f>
        <v>2535</v>
      </c>
      <c r="AA70" s="31">
        <f>[2]属性投放!BT71</f>
        <v>1184</v>
      </c>
      <c r="AB70" s="31">
        <f>[2]属性投放!BU71</f>
        <v>16005</v>
      </c>
      <c r="AC70" s="31">
        <f>[2]属性投放!BX71</f>
        <v>455</v>
      </c>
      <c r="AD70" s="31">
        <f>[2]属性投放!BY71</f>
        <v>231</v>
      </c>
      <c r="AE70" s="31">
        <f>[2]属性投放!BZ71</f>
        <v>3185</v>
      </c>
      <c r="AG70" s="31">
        <f>[2]属性投放!DM71</f>
        <v>1566</v>
      </c>
      <c r="AH70" s="31">
        <f>[2]属性投放!DN71</f>
        <v>722</v>
      </c>
      <c r="AI70" s="31">
        <f>[2]属性投放!DO71</f>
        <v>9280</v>
      </c>
      <c r="AJ70" s="31">
        <f>[2]属性投放!DP71</f>
        <v>342</v>
      </c>
      <c r="AK70" s="31">
        <f>[2]属性投放!DQ71</f>
        <v>172</v>
      </c>
      <c r="AL70" s="31">
        <f>[2]属性投放!DR71</f>
        <v>2394</v>
      </c>
      <c r="AM70" s="31">
        <f>[2]属性投放!DS71</f>
        <v>40</v>
      </c>
      <c r="AN70" s="31">
        <f>[2]属性投放!DT71</f>
        <v>20</v>
      </c>
      <c r="AO70" s="31">
        <f>[2]属性投放!DU71</f>
        <v>279</v>
      </c>
      <c r="AP70" s="31">
        <f>[2]属性投放!DV71</f>
        <v>1000</v>
      </c>
      <c r="AQ70" s="31">
        <f>[2]属性投放!DW71</f>
        <v>500</v>
      </c>
      <c r="AR70" s="31">
        <f>[2]属性投放!DX71</f>
        <v>6975</v>
      </c>
      <c r="AS70" s="31">
        <f>[2]属性投放!DY71</f>
        <v>2908</v>
      </c>
      <c r="AT70" s="31">
        <f>[2]属性投放!DZ71</f>
        <v>1394</v>
      </c>
      <c r="AU70" s="31">
        <f>[2]属性投放!EA71</f>
        <v>18649</v>
      </c>
      <c r="AW70" s="32">
        <v>3</v>
      </c>
      <c r="AX70" s="32">
        <v>14</v>
      </c>
      <c r="AY70" s="13">
        <f>[1]卡牌消耗!$AC70</f>
        <v>53</v>
      </c>
      <c r="AZ70" s="33">
        <f>INDEX($CJ$5:$CJ$56,数据母表!AX70)</f>
        <v>8</v>
      </c>
      <c r="BA70" s="13">
        <f>[2]属性投放!CH71</f>
        <v>85</v>
      </c>
      <c r="BB70" s="13">
        <f>[2]属性投放!CI71</f>
        <v>43</v>
      </c>
      <c r="BC70" s="13">
        <f>[2]属性投放!CJ71</f>
        <v>680</v>
      </c>
      <c r="BD70" s="32">
        <f>[1]卡牌消耗!AD70</f>
        <v>0</v>
      </c>
      <c r="BE70" s="32">
        <f>[1]卡牌消耗!AE70</f>
        <v>0</v>
      </c>
      <c r="BF70" s="32">
        <f>[1]卡牌消耗!AF70</f>
        <v>25</v>
      </c>
      <c r="BG70" s="32">
        <f>[1]卡牌消耗!AG70</f>
        <v>0</v>
      </c>
      <c r="BH70" s="32">
        <f>[1]卡牌消耗!AH70</f>
        <v>0</v>
      </c>
      <c r="BI70" s="32">
        <f>[1]卡牌消耗!AI70</f>
        <v>0</v>
      </c>
      <c r="BJ70" s="32">
        <f>[1]卡牌消耗!AJ70</f>
        <v>3050</v>
      </c>
      <c r="BM70" s="32">
        <v>5</v>
      </c>
      <c r="BN70" s="32">
        <v>6</v>
      </c>
      <c r="BO70" s="13">
        <f>[1]卡牌消耗!BG70</f>
        <v>75</v>
      </c>
      <c r="BP70" s="13">
        <f>[1]卡牌消耗!BH70</f>
        <v>0</v>
      </c>
      <c r="BQ70" s="13">
        <f>[1]卡牌消耗!BI70</f>
        <v>0</v>
      </c>
      <c r="BR70" s="13">
        <f>[1]卡牌消耗!BJ70</f>
        <v>0</v>
      </c>
      <c r="BS70" s="13">
        <f>[1]卡牌消耗!BK70</f>
        <v>10500</v>
      </c>
      <c r="BW70" s="14"/>
      <c r="BX70" s="14"/>
      <c r="BY70" s="14"/>
      <c r="BZ70" s="14"/>
      <c r="CA70" s="14"/>
      <c r="CB70" s="14"/>
      <c r="CP70" s="33">
        <v>66</v>
      </c>
      <c r="CQ70" s="33">
        <v>2</v>
      </c>
      <c r="CR70" s="13">
        <f>[1]卡牌消耗!DE70</f>
        <v>12700</v>
      </c>
      <c r="CS70" s="13">
        <f t="shared" ref="CS70:CS133" si="28">CR70/2.5</f>
        <v>5080</v>
      </c>
      <c r="DK70" s="32">
        <v>66</v>
      </c>
      <c r="DL70" s="32">
        <f>[1]装备!AM71*8</f>
        <v>9440</v>
      </c>
      <c r="DM70" s="32">
        <f>[1]装备!AN71*8</f>
        <v>15120</v>
      </c>
      <c r="DN70" s="32">
        <f>[1]装备!AO71*8</f>
        <v>18920</v>
      </c>
      <c r="DO70" s="32">
        <f>[1]装备!AP71*8</f>
        <v>22680</v>
      </c>
      <c r="DR70" s="13">
        <v>66</v>
      </c>
      <c r="DS70" s="13">
        <v>1</v>
      </c>
      <c r="DT70" s="13">
        <f t="shared" ref="DT70:DT133" si="29">INDEX($DL$5:$DO$154,DR70,MIN(DS70,4))</f>
        <v>9440</v>
      </c>
      <c r="EH70" s="13">
        <f>[1]新神器!HA72</f>
        <v>5</v>
      </c>
      <c r="EI70" s="13">
        <f t="shared" ref="EI70:EI133" si="30">INDEX($DX$5:$DX$46,EH70)</f>
        <v>2</v>
      </c>
      <c r="EJ70" s="13">
        <f t="shared" ref="EJ70:EJ133" si="31">INDEX($DZ$5:$DZ$46,EH70)</f>
        <v>1</v>
      </c>
      <c r="EK70" s="13">
        <f>[1]新神器!HE72</f>
        <v>1606007</v>
      </c>
      <c r="EL70" s="13" t="str">
        <f>[1]新神器!HF72</f>
        <v>神器2-2 : 6级</v>
      </c>
      <c r="EM70" s="13">
        <f>[1]新神器!HH72</f>
        <v>6</v>
      </c>
      <c r="EN70" s="13">
        <f>[1]新神器!HJ72</f>
        <v>2</v>
      </c>
      <c r="EO70" s="13">
        <f>[2]新神器!$AW71*6</f>
        <v>4452</v>
      </c>
      <c r="EP70" s="13">
        <f t="shared" ref="EP70:EP133" si="32">IF(EM70&gt;1,EO70-EO69,EO70)</f>
        <v>738</v>
      </c>
      <c r="EQ70" s="13">
        <f t="shared" si="27"/>
        <v>30</v>
      </c>
      <c r="ER70" s="13">
        <f>[1]新神器!$HL72</f>
        <v>3600</v>
      </c>
      <c r="ES70" s="13">
        <f t="shared" ref="ES70:ES133" si="33">EQ70+ER70/1000</f>
        <v>33.6</v>
      </c>
      <c r="ET70" s="13">
        <f t="shared" ref="ET70:ET133" si="34">ROUND(EP70*6/ES70,2)</f>
        <v>131.79</v>
      </c>
      <c r="FF70" s="38">
        <f>[2]专属武器!O69</f>
        <v>7</v>
      </c>
      <c r="FG70" s="38">
        <f>[2]专属武器!P69</f>
        <v>5</v>
      </c>
      <c r="FH70" s="13">
        <f>[2]专属武器!Q69</f>
        <v>960</v>
      </c>
      <c r="FI70" s="13">
        <f>[2]专属武器!R69</f>
        <v>480</v>
      </c>
      <c r="FJ70" s="13">
        <f>[2]专属武器!S69</f>
        <v>19200</v>
      </c>
      <c r="FK70" s="13">
        <f t="shared" ref="FK70:FK84" si="35">SUMPRODUCT($FH$2:$FJ$2,FH70:FJ70)</f>
        <v>28800</v>
      </c>
      <c r="FL70" s="13">
        <f>IF(FG70&gt;0,INDEX([1]专属武器强化!DX$6:DX$77,($FF70-1)*9+$FG70),0)</f>
        <v>0</v>
      </c>
      <c r="FM70" s="13">
        <f>IF(FH70&gt;0,INDEX([1]专属武器强化!DY$6:DY$77,($FF70-1)*9+$FG70),0)</f>
        <v>0</v>
      </c>
      <c r="FN70" s="13">
        <f>IF(FI70&gt;0,INDEX([1]专属武器强化!DZ$6:DZ$77,($FF70-1)*9+$FG70),0)</f>
        <v>238.95030303030305</v>
      </c>
      <c r="FO70" s="13">
        <f>IF(FJ70&gt;0,INDEX([1]专属武器强化!EA$6:EA$77,($FF70-1)*9+$FG70),0)</f>
        <v>80.458181818181814</v>
      </c>
      <c r="FP70" s="13">
        <f>IF(FG70&gt;0,ROUND(INDEX([1]专属武器强化!$EY$6:$EY$77,(FF70-1)*9+FG70),0),0)</f>
        <v>166050</v>
      </c>
      <c r="FQ70" s="13">
        <f t="shared" ref="FQ70:FQ84" si="36">SUMPRODUCT($FL$2:$FO$2,FL70:FO70)</f>
        <v>8801.9151515151516</v>
      </c>
      <c r="FR70" s="13">
        <f t="shared" ref="FR70:FR84" si="37">SUMPRODUCT($FL$2:$FP$2,FL70:FP70)</f>
        <v>8967.9651515151509</v>
      </c>
      <c r="FS70" s="13">
        <f t="shared" ref="FS70:FS84" si="38">IF(FK70&gt;0,FK70/FR70,0)</f>
        <v>3.2114308556533806</v>
      </c>
      <c r="FV70" s="14"/>
      <c r="FW70" s="14"/>
    </row>
    <row r="71" spans="10:179" ht="16.5" x14ac:dyDescent="0.2">
      <c r="J71" s="31">
        <v>67</v>
      </c>
      <c r="K71" s="31">
        <v>5</v>
      </c>
      <c r="L71" s="31">
        <v>7</v>
      </c>
      <c r="M71" s="31">
        <f>[2]属性投放!AY72</f>
        <v>2535</v>
      </c>
      <c r="N71" s="31">
        <f>[2]属性投放!AZ72</f>
        <v>1184</v>
      </c>
      <c r="O71" s="31">
        <f>[2]属性投放!BA72</f>
        <v>16005</v>
      </c>
      <c r="P71" s="31">
        <f>[2]属性投放!BB72</f>
        <v>30</v>
      </c>
      <c r="Q71" s="31">
        <f>[2]属性投放!BC72</f>
        <v>15</v>
      </c>
      <c r="R71" s="31">
        <f>[2]属性投放!BD72</f>
        <v>240</v>
      </c>
      <c r="S71" s="31">
        <f>[2]属性投放!BJ72</f>
        <v>100</v>
      </c>
      <c r="T71" s="31">
        <f>[2]属性投放!BK72</f>
        <v>50</v>
      </c>
      <c r="U71" s="31">
        <f>[2]属性投放!BL72</f>
        <v>800</v>
      </c>
      <c r="V71" s="31">
        <f>[2]属性投放!BM72</f>
        <v>2</v>
      </c>
      <c r="W71" s="31">
        <f>[2]属性投放!BP72</f>
        <v>185</v>
      </c>
      <c r="X71" s="31">
        <f>[2]属性投放!BQ72</f>
        <v>93</v>
      </c>
      <c r="Y71" s="31">
        <f>[2]属性投放!BR72</f>
        <v>1480</v>
      </c>
      <c r="Z71" s="31">
        <f>[2]属性投放!BS72</f>
        <v>3070</v>
      </c>
      <c r="AA71" s="31">
        <f>[2]属性投放!BT72</f>
        <v>1452</v>
      </c>
      <c r="AB71" s="31">
        <f>[2]属性投放!BU72</f>
        <v>20285</v>
      </c>
      <c r="AC71" s="31">
        <f>[2]属性投放!BX72</f>
        <v>535</v>
      </c>
      <c r="AD71" s="31">
        <f>[2]属性投放!BY72</f>
        <v>268</v>
      </c>
      <c r="AE71" s="31">
        <f>[2]属性投放!BZ72</f>
        <v>4280</v>
      </c>
      <c r="AG71" s="31">
        <f>[2]属性投放!DM72</f>
        <v>2908</v>
      </c>
      <c r="AH71" s="31">
        <f>[2]属性投放!DN72</f>
        <v>1394</v>
      </c>
      <c r="AI71" s="31">
        <f>[2]属性投放!DO72</f>
        <v>18649</v>
      </c>
      <c r="AJ71" s="31">
        <f>[2]属性投放!DP72</f>
        <v>494</v>
      </c>
      <c r="AK71" s="31">
        <f>[2]属性投放!DQ72</f>
        <v>250</v>
      </c>
      <c r="AL71" s="31">
        <f>[2]属性投放!DR72</f>
        <v>3948</v>
      </c>
      <c r="AM71" s="31">
        <f>[2]属性投放!DS72</f>
        <v>58</v>
      </c>
      <c r="AN71" s="31">
        <f>[2]属性投放!DT72</f>
        <v>29</v>
      </c>
      <c r="AO71" s="31">
        <f>[2]属性投放!DU72</f>
        <v>461</v>
      </c>
      <c r="AP71" s="31">
        <f>[2]属性投放!DV72</f>
        <v>0</v>
      </c>
      <c r="AQ71" s="31">
        <f>[2]属性投放!DW72</f>
        <v>0</v>
      </c>
      <c r="AR71" s="31">
        <f>[2]属性投放!DX72</f>
        <v>0</v>
      </c>
      <c r="AS71" s="31">
        <f>[2]属性投放!DY72</f>
        <v>3402</v>
      </c>
      <c r="AT71" s="31">
        <f>[2]属性投放!DZ72</f>
        <v>1644</v>
      </c>
      <c r="AU71" s="31">
        <f>[2]属性投放!EA72</f>
        <v>22597</v>
      </c>
      <c r="AW71" s="32">
        <v>3</v>
      </c>
      <c r="AX71" s="32">
        <v>15</v>
      </c>
      <c r="AY71" s="13">
        <f>[1]卡牌消耗!$AC71</f>
        <v>55</v>
      </c>
      <c r="AZ71" s="33">
        <f>INDEX($CJ$5:$CJ$56,数据母表!AX71)</f>
        <v>8</v>
      </c>
      <c r="BA71" s="13">
        <f>[2]属性投放!CH72</f>
        <v>85</v>
      </c>
      <c r="BB71" s="13">
        <f>[2]属性投放!CI72</f>
        <v>43</v>
      </c>
      <c r="BC71" s="13">
        <f>[2]属性投放!CJ72</f>
        <v>680</v>
      </c>
      <c r="BD71" s="32">
        <f>[1]卡牌消耗!AD71</f>
        <v>0</v>
      </c>
      <c r="BE71" s="32">
        <f>[1]卡牌消耗!AE71</f>
        <v>0</v>
      </c>
      <c r="BF71" s="32">
        <f>[1]卡牌消耗!AF71</f>
        <v>25</v>
      </c>
      <c r="BG71" s="32">
        <f>[1]卡牌消耗!AG71</f>
        <v>0</v>
      </c>
      <c r="BH71" s="32">
        <f>[1]卡牌消耗!AH71</f>
        <v>0</v>
      </c>
      <c r="BI71" s="32">
        <f>[1]卡牌消耗!AI71</f>
        <v>0</v>
      </c>
      <c r="BJ71" s="32">
        <f>[1]卡牌消耗!AJ71</f>
        <v>3300</v>
      </c>
      <c r="BM71" s="32">
        <v>5</v>
      </c>
      <c r="BN71" s="32">
        <v>7</v>
      </c>
      <c r="BO71" s="13">
        <f>[1]卡牌消耗!BG71</f>
        <v>126</v>
      </c>
      <c r="BP71" s="13">
        <f>[1]卡牌消耗!BH71</f>
        <v>0</v>
      </c>
      <c r="BQ71" s="13">
        <f>[1]卡牌消耗!BI71</f>
        <v>0</v>
      </c>
      <c r="BR71" s="13">
        <f>[1]卡牌消耗!BJ71</f>
        <v>0</v>
      </c>
      <c r="BS71" s="13">
        <f>[1]卡牌消耗!BK71</f>
        <v>16500</v>
      </c>
      <c r="BW71" s="14"/>
      <c r="BX71" s="14"/>
      <c r="BY71" s="14"/>
      <c r="BZ71" s="14"/>
      <c r="CA71" s="14"/>
      <c r="CB71" s="14"/>
      <c r="CP71" s="33">
        <v>67</v>
      </c>
      <c r="CQ71" s="33">
        <v>2</v>
      </c>
      <c r="CR71" s="13">
        <f>[1]卡牌消耗!DE71</f>
        <v>13300</v>
      </c>
      <c r="CS71" s="13">
        <f t="shared" si="28"/>
        <v>5320</v>
      </c>
      <c r="DK71" s="32">
        <v>67</v>
      </c>
      <c r="DL71" s="32">
        <f>[1]装备!AM72*8</f>
        <v>9720</v>
      </c>
      <c r="DM71" s="32">
        <f>[1]装备!AN72*8</f>
        <v>15520</v>
      </c>
      <c r="DN71" s="32">
        <f>[1]装备!AO72*8</f>
        <v>19440</v>
      </c>
      <c r="DO71" s="32">
        <f>[1]装备!AP72*8</f>
        <v>23320</v>
      </c>
      <c r="DR71" s="13">
        <v>67</v>
      </c>
      <c r="DS71" s="13">
        <v>1</v>
      </c>
      <c r="DT71" s="13">
        <f t="shared" si="29"/>
        <v>9720</v>
      </c>
      <c r="EH71" s="13">
        <f>[1]新神器!HA73</f>
        <v>5</v>
      </c>
      <c r="EI71" s="13">
        <f t="shared" si="30"/>
        <v>2</v>
      </c>
      <c r="EJ71" s="13">
        <f t="shared" si="31"/>
        <v>1</v>
      </c>
      <c r="EK71" s="13">
        <f>[1]新神器!HE73</f>
        <v>1606007</v>
      </c>
      <c r="EL71" s="13" t="str">
        <f>[1]新神器!HF73</f>
        <v>神器2-2 : 7级</v>
      </c>
      <c r="EM71" s="13">
        <f>[1]新神器!HH73</f>
        <v>7</v>
      </c>
      <c r="EN71" s="13">
        <f>[1]新神器!HJ73</f>
        <v>3</v>
      </c>
      <c r="EO71" s="13">
        <f>[2]新神器!$AW72*6</f>
        <v>5226</v>
      </c>
      <c r="EP71" s="13">
        <f t="shared" si="32"/>
        <v>774</v>
      </c>
      <c r="EQ71" s="13">
        <f t="shared" si="27"/>
        <v>45</v>
      </c>
      <c r="ER71" s="13">
        <f>[1]新神器!$HL73</f>
        <v>3700</v>
      </c>
      <c r="ES71" s="13">
        <f t="shared" si="33"/>
        <v>48.7</v>
      </c>
      <c r="ET71" s="13">
        <f t="shared" si="34"/>
        <v>95.36</v>
      </c>
      <c r="FF71" s="38">
        <f>[2]专属武器!O70</f>
        <v>7</v>
      </c>
      <c r="FG71" s="38">
        <f>[2]专属武器!P70</f>
        <v>6</v>
      </c>
      <c r="FH71" s="13">
        <f>[2]专属武器!Q70</f>
        <v>1200</v>
      </c>
      <c r="FI71" s="13">
        <f>[2]专属武器!R70</f>
        <v>600</v>
      </c>
      <c r="FJ71" s="13">
        <f>[2]专属武器!S70</f>
        <v>24000</v>
      </c>
      <c r="FK71" s="13">
        <f t="shared" si="35"/>
        <v>36000</v>
      </c>
      <c r="FL71" s="13">
        <f>IF(FG71&gt;0,INDEX([1]专属武器强化!DX$6:DX$77,($FF71-1)*9+$FG71),0)</f>
        <v>0</v>
      </c>
      <c r="FM71" s="13">
        <f>IF(FH71&gt;0,INDEX([1]专属武器强化!DY$6:DY$77,($FF71-1)*9+$FG71),0)</f>
        <v>0</v>
      </c>
      <c r="FN71" s="13">
        <f>IF(FI71&gt;0,INDEX([1]专属武器强化!DZ$6:DZ$77,($FF71-1)*9+$FG71),0)</f>
        <v>388.29424242424244</v>
      </c>
      <c r="FO71" s="13">
        <f>IF(FJ71&gt;0,INDEX([1]专属武器强化!EA$6:EA$77,($FF71-1)*9+$FG71),0)</f>
        <v>130.74454545454543</v>
      </c>
      <c r="FP71" s="13">
        <f>IF(FG71&gt;0,ROUND(INDEX([1]专属武器强化!$EY$6:$EY$77,(FF71-1)*9+FG71),0),0)</f>
        <v>268234</v>
      </c>
      <c r="FQ71" s="13">
        <f t="shared" si="36"/>
        <v>14303.11212121212</v>
      </c>
      <c r="FR71" s="13">
        <f t="shared" si="37"/>
        <v>14571.34612121212</v>
      </c>
      <c r="FS71" s="13">
        <f t="shared" si="38"/>
        <v>2.4706022148216826</v>
      </c>
      <c r="FV71" s="14"/>
      <c r="FW71" s="14"/>
    </row>
    <row r="72" spans="10:179" ht="16.5" x14ac:dyDescent="0.2">
      <c r="J72" s="31">
        <v>68</v>
      </c>
      <c r="K72" s="31">
        <v>5</v>
      </c>
      <c r="L72" s="31">
        <v>8</v>
      </c>
      <c r="M72" s="31">
        <f>[2]属性投放!AY73</f>
        <v>3070</v>
      </c>
      <c r="N72" s="31">
        <f>[2]属性投放!AZ73</f>
        <v>1452</v>
      </c>
      <c r="O72" s="31">
        <f>[2]属性投放!BA73</f>
        <v>20285</v>
      </c>
      <c r="P72" s="31">
        <f>[2]属性投放!BB73</f>
        <v>30</v>
      </c>
      <c r="Q72" s="31">
        <f>[2]属性投放!BC73</f>
        <v>15</v>
      </c>
      <c r="R72" s="31">
        <f>[2]属性投放!BD73</f>
        <v>240</v>
      </c>
      <c r="S72" s="31">
        <f>[2]属性投放!BJ73</f>
        <v>120</v>
      </c>
      <c r="T72" s="31">
        <f>[2]属性投放!BK73</f>
        <v>60</v>
      </c>
      <c r="U72" s="31">
        <f>[2]属性投放!BL73</f>
        <v>960</v>
      </c>
      <c r="V72" s="31">
        <f>[2]属性投放!BM73</f>
        <v>2</v>
      </c>
      <c r="W72" s="31">
        <f>[2]属性投放!BP73</f>
        <v>190</v>
      </c>
      <c r="X72" s="31">
        <f>[2]属性投放!BQ73</f>
        <v>95</v>
      </c>
      <c r="Y72" s="31">
        <f>[2]属性投放!BR73</f>
        <v>1520</v>
      </c>
      <c r="Z72" s="31">
        <f>[2]属性投放!BS73</f>
        <v>3650</v>
      </c>
      <c r="AA72" s="31">
        <f>[2]属性投放!BT73</f>
        <v>1742</v>
      </c>
      <c r="AB72" s="31">
        <f>[2]属性投放!BU73</f>
        <v>24925</v>
      </c>
      <c r="AC72" s="31">
        <f>[2]属性投放!BX73</f>
        <v>580</v>
      </c>
      <c r="AD72" s="31">
        <f>[2]属性投放!BY73</f>
        <v>290</v>
      </c>
      <c r="AE72" s="31">
        <f>[2]属性投放!BZ73</f>
        <v>4640</v>
      </c>
      <c r="AG72" s="31">
        <f>[2]属性投放!DM73</f>
        <v>3402</v>
      </c>
      <c r="AH72" s="31">
        <f>[2]属性投放!DN73</f>
        <v>1644</v>
      </c>
      <c r="AI72" s="31">
        <f>[2]属性投放!DO73</f>
        <v>22597</v>
      </c>
      <c r="AJ72" s="31">
        <f>[2]属性投放!DP73</f>
        <v>494</v>
      </c>
      <c r="AK72" s="31">
        <f>[2]属性投放!DQ73</f>
        <v>250</v>
      </c>
      <c r="AL72" s="31">
        <f>[2]属性投放!DR73</f>
        <v>3948</v>
      </c>
      <c r="AM72" s="31">
        <f>[2]属性投放!DS73</f>
        <v>58</v>
      </c>
      <c r="AN72" s="31">
        <f>[2]属性投放!DT73</f>
        <v>29</v>
      </c>
      <c r="AO72" s="31">
        <f>[2]属性投放!DU73</f>
        <v>461</v>
      </c>
      <c r="AP72" s="31">
        <f>[2]属性投放!DV73</f>
        <v>0</v>
      </c>
      <c r="AQ72" s="31">
        <f>[2]属性投放!DW73</f>
        <v>0</v>
      </c>
      <c r="AR72" s="31">
        <f>[2]属性投放!DX73</f>
        <v>0</v>
      </c>
      <c r="AS72" s="31">
        <f>[2]属性投放!DY73</f>
        <v>3896</v>
      </c>
      <c r="AT72" s="31">
        <f>[2]属性投放!DZ73</f>
        <v>1894</v>
      </c>
      <c r="AU72" s="31">
        <f>[2]属性投放!EA73</f>
        <v>26545</v>
      </c>
      <c r="AW72" s="32">
        <v>3</v>
      </c>
      <c r="AX72" s="32">
        <v>16</v>
      </c>
      <c r="AY72" s="13">
        <f>[1]卡牌消耗!$AC72</f>
        <v>58</v>
      </c>
      <c r="AZ72" s="33">
        <f>INDEX($CJ$5:$CJ$56,数据母表!AX72)</f>
        <v>9</v>
      </c>
      <c r="BA72" s="13">
        <f>[2]属性投放!CH73</f>
        <v>100</v>
      </c>
      <c r="BB72" s="13">
        <f>[2]属性投放!CI73</f>
        <v>50</v>
      </c>
      <c r="BC72" s="13">
        <f>[2]属性投放!CJ73</f>
        <v>800</v>
      </c>
      <c r="BD72" s="32">
        <f>[1]卡牌消耗!AD72</f>
        <v>0</v>
      </c>
      <c r="BE72" s="32">
        <f>[1]卡牌消耗!AE72</f>
        <v>0</v>
      </c>
      <c r="BF72" s="32">
        <f>[1]卡牌消耗!AF72</f>
        <v>25</v>
      </c>
      <c r="BG72" s="32">
        <f>[1]卡牌消耗!AG72</f>
        <v>0</v>
      </c>
      <c r="BH72" s="32">
        <f>[1]卡牌消耗!AH72</f>
        <v>0</v>
      </c>
      <c r="BI72" s="32">
        <f>[1]卡牌消耗!AI72</f>
        <v>0</v>
      </c>
      <c r="BJ72" s="32">
        <f>[1]卡牌消耗!AJ72</f>
        <v>3300</v>
      </c>
      <c r="BM72" s="32">
        <v>5</v>
      </c>
      <c r="BN72" s="32">
        <v>8</v>
      </c>
      <c r="BO72" s="13">
        <f>[1]卡牌消耗!BG72</f>
        <v>226</v>
      </c>
      <c r="BP72" s="13">
        <f>[1]卡牌消耗!BH72</f>
        <v>0</v>
      </c>
      <c r="BQ72" s="13">
        <f>[1]卡牌消耗!BI72</f>
        <v>0</v>
      </c>
      <c r="BR72" s="13">
        <f>[1]卡牌消耗!BJ72</f>
        <v>0</v>
      </c>
      <c r="BS72" s="13">
        <f>[1]卡牌消耗!BK72</f>
        <v>16500</v>
      </c>
      <c r="BW72" s="14"/>
      <c r="BX72" s="14"/>
      <c r="BY72" s="14"/>
      <c r="BZ72" s="14"/>
      <c r="CA72" s="14"/>
      <c r="CB72" s="14"/>
      <c r="CP72" s="33">
        <v>68</v>
      </c>
      <c r="CQ72" s="33">
        <v>2</v>
      </c>
      <c r="CR72" s="13">
        <f>[1]卡牌消耗!DE72</f>
        <v>13900</v>
      </c>
      <c r="CS72" s="13">
        <f t="shared" si="28"/>
        <v>5560</v>
      </c>
      <c r="DK72" s="32">
        <v>68</v>
      </c>
      <c r="DL72" s="32">
        <f>[1]装备!AM73*8</f>
        <v>9960</v>
      </c>
      <c r="DM72" s="32">
        <f>[1]装备!AN73*8</f>
        <v>15960</v>
      </c>
      <c r="DN72" s="32">
        <f>[1]装备!AO73*8</f>
        <v>19920</v>
      </c>
      <c r="DO72" s="32">
        <f>[1]装备!AP73*8</f>
        <v>23920</v>
      </c>
      <c r="DR72" s="13">
        <v>68</v>
      </c>
      <c r="DS72" s="13">
        <v>1</v>
      </c>
      <c r="DT72" s="13">
        <f t="shared" si="29"/>
        <v>9960</v>
      </c>
      <c r="EH72" s="13">
        <f>[1]新神器!HA74</f>
        <v>5</v>
      </c>
      <c r="EI72" s="13">
        <f t="shared" si="30"/>
        <v>2</v>
      </c>
      <c r="EJ72" s="13">
        <f t="shared" si="31"/>
        <v>1</v>
      </c>
      <c r="EK72" s="13">
        <f>[1]新神器!HE74</f>
        <v>1606007</v>
      </c>
      <c r="EL72" s="13" t="str">
        <f>[1]新神器!HF74</f>
        <v>神器2-2 : 8级</v>
      </c>
      <c r="EM72" s="13">
        <f>[1]新神器!HH74</f>
        <v>8</v>
      </c>
      <c r="EN72" s="13">
        <f>[1]新神器!HJ74</f>
        <v>3</v>
      </c>
      <c r="EO72" s="13">
        <f>[2]新神器!$AW73*6</f>
        <v>6090</v>
      </c>
      <c r="EP72" s="13">
        <f t="shared" si="32"/>
        <v>864</v>
      </c>
      <c r="EQ72" s="13">
        <f t="shared" si="27"/>
        <v>45</v>
      </c>
      <c r="ER72" s="13">
        <f>[1]新神器!$HL74</f>
        <v>3800</v>
      </c>
      <c r="ES72" s="13">
        <f t="shared" si="33"/>
        <v>48.8</v>
      </c>
      <c r="ET72" s="13">
        <f t="shared" si="34"/>
        <v>106.23</v>
      </c>
      <c r="FF72" s="38">
        <f>[2]专属武器!O71</f>
        <v>7</v>
      </c>
      <c r="FG72" s="38">
        <f>[2]专属武器!P71</f>
        <v>7</v>
      </c>
      <c r="FH72" s="13">
        <f>[2]专属武器!Q71</f>
        <v>1440</v>
      </c>
      <c r="FI72" s="13">
        <f>[2]专属武器!R71</f>
        <v>720</v>
      </c>
      <c r="FJ72" s="13">
        <f>[2]专属武器!S71</f>
        <v>28800</v>
      </c>
      <c r="FK72" s="13">
        <f t="shared" si="35"/>
        <v>43200</v>
      </c>
      <c r="FL72" s="13">
        <f>IF(FG72&gt;0,INDEX([1]专属武器强化!DX$6:DX$77,($FF72-1)*9+$FG72),0)</f>
        <v>0</v>
      </c>
      <c r="FM72" s="13">
        <f>IF(FH72&gt;0,INDEX([1]专属武器强化!DY$6:DY$77,($FF72-1)*9+$FG72),0)</f>
        <v>0</v>
      </c>
      <c r="FN72" s="13">
        <f>IF(FI72&gt;0,INDEX([1]专属武器强化!DZ$6:DZ$77,($FF72-1)*9+$FG72),0)</f>
        <v>627.24454545454546</v>
      </c>
      <c r="FO72" s="13">
        <f>IF(FJ72&gt;0,INDEX([1]专属武器强化!EA$6:EA$77,($FF72-1)*9+$FG72),0)</f>
        <v>211.20272727272729</v>
      </c>
      <c r="FP72" s="13">
        <f>IF(FG72&gt;0,ROUND(INDEX([1]专属武器强化!$EY$6:$EY$77,(FF72-1)*9+FG72),0),0)</f>
        <v>434284</v>
      </c>
      <c r="FQ72" s="13">
        <f t="shared" si="36"/>
        <v>23105.027272727275</v>
      </c>
      <c r="FR72" s="13">
        <f t="shared" si="37"/>
        <v>23539.311272727275</v>
      </c>
      <c r="FS72" s="13">
        <f t="shared" si="38"/>
        <v>1.8352278662482222</v>
      </c>
      <c r="FV72" s="14"/>
      <c r="FW72" s="14"/>
    </row>
    <row r="73" spans="10:179" ht="16.5" x14ac:dyDescent="0.2">
      <c r="J73" s="31">
        <v>69</v>
      </c>
      <c r="K73" s="31">
        <v>5</v>
      </c>
      <c r="L73" s="31">
        <v>9</v>
      </c>
      <c r="M73" s="31">
        <f>[2]属性投放!AY74</f>
        <v>3650</v>
      </c>
      <c r="N73" s="31">
        <f>[2]属性投放!AZ74</f>
        <v>1742</v>
      </c>
      <c r="O73" s="31">
        <f>[2]属性投放!BA74</f>
        <v>24925</v>
      </c>
      <c r="P73" s="31">
        <f>[2]属性投放!BB74</f>
        <v>30</v>
      </c>
      <c r="Q73" s="31">
        <f>[2]属性投放!BC74</f>
        <v>15</v>
      </c>
      <c r="R73" s="31">
        <f>[2]属性投放!BD74</f>
        <v>240</v>
      </c>
      <c r="S73" s="31">
        <f>[2]属性投放!BJ74</f>
        <v>138</v>
      </c>
      <c r="T73" s="31">
        <f>[2]属性投放!BK74</f>
        <v>69</v>
      </c>
      <c r="U73" s="31">
        <f>[2]属性投放!BL74</f>
        <v>1104</v>
      </c>
      <c r="V73" s="31">
        <f>[2]属性投放!BM74</f>
        <v>3</v>
      </c>
      <c r="W73" s="31">
        <f>[2]属性投放!BP74</f>
        <v>220</v>
      </c>
      <c r="X73" s="31">
        <f>[2]属性投放!BQ74</f>
        <v>110</v>
      </c>
      <c r="Y73" s="31">
        <f>[2]属性投放!BR74</f>
        <v>1760</v>
      </c>
      <c r="Z73" s="31">
        <f>[2]属性投放!BS74</f>
        <v>4524</v>
      </c>
      <c r="AA73" s="31">
        <f>[2]属性投放!BT74</f>
        <v>2179</v>
      </c>
      <c r="AB73" s="31">
        <f>[2]属性投放!BU74</f>
        <v>31917</v>
      </c>
      <c r="AC73" s="31">
        <f>[2]属性投放!BX74</f>
        <v>874</v>
      </c>
      <c r="AD73" s="31">
        <f>[2]属性投放!BY74</f>
        <v>437</v>
      </c>
      <c r="AE73" s="31">
        <f>[2]属性投放!BZ74</f>
        <v>6992</v>
      </c>
      <c r="AG73" s="31">
        <f>[2]属性投放!DM74</f>
        <v>3896</v>
      </c>
      <c r="AH73" s="31">
        <f>[2]属性投放!DN74</f>
        <v>1894</v>
      </c>
      <c r="AI73" s="31">
        <f>[2]属性投放!DO74</f>
        <v>26545</v>
      </c>
      <c r="AJ73" s="31">
        <f>[2]属性投放!DP74</f>
        <v>494</v>
      </c>
      <c r="AK73" s="31">
        <f>[2]属性投放!DQ74</f>
        <v>250</v>
      </c>
      <c r="AL73" s="31">
        <f>[2]属性投放!DR74</f>
        <v>3948</v>
      </c>
      <c r="AM73" s="31">
        <f>[2]属性投放!DS74</f>
        <v>58</v>
      </c>
      <c r="AN73" s="31">
        <f>[2]属性投放!DT74</f>
        <v>29</v>
      </c>
      <c r="AO73" s="31">
        <f>[2]属性投放!DU74</f>
        <v>461</v>
      </c>
      <c r="AP73" s="31">
        <f>[2]属性投放!DV74</f>
        <v>870</v>
      </c>
      <c r="AQ73" s="31">
        <f>[2]属性投放!DW74</f>
        <v>435</v>
      </c>
      <c r="AR73" s="31">
        <f>[2]属性投放!DX74</f>
        <v>6915</v>
      </c>
      <c r="AS73" s="31">
        <f>[2]属性投放!DY74</f>
        <v>5260</v>
      </c>
      <c r="AT73" s="31">
        <f>[2]属性投放!DZ74</f>
        <v>2579</v>
      </c>
      <c r="AU73" s="31">
        <f>[2]属性投放!EA74</f>
        <v>37408</v>
      </c>
      <c r="AW73" s="32">
        <v>3</v>
      </c>
      <c r="AX73" s="32">
        <v>17</v>
      </c>
      <c r="AY73" s="13">
        <f>[1]卡牌消耗!$AC73</f>
        <v>60</v>
      </c>
      <c r="AZ73" s="33">
        <f>INDEX($CJ$5:$CJ$56,数据母表!AX73)</f>
        <v>9</v>
      </c>
      <c r="BA73" s="13">
        <f>[2]属性投放!CH74</f>
        <v>100</v>
      </c>
      <c r="BB73" s="13">
        <f>[2]属性投放!CI74</f>
        <v>50</v>
      </c>
      <c r="BC73" s="13">
        <f>[2]属性投放!CJ74</f>
        <v>800</v>
      </c>
      <c r="BD73" s="32">
        <f>[1]卡牌消耗!AD73</f>
        <v>0</v>
      </c>
      <c r="BE73" s="32">
        <f>[1]卡牌消耗!AE73</f>
        <v>0</v>
      </c>
      <c r="BF73" s="32">
        <f>[1]卡牌消耗!AF73</f>
        <v>45</v>
      </c>
      <c r="BG73" s="32">
        <f>[1]卡牌消耗!AG73</f>
        <v>0</v>
      </c>
      <c r="BH73" s="32">
        <f>[1]卡牌消耗!AH73</f>
        <v>0</v>
      </c>
      <c r="BI73" s="32">
        <f>[1]卡牌消耗!AI73</f>
        <v>0</v>
      </c>
      <c r="BJ73" s="32">
        <f>[1]卡牌消耗!AJ73</f>
        <v>4150</v>
      </c>
      <c r="BM73" s="32">
        <v>5</v>
      </c>
      <c r="BN73" s="32">
        <v>9</v>
      </c>
      <c r="BO73" s="13">
        <f>[1]卡牌消耗!BG73</f>
        <v>0</v>
      </c>
      <c r="BP73" s="13">
        <f>[1]卡牌消耗!BH73</f>
        <v>74</v>
      </c>
      <c r="BQ73" s="13">
        <f>[1]卡牌消耗!BI73</f>
        <v>0</v>
      </c>
      <c r="BR73" s="13">
        <f>[1]卡牌消耗!BJ73</f>
        <v>0</v>
      </c>
      <c r="BS73" s="13">
        <f>[1]卡牌消耗!BK73</f>
        <v>22000</v>
      </c>
      <c r="BW73" s="14"/>
      <c r="BX73" s="14"/>
      <c r="BY73" s="14"/>
      <c r="BZ73" s="14"/>
      <c r="CA73" s="14"/>
      <c r="CB73" s="14"/>
      <c r="CP73" s="33">
        <v>69</v>
      </c>
      <c r="CQ73" s="33">
        <v>2</v>
      </c>
      <c r="CR73" s="13">
        <f>[1]卡牌消耗!DE73</f>
        <v>14550</v>
      </c>
      <c r="CS73" s="13">
        <f t="shared" si="28"/>
        <v>5820</v>
      </c>
      <c r="DK73" s="32">
        <v>69</v>
      </c>
      <c r="DL73" s="32">
        <f>[1]装备!AM74*8</f>
        <v>10240</v>
      </c>
      <c r="DM73" s="32">
        <f>[1]装备!AN74*8</f>
        <v>16360</v>
      </c>
      <c r="DN73" s="32">
        <f>[1]装备!AO74*8</f>
        <v>20440</v>
      </c>
      <c r="DO73" s="32">
        <f>[1]装备!AP74*8</f>
        <v>24520</v>
      </c>
      <c r="DR73" s="13">
        <v>69</v>
      </c>
      <c r="DS73" s="13">
        <v>1</v>
      </c>
      <c r="DT73" s="13">
        <f t="shared" si="29"/>
        <v>10240</v>
      </c>
      <c r="EH73" s="13">
        <f>[1]新神器!HA75</f>
        <v>5</v>
      </c>
      <c r="EI73" s="13">
        <f t="shared" si="30"/>
        <v>2</v>
      </c>
      <c r="EJ73" s="13">
        <f t="shared" si="31"/>
        <v>1</v>
      </c>
      <c r="EK73" s="13">
        <f>[1]新神器!HE75</f>
        <v>1606007</v>
      </c>
      <c r="EL73" s="13" t="str">
        <f>[1]新神器!HF75</f>
        <v>神器2-2 : 9级</v>
      </c>
      <c r="EM73" s="13">
        <f>[1]新神器!HH75</f>
        <v>9</v>
      </c>
      <c r="EN73" s="13">
        <f>[1]新神器!HJ75</f>
        <v>3</v>
      </c>
      <c r="EO73" s="13">
        <f>[2]新神器!$AW74*6</f>
        <v>6954</v>
      </c>
      <c r="EP73" s="13">
        <f t="shared" si="32"/>
        <v>864</v>
      </c>
      <c r="EQ73" s="13">
        <f t="shared" si="27"/>
        <v>45</v>
      </c>
      <c r="ER73" s="13">
        <f>[1]新神器!$HL75</f>
        <v>3900</v>
      </c>
      <c r="ES73" s="13">
        <f t="shared" si="33"/>
        <v>48.9</v>
      </c>
      <c r="ET73" s="13">
        <f t="shared" si="34"/>
        <v>106.01</v>
      </c>
      <c r="FF73" s="38">
        <f>[2]专属武器!O72</f>
        <v>7</v>
      </c>
      <c r="FG73" s="38">
        <f>[2]专属武器!P72</f>
        <v>8</v>
      </c>
      <c r="FH73" s="13">
        <f>[2]专属武器!Q72</f>
        <v>1680</v>
      </c>
      <c r="FI73" s="13">
        <f>[2]专属武器!R72</f>
        <v>840</v>
      </c>
      <c r="FJ73" s="13">
        <f>[2]专属武器!S72</f>
        <v>33600</v>
      </c>
      <c r="FK73" s="13">
        <f t="shared" si="35"/>
        <v>50400</v>
      </c>
      <c r="FL73" s="13">
        <f>IF(FG73&gt;0,INDEX([1]专属武器强化!DX$6:DX$77,($FF73-1)*9+$FG73),0)</f>
        <v>0</v>
      </c>
      <c r="FM73" s="13">
        <f>IF(FH73&gt;0,INDEX([1]专属武器强化!DY$6:DY$77,($FF73-1)*9+$FG73),0)</f>
        <v>0</v>
      </c>
      <c r="FN73" s="13">
        <f>IF(FI73&gt;0,INDEX([1]专属武器强化!DZ$6:DZ$77,($FF73-1)*9+$FG73),0)</f>
        <v>1015.5387878787878</v>
      </c>
      <c r="FO73" s="13">
        <f>IF(FJ73&gt;0,INDEX([1]专属武器强化!EA$6:EA$77,($FF73-1)*9+$FG73),0)</f>
        <v>341.94727272727272</v>
      </c>
      <c r="FP73" s="13">
        <f>IF(FG73&gt;0,ROUND(INDEX([1]专属武器强化!$EY$6:$EY$77,(FF73-1)*9+FG73),0),0)</f>
        <v>702519</v>
      </c>
      <c r="FQ73" s="13">
        <f t="shared" si="36"/>
        <v>37408.139393939389</v>
      </c>
      <c r="FR73" s="13">
        <f t="shared" si="37"/>
        <v>38110.658393939389</v>
      </c>
      <c r="FS73" s="13">
        <f t="shared" si="38"/>
        <v>1.3224646889861904</v>
      </c>
      <c r="FV73" s="14"/>
      <c r="FW73" s="14"/>
    </row>
    <row r="74" spans="10:179" ht="16.5" x14ac:dyDescent="0.2">
      <c r="J74" s="31">
        <v>70</v>
      </c>
      <c r="K74" s="31">
        <v>5</v>
      </c>
      <c r="L74" s="31">
        <v>10</v>
      </c>
      <c r="M74" s="31">
        <f>[2]属性投放!AY75</f>
        <v>4524</v>
      </c>
      <c r="N74" s="31">
        <f>[2]属性投放!AZ75</f>
        <v>2179</v>
      </c>
      <c r="O74" s="31">
        <f>[2]属性投放!BA75</f>
        <v>31917</v>
      </c>
      <c r="P74" s="31">
        <f>[2]属性投放!BB75</f>
        <v>40</v>
      </c>
      <c r="Q74" s="31">
        <f>[2]属性投放!BC75</f>
        <v>20</v>
      </c>
      <c r="R74" s="31">
        <f>[2]属性投放!BD75</f>
        <v>360</v>
      </c>
      <c r="S74" s="31">
        <f>[2]属性投放!BJ75</f>
        <v>150</v>
      </c>
      <c r="T74" s="31">
        <f>[2]属性投放!BK75</f>
        <v>75</v>
      </c>
      <c r="U74" s="31">
        <f>[2]属性投放!BL75</f>
        <v>1350</v>
      </c>
      <c r="V74" s="31">
        <f>[2]属性投放!BM75</f>
        <v>3</v>
      </c>
      <c r="W74" s="31">
        <f>[2]属性投放!BP75</f>
        <v>215</v>
      </c>
      <c r="X74" s="31">
        <f>[2]属性投放!BQ75</f>
        <v>108</v>
      </c>
      <c r="Y74" s="31">
        <f>[2]属性投放!BR75</f>
        <v>1935</v>
      </c>
      <c r="Z74" s="31">
        <f>[2]属性投放!BS75</f>
        <v>5469</v>
      </c>
      <c r="AA74" s="31">
        <f>[2]属性投放!BT75</f>
        <v>2652</v>
      </c>
      <c r="AB74" s="31">
        <f>[2]属性投放!BU75</f>
        <v>40422</v>
      </c>
      <c r="AC74" s="31">
        <f>[2]属性投放!BX75</f>
        <v>945</v>
      </c>
      <c r="AD74" s="31">
        <f>[2]属性投放!BY75</f>
        <v>473</v>
      </c>
      <c r="AE74" s="31">
        <f>[2]属性投放!BZ75</f>
        <v>8505</v>
      </c>
      <c r="AG74" s="31">
        <f>[2]属性投放!DM75</f>
        <v>5260</v>
      </c>
      <c r="AH74" s="31">
        <f>[2]属性投放!DN75</f>
        <v>2579</v>
      </c>
      <c r="AI74" s="31">
        <f>[2]属性投放!DO75</f>
        <v>37408</v>
      </c>
      <c r="AJ74" s="31">
        <f>[2]属性投放!DP75</f>
        <v>941</v>
      </c>
      <c r="AK74" s="31">
        <f>[2]属性投放!DQ75</f>
        <v>471</v>
      </c>
      <c r="AL74" s="31">
        <f>[2]属性投放!DR75</f>
        <v>8465</v>
      </c>
      <c r="AM74" s="31">
        <f>[2]属性投放!DS75</f>
        <v>110</v>
      </c>
      <c r="AN74" s="31">
        <f>[2]属性投放!DT75</f>
        <v>55</v>
      </c>
      <c r="AO74" s="31">
        <f>[2]属性投放!DU75</f>
        <v>988</v>
      </c>
      <c r="AP74" s="31">
        <f>[2]属性投放!DV75</f>
        <v>0</v>
      </c>
      <c r="AQ74" s="31">
        <f>[2]属性投放!DW75</f>
        <v>0</v>
      </c>
      <c r="AR74" s="31">
        <f>[2]属性投放!DX75</f>
        <v>0</v>
      </c>
      <c r="AS74" s="31">
        <f>[2]属性投放!DY75</f>
        <v>6201</v>
      </c>
      <c r="AT74" s="31">
        <f>[2]属性投放!DZ75</f>
        <v>3050</v>
      </c>
      <c r="AU74" s="31">
        <f>[2]属性投放!EA75</f>
        <v>45873</v>
      </c>
      <c r="AW74" s="32">
        <v>3</v>
      </c>
      <c r="AX74" s="32">
        <v>18</v>
      </c>
      <c r="AY74" s="13">
        <f>[1]卡牌消耗!$AC74</f>
        <v>63</v>
      </c>
      <c r="AZ74" s="33">
        <f>INDEX($CJ$5:$CJ$56,数据母表!AX74)</f>
        <v>9</v>
      </c>
      <c r="BA74" s="13">
        <f>[2]属性投放!CH75</f>
        <v>100</v>
      </c>
      <c r="BB74" s="13">
        <f>[2]属性投放!CI75</f>
        <v>50</v>
      </c>
      <c r="BC74" s="13">
        <f>[2]属性投放!CJ75</f>
        <v>800</v>
      </c>
      <c r="BD74" s="32">
        <f>[1]卡牌消耗!AD74</f>
        <v>0</v>
      </c>
      <c r="BE74" s="32">
        <f>[1]卡牌消耗!AE74</f>
        <v>0</v>
      </c>
      <c r="BF74" s="32">
        <f>[1]卡牌消耗!AF74</f>
        <v>45</v>
      </c>
      <c r="BG74" s="32">
        <f>[1]卡牌消耗!AG74</f>
        <v>0</v>
      </c>
      <c r="BH74" s="32">
        <f>[1]卡牌消耗!AH74</f>
        <v>0</v>
      </c>
      <c r="BI74" s="32">
        <f>[1]卡牌消耗!AI74</f>
        <v>0</v>
      </c>
      <c r="BJ74" s="32">
        <f>[1]卡牌消耗!AJ74</f>
        <v>4150</v>
      </c>
      <c r="BM74" s="32">
        <v>5</v>
      </c>
      <c r="BN74" s="32">
        <v>10</v>
      </c>
      <c r="BO74" s="13">
        <f>[1]卡牌消耗!BG74</f>
        <v>0</v>
      </c>
      <c r="BP74" s="13">
        <f>[1]卡牌消耗!BH74</f>
        <v>104</v>
      </c>
      <c r="BQ74" s="13">
        <f>[1]卡牌消耗!BI74</f>
        <v>0</v>
      </c>
      <c r="BR74" s="13">
        <f>[1]卡牌消耗!BJ74</f>
        <v>0</v>
      </c>
      <c r="BS74" s="13">
        <f>[1]卡牌消耗!BK74</f>
        <v>38000</v>
      </c>
      <c r="BW74" s="14"/>
      <c r="BX74" s="14"/>
      <c r="BY74" s="14"/>
      <c r="BZ74" s="14"/>
      <c r="CA74" s="14"/>
      <c r="CB74" s="14"/>
      <c r="CP74" s="33">
        <v>70</v>
      </c>
      <c r="CQ74" s="33">
        <v>2</v>
      </c>
      <c r="CR74" s="13">
        <f>[1]卡牌消耗!DE74</f>
        <v>14750</v>
      </c>
      <c r="CS74" s="13">
        <f t="shared" si="28"/>
        <v>5900</v>
      </c>
      <c r="DK74" s="32">
        <v>70</v>
      </c>
      <c r="DL74" s="32">
        <f>[1]装备!AM75*8</f>
        <v>10480</v>
      </c>
      <c r="DM74" s="32">
        <f>[1]装备!AN75*8</f>
        <v>16760</v>
      </c>
      <c r="DN74" s="32">
        <f>[1]装备!AO75*8</f>
        <v>20960</v>
      </c>
      <c r="DO74" s="32">
        <f>[1]装备!AP75*8</f>
        <v>25160</v>
      </c>
      <c r="DR74" s="13">
        <v>70</v>
      </c>
      <c r="DS74" s="13">
        <v>1</v>
      </c>
      <c r="DT74" s="13">
        <f t="shared" si="29"/>
        <v>10480</v>
      </c>
      <c r="EH74" s="13">
        <f>[1]新神器!HA76</f>
        <v>5</v>
      </c>
      <c r="EI74" s="13">
        <f t="shared" si="30"/>
        <v>2</v>
      </c>
      <c r="EJ74" s="13">
        <f t="shared" si="31"/>
        <v>1</v>
      </c>
      <c r="EK74" s="13">
        <f>[1]新神器!HE76</f>
        <v>1606007</v>
      </c>
      <c r="EL74" s="13" t="str">
        <f>[1]新神器!HF76</f>
        <v>神器2-2 : 10级</v>
      </c>
      <c r="EM74" s="13">
        <f>[1]新神器!HH76</f>
        <v>10</v>
      </c>
      <c r="EN74" s="13">
        <f>[1]新神器!HJ76</f>
        <v>5</v>
      </c>
      <c r="EO74" s="13">
        <f>[2]新神器!$AW75*6</f>
        <v>7914</v>
      </c>
      <c r="EP74" s="13">
        <f t="shared" si="32"/>
        <v>960</v>
      </c>
      <c r="EQ74" s="13">
        <f t="shared" si="27"/>
        <v>75</v>
      </c>
      <c r="ER74" s="13">
        <f>[1]新神器!$HL76</f>
        <v>4000</v>
      </c>
      <c r="ES74" s="13">
        <f t="shared" si="33"/>
        <v>79</v>
      </c>
      <c r="ET74" s="13">
        <f t="shared" si="34"/>
        <v>72.91</v>
      </c>
      <c r="FF74" s="38">
        <f>[2]专属武器!O73</f>
        <v>7</v>
      </c>
      <c r="FG74" s="38">
        <f>[2]专属武器!P73</f>
        <v>9</v>
      </c>
      <c r="FH74" s="13">
        <f>[2]专属武器!Q73</f>
        <v>1920</v>
      </c>
      <c r="FI74" s="13">
        <f>[2]专属武器!R73</f>
        <v>960</v>
      </c>
      <c r="FJ74" s="13">
        <f>[2]专属武器!S73</f>
        <v>38400</v>
      </c>
      <c r="FK74" s="13">
        <f t="shared" si="35"/>
        <v>57600</v>
      </c>
      <c r="FL74" s="13">
        <f>IF(FG74&gt;0,INDEX([1]专属武器强化!DX$6:DX$77,($FF74-1)*9+$FG74),0)</f>
        <v>0</v>
      </c>
      <c r="FM74" s="13">
        <f>IF(FH74&gt;0,INDEX([1]专属武器强化!DY$6:DY$77,($FF74-1)*9+$FG74),0)</f>
        <v>0</v>
      </c>
      <c r="FN74" s="13">
        <f>IF(FI74&gt;0,INDEX([1]专属武器强化!DZ$6:DZ$77,($FF74-1)*9+$FG74),0)</f>
        <v>1642.7833333333335</v>
      </c>
      <c r="FO74" s="13">
        <f>IF(FJ74&gt;0,INDEX([1]专属武器强化!EA$6:EA$77,($FF74-1)*9+$FG74),0)</f>
        <v>553.15</v>
      </c>
      <c r="FP74" s="13">
        <f>IF(FG74&gt;0,ROUND(INDEX([1]专属武器强化!$EY$6:$EY$77,(FF74-1)*9+FG74),0),0)</f>
        <v>1136803</v>
      </c>
      <c r="FQ74" s="13">
        <f t="shared" si="36"/>
        <v>60513.166666666672</v>
      </c>
      <c r="FR74" s="13">
        <f t="shared" si="37"/>
        <v>61649.969666666671</v>
      </c>
      <c r="FS74" s="13">
        <f t="shared" si="38"/>
        <v>0.93430702904536156</v>
      </c>
      <c r="FV74" s="14"/>
      <c r="FW74" s="14"/>
    </row>
    <row r="75" spans="10:179" ht="16.5" x14ac:dyDescent="0.2">
      <c r="J75" s="31">
        <v>71</v>
      </c>
      <c r="K75" s="31">
        <v>5</v>
      </c>
      <c r="L75" s="31">
        <v>11</v>
      </c>
      <c r="M75" s="31">
        <f>[2]属性投放!AY76</f>
        <v>5469</v>
      </c>
      <c r="N75" s="31">
        <f>[2]属性投放!AZ76</f>
        <v>2652</v>
      </c>
      <c r="O75" s="31">
        <f>[2]属性投放!BA76</f>
        <v>40422</v>
      </c>
      <c r="P75" s="31">
        <f>[2]属性投放!BB76</f>
        <v>40</v>
      </c>
      <c r="Q75" s="31">
        <f>[2]属性投放!BC76</f>
        <v>20</v>
      </c>
      <c r="R75" s="31">
        <f>[2]属性投放!BD76</f>
        <v>360</v>
      </c>
      <c r="S75" s="31">
        <f>[2]属性投放!BJ76</f>
        <v>200</v>
      </c>
      <c r="T75" s="31">
        <f>[2]属性投放!BK76</f>
        <v>100</v>
      </c>
      <c r="U75" s="31">
        <f>[2]属性投放!BL76</f>
        <v>1800</v>
      </c>
      <c r="V75" s="31">
        <f>[2]属性投放!BM76</f>
        <v>3</v>
      </c>
      <c r="W75" s="31">
        <f>[2]属性投放!BP76</f>
        <v>320</v>
      </c>
      <c r="X75" s="31">
        <f>[2]属性投放!BQ76</f>
        <v>160</v>
      </c>
      <c r="Y75" s="31">
        <f>[2]属性投放!BR76</f>
        <v>2880</v>
      </c>
      <c r="Z75" s="31">
        <f>[2]属性投放!BS76</f>
        <v>6709</v>
      </c>
      <c r="AA75" s="31">
        <f>[2]属性投放!BT76</f>
        <v>3272</v>
      </c>
      <c r="AB75" s="31">
        <f>[2]属性投放!BU76</f>
        <v>51582</v>
      </c>
      <c r="AC75" s="31">
        <f>[2]属性投放!BX76</f>
        <v>1240</v>
      </c>
      <c r="AD75" s="31">
        <f>[2]属性投放!BY76</f>
        <v>620</v>
      </c>
      <c r="AE75" s="31">
        <f>[2]属性投放!BZ76</f>
        <v>11160</v>
      </c>
      <c r="AG75" s="31">
        <f>[2]属性投放!DM76</f>
        <v>6201</v>
      </c>
      <c r="AH75" s="31">
        <f>[2]属性投放!DN76</f>
        <v>3050</v>
      </c>
      <c r="AI75" s="31">
        <f>[2]属性投放!DO76</f>
        <v>45873</v>
      </c>
      <c r="AJ75" s="31">
        <f>[2]属性投放!DP76</f>
        <v>941</v>
      </c>
      <c r="AK75" s="31">
        <f>[2]属性投放!DQ76</f>
        <v>471</v>
      </c>
      <c r="AL75" s="31">
        <f>[2]属性投放!DR76</f>
        <v>8465</v>
      </c>
      <c r="AM75" s="31">
        <f>[2]属性投放!DS76</f>
        <v>110</v>
      </c>
      <c r="AN75" s="31">
        <f>[2]属性投放!DT76</f>
        <v>55</v>
      </c>
      <c r="AO75" s="31">
        <f>[2]属性投放!DU76</f>
        <v>988</v>
      </c>
      <c r="AP75" s="31">
        <f>[2]属性投放!DV76</f>
        <v>0</v>
      </c>
      <c r="AQ75" s="31">
        <f>[2]属性投放!DW76</f>
        <v>0</v>
      </c>
      <c r="AR75" s="31">
        <f>[2]属性投放!DX76</f>
        <v>0</v>
      </c>
      <c r="AS75" s="31">
        <f>[2]属性投放!DY76</f>
        <v>7142</v>
      </c>
      <c r="AT75" s="31">
        <f>[2]属性投放!DZ76</f>
        <v>3521</v>
      </c>
      <c r="AU75" s="31">
        <f>[2]属性投放!EA76</f>
        <v>54338</v>
      </c>
      <c r="AW75" s="32">
        <v>3</v>
      </c>
      <c r="AX75" s="32">
        <v>19</v>
      </c>
      <c r="AY75" s="13">
        <f>[1]卡牌消耗!$AC75</f>
        <v>65</v>
      </c>
      <c r="AZ75" s="33">
        <f>INDEX($CJ$5:$CJ$56,数据母表!AX75)</f>
        <v>10</v>
      </c>
      <c r="BA75" s="13">
        <f>[2]属性投放!CH76</f>
        <v>120</v>
      </c>
      <c r="BB75" s="13">
        <f>[2]属性投放!CI76</f>
        <v>60</v>
      </c>
      <c r="BC75" s="13">
        <f>[2]属性投放!CJ76</f>
        <v>1080</v>
      </c>
      <c r="BD75" s="32">
        <f>[1]卡牌消耗!AD75</f>
        <v>0</v>
      </c>
      <c r="BE75" s="32">
        <f>[1]卡牌消耗!AE75</f>
        <v>0</v>
      </c>
      <c r="BF75" s="32">
        <f>[1]卡牌消耗!AF75</f>
        <v>45</v>
      </c>
      <c r="BG75" s="32">
        <f>[1]卡牌消耗!AG75</f>
        <v>0</v>
      </c>
      <c r="BH75" s="32">
        <f>[1]卡牌消耗!AH75</f>
        <v>0</v>
      </c>
      <c r="BI75" s="32">
        <f>[1]卡牌消耗!AI75</f>
        <v>0</v>
      </c>
      <c r="BJ75" s="32">
        <f>[1]卡牌消耗!AJ75</f>
        <v>4150</v>
      </c>
      <c r="BM75" s="32">
        <v>5</v>
      </c>
      <c r="BN75" s="32">
        <v>11</v>
      </c>
      <c r="BO75" s="13">
        <f>[1]卡牌消耗!BG75</f>
        <v>0</v>
      </c>
      <c r="BP75" s="13">
        <f>[1]卡牌消耗!BH75</f>
        <v>138</v>
      </c>
      <c r="BQ75" s="13">
        <f>[1]卡牌消耗!BI75</f>
        <v>0</v>
      </c>
      <c r="BR75" s="13">
        <f>[1]卡牌消耗!BJ75</f>
        <v>0</v>
      </c>
      <c r="BS75" s="13">
        <f>[1]卡牌消耗!BK75</f>
        <v>38000</v>
      </c>
      <c r="BW75" s="14"/>
      <c r="BX75" s="14"/>
      <c r="BY75" s="14"/>
      <c r="BZ75" s="14"/>
      <c r="CA75" s="14"/>
      <c r="CB75" s="14"/>
      <c r="CP75" s="33">
        <v>71</v>
      </c>
      <c r="CQ75" s="33">
        <v>2</v>
      </c>
      <c r="CR75" s="13">
        <f>[1]卡牌消耗!DE75</f>
        <v>15500</v>
      </c>
      <c r="CS75" s="13">
        <f t="shared" si="28"/>
        <v>6200</v>
      </c>
      <c r="DK75" s="32">
        <v>71</v>
      </c>
      <c r="DL75" s="32">
        <f>[1]装备!AM76*8</f>
        <v>12920</v>
      </c>
      <c r="DM75" s="32">
        <f>[1]装备!AN76*8</f>
        <v>20680</v>
      </c>
      <c r="DN75" s="32">
        <f>[1]装备!AO76*8</f>
        <v>25840</v>
      </c>
      <c r="DO75" s="32">
        <f>[1]装备!AP76*8</f>
        <v>31000</v>
      </c>
      <c r="DR75" s="13">
        <v>71</v>
      </c>
      <c r="DS75" s="13">
        <v>1</v>
      </c>
      <c r="DT75" s="13">
        <f t="shared" si="29"/>
        <v>12920</v>
      </c>
      <c r="EH75" s="13">
        <f>[1]新神器!HA77</f>
        <v>5</v>
      </c>
      <c r="EI75" s="13">
        <f t="shared" si="30"/>
        <v>2</v>
      </c>
      <c r="EJ75" s="13">
        <f t="shared" si="31"/>
        <v>1</v>
      </c>
      <c r="EK75" s="13">
        <f>[1]新神器!HE77</f>
        <v>1606007</v>
      </c>
      <c r="EL75" s="13" t="str">
        <f>[1]新神器!HF77</f>
        <v>神器2-2 : 11级</v>
      </c>
      <c r="EM75" s="13">
        <f>[1]新神器!HH77</f>
        <v>11</v>
      </c>
      <c r="EN75" s="13">
        <f>[1]新神器!HJ77</f>
        <v>5</v>
      </c>
      <c r="EO75" s="13">
        <f>[2]新神器!$AW76*6</f>
        <v>8874</v>
      </c>
      <c r="EP75" s="13">
        <f t="shared" si="32"/>
        <v>960</v>
      </c>
      <c r="EQ75" s="13">
        <f t="shared" si="27"/>
        <v>75</v>
      </c>
      <c r="ER75" s="13">
        <f>[1]新神器!$HL77</f>
        <v>4050</v>
      </c>
      <c r="ES75" s="13">
        <f t="shared" si="33"/>
        <v>79.05</v>
      </c>
      <c r="ET75" s="13">
        <f t="shared" si="34"/>
        <v>72.87</v>
      </c>
      <c r="FF75" s="38">
        <f>[2]专属武器!O74</f>
        <v>8</v>
      </c>
      <c r="FG75" s="38">
        <f>[2]专属武器!P74</f>
        <v>0</v>
      </c>
      <c r="FH75" s="13">
        <f>[2]专属武器!Q74</f>
        <v>0</v>
      </c>
      <c r="FI75" s="13">
        <f>[2]专属武器!R74</f>
        <v>0</v>
      </c>
      <c r="FJ75" s="13">
        <f>[2]专属武器!S74</f>
        <v>0</v>
      </c>
      <c r="FK75" s="13">
        <f t="shared" si="35"/>
        <v>0</v>
      </c>
      <c r="FL75" s="13">
        <f>IF(FG75&gt;0,INDEX([1]专属武器强化!DX$6:DX$77,($FF75-1)*9+$FG75),0)</f>
        <v>0</v>
      </c>
      <c r="FM75" s="13">
        <f>IF(FH75&gt;0,INDEX([1]专属武器强化!DY$6:DY$77,($FF75-1)*9+$FG75),0)</f>
        <v>0</v>
      </c>
      <c r="FN75" s="13">
        <f>IF(FI75&gt;0,INDEX([1]专属武器强化!DZ$6:DZ$77,($FF75-1)*9+$FG75),0)</f>
        <v>0</v>
      </c>
      <c r="FO75" s="13">
        <f>IF(FJ75&gt;0,INDEX([1]专属武器强化!EA$6:EA$77,($FF75-1)*9+$FG75),0)</f>
        <v>0</v>
      </c>
      <c r="FP75" s="13">
        <f>IF(FG75&gt;0,ROUND(INDEX([1]专属武器强化!$EY$6:$EY$77,(FF75-1)*9+FG75),0),0)</f>
        <v>0</v>
      </c>
      <c r="FQ75" s="13">
        <f t="shared" si="36"/>
        <v>0</v>
      </c>
      <c r="FR75" s="13">
        <f t="shared" si="37"/>
        <v>0</v>
      </c>
      <c r="FS75" s="13">
        <f t="shared" si="38"/>
        <v>0</v>
      </c>
      <c r="FV75" s="14"/>
      <c r="FW75" s="14"/>
    </row>
    <row r="76" spans="10:179" ht="16.5" x14ac:dyDescent="0.2">
      <c r="J76" s="31">
        <v>72</v>
      </c>
      <c r="K76" s="31">
        <v>5</v>
      </c>
      <c r="L76" s="31">
        <v>12</v>
      </c>
      <c r="M76" s="31">
        <f>[2]属性投放!AY77</f>
        <v>6709</v>
      </c>
      <c r="N76" s="31">
        <f>[2]属性投放!AZ77</f>
        <v>3272</v>
      </c>
      <c r="O76" s="31">
        <f>[2]属性投放!BA77</f>
        <v>51582</v>
      </c>
      <c r="P76" s="31">
        <f>[2]属性投放!BB77</f>
        <v>40</v>
      </c>
      <c r="Q76" s="31">
        <f>[2]属性投放!BC77</f>
        <v>20</v>
      </c>
      <c r="R76" s="31">
        <f>[2]属性投放!BD77</f>
        <v>360</v>
      </c>
      <c r="S76" s="31">
        <f>[2]属性投放!BJ77</f>
        <v>260</v>
      </c>
      <c r="T76" s="31">
        <f>[2]属性投放!BK77</f>
        <v>130</v>
      </c>
      <c r="U76" s="31">
        <f>[2]属性投放!BL77</f>
        <v>2340</v>
      </c>
      <c r="V76" s="31">
        <f>[2]属性投放!BM77</f>
        <v>3</v>
      </c>
      <c r="W76" s="31">
        <f>[2]属性投放!BP77</f>
        <v>425</v>
      </c>
      <c r="X76" s="31">
        <f>[2]属性投放!BQ77</f>
        <v>213</v>
      </c>
      <c r="Y76" s="31">
        <f>[2]属性投放!BR77</f>
        <v>3825</v>
      </c>
      <c r="Z76" s="31">
        <f>[2]属性投放!BS77</f>
        <v>8194</v>
      </c>
      <c r="AA76" s="31">
        <f>[2]属性投放!BT77</f>
        <v>4015</v>
      </c>
      <c r="AB76" s="31">
        <f>[2]属性投放!BU77</f>
        <v>64947</v>
      </c>
      <c r="AC76" s="31">
        <f>[2]属性投放!BX77</f>
        <v>1485</v>
      </c>
      <c r="AD76" s="31">
        <f>[2]属性投放!BY77</f>
        <v>743</v>
      </c>
      <c r="AE76" s="31">
        <f>[2]属性投放!BZ77</f>
        <v>13365</v>
      </c>
      <c r="AG76" s="31">
        <f>[2]属性投放!DM77</f>
        <v>7142</v>
      </c>
      <c r="AH76" s="31">
        <f>[2]属性投放!DN77</f>
        <v>3521</v>
      </c>
      <c r="AI76" s="31">
        <f>[2]属性投放!DO77</f>
        <v>54338</v>
      </c>
      <c r="AJ76" s="31">
        <f>[2]属性投放!DP77</f>
        <v>941</v>
      </c>
      <c r="AK76" s="31">
        <f>[2]属性投放!DQ77</f>
        <v>471</v>
      </c>
      <c r="AL76" s="31">
        <f>[2]属性投放!DR77</f>
        <v>8465</v>
      </c>
      <c r="AM76" s="31">
        <f>[2]属性投放!DS77</f>
        <v>110</v>
      </c>
      <c r="AN76" s="31">
        <f>[2]属性投放!DT77</f>
        <v>55</v>
      </c>
      <c r="AO76" s="31">
        <f>[2]属性投放!DU77</f>
        <v>988</v>
      </c>
      <c r="AP76" s="31">
        <f>[2]属性投放!DV77</f>
        <v>2750</v>
      </c>
      <c r="AQ76" s="31">
        <f>[2]属性投放!DW77</f>
        <v>1375</v>
      </c>
      <c r="AR76" s="31">
        <f>[2]属性投放!DX77</f>
        <v>24700</v>
      </c>
      <c r="AS76" s="31">
        <f>[2]属性投放!DY77</f>
        <v>10833</v>
      </c>
      <c r="AT76" s="31">
        <f>[2]属性投放!DZ77</f>
        <v>5367</v>
      </c>
      <c r="AU76" s="31">
        <f>[2]属性投放!EA77</f>
        <v>87503</v>
      </c>
      <c r="AW76" s="32">
        <v>3</v>
      </c>
      <c r="AX76" s="32">
        <v>20</v>
      </c>
      <c r="AY76" s="13">
        <f>[1]卡牌消耗!$AC76</f>
        <v>68</v>
      </c>
      <c r="AZ76" s="33">
        <f>INDEX($CJ$5:$CJ$56,数据母表!AX76)</f>
        <v>10</v>
      </c>
      <c r="BA76" s="13">
        <f>[2]属性投放!CH77</f>
        <v>120</v>
      </c>
      <c r="BB76" s="13">
        <f>[2]属性投放!CI77</f>
        <v>60</v>
      </c>
      <c r="BC76" s="13">
        <f>[2]属性投放!CJ77</f>
        <v>1080</v>
      </c>
      <c r="BD76" s="32">
        <f>[1]卡牌消耗!AD76</f>
        <v>0</v>
      </c>
      <c r="BE76" s="32">
        <f>[1]卡牌消耗!AE76</f>
        <v>0</v>
      </c>
      <c r="BF76" s="32">
        <f>[1]卡牌消耗!AF76</f>
        <v>70</v>
      </c>
      <c r="BG76" s="32">
        <f>[1]卡牌消耗!AG76</f>
        <v>0</v>
      </c>
      <c r="BH76" s="32">
        <f>[1]卡牌消耗!AH76</f>
        <v>0</v>
      </c>
      <c r="BI76" s="32">
        <f>[1]卡牌消耗!AI76</f>
        <v>0</v>
      </c>
      <c r="BJ76" s="32">
        <f>[1]卡牌消耗!AJ76</f>
        <v>5050</v>
      </c>
      <c r="BM76" s="32">
        <v>5</v>
      </c>
      <c r="BN76" s="32">
        <v>12</v>
      </c>
      <c r="BO76" s="13">
        <f>[1]卡牌消耗!BG76</f>
        <v>0</v>
      </c>
      <c r="BP76" s="13">
        <f>[1]卡牌消耗!BH76</f>
        <v>178</v>
      </c>
      <c r="BQ76" s="13">
        <f>[1]卡牌消耗!BI76</f>
        <v>0</v>
      </c>
      <c r="BR76" s="13">
        <f>[1]卡牌消耗!BJ76</f>
        <v>0</v>
      </c>
      <c r="BS76" s="13">
        <f>[1]卡牌消耗!BK76</f>
        <v>50500</v>
      </c>
      <c r="BW76" s="14"/>
      <c r="BX76" s="14"/>
      <c r="BY76" s="14"/>
      <c r="BZ76" s="14"/>
      <c r="CA76" s="14"/>
      <c r="CB76" s="14"/>
      <c r="CP76" s="33">
        <v>72</v>
      </c>
      <c r="CQ76" s="33">
        <v>2</v>
      </c>
      <c r="CR76" s="13">
        <f>[1]卡牌消耗!DE76</f>
        <v>16250</v>
      </c>
      <c r="CS76" s="13">
        <f t="shared" si="28"/>
        <v>6500</v>
      </c>
      <c r="DK76" s="32">
        <v>72</v>
      </c>
      <c r="DL76" s="32">
        <f>[1]装备!AM77*8</f>
        <v>13520</v>
      </c>
      <c r="DM76" s="32">
        <f>[1]装备!AN77*8</f>
        <v>21600</v>
      </c>
      <c r="DN76" s="32">
        <f>[1]装备!AO77*8</f>
        <v>27000</v>
      </c>
      <c r="DO76" s="32">
        <f>[1]装备!AP77*8</f>
        <v>32400</v>
      </c>
      <c r="DR76" s="13">
        <v>72</v>
      </c>
      <c r="DS76" s="13">
        <v>1</v>
      </c>
      <c r="DT76" s="13">
        <f t="shared" si="29"/>
        <v>13520</v>
      </c>
      <c r="EH76" s="13">
        <f>[1]新神器!HA78</f>
        <v>5</v>
      </c>
      <c r="EI76" s="13">
        <f t="shared" si="30"/>
        <v>2</v>
      </c>
      <c r="EJ76" s="13">
        <f t="shared" si="31"/>
        <v>1</v>
      </c>
      <c r="EK76" s="13">
        <f>[1]新神器!HE78</f>
        <v>1606007</v>
      </c>
      <c r="EL76" s="13" t="str">
        <f>[1]新神器!HF78</f>
        <v>神器2-2 : 12级</v>
      </c>
      <c r="EM76" s="13">
        <f>[1]新神器!HH78</f>
        <v>12</v>
      </c>
      <c r="EN76" s="13">
        <f>[1]新神器!HJ78</f>
        <v>6</v>
      </c>
      <c r="EO76" s="13">
        <f>[2]新神器!$AW77*6</f>
        <v>9900</v>
      </c>
      <c r="EP76" s="13">
        <f t="shared" si="32"/>
        <v>1026</v>
      </c>
      <c r="EQ76" s="13">
        <f t="shared" si="27"/>
        <v>90</v>
      </c>
      <c r="ER76" s="13">
        <f>[1]新神器!$HL78</f>
        <v>4150</v>
      </c>
      <c r="ES76" s="13">
        <f t="shared" si="33"/>
        <v>94.15</v>
      </c>
      <c r="ET76" s="13">
        <f t="shared" si="34"/>
        <v>65.39</v>
      </c>
      <c r="FF76" s="38">
        <f>[2]专属武器!O75</f>
        <v>8</v>
      </c>
      <c r="FG76" s="38">
        <f>[2]专属武器!P75</f>
        <v>1</v>
      </c>
      <c r="FH76" s="13">
        <f>[2]专属武器!Q75</f>
        <v>320</v>
      </c>
      <c r="FI76" s="13">
        <f>[2]专属武器!R75</f>
        <v>160</v>
      </c>
      <c r="FJ76" s="13">
        <f>[2]专属武器!S75</f>
        <v>6400</v>
      </c>
      <c r="FK76" s="13">
        <f t="shared" si="35"/>
        <v>9600</v>
      </c>
      <c r="FL76" s="13">
        <f>IF(FG76&gt;0,INDEX([1]专属武器强化!DX$6:DX$77,($FF76-1)*9+$FG76),0)</f>
        <v>0</v>
      </c>
      <c r="FM76" s="13">
        <f>IF(FH76&gt;0,INDEX([1]专属武器强化!DY$6:DY$77,($FF76-1)*9+$FG76),0)</f>
        <v>0</v>
      </c>
      <c r="FN76" s="13">
        <f>IF(FI76&gt;0,INDEX([1]专属武器强化!DZ$6:DZ$77,($FF76-1)*9+$FG76),0)</f>
        <v>0</v>
      </c>
      <c r="FO76" s="13">
        <f>IF(FJ76&gt;0,INDEX([1]专属武器强化!EA$6:EA$77,($FF76-1)*9+$FG76),0)</f>
        <v>44.252000000000002</v>
      </c>
      <c r="FP76" s="13">
        <f>IF(FG76&gt;0,ROUND(INDEX([1]专属武器强化!$EY$6:$EY$77,(FF76-1)*9+FG76),0),0)</f>
        <v>38319</v>
      </c>
      <c r="FQ76" s="13">
        <f t="shared" si="36"/>
        <v>2212.6</v>
      </c>
      <c r="FR76" s="13">
        <f t="shared" si="37"/>
        <v>2250.9189999999999</v>
      </c>
      <c r="FS76" s="13">
        <f t="shared" si="38"/>
        <v>4.2649246818743816</v>
      </c>
      <c r="FV76" s="14"/>
      <c r="FW76" s="14"/>
    </row>
    <row r="77" spans="10:179" ht="16.5" x14ac:dyDescent="0.2">
      <c r="J77" s="31">
        <v>73</v>
      </c>
      <c r="K77" s="31">
        <v>5</v>
      </c>
      <c r="L77" s="31">
        <v>13</v>
      </c>
      <c r="M77" s="31">
        <f>[2]属性投放!AY78</f>
        <v>8194</v>
      </c>
      <c r="N77" s="31">
        <f>[2]属性投放!AZ78</f>
        <v>4015</v>
      </c>
      <c r="O77" s="31">
        <f>[2]属性投放!BA78</f>
        <v>64947</v>
      </c>
      <c r="P77" s="31">
        <f>[2]属性投放!BB78</f>
        <v>50</v>
      </c>
      <c r="Q77" s="31">
        <f>[2]属性投放!BC78</f>
        <v>25</v>
      </c>
      <c r="R77" s="31">
        <f>[2]属性投放!BD78</f>
        <v>500</v>
      </c>
      <c r="S77" s="31">
        <f>[2]属性投放!BJ78</f>
        <v>315</v>
      </c>
      <c r="T77" s="31">
        <f>[2]属性投放!BK78</f>
        <v>158</v>
      </c>
      <c r="U77" s="31">
        <f>[2]属性投放!BL78</f>
        <v>3150</v>
      </c>
      <c r="V77" s="31">
        <f>[2]属性投放!BM78</f>
        <v>3</v>
      </c>
      <c r="W77" s="31">
        <f>[2]属性投放!BP78</f>
        <v>475</v>
      </c>
      <c r="X77" s="31">
        <f>[2]属性投放!BQ78</f>
        <v>238</v>
      </c>
      <c r="Y77" s="31">
        <f>[2]属性投放!BR78</f>
        <v>4750</v>
      </c>
      <c r="Z77" s="31">
        <f>[2]属性投放!BS78</f>
        <v>10014</v>
      </c>
      <c r="AA77" s="31">
        <f>[2]属性投放!BT78</f>
        <v>4927</v>
      </c>
      <c r="AB77" s="31">
        <f>[2]属性投放!BU78</f>
        <v>83147</v>
      </c>
      <c r="AC77" s="31">
        <f>[2]属性投放!BX78</f>
        <v>1820</v>
      </c>
      <c r="AD77" s="31">
        <f>[2]属性投放!BY78</f>
        <v>912</v>
      </c>
      <c r="AE77" s="31">
        <f>[2]属性投放!BZ78</f>
        <v>18200</v>
      </c>
      <c r="AG77" s="31">
        <f>[2]属性投放!DM78</f>
        <v>10833</v>
      </c>
      <c r="AH77" s="31">
        <f>[2]属性投放!DN78</f>
        <v>5367</v>
      </c>
      <c r="AI77" s="31">
        <f>[2]属性投放!DO78</f>
        <v>87503</v>
      </c>
      <c r="AJ77" s="31">
        <f>[2]属性投放!DP78</f>
        <v>1737</v>
      </c>
      <c r="AK77" s="31">
        <f>[2]属性投放!DQ78</f>
        <v>869</v>
      </c>
      <c r="AL77" s="31">
        <f>[2]属性投放!DR78</f>
        <v>17370</v>
      </c>
      <c r="AM77" s="31">
        <f>[2]属性投放!DS78</f>
        <v>203</v>
      </c>
      <c r="AN77" s="31">
        <f>[2]属性投放!DT78</f>
        <v>101</v>
      </c>
      <c r="AO77" s="31">
        <f>[2]属性投放!DU78</f>
        <v>2027</v>
      </c>
      <c r="AP77" s="31">
        <f>[2]属性投放!DV78</f>
        <v>0</v>
      </c>
      <c r="AQ77" s="31">
        <f>[2]属性投放!DW78</f>
        <v>0</v>
      </c>
      <c r="AR77" s="31">
        <f>[2]属性投放!DX78</f>
        <v>0</v>
      </c>
      <c r="AS77" s="31">
        <f>[2]属性投放!DY78</f>
        <v>12570</v>
      </c>
      <c r="AT77" s="31">
        <f>[2]属性投放!DZ78</f>
        <v>6236</v>
      </c>
      <c r="AU77" s="31">
        <f>[2]属性投放!EA78</f>
        <v>104873</v>
      </c>
      <c r="AW77" s="32">
        <v>3</v>
      </c>
      <c r="AX77" s="32">
        <v>21</v>
      </c>
      <c r="AY77" s="13">
        <f>[1]卡牌消耗!$AC77</f>
        <v>70</v>
      </c>
      <c r="AZ77" s="33">
        <f>INDEX($CJ$5:$CJ$56,数据母表!AX77)</f>
        <v>10</v>
      </c>
      <c r="BA77" s="13">
        <f>[2]属性投放!CH78</f>
        <v>120</v>
      </c>
      <c r="BB77" s="13">
        <f>[2]属性投放!CI78</f>
        <v>60</v>
      </c>
      <c r="BC77" s="13">
        <f>[2]属性投放!CJ78</f>
        <v>1080</v>
      </c>
      <c r="BD77" s="32">
        <f>[1]卡牌消耗!AD77</f>
        <v>0</v>
      </c>
      <c r="BE77" s="32">
        <f>[1]卡牌消耗!AE77</f>
        <v>0</v>
      </c>
      <c r="BF77" s="32">
        <f>[1]卡牌消耗!AF77</f>
        <v>70</v>
      </c>
      <c r="BG77" s="32">
        <f>[1]卡牌消耗!AG77</f>
        <v>0</v>
      </c>
      <c r="BH77" s="32">
        <f>[1]卡牌消耗!AH77</f>
        <v>0</v>
      </c>
      <c r="BI77" s="32">
        <f>[1]卡牌消耗!AI77</f>
        <v>0</v>
      </c>
      <c r="BJ77" s="32">
        <f>[1]卡牌消耗!AJ77</f>
        <v>5050</v>
      </c>
      <c r="BM77" s="32">
        <v>5</v>
      </c>
      <c r="BN77" s="32">
        <v>13</v>
      </c>
      <c r="BO77" s="13">
        <f>[1]卡牌消耗!BG77</f>
        <v>0</v>
      </c>
      <c r="BP77" s="13">
        <f>[1]卡牌消耗!BH77</f>
        <v>0</v>
      </c>
      <c r="BQ77" s="13">
        <f>[1]卡牌消耗!BI77</f>
        <v>57</v>
      </c>
      <c r="BR77" s="13">
        <f>[1]卡牌消耗!BJ77</f>
        <v>0</v>
      </c>
      <c r="BS77" s="13">
        <f>[1]卡牌消耗!BK77</f>
        <v>67000</v>
      </c>
      <c r="BW77" s="14"/>
      <c r="BX77" s="14"/>
      <c r="BY77" s="14"/>
      <c r="BZ77" s="14"/>
      <c r="CA77" s="14"/>
      <c r="CB77" s="14"/>
      <c r="CP77" s="33">
        <v>73</v>
      </c>
      <c r="CQ77" s="33">
        <v>2</v>
      </c>
      <c r="CR77" s="13">
        <f>[1]卡牌消耗!DE77</f>
        <v>17000</v>
      </c>
      <c r="CS77" s="13">
        <f t="shared" si="28"/>
        <v>6800</v>
      </c>
      <c r="DK77" s="32">
        <v>73</v>
      </c>
      <c r="DL77" s="32">
        <f>[1]装备!AM78*8</f>
        <v>14080</v>
      </c>
      <c r="DM77" s="32">
        <f>[1]装备!AN78*8</f>
        <v>22560</v>
      </c>
      <c r="DN77" s="32">
        <f>[1]装备!AO78*8</f>
        <v>28160</v>
      </c>
      <c r="DO77" s="32">
        <f>[1]装备!AP78*8</f>
        <v>33800</v>
      </c>
      <c r="DR77" s="13">
        <v>73</v>
      </c>
      <c r="DS77" s="13">
        <v>1</v>
      </c>
      <c r="DT77" s="13">
        <f t="shared" si="29"/>
        <v>14080</v>
      </c>
      <c r="EH77" s="13">
        <f>[1]新神器!HA79</f>
        <v>5</v>
      </c>
      <c r="EI77" s="13">
        <f t="shared" si="30"/>
        <v>2</v>
      </c>
      <c r="EJ77" s="13">
        <f t="shared" si="31"/>
        <v>1</v>
      </c>
      <c r="EK77" s="13">
        <f>[1]新神器!HE79</f>
        <v>1606007</v>
      </c>
      <c r="EL77" s="13" t="str">
        <f>[1]新神器!HF79</f>
        <v>神器2-2 : 13级</v>
      </c>
      <c r="EM77" s="13">
        <f>[1]新神器!HH79</f>
        <v>13</v>
      </c>
      <c r="EN77" s="13">
        <f>[1]新神器!HJ79</f>
        <v>7</v>
      </c>
      <c r="EO77" s="13">
        <f>[2]新神器!$AW78*6</f>
        <v>10956</v>
      </c>
      <c r="EP77" s="13">
        <f t="shared" si="32"/>
        <v>1056</v>
      </c>
      <c r="EQ77" s="13">
        <f t="shared" si="27"/>
        <v>105</v>
      </c>
      <c r="ER77" s="13">
        <f>[1]新神器!$HL79</f>
        <v>4250</v>
      </c>
      <c r="ES77" s="13">
        <f t="shared" si="33"/>
        <v>109.25</v>
      </c>
      <c r="ET77" s="13">
        <f t="shared" si="34"/>
        <v>58</v>
      </c>
      <c r="FF77" s="38">
        <f>[2]专属武器!O76</f>
        <v>8</v>
      </c>
      <c r="FG77" s="38">
        <f>[2]专属武器!P76</f>
        <v>2</v>
      </c>
      <c r="FH77" s="13">
        <f>[2]专属武器!Q76</f>
        <v>480</v>
      </c>
      <c r="FI77" s="13">
        <f>[2]专属武器!R76</f>
        <v>240</v>
      </c>
      <c r="FJ77" s="13">
        <f>[2]专属武器!S76</f>
        <v>9600</v>
      </c>
      <c r="FK77" s="13">
        <f t="shared" si="35"/>
        <v>14400</v>
      </c>
      <c r="FL77" s="13">
        <f>IF(FG77&gt;0,INDEX([1]专属武器强化!DX$6:DX$77,($FF77-1)*9+$FG77),0)</f>
        <v>0</v>
      </c>
      <c r="FM77" s="13">
        <f>IF(FH77&gt;0,INDEX([1]专属武器强化!DY$6:DY$77,($FF77-1)*9+$FG77),0)</f>
        <v>0</v>
      </c>
      <c r="FN77" s="13">
        <f>IF(FI77&gt;0,INDEX([1]专属武器强化!DZ$6:DZ$77,($FF77-1)*9+$FG77),0)</f>
        <v>0</v>
      </c>
      <c r="FO77" s="13">
        <f>IF(FJ77&gt;0,INDEX([1]专属武器强化!EA$6:EA$77,($FF77-1)*9+$FG77),0)</f>
        <v>88.504000000000005</v>
      </c>
      <c r="FP77" s="13">
        <f>IF(FG77&gt;0,ROUND(INDEX([1]专属武器强化!$EY$6:$EY$77,(FF77-1)*9+FG77),0),0)</f>
        <v>57479</v>
      </c>
      <c r="FQ77" s="13">
        <f t="shared" si="36"/>
        <v>4425.2</v>
      </c>
      <c r="FR77" s="13">
        <f t="shared" si="37"/>
        <v>4482.6790000000001</v>
      </c>
      <c r="FS77" s="13">
        <f t="shared" si="38"/>
        <v>3.2123647488477314</v>
      </c>
      <c r="FV77" s="14"/>
      <c r="FW77" s="14"/>
    </row>
    <row r="78" spans="10:179" ht="16.5" x14ac:dyDescent="0.2">
      <c r="J78" s="31">
        <v>74</v>
      </c>
      <c r="K78" s="31">
        <v>5</v>
      </c>
      <c r="L78" s="31">
        <v>14</v>
      </c>
      <c r="M78" s="31">
        <f>[2]属性投放!AY79</f>
        <v>10014</v>
      </c>
      <c r="N78" s="31">
        <f>[2]属性投放!AZ79</f>
        <v>4927</v>
      </c>
      <c r="O78" s="31">
        <f>[2]属性投放!BA79</f>
        <v>83147</v>
      </c>
      <c r="P78" s="31">
        <f>[2]属性投放!BB79</f>
        <v>50</v>
      </c>
      <c r="Q78" s="31">
        <f>[2]属性投放!BC79</f>
        <v>25</v>
      </c>
      <c r="R78" s="31">
        <f>[2]属性投放!BD79</f>
        <v>500</v>
      </c>
      <c r="S78" s="31">
        <f>[2]属性投放!BJ79</f>
        <v>365</v>
      </c>
      <c r="T78" s="31">
        <f>[2]属性投放!BK79</f>
        <v>183</v>
      </c>
      <c r="U78" s="31">
        <f>[2]属性投放!BL79</f>
        <v>3650</v>
      </c>
      <c r="V78" s="31">
        <f>[2]属性投放!BM79</f>
        <v>3</v>
      </c>
      <c r="W78" s="31">
        <f>[2]属性投放!BP79</f>
        <v>520</v>
      </c>
      <c r="X78" s="31">
        <f>[2]属性投放!BQ79</f>
        <v>260</v>
      </c>
      <c r="Y78" s="31">
        <f>[2]属性投放!BR79</f>
        <v>5200</v>
      </c>
      <c r="Z78" s="31">
        <f>[2]属性投放!BS79</f>
        <v>11979</v>
      </c>
      <c r="AA78" s="31">
        <f>[2]属性投放!BT79</f>
        <v>5911</v>
      </c>
      <c r="AB78" s="31">
        <f>[2]属性投放!BU79</f>
        <v>102797</v>
      </c>
      <c r="AC78" s="31">
        <f>[2]属性投放!BX79</f>
        <v>1965</v>
      </c>
      <c r="AD78" s="31">
        <f>[2]属性投放!BY79</f>
        <v>984</v>
      </c>
      <c r="AE78" s="31">
        <f>[2]属性投放!BZ79</f>
        <v>19650</v>
      </c>
      <c r="AG78" s="31">
        <f>[2]属性投放!DM79</f>
        <v>12570</v>
      </c>
      <c r="AH78" s="31">
        <f>[2]属性投放!DN79</f>
        <v>6236</v>
      </c>
      <c r="AI78" s="31">
        <f>[2]属性投放!DO79</f>
        <v>104873</v>
      </c>
      <c r="AJ78" s="31">
        <f>[2]属性投放!DP79</f>
        <v>1737</v>
      </c>
      <c r="AK78" s="31">
        <f>[2]属性投放!DQ79</f>
        <v>869</v>
      </c>
      <c r="AL78" s="31">
        <f>[2]属性投放!DR79</f>
        <v>17370</v>
      </c>
      <c r="AM78" s="31">
        <f>[2]属性投放!DS79</f>
        <v>203</v>
      </c>
      <c r="AN78" s="31">
        <f>[2]属性投放!DT79</f>
        <v>101</v>
      </c>
      <c r="AO78" s="31">
        <f>[2]属性投放!DU79</f>
        <v>2027</v>
      </c>
      <c r="AP78" s="31">
        <f>[2]属性投放!DV79</f>
        <v>0</v>
      </c>
      <c r="AQ78" s="31">
        <f>[2]属性投放!DW79</f>
        <v>0</v>
      </c>
      <c r="AR78" s="31">
        <f>[2]属性投放!DX79</f>
        <v>0</v>
      </c>
      <c r="AS78" s="31">
        <f>[2]属性投放!DY79</f>
        <v>14307</v>
      </c>
      <c r="AT78" s="31">
        <f>[2]属性投放!DZ79</f>
        <v>7105</v>
      </c>
      <c r="AU78" s="31">
        <f>[2]属性投放!EA79</f>
        <v>122243</v>
      </c>
      <c r="AW78" s="32">
        <v>3</v>
      </c>
      <c r="AX78" s="32">
        <v>22</v>
      </c>
      <c r="AY78" s="13">
        <f>[1]卡牌消耗!$AC78</f>
        <v>73</v>
      </c>
      <c r="AZ78" s="33">
        <f>INDEX($CJ$5:$CJ$56,数据母表!AX78)</f>
        <v>11</v>
      </c>
      <c r="BA78" s="13">
        <f>[2]属性投放!CH79</f>
        <v>150</v>
      </c>
      <c r="BB78" s="13">
        <f>[2]属性投放!CI79</f>
        <v>75</v>
      </c>
      <c r="BC78" s="13">
        <f>[2]属性投放!CJ79</f>
        <v>1350</v>
      </c>
      <c r="BD78" s="32">
        <f>[1]卡牌消耗!AD78</f>
        <v>0</v>
      </c>
      <c r="BE78" s="32">
        <f>[1]卡牌消耗!AE78</f>
        <v>0</v>
      </c>
      <c r="BF78" s="32">
        <f>[1]卡牌消耗!AF78</f>
        <v>70</v>
      </c>
      <c r="BG78" s="32">
        <f>[1]卡牌消耗!AG78</f>
        <v>0</v>
      </c>
      <c r="BH78" s="32">
        <f>[1]卡牌消耗!AH78</f>
        <v>0</v>
      </c>
      <c r="BI78" s="32">
        <f>[1]卡牌消耗!AI78</f>
        <v>0</v>
      </c>
      <c r="BJ78" s="32">
        <f>[1]卡牌消耗!AJ78</f>
        <v>5050</v>
      </c>
      <c r="BM78" s="32">
        <v>5</v>
      </c>
      <c r="BN78" s="32">
        <v>14</v>
      </c>
      <c r="BO78" s="13">
        <f>[1]卡牌消耗!BG78</f>
        <v>0</v>
      </c>
      <c r="BP78" s="13">
        <f>[1]卡牌消耗!BH78</f>
        <v>0</v>
      </c>
      <c r="BQ78" s="13">
        <f>[1]卡牌消耗!BI78</f>
        <v>80</v>
      </c>
      <c r="BR78" s="13">
        <f>[1]卡牌消耗!BJ78</f>
        <v>0</v>
      </c>
      <c r="BS78" s="13">
        <f>[1]卡牌消耗!BK78</f>
        <v>67000</v>
      </c>
      <c r="BW78" s="14"/>
      <c r="BX78" s="14"/>
      <c r="BY78" s="14"/>
      <c r="BZ78" s="14"/>
      <c r="CA78" s="14"/>
      <c r="CB78" s="14"/>
      <c r="CP78" s="33">
        <v>74</v>
      </c>
      <c r="CQ78" s="33">
        <v>2</v>
      </c>
      <c r="CR78" s="13">
        <f>[1]卡牌消耗!DE78</f>
        <v>17750</v>
      </c>
      <c r="CS78" s="13">
        <f t="shared" si="28"/>
        <v>7100</v>
      </c>
      <c r="DK78" s="32">
        <v>74</v>
      </c>
      <c r="DL78" s="32">
        <f>[1]装备!AM79*8</f>
        <v>14680</v>
      </c>
      <c r="DM78" s="32">
        <f>[1]装备!AN79*8</f>
        <v>23480</v>
      </c>
      <c r="DN78" s="32">
        <f>[1]装备!AO79*8</f>
        <v>29320</v>
      </c>
      <c r="DO78" s="32">
        <f>[1]装备!AP79*8</f>
        <v>35200</v>
      </c>
      <c r="DR78" s="13">
        <v>74</v>
      </c>
      <c r="DS78" s="13">
        <v>1</v>
      </c>
      <c r="DT78" s="13">
        <f t="shared" si="29"/>
        <v>14680</v>
      </c>
      <c r="EH78" s="13">
        <f>[1]新神器!HA80</f>
        <v>5</v>
      </c>
      <c r="EI78" s="13">
        <f t="shared" si="30"/>
        <v>2</v>
      </c>
      <c r="EJ78" s="13">
        <f t="shared" si="31"/>
        <v>1</v>
      </c>
      <c r="EK78" s="13">
        <f>[1]新神器!HE80</f>
        <v>1606007</v>
      </c>
      <c r="EL78" s="13" t="str">
        <f>[1]新神器!HF80</f>
        <v>神器2-2 : 14级</v>
      </c>
      <c r="EM78" s="13">
        <f>[1]新神器!HH80</f>
        <v>14</v>
      </c>
      <c r="EN78" s="13">
        <f>[1]新神器!HJ80</f>
        <v>7</v>
      </c>
      <c r="EO78" s="13">
        <f>[2]新神器!$AW79*6</f>
        <v>12018</v>
      </c>
      <c r="EP78" s="13">
        <f t="shared" si="32"/>
        <v>1062</v>
      </c>
      <c r="EQ78" s="13">
        <f t="shared" si="27"/>
        <v>105</v>
      </c>
      <c r="ER78" s="13">
        <f>[1]新神器!$HL80</f>
        <v>4300</v>
      </c>
      <c r="ES78" s="13">
        <f t="shared" si="33"/>
        <v>109.3</v>
      </c>
      <c r="ET78" s="13">
        <f t="shared" si="34"/>
        <v>58.3</v>
      </c>
      <c r="FF78" s="38">
        <f>[2]专属武器!O77</f>
        <v>8</v>
      </c>
      <c r="FG78" s="38">
        <f>[2]专属武器!P77</f>
        <v>3</v>
      </c>
      <c r="FH78" s="13">
        <f>[2]专属武器!Q77</f>
        <v>640</v>
      </c>
      <c r="FI78" s="13">
        <f>[2]专属武器!R77</f>
        <v>320</v>
      </c>
      <c r="FJ78" s="13">
        <f>[2]专属武器!S77</f>
        <v>12800</v>
      </c>
      <c r="FK78" s="13">
        <f t="shared" si="35"/>
        <v>19200</v>
      </c>
      <c r="FL78" s="13">
        <f>IF(FG78&gt;0,INDEX([1]专属武器强化!DX$6:DX$77,($FF78-1)*9+$FG78),0)</f>
        <v>0</v>
      </c>
      <c r="FM78" s="13">
        <f>IF(FH78&gt;0,INDEX([1]专属武器强化!DY$6:DY$77,($FF78-1)*9+$FG78),0)</f>
        <v>0</v>
      </c>
      <c r="FN78" s="13">
        <f>IF(FI78&gt;0,INDEX([1]专属武器强化!DZ$6:DZ$77,($FF78-1)*9+$FG78),0)</f>
        <v>0</v>
      </c>
      <c r="FO78" s="13">
        <f>IF(FJ78&gt;0,INDEX([1]专属武器强化!EA$6:EA$77,($FF78-1)*9+$FG78),0)</f>
        <v>132.756</v>
      </c>
      <c r="FP78" s="13">
        <f>IF(FG78&gt;0,ROUND(INDEX([1]专属武器强化!$EY$6:$EY$77,(FF78-1)*9+FG78),0),0)</f>
        <v>95798</v>
      </c>
      <c r="FQ78" s="13">
        <f t="shared" si="36"/>
        <v>6637.8</v>
      </c>
      <c r="FR78" s="13">
        <f t="shared" si="37"/>
        <v>6733.598</v>
      </c>
      <c r="FS78" s="13">
        <f t="shared" si="38"/>
        <v>2.851373069791217</v>
      </c>
      <c r="FV78" s="14"/>
      <c r="FW78" s="14"/>
    </row>
    <row r="79" spans="10:179" ht="16.5" x14ac:dyDescent="0.2">
      <c r="J79" s="31">
        <v>75</v>
      </c>
      <c r="K79" s="31">
        <v>5</v>
      </c>
      <c r="L79" s="31">
        <v>15</v>
      </c>
      <c r="M79" s="31">
        <f>[2]属性投放!AY80</f>
        <v>11979</v>
      </c>
      <c r="N79" s="31">
        <f>[2]属性投放!AZ80</f>
        <v>5911</v>
      </c>
      <c r="O79" s="31">
        <f>[2]属性投放!BA80</f>
        <v>102797</v>
      </c>
      <c r="P79" s="31">
        <f>[2]属性投放!BB80</f>
        <v>50</v>
      </c>
      <c r="Q79" s="31">
        <f>[2]属性投放!BC80</f>
        <v>25</v>
      </c>
      <c r="R79" s="31">
        <f>[2]属性投放!BD80</f>
        <v>500</v>
      </c>
      <c r="S79" s="31">
        <f>[2]属性投放!BJ80</f>
        <v>500</v>
      </c>
      <c r="T79" s="31">
        <f>[2]属性投放!BK80</f>
        <v>250</v>
      </c>
      <c r="U79" s="31">
        <f>[2]属性投放!BL80</f>
        <v>5000</v>
      </c>
      <c r="V79" s="31">
        <f>[2]属性投放!BM80</f>
        <v>3</v>
      </c>
      <c r="W79" s="31">
        <f>[2]属性投放!BP80</f>
        <v>825</v>
      </c>
      <c r="X79" s="31">
        <f>[2]属性投放!BQ80</f>
        <v>413</v>
      </c>
      <c r="Y79" s="31">
        <f>[2]属性投放!BR80</f>
        <v>8250</v>
      </c>
      <c r="Z79" s="31">
        <f>[2]属性投放!BS80</f>
        <v>14704</v>
      </c>
      <c r="AA79" s="31">
        <f>[2]属性投放!BT80</f>
        <v>7274</v>
      </c>
      <c r="AB79" s="31">
        <f>[2]属性投放!BU80</f>
        <v>130047</v>
      </c>
      <c r="AC79" s="31">
        <f>[2]属性投放!BX80</f>
        <v>2725</v>
      </c>
      <c r="AD79" s="31">
        <f>[2]属性投放!BY80</f>
        <v>1363</v>
      </c>
      <c r="AE79" s="31">
        <f>[2]属性投放!BZ80</f>
        <v>27250</v>
      </c>
      <c r="AG79" s="31">
        <f>[2]属性投放!DM80</f>
        <v>14307</v>
      </c>
      <c r="AH79" s="31">
        <f>[2]属性投放!DN80</f>
        <v>7105</v>
      </c>
      <c r="AI79" s="31">
        <f>[2]属性投放!DO80</f>
        <v>122243</v>
      </c>
      <c r="AJ79" s="31">
        <f>[2]属性投放!DP80</f>
        <v>1737</v>
      </c>
      <c r="AK79" s="31">
        <f>[2]属性投放!DQ80</f>
        <v>869</v>
      </c>
      <c r="AL79" s="31">
        <f>[2]属性投放!DR80</f>
        <v>17370</v>
      </c>
      <c r="AM79" s="31">
        <f>[2]属性投放!DS80</f>
        <v>203</v>
      </c>
      <c r="AN79" s="31">
        <f>[2]属性投放!DT80</f>
        <v>101</v>
      </c>
      <c r="AO79" s="31">
        <f>[2]属性投放!DU80</f>
        <v>2027</v>
      </c>
      <c r="AP79" s="31">
        <f>[2]属性投放!DV80</f>
        <v>5075</v>
      </c>
      <c r="AQ79" s="31">
        <f>[2]属性投放!DW80</f>
        <v>2525</v>
      </c>
      <c r="AR79" s="31">
        <f>[2]属性投放!DX80</f>
        <v>50675</v>
      </c>
      <c r="AS79" s="31">
        <f>[2]属性投放!DY80</f>
        <v>21119</v>
      </c>
      <c r="AT79" s="31">
        <f>[2]属性投放!DZ80</f>
        <v>10499</v>
      </c>
      <c r="AU79" s="31">
        <f>[2]属性投放!EA80</f>
        <v>190288</v>
      </c>
      <c r="AW79" s="32">
        <v>3</v>
      </c>
      <c r="AX79" s="32">
        <v>23</v>
      </c>
      <c r="AY79" s="13">
        <f>[1]卡牌消耗!$AC79</f>
        <v>75</v>
      </c>
      <c r="AZ79" s="33">
        <f>INDEX($CJ$5:$CJ$56,数据母表!AX79)</f>
        <v>11</v>
      </c>
      <c r="BA79" s="13">
        <f>[2]属性投放!CH80</f>
        <v>150</v>
      </c>
      <c r="BB79" s="13">
        <f>[2]属性投放!CI80</f>
        <v>75</v>
      </c>
      <c r="BC79" s="13">
        <f>[2]属性投放!CJ80</f>
        <v>1350</v>
      </c>
      <c r="BD79" s="32">
        <f>[1]卡牌消耗!AD79</f>
        <v>0</v>
      </c>
      <c r="BE79" s="32">
        <f>[1]卡牌消耗!AE79</f>
        <v>0</v>
      </c>
      <c r="BF79" s="32">
        <f>[1]卡牌消耗!AF79</f>
        <v>0</v>
      </c>
      <c r="BG79" s="32">
        <f>[1]卡牌消耗!AG79</f>
        <v>20</v>
      </c>
      <c r="BH79" s="32">
        <f>[1]卡牌消耗!AH79</f>
        <v>0</v>
      </c>
      <c r="BI79" s="32">
        <f>[1]卡牌消耗!AI79</f>
        <v>0</v>
      </c>
      <c r="BJ79" s="32">
        <f>[1]卡牌消耗!AJ79</f>
        <v>6950</v>
      </c>
      <c r="BM79" s="32">
        <v>5</v>
      </c>
      <c r="BN79" s="32">
        <v>15</v>
      </c>
      <c r="BO79" s="13">
        <f>[1]卡牌消耗!BG79</f>
        <v>0</v>
      </c>
      <c r="BP79" s="13">
        <f>[1]卡牌消耗!BH79</f>
        <v>0</v>
      </c>
      <c r="BQ79" s="13">
        <f>[1]卡牌消耗!BI79</f>
        <v>107</v>
      </c>
      <c r="BR79" s="13">
        <f>[1]卡牌消耗!BJ79</f>
        <v>0</v>
      </c>
      <c r="BS79" s="13">
        <f>[1]卡牌消耗!BK79</f>
        <v>89500</v>
      </c>
      <c r="BW79" s="14"/>
      <c r="BX79" s="14"/>
      <c r="BY79" s="14"/>
      <c r="BZ79" s="14"/>
      <c r="CA79" s="14"/>
      <c r="CB79" s="14"/>
      <c r="CP79" s="33">
        <v>75</v>
      </c>
      <c r="CQ79" s="33">
        <v>2</v>
      </c>
      <c r="CR79" s="13">
        <f>[1]卡牌消耗!DE79</f>
        <v>16550</v>
      </c>
      <c r="CS79" s="13">
        <f t="shared" si="28"/>
        <v>6620</v>
      </c>
      <c r="DK79" s="32">
        <v>75</v>
      </c>
      <c r="DL79" s="32">
        <f>[1]装备!AM80*8</f>
        <v>15240</v>
      </c>
      <c r="DM79" s="32">
        <f>[1]装备!AN80*8</f>
        <v>24400</v>
      </c>
      <c r="DN79" s="32">
        <f>[1]装备!AO80*8</f>
        <v>30520</v>
      </c>
      <c r="DO79" s="32">
        <f>[1]装备!AP80*8</f>
        <v>36600</v>
      </c>
      <c r="DR79" s="13">
        <v>75</v>
      </c>
      <c r="DS79" s="13">
        <v>1</v>
      </c>
      <c r="DT79" s="13">
        <f t="shared" si="29"/>
        <v>15240</v>
      </c>
      <c r="EH79" s="13">
        <f>[1]新神器!HA81</f>
        <v>5</v>
      </c>
      <c r="EI79" s="13">
        <f t="shared" si="30"/>
        <v>2</v>
      </c>
      <c r="EJ79" s="13">
        <f t="shared" si="31"/>
        <v>1</v>
      </c>
      <c r="EK79" s="13">
        <f>[1]新神器!HE81</f>
        <v>1606007</v>
      </c>
      <c r="EL79" s="13" t="str">
        <f>[1]新神器!HF81</f>
        <v>神器2-2 : 15级</v>
      </c>
      <c r="EM79" s="13">
        <f>[1]新神器!HH81</f>
        <v>15</v>
      </c>
      <c r="EN79" s="13">
        <f>[1]新神器!HJ81</f>
        <v>7</v>
      </c>
      <c r="EO79" s="13">
        <f>[2]新神器!$AW80*6</f>
        <v>13170</v>
      </c>
      <c r="EP79" s="13">
        <f t="shared" si="32"/>
        <v>1152</v>
      </c>
      <c r="EQ79" s="13">
        <f t="shared" si="27"/>
        <v>105</v>
      </c>
      <c r="ER79" s="13">
        <f>[1]新神器!$HL81</f>
        <v>4400</v>
      </c>
      <c r="ES79" s="13">
        <f t="shared" si="33"/>
        <v>109.4</v>
      </c>
      <c r="ET79" s="13">
        <f t="shared" si="34"/>
        <v>63.18</v>
      </c>
      <c r="FF79" s="38">
        <f>[2]专属武器!O78</f>
        <v>8</v>
      </c>
      <c r="FG79" s="38">
        <f>[2]专属武器!P78</f>
        <v>4</v>
      </c>
      <c r="FH79" s="13">
        <f>[2]专属武器!Q78</f>
        <v>960</v>
      </c>
      <c r="FI79" s="13">
        <f>[2]专属武器!R78</f>
        <v>480</v>
      </c>
      <c r="FJ79" s="13">
        <f>[2]专属武器!S78</f>
        <v>19200</v>
      </c>
      <c r="FK79" s="13">
        <f t="shared" si="35"/>
        <v>28800</v>
      </c>
      <c r="FL79" s="13">
        <f>IF(FG79&gt;0,INDEX([1]专属武器强化!DX$6:DX$77,($FF79-1)*9+$FG79),0)</f>
        <v>0</v>
      </c>
      <c r="FM79" s="13">
        <f>IF(FH79&gt;0,INDEX([1]专属武器强化!DY$6:DY$77,($FF79-1)*9+$FG79),0)</f>
        <v>0</v>
      </c>
      <c r="FN79" s="13">
        <f>IF(FI79&gt;0,INDEX([1]专属武器强化!DZ$6:DZ$77,($FF79-1)*9+$FG79),0)</f>
        <v>0</v>
      </c>
      <c r="FO79" s="13">
        <f>IF(FJ79&gt;0,INDEX([1]专属武器强化!EA$6:EA$77,($FF79-1)*9+$FG79),0)</f>
        <v>221.26</v>
      </c>
      <c r="FP79" s="13">
        <f>IF(FG79&gt;0,ROUND(INDEX([1]专属武器强化!$EY$6:$EY$77,(FF79-1)*9+FG79),0),0)</f>
        <v>153277</v>
      </c>
      <c r="FQ79" s="13">
        <f t="shared" si="36"/>
        <v>11063</v>
      </c>
      <c r="FR79" s="13">
        <f t="shared" si="37"/>
        <v>11216.277</v>
      </c>
      <c r="FS79" s="13">
        <f t="shared" si="38"/>
        <v>2.567696928312309</v>
      </c>
      <c r="FV79" s="14"/>
      <c r="FW79" s="14"/>
    </row>
    <row r="80" spans="10:179" ht="16.5" x14ac:dyDescent="0.2">
      <c r="J80" s="31">
        <v>76</v>
      </c>
      <c r="K80" s="31">
        <v>5</v>
      </c>
      <c r="L80" s="31">
        <v>16</v>
      </c>
      <c r="M80" s="31">
        <f>[2]属性投放!AY81</f>
        <v>14704</v>
      </c>
      <c r="N80" s="31">
        <f>[2]属性投放!AZ81</f>
        <v>7274</v>
      </c>
      <c r="O80" s="31">
        <f>[2]属性投放!BA81</f>
        <v>130047</v>
      </c>
      <c r="P80" s="31">
        <f>[2]属性投放!BB81</f>
        <v>75</v>
      </c>
      <c r="Q80" s="31">
        <f>[2]属性投放!BC81</f>
        <v>38</v>
      </c>
      <c r="R80" s="31">
        <f>[2]属性投放!BD81</f>
        <v>750</v>
      </c>
      <c r="S80" s="31">
        <f>[2]属性投放!BJ81</f>
        <v>580</v>
      </c>
      <c r="T80" s="31">
        <f>[2]属性投放!BK81</f>
        <v>290</v>
      </c>
      <c r="U80" s="31">
        <f>[2]属性投放!BL81</f>
        <v>5800</v>
      </c>
      <c r="V80" s="31">
        <f>[2]属性投放!BM81</f>
        <v>3</v>
      </c>
      <c r="W80" s="31">
        <f>[2]属性投放!BP81</f>
        <v>870</v>
      </c>
      <c r="X80" s="31">
        <f>[2]属性投放!BQ81</f>
        <v>435</v>
      </c>
      <c r="Y80" s="31">
        <f>[2]属性投放!BR81</f>
        <v>8700</v>
      </c>
      <c r="Z80" s="31">
        <f>[2]属性投放!BS81</f>
        <v>17839</v>
      </c>
      <c r="AA80" s="31">
        <f>[2]属性投放!BT81</f>
        <v>8845</v>
      </c>
      <c r="AB80" s="31">
        <f>[2]属性投放!BU81</f>
        <v>161397</v>
      </c>
      <c r="AC80" s="31">
        <f>[2]属性投放!BX81</f>
        <v>3135</v>
      </c>
      <c r="AD80" s="31">
        <f>[2]属性投放!BY81</f>
        <v>1571</v>
      </c>
      <c r="AE80" s="31">
        <f>[2]属性投放!BZ81</f>
        <v>31350</v>
      </c>
      <c r="AG80" s="31">
        <f>[2]属性投放!DM81</f>
        <v>21119</v>
      </c>
      <c r="AH80" s="31">
        <f>[2]属性投放!DN81</f>
        <v>10499</v>
      </c>
      <c r="AI80" s="31">
        <f>[2]属性投放!DO81</f>
        <v>190288</v>
      </c>
      <c r="AJ80" s="31">
        <f>[2]属性投放!DP81</f>
        <v>3048</v>
      </c>
      <c r="AK80" s="31">
        <f>[2]属性投放!DQ81</f>
        <v>1524</v>
      </c>
      <c r="AL80" s="31">
        <f>[2]属性投放!DR81</f>
        <v>30480</v>
      </c>
      <c r="AM80" s="31">
        <f>[2]属性投放!DS81</f>
        <v>284</v>
      </c>
      <c r="AN80" s="31">
        <f>[2]属性投放!DT81</f>
        <v>142</v>
      </c>
      <c r="AO80" s="31">
        <f>[2]属性投放!DU81</f>
        <v>2845</v>
      </c>
      <c r="AP80" s="31">
        <f>[2]属性投放!DV81</f>
        <v>0</v>
      </c>
      <c r="AQ80" s="31">
        <f>[2]属性投放!DW81</f>
        <v>0</v>
      </c>
      <c r="AR80" s="31">
        <f>[2]属性投放!DX81</f>
        <v>0</v>
      </c>
      <c r="AS80" s="31">
        <f>[2]属性投放!DY81</f>
        <v>24167</v>
      </c>
      <c r="AT80" s="31">
        <f>[2]属性投放!DZ81</f>
        <v>12023</v>
      </c>
      <c r="AU80" s="31">
        <f>[2]属性投放!EA81</f>
        <v>220768</v>
      </c>
      <c r="AW80" s="32">
        <v>3</v>
      </c>
      <c r="AX80" s="32">
        <v>24</v>
      </c>
      <c r="AY80" s="13">
        <f>[1]卡牌消耗!$AC80</f>
        <v>78</v>
      </c>
      <c r="AZ80" s="33">
        <f>INDEX($CJ$5:$CJ$56,数据母表!AX80)</f>
        <v>11</v>
      </c>
      <c r="BA80" s="13">
        <f>[2]属性投放!CH81</f>
        <v>150</v>
      </c>
      <c r="BB80" s="13">
        <f>[2]属性投放!CI81</f>
        <v>75</v>
      </c>
      <c r="BC80" s="13">
        <f>[2]属性投放!CJ81</f>
        <v>1350</v>
      </c>
      <c r="BD80" s="32">
        <f>[1]卡牌消耗!AD80</f>
        <v>0</v>
      </c>
      <c r="BE80" s="32">
        <f>[1]卡牌消耗!AE80</f>
        <v>0</v>
      </c>
      <c r="BF80" s="32">
        <f>[1]卡牌消耗!AF80</f>
        <v>0</v>
      </c>
      <c r="BG80" s="32">
        <f>[1]卡牌消耗!AG80</f>
        <v>20</v>
      </c>
      <c r="BH80" s="32">
        <f>[1]卡牌消耗!AH80</f>
        <v>0</v>
      </c>
      <c r="BI80" s="32">
        <f>[1]卡牌消耗!AI80</f>
        <v>0</v>
      </c>
      <c r="BJ80" s="32">
        <f>[1]卡牌消耗!AJ80</f>
        <v>6950</v>
      </c>
      <c r="BM80" s="32">
        <v>5</v>
      </c>
      <c r="BN80" s="32">
        <v>16</v>
      </c>
      <c r="BO80" s="13">
        <f>[1]卡牌消耗!BG80</f>
        <v>0</v>
      </c>
      <c r="BP80" s="13">
        <f>[1]卡牌消耗!BH80</f>
        <v>0</v>
      </c>
      <c r="BQ80" s="13">
        <f>[1]卡牌消耗!BI80</f>
        <v>137</v>
      </c>
      <c r="BR80" s="13">
        <f>[1]卡牌消耗!BJ80</f>
        <v>0</v>
      </c>
      <c r="BS80" s="13">
        <f>[1]卡牌消耗!BK80</f>
        <v>161500</v>
      </c>
      <c r="BW80" s="14"/>
      <c r="BX80" s="14"/>
      <c r="BY80" s="14"/>
      <c r="BZ80" s="14"/>
      <c r="CA80" s="14"/>
      <c r="CB80" s="14"/>
      <c r="CP80" s="33">
        <v>76</v>
      </c>
      <c r="CQ80" s="33">
        <v>2</v>
      </c>
      <c r="CR80" s="13">
        <f>[1]卡牌消耗!DE80</f>
        <v>17400</v>
      </c>
      <c r="CS80" s="13">
        <f t="shared" si="28"/>
        <v>6960</v>
      </c>
      <c r="DK80" s="32">
        <v>76</v>
      </c>
      <c r="DL80" s="32">
        <f>[1]装备!AM81*8</f>
        <v>15840</v>
      </c>
      <c r="DM80" s="32">
        <f>[1]装备!AN81*8</f>
        <v>25320</v>
      </c>
      <c r="DN80" s="32">
        <f>[1]装备!AO81*8</f>
        <v>31680</v>
      </c>
      <c r="DO80" s="32">
        <f>[1]装备!AP81*8</f>
        <v>38000</v>
      </c>
      <c r="DR80" s="13">
        <v>76</v>
      </c>
      <c r="DS80" s="13">
        <v>1</v>
      </c>
      <c r="DT80" s="13">
        <f t="shared" si="29"/>
        <v>15840</v>
      </c>
      <c r="EH80" s="13">
        <f>[1]新神器!HA82</f>
        <v>6</v>
      </c>
      <c r="EI80" s="13">
        <f t="shared" si="30"/>
        <v>2</v>
      </c>
      <c r="EJ80" s="13">
        <f t="shared" si="31"/>
        <v>2</v>
      </c>
      <c r="EK80" s="13">
        <f>[1]新神器!HE82</f>
        <v>1606008</v>
      </c>
      <c r="EL80" s="13" t="str">
        <f>[1]新神器!HF82</f>
        <v>神器2-3 : 1级</v>
      </c>
      <c r="EM80" s="13">
        <f>[1]新神器!HH82</f>
        <v>1</v>
      </c>
      <c r="EN80" s="13">
        <f>[1]新神器!HJ82</f>
        <v>1</v>
      </c>
      <c r="EO80" s="13">
        <f>[2]新神器!$AW81*6</f>
        <v>2082</v>
      </c>
      <c r="EP80" s="13">
        <f t="shared" si="32"/>
        <v>2082</v>
      </c>
      <c r="EQ80" s="13">
        <f t="shared" si="27"/>
        <v>45</v>
      </c>
      <c r="ER80" s="13">
        <f>[1]新神器!$HL82</f>
        <v>5350</v>
      </c>
      <c r="ES80" s="13">
        <f t="shared" si="33"/>
        <v>50.35</v>
      </c>
      <c r="ET80" s="13">
        <f t="shared" si="34"/>
        <v>248.1</v>
      </c>
      <c r="FF80" s="38">
        <f>[2]专属武器!O79</f>
        <v>8</v>
      </c>
      <c r="FG80" s="38">
        <f>[2]专属武器!P79</f>
        <v>5</v>
      </c>
      <c r="FH80" s="13">
        <f>[2]专属武器!Q79</f>
        <v>1280</v>
      </c>
      <c r="FI80" s="13">
        <f>[2]专属武器!R79</f>
        <v>640</v>
      </c>
      <c r="FJ80" s="13">
        <f>[2]专属武器!S79</f>
        <v>25600</v>
      </c>
      <c r="FK80" s="13">
        <f t="shared" si="35"/>
        <v>38400</v>
      </c>
      <c r="FL80" s="13">
        <f>IF(FG80&gt;0,INDEX([1]专属武器强化!DX$6:DX$77,($FF80-1)*9+$FG80),0)</f>
        <v>0</v>
      </c>
      <c r="FM80" s="13">
        <f>IF(FH80&gt;0,INDEX([1]专属武器强化!DY$6:DY$77,($FF80-1)*9+$FG80),0)</f>
        <v>0</v>
      </c>
      <c r="FN80" s="13">
        <f>IF(FI80&gt;0,INDEX([1]专属武器强化!DZ$6:DZ$77,($FF80-1)*9+$FG80),0)</f>
        <v>0</v>
      </c>
      <c r="FO80" s="13">
        <f>IF(FJ80&gt;0,INDEX([1]专属武器强化!EA$6:EA$77,($FF80-1)*9+$FG80),0)</f>
        <v>354.01600000000002</v>
      </c>
      <c r="FP80" s="13">
        <f>IF(FG80&gt;0,ROUND(INDEX([1]专属武器强化!$EY$6:$EY$77,(FF80-1)*9+FG80),0),0)</f>
        <v>249075</v>
      </c>
      <c r="FQ80" s="13">
        <f t="shared" si="36"/>
        <v>17700.8</v>
      </c>
      <c r="FR80" s="13">
        <f t="shared" si="37"/>
        <v>17949.875</v>
      </c>
      <c r="FS80" s="13">
        <f t="shared" si="38"/>
        <v>2.1392906635840081</v>
      </c>
      <c r="FV80" s="14"/>
      <c r="FW80" s="14"/>
    </row>
    <row r="81" spans="10:179" ht="16.5" x14ac:dyDescent="0.2">
      <c r="J81" s="31">
        <v>77</v>
      </c>
      <c r="K81" s="31">
        <v>5</v>
      </c>
      <c r="L81" s="31">
        <v>17</v>
      </c>
      <c r="M81" s="31">
        <f>[2]属性投放!AY82</f>
        <v>17839</v>
      </c>
      <c r="N81" s="31">
        <f>[2]属性投放!AZ82</f>
        <v>8845</v>
      </c>
      <c r="O81" s="31">
        <f>[2]属性投放!BA82</f>
        <v>161397</v>
      </c>
      <c r="P81" s="31">
        <f>[2]属性投放!BB82</f>
        <v>75</v>
      </c>
      <c r="Q81" s="31">
        <f>[2]属性投放!BC82</f>
        <v>38</v>
      </c>
      <c r="R81" s="31">
        <f>[2]属性投放!BD82</f>
        <v>750</v>
      </c>
      <c r="S81" s="31">
        <f>[2]属性投放!BJ82</f>
        <v>720</v>
      </c>
      <c r="T81" s="31">
        <f>[2]属性投放!BK82</f>
        <v>360</v>
      </c>
      <c r="U81" s="31">
        <f>[2]属性投放!BL82</f>
        <v>7200</v>
      </c>
      <c r="V81" s="31">
        <f>[2]属性投放!BM82</f>
        <v>3</v>
      </c>
      <c r="W81" s="31">
        <f>[2]属性投放!BP82</f>
        <v>950</v>
      </c>
      <c r="X81" s="31">
        <f>[2]属性投放!BQ82</f>
        <v>475</v>
      </c>
      <c r="Y81" s="31">
        <f>[2]属性投放!BR82</f>
        <v>9500</v>
      </c>
      <c r="Z81" s="31">
        <f>[2]属性投放!BS82</f>
        <v>21549</v>
      </c>
      <c r="AA81" s="31">
        <f>[2]属性投放!BT82</f>
        <v>10704</v>
      </c>
      <c r="AB81" s="31">
        <f>[2]属性投放!BU82</f>
        <v>198497</v>
      </c>
      <c r="AC81" s="31">
        <f>[2]属性投放!BX82</f>
        <v>3710</v>
      </c>
      <c r="AD81" s="31">
        <f>[2]属性投放!BY82</f>
        <v>1859</v>
      </c>
      <c r="AE81" s="31">
        <f>[2]属性投放!BZ82</f>
        <v>37100</v>
      </c>
      <c r="AG81" s="31">
        <f>[2]属性投放!DM82</f>
        <v>24167</v>
      </c>
      <c r="AH81" s="31">
        <f>[2]属性投放!DN82</f>
        <v>12023</v>
      </c>
      <c r="AI81" s="31">
        <f>[2]属性投放!DO82</f>
        <v>220768</v>
      </c>
      <c r="AJ81" s="31">
        <f>[2]属性投放!DP82</f>
        <v>3048</v>
      </c>
      <c r="AK81" s="31">
        <f>[2]属性投放!DQ82</f>
        <v>1524</v>
      </c>
      <c r="AL81" s="31">
        <f>[2]属性投放!DR82</f>
        <v>30480</v>
      </c>
      <c r="AM81" s="31">
        <f>[2]属性投放!DS82</f>
        <v>284</v>
      </c>
      <c r="AN81" s="31">
        <f>[2]属性投放!DT82</f>
        <v>142</v>
      </c>
      <c r="AO81" s="31">
        <f>[2]属性投放!DU82</f>
        <v>2845</v>
      </c>
      <c r="AP81" s="31">
        <f>[2]属性投放!DV82</f>
        <v>0</v>
      </c>
      <c r="AQ81" s="31">
        <f>[2]属性投放!DW82</f>
        <v>0</v>
      </c>
      <c r="AR81" s="31">
        <f>[2]属性投放!DX82</f>
        <v>0</v>
      </c>
      <c r="AS81" s="31">
        <f>[2]属性投放!DY82</f>
        <v>27215</v>
      </c>
      <c r="AT81" s="31">
        <f>[2]属性投放!DZ82</f>
        <v>13547</v>
      </c>
      <c r="AU81" s="31">
        <f>[2]属性投放!EA82</f>
        <v>251248</v>
      </c>
      <c r="AW81" s="32">
        <v>3</v>
      </c>
      <c r="AX81" s="32">
        <v>25</v>
      </c>
      <c r="AY81" s="13">
        <f>[1]卡牌消耗!$AC81</f>
        <v>80</v>
      </c>
      <c r="AZ81" s="33">
        <f>INDEX($CJ$5:$CJ$56,数据母表!AX81)</f>
        <v>12</v>
      </c>
      <c r="BA81" s="13">
        <f>[2]属性投放!CH82</f>
        <v>200</v>
      </c>
      <c r="BB81" s="13">
        <f>[2]属性投放!CI82</f>
        <v>100</v>
      </c>
      <c r="BC81" s="13">
        <f>[2]属性投放!CJ82</f>
        <v>1800</v>
      </c>
      <c r="BD81" s="32">
        <f>[1]卡牌消耗!AD81</f>
        <v>0</v>
      </c>
      <c r="BE81" s="32">
        <f>[1]卡牌消耗!AE81</f>
        <v>0</v>
      </c>
      <c r="BF81" s="32">
        <f>[1]卡牌消耗!AF81</f>
        <v>0</v>
      </c>
      <c r="BG81" s="32">
        <f>[1]卡牌消耗!AG81</f>
        <v>20</v>
      </c>
      <c r="BH81" s="32">
        <f>[1]卡牌消耗!AH81</f>
        <v>0</v>
      </c>
      <c r="BI81" s="32">
        <f>[1]卡牌消耗!AI81</f>
        <v>0</v>
      </c>
      <c r="BJ81" s="32">
        <f>[1]卡牌消耗!AJ81</f>
        <v>7600</v>
      </c>
      <c r="BM81" s="32">
        <v>5</v>
      </c>
      <c r="BN81" s="32">
        <v>17</v>
      </c>
      <c r="BO81" s="13">
        <f>[1]卡牌消耗!BG81</f>
        <v>0</v>
      </c>
      <c r="BP81" s="13">
        <f>[1]卡牌消耗!BH81</f>
        <v>0</v>
      </c>
      <c r="BQ81" s="13">
        <f>[1]卡牌消耗!BI81</f>
        <v>0</v>
      </c>
      <c r="BR81" s="13">
        <f>[1]卡牌消耗!BJ81</f>
        <v>26</v>
      </c>
      <c r="BS81" s="13">
        <f>[1]卡牌消耗!BK81</f>
        <v>161500</v>
      </c>
      <c r="BW81" s="14"/>
      <c r="BX81" s="14"/>
      <c r="BY81" s="14"/>
      <c r="BZ81" s="14"/>
      <c r="CA81" s="14"/>
      <c r="CB81" s="14"/>
      <c r="CP81" s="33">
        <v>77</v>
      </c>
      <c r="CQ81" s="33">
        <v>2</v>
      </c>
      <c r="CR81" s="13">
        <f>[1]卡牌消耗!DE81</f>
        <v>18250</v>
      </c>
      <c r="CS81" s="13">
        <f t="shared" si="28"/>
        <v>7300</v>
      </c>
      <c r="DK81" s="32">
        <v>77</v>
      </c>
      <c r="DL81" s="32">
        <f>[1]装备!AM82*8</f>
        <v>16440</v>
      </c>
      <c r="DM81" s="32">
        <f>[1]装备!AN82*8</f>
        <v>26280</v>
      </c>
      <c r="DN81" s="32">
        <f>[1]装备!AO82*8</f>
        <v>32840</v>
      </c>
      <c r="DO81" s="32">
        <f>[1]装备!AP82*8</f>
        <v>39400</v>
      </c>
      <c r="DR81" s="13">
        <v>77</v>
      </c>
      <c r="DS81" s="13">
        <v>1</v>
      </c>
      <c r="DT81" s="13">
        <f t="shared" si="29"/>
        <v>16440</v>
      </c>
      <c r="EH81" s="13">
        <f>[1]新神器!HA83</f>
        <v>6</v>
      </c>
      <c r="EI81" s="13">
        <f t="shared" si="30"/>
        <v>2</v>
      </c>
      <c r="EJ81" s="13">
        <f t="shared" si="31"/>
        <v>2</v>
      </c>
      <c r="EK81" s="13">
        <f>[1]新神器!HE83</f>
        <v>1606008</v>
      </c>
      <c r="EL81" s="13" t="str">
        <f>[1]新神器!HF83</f>
        <v>神器2-3 : 2级</v>
      </c>
      <c r="EM81" s="13">
        <f>[1]新神器!HH83</f>
        <v>2</v>
      </c>
      <c r="EN81" s="13">
        <f>[1]新神器!HJ83</f>
        <v>1</v>
      </c>
      <c r="EO81" s="13">
        <f>[2]新神器!$AW82*6</f>
        <v>3276</v>
      </c>
      <c r="EP81" s="13">
        <f t="shared" si="32"/>
        <v>1194</v>
      </c>
      <c r="EQ81" s="13">
        <f t="shared" si="27"/>
        <v>45</v>
      </c>
      <c r="ER81" s="13">
        <f>[1]新神器!$HL83</f>
        <v>5550</v>
      </c>
      <c r="ES81" s="13">
        <f t="shared" si="33"/>
        <v>50.55</v>
      </c>
      <c r="ET81" s="13">
        <f t="shared" si="34"/>
        <v>141.72</v>
      </c>
      <c r="FF81" s="38">
        <f>[2]专属武器!O80</f>
        <v>8</v>
      </c>
      <c r="FG81" s="38">
        <f>[2]专属武器!P80</f>
        <v>6</v>
      </c>
      <c r="FH81" s="13">
        <f>[2]专属武器!Q80</f>
        <v>1600</v>
      </c>
      <c r="FI81" s="13">
        <f>[2]专属武器!R80</f>
        <v>800</v>
      </c>
      <c r="FJ81" s="13">
        <f>[2]专属武器!S80</f>
        <v>32000</v>
      </c>
      <c r="FK81" s="13">
        <f t="shared" si="35"/>
        <v>48000</v>
      </c>
      <c r="FL81" s="13">
        <f>IF(FG81&gt;0,INDEX([1]专属武器强化!DX$6:DX$77,($FF81-1)*9+$FG81),0)</f>
        <v>0</v>
      </c>
      <c r="FM81" s="13">
        <f>IF(FH81&gt;0,INDEX([1]专属武器强化!DY$6:DY$77,($FF81-1)*9+$FG81),0)</f>
        <v>0</v>
      </c>
      <c r="FN81" s="13">
        <f>IF(FI81&gt;0,INDEX([1]专属武器强化!DZ$6:DZ$77,($FF81-1)*9+$FG81),0)</f>
        <v>0</v>
      </c>
      <c r="FO81" s="13">
        <f>IF(FJ81&gt;0,INDEX([1]专属武器强化!EA$6:EA$77,($FF81-1)*9+$FG81),0)</f>
        <v>575.27599999999995</v>
      </c>
      <c r="FP81" s="13">
        <f>IF(FG81&gt;0,ROUND(INDEX([1]专属武器强化!$EY$6:$EY$77,(FF81-1)*9+FG81),0),0)</f>
        <v>402352</v>
      </c>
      <c r="FQ81" s="13">
        <f t="shared" si="36"/>
        <v>28763.8</v>
      </c>
      <c r="FR81" s="13">
        <f t="shared" si="37"/>
        <v>29166.151999999998</v>
      </c>
      <c r="FS81" s="13">
        <f t="shared" si="38"/>
        <v>1.6457433260308045</v>
      </c>
      <c r="FV81" s="14"/>
      <c r="FW81" s="14"/>
    </row>
    <row r="82" spans="10:179" ht="16.5" x14ac:dyDescent="0.2">
      <c r="J82" s="31">
        <v>78</v>
      </c>
      <c r="K82" s="31">
        <v>5</v>
      </c>
      <c r="L82" s="31">
        <v>18</v>
      </c>
      <c r="M82" s="31">
        <f>[2]属性投放!AY83</f>
        <v>21549</v>
      </c>
      <c r="N82" s="31">
        <f>[2]属性投放!AZ83</f>
        <v>10704</v>
      </c>
      <c r="O82" s="31">
        <f>[2]属性投放!BA83</f>
        <v>198497</v>
      </c>
      <c r="P82" s="31">
        <f>[2]属性投放!BB83</f>
        <v>75</v>
      </c>
      <c r="Q82" s="31">
        <f>[2]属性投放!BC83</f>
        <v>38</v>
      </c>
      <c r="R82" s="31">
        <f>[2]属性投放!BD83</f>
        <v>750</v>
      </c>
      <c r="S82" s="31">
        <f>[2]属性投放!BJ83</f>
        <v>830</v>
      </c>
      <c r="T82" s="31">
        <f>[2]属性投放!BK83</f>
        <v>415</v>
      </c>
      <c r="U82" s="31">
        <f>[2]属性投放!BL83</f>
        <v>8300</v>
      </c>
      <c r="V82" s="31">
        <f>[2]属性投放!BM83</f>
        <v>3</v>
      </c>
      <c r="W82" s="31">
        <f>[2]属性投放!BP83</f>
        <v>1500</v>
      </c>
      <c r="X82" s="31">
        <f>[2]属性投放!BQ83</f>
        <v>750</v>
      </c>
      <c r="Y82" s="31">
        <f>[2]属性投放!BR83</f>
        <v>15000</v>
      </c>
      <c r="Z82" s="31">
        <f>[2]属性投放!BS83</f>
        <v>26064</v>
      </c>
      <c r="AA82" s="31">
        <f>[2]属性投放!BT83</f>
        <v>12965</v>
      </c>
      <c r="AB82" s="31">
        <f>[2]属性投放!BU83</f>
        <v>243647</v>
      </c>
      <c r="AC82" s="31">
        <f>[2]属性投放!BX83</f>
        <v>4515</v>
      </c>
      <c r="AD82" s="31">
        <f>[2]属性投放!BY83</f>
        <v>2261</v>
      </c>
      <c r="AE82" s="31">
        <f>[2]属性投放!BZ83</f>
        <v>45150</v>
      </c>
      <c r="AG82" s="31">
        <f>[2]属性投放!DM83</f>
        <v>27215</v>
      </c>
      <c r="AH82" s="31">
        <f>[2]属性投放!DN83</f>
        <v>13547</v>
      </c>
      <c r="AI82" s="31">
        <f>[2]属性投放!DO83</f>
        <v>251248</v>
      </c>
      <c r="AJ82" s="31">
        <f>[2]属性投放!DP83</f>
        <v>3048</v>
      </c>
      <c r="AK82" s="31">
        <f>[2]属性投放!DQ83</f>
        <v>1524</v>
      </c>
      <c r="AL82" s="31">
        <f>[2]属性投放!DR83</f>
        <v>30480</v>
      </c>
      <c r="AM82" s="31">
        <f>[2]属性投放!DS83</f>
        <v>284</v>
      </c>
      <c r="AN82" s="31">
        <f>[2]属性投放!DT83</f>
        <v>142</v>
      </c>
      <c r="AO82" s="31">
        <f>[2]属性投放!DU83</f>
        <v>2845</v>
      </c>
      <c r="AP82" s="31">
        <f>[2]属性投放!DV83</f>
        <v>7100</v>
      </c>
      <c r="AQ82" s="31">
        <f>[2]属性投放!DW83</f>
        <v>3550</v>
      </c>
      <c r="AR82" s="31">
        <f>[2]属性投放!DX83</f>
        <v>71125</v>
      </c>
      <c r="AS82" s="31">
        <f>[2]属性投放!DY83</f>
        <v>37363</v>
      </c>
      <c r="AT82" s="31">
        <f>[2]属性投放!DZ83</f>
        <v>18621</v>
      </c>
      <c r="AU82" s="31">
        <f>[2]属性投放!EA83</f>
        <v>352853</v>
      </c>
      <c r="AW82" s="32">
        <v>3</v>
      </c>
      <c r="AX82" s="32">
        <v>26</v>
      </c>
      <c r="AY82" s="13">
        <f>[1]卡牌消耗!$AC82</f>
        <v>83</v>
      </c>
      <c r="AZ82" s="33">
        <f>INDEX($CJ$5:$CJ$56,数据母表!AX82)</f>
        <v>12</v>
      </c>
      <c r="BA82" s="13">
        <f>[2]属性投放!CH83</f>
        <v>200</v>
      </c>
      <c r="BB82" s="13">
        <f>[2]属性投放!CI83</f>
        <v>100</v>
      </c>
      <c r="BC82" s="13">
        <f>[2]属性投放!CJ83</f>
        <v>1800</v>
      </c>
      <c r="BD82" s="32">
        <f>[1]卡牌消耗!AD82</f>
        <v>0</v>
      </c>
      <c r="BE82" s="32">
        <f>[1]卡牌消耗!AE82</f>
        <v>0</v>
      </c>
      <c r="BF82" s="32">
        <f>[1]卡牌消耗!AF82</f>
        <v>0</v>
      </c>
      <c r="BG82" s="32">
        <f>[1]卡牌消耗!AG82</f>
        <v>25</v>
      </c>
      <c r="BH82" s="32">
        <f>[1]卡牌消耗!AH82</f>
        <v>0</v>
      </c>
      <c r="BI82" s="32">
        <f>[1]卡牌消耗!AI82</f>
        <v>0</v>
      </c>
      <c r="BJ82" s="32">
        <f>[1]卡牌消耗!AJ82</f>
        <v>8850</v>
      </c>
      <c r="BM82" s="32">
        <v>5</v>
      </c>
      <c r="BN82" s="32">
        <v>18</v>
      </c>
      <c r="BO82" s="13">
        <f>[1]卡牌消耗!BG82</f>
        <v>0</v>
      </c>
      <c r="BP82" s="13">
        <f>[1]卡牌消耗!BH82</f>
        <v>0</v>
      </c>
      <c r="BQ82" s="13">
        <f>[1]卡牌消耗!BI82</f>
        <v>0</v>
      </c>
      <c r="BR82" s="13">
        <f>[1]卡牌消耗!BJ82</f>
        <v>37</v>
      </c>
      <c r="BS82" s="13">
        <f>[1]卡牌消耗!BK82</f>
        <v>215500</v>
      </c>
      <c r="BW82" s="14"/>
      <c r="BX82" s="14"/>
      <c r="BY82" s="14"/>
      <c r="BZ82" s="14"/>
      <c r="CA82" s="14"/>
      <c r="CB82" s="14"/>
      <c r="CP82" s="33">
        <v>78</v>
      </c>
      <c r="CQ82" s="33">
        <v>2</v>
      </c>
      <c r="CR82" s="13">
        <f>[1]卡牌消耗!DE82</f>
        <v>19050</v>
      </c>
      <c r="CS82" s="13">
        <f t="shared" si="28"/>
        <v>7620</v>
      </c>
      <c r="DK82" s="32">
        <v>78</v>
      </c>
      <c r="DL82" s="32">
        <f>[1]装备!AM83*8</f>
        <v>17000</v>
      </c>
      <c r="DM82" s="32">
        <f>[1]装备!AN83*8</f>
        <v>27200</v>
      </c>
      <c r="DN82" s="32">
        <f>[1]装备!AO83*8</f>
        <v>34000</v>
      </c>
      <c r="DO82" s="32">
        <f>[1]装备!AP83*8</f>
        <v>40800</v>
      </c>
      <c r="DR82" s="13">
        <v>78</v>
      </c>
      <c r="DS82" s="13">
        <v>1</v>
      </c>
      <c r="DT82" s="13">
        <f t="shared" si="29"/>
        <v>17000</v>
      </c>
      <c r="EH82" s="13">
        <f>[1]新神器!HA84</f>
        <v>6</v>
      </c>
      <c r="EI82" s="13">
        <f t="shared" si="30"/>
        <v>2</v>
      </c>
      <c r="EJ82" s="13">
        <f t="shared" si="31"/>
        <v>2</v>
      </c>
      <c r="EK82" s="13">
        <f>[1]新神器!HE84</f>
        <v>1606008</v>
      </c>
      <c r="EL82" s="13" t="str">
        <f>[1]新神器!HF84</f>
        <v>神器2-3 : 3级</v>
      </c>
      <c r="EM82" s="13">
        <f>[1]新神器!HH84</f>
        <v>3</v>
      </c>
      <c r="EN82" s="13">
        <f>[1]新神器!HJ84</f>
        <v>1</v>
      </c>
      <c r="EO82" s="13">
        <f>[2]新神器!$AW83*6</f>
        <v>4536</v>
      </c>
      <c r="EP82" s="13">
        <f t="shared" si="32"/>
        <v>1260</v>
      </c>
      <c r="EQ82" s="13">
        <f t="shared" si="27"/>
        <v>45</v>
      </c>
      <c r="ER82" s="13">
        <f>[1]新神器!$HL84</f>
        <v>5700</v>
      </c>
      <c r="ES82" s="13">
        <f t="shared" si="33"/>
        <v>50.7</v>
      </c>
      <c r="ET82" s="13">
        <f t="shared" si="34"/>
        <v>149.11000000000001</v>
      </c>
      <c r="FF82" s="38">
        <f>[2]专属武器!O81</f>
        <v>8</v>
      </c>
      <c r="FG82" s="38">
        <f>[2]专属武器!P81</f>
        <v>7</v>
      </c>
      <c r="FH82" s="13">
        <f>[2]专属武器!Q81</f>
        <v>1920</v>
      </c>
      <c r="FI82" s="13">
        <f>[2]专属武器!R81</f>
        <v>960</v>
      </c>
      <c r="FJ82" s="13">
        <f>[2]专属武器!S81</f>
        <v>38400</v>
      </c>
      <c r="FK82" s="13">
        <f t="shared" si="35"/>
        <v>57600</v>
      </c>
      <c r="FL82" s="13">
        <f>IF(FG82&gt;0,INDEX([1]专属武器强化!DX$6:DX$77,($FF82-1)*9+$FG82),0)</f>
        <v>0</v>
      </c>
      <c r="FM82" s="13">
        <f>IF(FH82&gt;0,INDEX([1]专属武器强化!DY$6:DY$77,($FF82-1)*9+$FG82),0)</f>
        <v>0</v>
      </c>
      <c r="FN82" s="13">
        <f>IF(FI82&gt;0,INDEX([1]专属武器强化!DZ$6:DZ$77,($FF82-1)*9+$FG82),0)</f>
        <v>0</v>
      </c>
      <c r="FO82" s="13">
        <f>IF(FJ82&gt;0,INDEX([1]专属武器强化!EA$6:EA$77,($FF82-1)*9+$FG82),0)</f>
        <v>929.29199999999992</v>
      </c>
      <c r="FP82" s="13">
        <f>IF(FG82&gt;0,ROUND(INDEX([1]专属武器强化!$EY$6:$EY$77,(FF82-1)*9+FG82),0),0)</f>
        <v>651426</v>
      </c>
      <c r="FQ82" s="13">
        <f t="shared" si="36"/>
        <v>46464.6</v>
      </c>
      <c r="FR82" s="13">
        <f t="shared" si="37"/>
        <v>47116.025999999998</v>
      </c>
      <c r="FS82" s="13">
        <f t="shared" si="38"/>
        <v>1.2225139700873755</v>
      </c>
      <c r="FV82" s="14"/>
      <c r="FW82" s="14"/>
    </row>
    <row r="83" spans="10:179" ht="16.5" x14ac:dyDescent="0.2">
      <c r="J83" s="31">
        <v>79</v>
      </c>
      <c r="K83" s="31">
        <v>5</v>
      </c>
      <c r="L83" s="31">
        <v>19</v>
      </c>
      <c r="M83" s="31">
        <f>[2]属性投放!AY84</f>
        <v>26064</v>
      </c>
      <c r="N83" s="31">
        <f>[2]属性投放!AZ84</f>
        <v>12965</v>
      </c>
      <c r="O83" s="31">
        <f>[2]属性投放!BA84</f>
        <v>243647</v>
      </c>
      <c r="P83" s="31">
        <f>[2]属性投放!BB84</f>
        <v>100</v>
      </c>
      <c r="Q83" s="31">
        <f>[2]属性投放!BC84</f>
        <v>50</v>
      </c>
      <c r="R83" s="31">
        <f>[2]属性投放!BD84</f>
        <v>1000</v>
      </c>
      <c r="S83" s="31">
        <f>[2]属性投放!BJ84</f>
        <v>980</v>
      </c>
      <c r="T83" s="31">
        <f>[2]属性投放!BK84</f>
        <v>490</v>
      </c>
      <c r="U83" s="31">
        <f>[2]属性投放!BL84</f>
        <v>9800</v>
      </c>
      <c r="V83" s="31">
        <f>[2]属性投放!BM84</f>
        <v>3</v>
      </c>
      <c r="W83" s="31">
        <f>[2]属性投放!BP84</f>
        <v>1550</v>
      </c>
      <c r="X83" s="31">
        <f>[2]属性投放!BQ84</f>
        <v>775</v>
      </c>
      <c r="Y83" s="31">
        <f>[2]属性投放!BR84</f>
        <v>15500</v>
      </c>
      <c r="Z83" s="31">
        <f>[2]属性投放!BS84</f>
        <v>31354</v>
      </c>
      <c r="AA83" s="31">
        <f>[2]属性投放!BT84</f>
        <v>15610</v>
      </c>
      <c r="AB83" s="31">
        <f>[2]属性投放!BU84</f>
        <v>296547</v>
      </c>
      <c r="AC83" s="31">
        <f>[2]属性投放!BX84</f>
        <v>5290</v>
      </c>
      <c r="AD83" s="31">
        <f>[2]属性投放!BY84</f>
        <v>2645</v>
      </c>
      <c r="AE83" s="31">
        <f>[2]属性投放!BZ84</f>
        <v>52900</v>
      </c>
      <c r="AG83" s="31">
        <f>[2]属性投放!DM84</f>
        <v>37363</v>
      </c>
      <c r="AH83" s="31">
        <f>[2]属性投放!DN84</f>
        <v>18621</v>
      </c>
      <c r="AI83" s="31">
        <f>[2]属性投放!DO84</f>
        <v>352853</v>
      </c>
      <c r="AJ83" s="31">
        <f>[2]属性投放!DP84</f>
        <v>3315</v>
      </c>
      <c r="AK83" s="31">
        <f>[2]属性投放!DQ84</f>
        <v>1660</v>
      </c>
      <c r="AL83" s="31">
        <f>[2]属性投放!DR84</f>
        <v>33150</v>
      </c>
      <c r="AM83" s="31">
        <f>[2]属性投放!DS84</f>
        <v>516</v>
      </c>
      <c r="AN83" s="31">
        <f>[2]属性投放!DT84</f>
        <v>258</v>
      </c>
      <c r="AO83" s="31">
        <f>[2]属性投放!DU84</f>
        <v>5157</v>
      </c>
      <c r="AP83" s="31">
        <f>[2]属性投放!DV84</f>
        <v>0</v>
      </c>
      <c r="AQ83" s="31">
        <f>[2]属性投放!DW84</f>
        <v>0</v>
      </c>
      <c r="AR83" s="31">
        <f>[2]属性投放!DX84</f>
        <v>0</v>
      </c>
      <c r="AS83" s="31">
        <f>[2]属性投放!DY84</f>
        <v>40678</v>
      </c>
      <c r="AT83" s="31">
        <f>[2]属性投放!DZ84</f>
        <v>20281</v>
      </c>
      <c r="AU83" s="31">
        <f>[2]属性投放!EA84</f>
        <v>386003</v>
      </c>
      <c r="AW83" s="32">
        <v>3</v>
      </c>
      <c r="AX83" s="32">
        <v>27</v>
      </c>
      <c r="AY83" s="13">
        <f>[1]卡牌消耗!$AC83</f>
        <v>85</v>
      </c>
      <c r="AZ83" s="33">
        <f>INDEX($CJ$5:$CJ$56,数据母表!AX83)</f>
        <v>12</v>
      </c>
      <c r="BA83" s="13">
        <f>[2]属性投放!CH84</f>
        <v>200</v>
      </c>
      <c r="BB83" s="13">
        <f>[2]属性投放!CI84</f>
        <v>100</v>
      </c>
      <c r="BC83" s="13">
        <f>[2]属性投放!CJ84</f>
        <v>1800</v>
      </c>
      <c r="BD83" s="32">
        <f>[1]卡牌消耗!AD83</f>
        <v>0</v>
      </c>
      <c r="BE83" s="32">
        <f>[1]卡牌消耗!AE83</f>
        <v>0</v>
      </c>
      <c r="BF83" s="32">
        <f>[1]卡牌消耗!AF83</f>
        <v>0</v>
      </c>
      <c r="BG83" s="32">
        <f>[1]卡牌消耗!AG83</f>
        <v>25</v>
      </c>
      <c r="BH83" s="32">
        <f>[1]卡牌消耗!AH83</f>
        <v>0</v>
      </c>
      <c r="BI83" s="32">
        <f>[1]卡牌消耗!AI83</f>
        <v>0</v>
      </c>
      <c r="BJ83" s="32">
        <f>[1]卡牌消耗!AJ83</f>
        <v>8850</v>
      </c>
      <c r="BM83" s="32">
        <v>5</v>
      </c>
      <c r="BN83" s="32">
        <v>19</v>
      </c>
      <c r="BO83" s="13">
        <f>[1]卡牌消耗!BG83</f>
        <v>0</v>
      </c>
      <c r="BP83" s="13">
        <f>[1]卡牌消耗!BH83</f>
        <v>0</v>
      </c>
      <c r="BQ83" s="13">
        <f>[1]卡牌消耗!BI83</f>
        <v>0</v>
      </c>
      <c r="BR83" s="13">
        <f>[1]卡牌消耗!BJ83</f>
        <v>49</v>
      </c>
      <c r="BS83" s="13">
        <f>[1]卡牌消耗!BK83</f>
        <v>547500</v>
      </c>
      <c r="BW83" s="14"/>
      <c r="BX83" s="14"/>
      <c r="BY83" s="14"/>
      <c r="BZ83" s="14"/>
      <c r="CA83" s="14"/>
      <c r="CB83" s="14"/>
      <c r="CP83" s="33">
        <v>79</v>
      </c>
      <c r="CQ83" s="33">
        <v>2</v>
      </c>
      <c r="CR83" s="13">
        <f>[1]卡牌消耗!DE83</f>
        <v>19900</v>
      </c>
      <c r="CS83" s="13">
        <f t="shared" si="28"/>
        <v>7960</v>
      </c>
      <c r="DK83" s="32">
        <v>79</v>
      </c>
      <c r="DL83" s="32">
        <f>[1]装备!AM84*8</f>
        <v>17600</v>
      </c>
      <c r="DM83" s="32">
        <f>[1]装备!AN84*8</f>
        <v>28120</v>
      </c>
      <c r="DN83" s="32">
        <f>[1]装备!AO84*8</f>
        <v>35160</v>
      </c>
      <c r="DO83" s="32">
        <f>[1]装备!AP84*8</f>
        <v>42200</v>
      </c>
      <c r="DR83" s="13">
        <v>79</v>
      </c>
      <c r="DS83" s="13">
        <v>1</v>
      </c>
      <c r="DT83" s="13">
        <f t="shared" si="29"/>
        <v>17600</v>
      </c>
      <c r="EH83" s="13">
        <f>[1]新神器!HA85</f>
        <v>6</v>
      </c>
      <c r="EI83" s="13">
        <f t="shared" si="30"/>
        <v>2</v>
      </c>
      <c r="EJ83" s="13">
        <f t="shared" si="31"/>
        <v>2</v>
      </c>
      <c r="EK83" s="13">
        <f>[1]新神器!HE85</f>
        <v>1606008</v>
      </c>
      <c r="EL83" s="13" t="str">
        <f>[1]新神器!HF85</f>
        <v>神器2-3 : 4级</v>
      </c>
      <c r="EM83" s="13">
        <f>[1]新神器!HH85</f>
        <v>4</v>
      </c>
      <c r="EN83" s="13">
        <f>[1]新神器!HJ85</f>
        <v>2</v>
      </c>
      <c r="EO83" s="13">
        <f>[2]新神器!$AW84*6</f>
        <v>5862</v>
      </c>
      <c r="EP83" s="13">
        <f t="shared" si="32"/>
        <v>1326</v>
      </c>
      <c r="EQ83" s="13">
        <f t="shared" si="27"/>
        <v>90</v>
      </c>
      <c r="ER83" s="13">
        <f>[1]新神器!$HL85</f>
        <v>5900</v>
      </c>
      <c r="ES83" s="13">
        <f t="shared" si="33"/>
        <v>95.9</v>
      </c>
      <c r="ET83" s="13">
        <f t="shared" si="34"/>
        <v>82.96</v>
      </c>
      <c r="FF83" s="38">
        <f>[2]专属武器!O82</f>
        <v>8</v>
      </c>
      <c r="FG83" s="38">
        <f>[2]专属武器!P82</f>
        <v>8</v>
      </c>
      <c r="FH83" s="13">
        <f>[2]专属武器!Q82</f>
        <v>2240</v>
      </c>
      <c r="FI83" s="13">
        <f>[2]专属武器!R82</f>
        <v>1120</v>
      </c>
      <c r="FJ83" s="13">
        <f>[2]专属武器!S82</f>
        <v>44800</v>
      </c>
      <c r="FK83" s="13">
        <f t="shared" si="35"/>
        <v>67200</v>
      </c>
      <c r="FL83" s="13">
        <f>IF(FG83&gt;0,INDEX([1]专属武器强化!DX$6:DX$77,($FF83-1)*9+$FG83),0)</f>
        <v>0</v>
      </c>
      <c r="FM83" s="13">
        <f>IF(FH83&gt;0,INDEX([1]专属武器强化!DY$6:DY$77,($FF83-1)*9+$FG83),0)</f>
        <v>0</v>
      </c>
      <c r="FN83" s="13">
        <f>IF(FI83&gt;0,INDEX([1]专属武器强化!DZ$6:DZ$77,($FF83-1)*9+$FG83),0)</f>
        <v>0</v>
      </c>
      <c r="FO83" s="13">
        <f>IF(FJ83&gt;0,INDEX([1]专属武器强化!EA$6:EA$77,($FF83-1)*9+$FG83),0)</f>
        <v>1504.568</v>
      </c>
      <c r="FP83" s="13">
        <f>IF(FG83&gt;0,ROUND(INDEX([1]专属武器强化!$EY$6:$EY$77,(FF83-1)*9+FG83),0),0)</f>
        <v>1053778</v>
      </c>
      <c r="FQ83" s="13">
        <f t="shared" si="36"/>
        <v>75228.399999999994</v>
      </c>
      <c r="FR83" s="13">
        <f t="shared" si="37"/>
        <v>76282.178</v>
      </c>
      <c r="FS83" s="13">
        <f t="shared" si="38"/>
        <v>0.88093971307426489</v>
      </c>
      <c r="FV83" s="14"/>
      <c r="FW83" s="14"/>
    </row>
    <row r="84" spans="10:179" ht="16.5" x14ac:dyDescent="0.2">
      <c r="J84" s="31">
        <v>80</v>
      </c>
      <c r="K84" s="31">
        <v>5</v>
      </c>
      <c r="L84" s="31">
        <v>20</v>
      </c>
      <c r="M84" s="31">
        <f>[2]属性投放!AY85</f>
        <v>31354</v>
      </c>
      <c r="N84" s="31">
        <f>[2]属性投放!AZ85</f>
        <v>15610</v>
      </c>
      <c r="O84" s="31">
        <f>[2]属性投放!BA85</f>
        <v>296547</v>
      </c>
      <c r="P84" s="31">
        <f>[2]属性投放!BB85</f>
        <v>100</v>
      </c>
      <c r="Q84" s="31">
        <f>[2]属性投放!BC85</f>
        <v>50</v>
      </c>
      <c r="R84" s="31">
        <f>[2]属性投放!BD85</f>
        <v>1000</v>
      </c>
      <c r="S84" s="31">
        <f>[2]属性投放!BJ85</f>
        <v>1050</v>
      </c>
      <c r="T84" s="31">
        <f>[2]属性投放!BK85</f>
        <v>525</v>
      </c>
      <c r="U84" s="31">
        <f>[2]属性投放!BL85</f>
        <v>10500</v>
      </c>
      <c r="V84" s="31">
        <f>[2]属性投放!BM85</f>
        <v>4</v>
      </c>
      <c r="W84" s="31">
        <f>[2]属性投放!BP85</f>
        <v>1600</v>
      </c>
      <c r="X84" s="31">
        <f>[2]属性投放!BQ85</f>
        <v>800</v>
      </c>
      <c r="Y84" s="31">
        <f>[2]属性投放!BR85</f>
        <v>16000</v>
      </c>
      <c r="Z84" s="31">
        <f>[2]属性投放!BS85</f>
        <v>38154</v>
      </c>
      <c r="AA84" s="31">
        <f>[2]属性投放!BT85</f>
        <v>19010</v>
      </c>
      <c r="AB84" s="31">
        <f>[2]属性投放!BU85</f>
        <v>364547</v>
      </c>
      <c r="AC84" s="31">
        <f>[2]属性投放!BX85</f>
        <v>6800</v>
      </c>
      <c r="AD84" s="31">
        <f>[2]属性投放!BY85</f>
        <v>3400</v>
      </c>
      <c r="AE84" s="31">
        <f>[2]属性投放!BZ85</f>
        <v>68000</v>
      </c>
      <c r="AG84" s="31">
        <f>[2]属性投放!DM85</f>
        <v>40678</v>
      </c>
      <c r="AH84" s="31">
        <f>[2]属性投放!DN85</f>
        <v>20281</v>
      </c>
      <c r="AI84" s="31">
        <f>[2]属性投放!DO85</f>
        <v>386003</v>
      </c>
      <c r="AJ84" s="31">
        <f>[2]属性投放!DP85</f>
        <v>3315</v>
      </c>
      <c r="AK84" s="31">
        <f>[2]属性投放!DQ85</f>
        <v>1660</v>
      </c>
      <c r="AL84" s="31">
        <f>[2]属性投放!DR85</f>
        <v>33150</v>
      </c>
      <c r="AM84" s="31">
        <f>[2]属性投放!DS85</f>
        <v>516</v>
      </c>
      <c r="AN84" s="31">
        <f>[2]属性投放!DT85</f>
        <v>258</v>
      </c>
      <c r="AO84" s="31">
        <f>[2]属性投放!DU85</f>
        <v>5157</v>
      </c>
      <c r="AP84" s="31">
        <f>[2]属性投放!DV85</f>
        <v>7740</v>
      </c>
      <c r="AQ84" s="31">
        <f>[2]属性投放!DW85</f>
        <v>3870</v>
      </c>
      <c r="AR84" s="31">
        <f>[2]属性投放!DX85</f>
        <v>77355</v>
      </c>
      <c r="AS84" s="31">
        <f>[2]属性投放!DY85</f>
        <v>51733</v>
      </c>
      <c r="AT84" s="31">
        <f>[2]属性投放!DZ85</f>
        <v>25811</v>
      </c>
      <c r="AU84" s="31">
        <f>[2]属性投放!EA85</f>
        <v>496508</v>
      </c>
      <c r="AW84" s="32">
        <v>3</v>
      </c>
      <c r="AX84" s="32">
        <v>28</v>
      </c>
      <c r="AY84" s="13">
        <f>[1]卡牌消耗!$AC84</f>
        <v>88</v>
      </c>
      <c r="AZ84" s="33">
        <f>INDEX($CJ$5:$CJ$56,数据母表!AX84)</f>
        <v>13</v>
      </c>
      <c r="BA84" s="13">
        <f>[2]属性投放!CH85</f>
        <v>250</v>
      </c>
      <c r="BB84" s="13">
        <f>[2]属性投放!CI85</f>
        <v>125</v>
      </c>
      <c r="BC84" s="13">
        <f>[2]属性投放!CJ85</f>
        <v>2500</v>
      </c>
      <c r="BD84" s="32">
        <f>[1]卡牌消耗!AD84</f>
        <v>0</v>
      </c>
      <c r="BE84" s="32">
        <f>[1]卡牌消耗!AE84</f>
        <v>0</v>
      </c>
      <c r="BF84" s="32">
        <f>[1]卡牌消耗!AF84</f>
        <v>0</v>
      </c>
      <c r="BG84" s="32">
        <f>[1]卡牌消耗!AG84</f>
        <v>25</v>
      </c>
      <c r="BH84" s="32">
        <f>[1]卡牌消耗!AH84</f>
        <v>0</v>
      </c>
      <c r="BI84" s="32">
        <f>[1]卡牌消耗!AI84</f>
        <v>0</v>
      </c>
      <c r="BJ84" s="32">
        <f>[1]卡牌消耗!AJ84</f>
        <v>8850</v>
      </c>
      <c r="BM84" s="32">
        <v>5</v>
      </c>
      <c r="BN84" s="32">
        <v>20</v>
      </c>
      <c r="BO84" s="13">
        <f>[1]卡牌消耗!BG84</f>
        <v>0</v>
      </c>
      <c r="BP84" s="13">
        <f>[1]卡牌消耗!BH84</f>
        <v>0</v>
      </c>
      <c r="BQ84" s="13">
        <f>[1]卡牌消耗!BI84</f>
        <v>0</v>
      </c>
      <c r="BR84" s="13">
        <f>[1]卡牌消耗!BJ84</f>
        <v>63</v>
      </c>
      <c r="BS84" s="13">
        <f>[1]卡牌消耗!BK84</f>
        <v>821000</v>
      </c>
      <c r="BW84" s="14"/>
      <c r="BX84" s="14"/>
      <c r="BY84" s="14"/>
      <c r="BZ84" s="14"/>
      <c r="CA84" s="14"/>
      <c r="CB84" s="14"/>
      <c r="CP84" s="33">
        <v>80</v>
      </c>
      <c r="CQ84" s="33">
        <v>2</v>
      </c>
      <c r="CR84" s="13">
        <f>[1]卡牌消耗!DE84</f>
        <v>19450</v>
      </c>
      <c r="CS84" s="13">
        <f t="shared" si="28"/>
        <v>7780</v>
      </c>
      <c r="DK84" s="32">
        <v>80</v>
      </c>
      <c r="DL84" s="32">
        <f>[1]装备!AM85*8</f>
        <v>18160</v>
      </c>
      <c r="DM84" s="32">
        <f>[1]装备!AN85*8</f>
        <v>29080</v>
      </c>
      <c r="DN84" s="32">
        <f>[1]装备!AO85*8</f>
        <v>36320</v>
      </c>
      <c r="DO84" s="32">
        <f>[1]装备!AP85*8</f>
        <v>43600</v>
      </c>
      <c r="DR84" s="13">
        <v>80</v>
      </c>
      <c r="DS84" s="13">
        <v>1</v>
      </c>
      <c r="DT84" s="13">
        <f t="shared" si="29"/>
        <v>18160</v>
      </c>
      <c r="EH84" s="13">
        <f>[1]新神器!HA86</f>
        <v>6</v>
      </c>
      <c r="EI84" s="13">
        <f t="shared" si="30"/>
        <v>2</v>
      </c>
      <c r="EJ84" s="13">
        <f t="shared" si="31"/>
        <v>2</v>
      </c>
      <c r="EK84" s="13">
        <f>[1]新神器!HE86</f>
        <v>1606008</v>
      </c>
      <c r="EL84" s="13" t="str">
        <f>[1]新神器!HF86</f>
        <v>神器2-3 : 5级</v>
      </c>
      <c r="EM84" s="13">
        <f>[1]新神器!HH86</f>
        <v>5</v>
      </c>
      <c r="EN84" s="13">
        <f>[1]新神器!HJ86</f>
        <v>2</v>
      </c>
      <c r="EO84" s="13">
        <f>[2]新神器!$AW85*6</f>
        <v>7314</v>
      </c>
      <c r="EP84" s="13">
        <f t="shared" si="32"/>
        <v>1452</v>
      </c>
      <c r="EQ84" s="13">
        <f t="shared" si="27"/>
        <v>90</v>
      </c>
      <c r="ER84" s="13">
        <f>[1]新神器!$HL86</f>
        <v>6050</v>
      </c>
      <c r="ES84" s="13">
        <f t="shared" si="33"/>
        <v>96.05</v>
      </c>
      <c r="ET84" s="13">
        <f t="shared" si="34"/>
        <v>90.7</v>
      </c>
      <c r="FF84" s="38">
        <f>[2]专属武器!O83</f>
        <v>8</v>
      </c>
      <c r="FG84" s="38">
        <f>[2]专属武器!P83</f>
        <v>9</v>
      </c>
      <c r="FH84" s="13">
        <f>[2]专属武器!Q83</f>
        <v>2560</v>
      </c>
      <c r="FI84" s="13">
        <f>[2]专属武器!R83</f>
        <v>1280</v>
      </c>
      <c r="FJ84" s="13">
        <f>[2]专属武器!S83</f>
        <v>51200</v>
      </c>
      <c r="FK84" s="13">
        <f t="shared" si="35"/>
        <v>76800</v>
      </c>
      <c r="FL84" s="13">
        <f>IF(FG84&gt;0,INDEX([1]专属武器强化!DX$6:DX$77,($FF84-1)*9+$FG84),0)</f>
        <v>0</v>
      </c>
      <c r="FM84" s="13">
        <f>IF(FH84&gt;0,INDEX([1]专属武器强化!DY$6:DY$77,($FF84-1)*9+$FG84),0)</f>
        <v>0</v>
      </c>
      <c r="FN84" s="13">
        <f>IF(FI84&gt;0,INDEX([1]专属武器强化!DZ$6:DZ$77,($FF84-1)*9+$FG84),0)</f>
        <v>0</v>
      </c>
      <c r="FO84" s="13">
        <f>IF(FJ84&gt;0,INDEX([1]专属武器强化!EA$6:EA$77,($FF84-1)*9+$FG84),0)</f>
        <v>2433.8599999999997</v>
      </c>
      <c r="FP84" s="13">
        <f>IF(FG84&gt;0,ROUND(INDEX([1]专属武器强化!$EY$6:$EY$77,(FF84-1)*9+FG84),0),0)</f>
        <v>1705204</v>
      </c>
      <c r="FQ84" s="13">
        <f t="shared" si="36"/>
        <v>121692.99999999999</v>
      </c>
      <c r="FR84" s="13">
        <f t="shared" si="37"/>
        <v>123398.20399999998</v>
      </c>
      <c r="FS84" s="13">
        <f t="shared" si="38"/>
        <v>0.62237534672708861</v>
      </c>
      <c r="FV84" s="14"/>
      <c r="FW84" s="14"/>
    </row>
    <row r="85" spans="10:179" ht="16.5" x14ac:dyDescent="0.2">
      <c r="AW85" s="32">
        <v>3</v>
      </c>
      <c r="AX85" s="32">
        <v>29</v>
      </c>
      <c r="AY85" s="13">
        <f>[1]卡牌消耗!$AC85</f>
        <v>90</v>
      </c>
      <c r="AZ85" s="33">
        <f>INDEX($CJ$5:$CJ$56,数据母表!AX85)</f>
        <v>13</v>
      </c>
      <c r="BA85" s="13">
        <f>[2]属性投放!CH86</f>
        <v>250</v>
      </c>
      <c r="BB85" s="13">
        <f>[2]属性投放!CI86</f>
        <v>125</v>
      </c>
      <c r="BC85" s="13">
        <f>[2]属性投放!CJ86</f>
        <v>2500</v>
      </c>
      <c r="BD85" s="32">
        <f>[1]卡牌消耗!AD85</f>
        <v>0</v>
      </c>
      <c r="BE85" s="32">
        <f>[1]卡牌消耗!AE85</f>
        <v>0</v>
      </c>
      <c r="BF85" s="32">
        <f>[1]卡牌消耗!AF85</f>
        <v>0</v>
      </c>
      <c r="BG85" s="32">
        <f>[1]卡牌消耗!AG85</f>
        <v>25</v>
      </c>
      <c r="BH85" s="32">
        <f>[1]卡牌消耗!AH85</f>
        <v>0</v>
      </c>
      <c r="BI85" s="32">
        <f>[1]卡牌消耗!AI85</f>
        <v>0</v>
      </c>
      <c r="BJ85" s="32">
        <f>[1]卡牌消耗!AJ85</f>
        <v>8950</v>
      </c>
      <c r="CP85" s="33">
        <v>81</v>
      </c>
      <c r="CQ85" s="33">
        <v>2</v>
      </c>
      <c r="CR85" s="13">
        <f>[1]卡牌消耗!DE85</f>
        <v>20450</v>
      </c>
      <c r="CS85" s="13">
        <f t="shared" si="28"/>
        <v>8180</v>
      </c>
      <c r="DK85" s="32">
        <v>81</v>
      </c>
      <c r="DL85" s="32">
        <f>[1]装备!AM86*8</f>
        <v>18760</v>
      </c>
      <c r="DM85" s="32">
        <f>[1]装备!AN86*8</f>
        <v>30000</v>
      </c>
      <c r="DN85" s="32">
        <f>[1]装备!AO86*8</f>
        <v>37480</v>
      </c>
      <c r="DO85" s="32">
        <f>[1]装备!AP86*8</f>
        <v>45000</v>
      </c>
      <c r="DR85" s="13">
        <v>81</v>
      </c>
      <c r="DS85" s="13">
        <v>1</v>
      </c>
      <c r="DT85" s="13">
        <f t="shared" si="29"/>
        <v>18760</v>
      </c>
      <c r="EH85" s="13">
        <f>[1]新神器!HA87</f>
        <v>6</v>
      </c>
      <c r="EI85" s="13">
        <f t="shared" si="30"/>
        <v>2</v>
      </c>
      <c r="EJ85" s="13">
        <f t="shared" si="31"/>
        <v>2</v>
      </c>
      <c r="EK85" s="13">
        <f>[1]新神器!HE87</f>
        <v>1606008</v>
      </c>
      <c r="EL85" s="13" t="str">
        <f>[1]新神器!HF87</f>
        <v>神器2-3 : 6级</v>
      </c>
      <c r="EM85" s="13">
        <f>[1]新神器!HH87</f>
        <v>6</v>
      </c>
      <c r="EN85" s="13">
        <f>[1]新神器!HJ87</f>
        <v>2</v>
      </c>
      <c r="EO85" s="13">
        <f>[2]新神器!$AW86*6</f>
        <v>8826</v>
      </c>
      <c r="EP85" s="13">
        <f t="shared" si="32"/>
        <v>1512</v>
      </c>
      <c r="EQ85" s="13">
        <f t="shared" si="27"/>
        <v>90</v>
      </c>
      <c r="ER85" s="13">
        <f>[1]新神器!$HL87</f>
        <v>6250</v>
      </c>
      <c r="ES85" s="13">
        <f t="shared" si="33"/>
        <v>96.25</v>
      </c>
      <c r="ET85" s="13">
        <f t="shared" si="34"/>
        <v>94.25</v>
      </c>
      <c r="FV85" s="14"/>
      <c r="FW85" s="14"/>
    </row>
    <row r="86" spans="10:179" ht="16.5" x14ac:dyDescent="0.2">
      <c r="AW86" s="32">
        <v>3</v>
      </c>
      <c r="AX86" s="32">
        <v>30</v>
      </c>
      <c r="AY86" s="13">
        <f>[1]卡牌消耗!$AC86</f>
        <v>93</v>
      </c>
      <c r="AZ86" s="33">
        <f>INDEX($CJ$5:$CJ$56,数据母表!AX86)</f>
        <v>13</v>
      </c>
      <c r="BA86" s="13">
        <f>[2]属性投放!CH87</f>
        <v>250</v>
      </c>
      <c r="BB86" s="13">
        <f>[2]属性投放!CI87</f>
        <v>125</v>
      </c>
      <c r="BC86" s="13">
        <f>[2]属性投放!CJ87</f>
        <v>2500</v>
      </c>
      <c r="BD86" s="32">
        <f>[1]卡牌消耗!AD86</f>
        <v>0</v>
      </c>
      <c r="BE86" s="32">
        <f>[1]卡牌消耗!AE86</f>
        <v>0</v>
      </c>
      <c r="BF86" s="32">
        <f>[1]卡牌消耗!AF86</f>
        <v>0</v>
      </c>
      <c r="BG86" s="32">
        <f>[1]卡牌消耗!AG86</f>
        <v>25</v>
      </c>
      <c r="BH86" s="32">
        <f>[1]卡牌消耗!AH86</f>
        <v>0</v>
      </c>
      <c r="BI86" s="32">
        <f>[1]卡牌消耗!AI86</f>
        <v>0</v>
      </c>
      <c r="BJ86" s="32">
        <f>[1]卡牌消耗!AJ86</f>
        <v>8950</v>
      </c>
      <c r="CP86" s="33">
        <v>82</v>
      </c>
      <c r="CQ86" s="33">
        <v>2</v>
      </c>
      <c r="CR86" s="13">
        <f>[1]卡牌消耗!DE86</f>
        <v>21400</v>
      </c>
      <c r="CS86" s="13">
        <f t="shared" si="28"/>
        <v>8560</v>
      </c>
      <c r="DK86" s="32">
        <v>82</v>
      </c>
      <c r="DL86" s="32">
        <f>[1]装备!AM87*8</f>
        <v>19320</v>
      </c>
      <c r="DM86" s="32">
        <f>[1]装备!AN87*8</f>
        <v>30920</v>
      </c>
      <c r="DN86" s="32">
        <f>[1]装备!AO87*8</f>
        <v>38680</v>
      </c>
      <c r="DO86" s="32">
        <f>[1]装备!AP87*8</f>
        <v>46400</v>
      </c>
      <c r="DR86" s="13">
        <v>82</v>
      </c>
      <c r="DS86" s="13">
        <v>1</v>
      </c>
      <c r="DT86" s="13">
        <f t="shared" si="29"/>
        <v>19320</v>
      </c>
      <c r="EH86" s="13">
        <f>[1]新神器!HA88</f>
        <v>6</v>
      </c>
      <c r="EI86" s="13">
        <f t="shared" si="30"/>
        <v>2</v>
      </c>
      <c r="EJ86" s="13">
        <f t="shared" si="31"/>
        <v>2</v>
      </c>
      <c r="EK86" s="13">
        <f>[1]新神器!HE88</f>
        <v>1606008</v>
      </c>
      <c r="EL86" s="13" t="str">
        <f>[1]新神器!HF88</f>
        <v>神器2-3 : 7级</v>
      </c>
      <c r="EM86" s="13">
        <f>[1]新神器!HH88</f>
        <v>7</v>
      </c>
      <c r="EN86" s="13">
        <f>[1]新神器!HJ88</f>
        <v>3</v>
      </c>
      <c r="EO86" s="13">
        <f>[2]新神器!$AW87*6</f>
        <v>10404</v>
      </c>
      <c r="EP86" s="13">
        <f t="shared" si="32"/>
        <v>1578</v>
      </c>
      <c r="EQ86" s="13">
        <f t="shared" si="27"/>
        <v>135</v>
      </c>
      <c r="ER86" s="13">
        <f>[1]新神器!$HL88</f>
        <v>6400</v>
      </c>
      <c r="ES86" s="13">
        <f t="shared" si="33"/>
        <v>141.4</v>
      </c>
      <c r="ET86" s="13">
        <f t="shared" si="34"/>
        <v>66.959999999999994</v>
      </c>
      <c r="FV86" s="14"/>
      <c r="FW86" s="14"/>
    </row>
    <row r="87" spans="10:179" ht="16.5" x14ac:dyDescent="0.2">
      <c r="AW87" s="32">
        <v>3</v>
      </c>
      <c r="AX87" s="32">
        <v>31</v>
      </c>
      <c r="AY87" s="13">
        <f>[1]卡牌消耗!$AC87</f>
        <v>95</v>
      </c>
      <c r="AZ87" s="33">
        <f>INDEX($CJ$5:$CJ$56,数据母表!AX87)</f>
        <v>14</v>
      </c>
      <c r="BA87" s="13">
        <f>[2]属性投放!CH88</f>
        <v>300</v>
      </c>
      <c r="BB87" s="13">
        <f>[2]属性投放!CI88</f>
        <v>150</v>
      </c>
      <c r="BC87" s="13">
        <f>[2]属性投放!CJ88</f>
        <v>3000</v>
      </c>
      <c r="BD87" s="32">
        <f>[1]卡牌消耗!AD87</f>
        <v>0</v>
      </c>
      <c r="BE87" s="32">
        <f>[1]卡牌消耗!AE87</f>
        <v>0</v>
      </c>
      <c r="BF87" s="32">
        <f>[1]卡牌消耗!AF87</f>
        <v>0</v>
      </c>
      <c r="BG87" s="32">
        <f>[1]卡牌消耗!AG87</f>
        <v>25</v>
      </c>
      <c r="BH87" s="32">
        <f>[1]卡牌消耗!AH87</f>
        <v>0</v>
      </c>
      <c r="BI87" s="32">
        <f>[1]卡牌消耗!AI87</f>
        <v>0</v>
      </c>
      <c r="BJ87" s="32">
        <f>[1]卡牌消耗!AJ87</f>
        <v>8950</v>
      </c>
      <c r="CP87" s="33">
        <v>83</v>
      </c>
      <c r="CQ87" s="33">
        <v>2</v>
      </c>
      <c r="CR87" s="13">
        <f>[1]卡牌消耗!DE87</f>
        <v>22400</v>
      </c>
      <c r="CS87" s="13">
        <f t="shared" si="28"/>
        <v>8960</v>
      </c>
      <c r="DK87" s="32">
        <v>83</v>
      </c>
      <c r="DL87" s="32">
        <f>[1]装备!AM88*8</f>
        <v>19920</v>
      </c>
      <c r="DM87" s="32">
        <f>[1]装备!AN88*8</f>
        <v>31880</v>
      </c>
      <c r="DN87" s="32">
        <f>[1]装备!AO88*8</f>
        <v>39840</v>
      </c>
      <c r="DO87" s="32">
        <f>[1]装备!AP88*8</f>
        <v>47800</v>
      </c>
      <c r="DR87" s="13">
        <v>83</v>
      </c>
      <c r="DS87" s="13">
        <v>1</v>
      </c>
      <c r="DT87" s="13">
        <f t="shared" si="29"/>
        <v>19920</v>
      </c>
      <c r="EH87" s="13">
        <f>[1]新神器!HA89</f>
        <v>6</v>
      </c>
      <c r="EI87" s="13">
        <f t="shared" si="30"/>
        <v>2</v>
      </c>
      <c r="EJ87" s="13">
        <f t="shared" si="31"/>
        <v>2</v>
      </c>
      <c r="EK87" s="13">
        <f>[1]新神器!HE89</f>
        <v>1606008</v>
      </c>
      <c r="EL87" s="13" t="str">
        <f>[1]新神器!HF89</f>
        <v>神器2-3 : 8级</v>
      </c>
      <c r="EM87" s="13">
        <f>[1]新神器!HH89</f>
        <v>8</v>
      </c>
      <c r="EN87" s="13">
        <f>[1]新神器!HJ89</f>
        <v>3</v>
      </c>
      <c r="EO87" s="13">
        <f>[2]新神器!$AW88*6</f>
        <v>12102</v>
      </c>
      <c r="EP87" s="13">
        <f t="shared" si="32"/>
        <v>1698</v>
      </c>
      <c r="EQ87" s="13">
        <f t="shared" si="27"/>
        <v>135</v>
      </c>
      <c r="ER87" s="13">
        <f>[1]新神器!$HL89</f>
        <v>6600</v>
      </c>
      <c r="ES87" s="13">
        <f t="shared" si="33"/>
        <v>141.6</v>
      </c>
      <c r="ET87" s="13">
        <f t="shared" si="34"/>
        <v>71.95</v>
      </c>
      <c r="FV87" s="14"/>
      <c r="FW87" s="14"/>
    </row>
    <row r="88" spans="10:179" ht="16.5" x14ac:dyDescent="0.2">
      <c r="AW88" s="32">
        <v>3</v>
      </c>
      <c r="AX88" s="32">
        <v>32</v>
      </c>
      <c r="AY88" s="13">
        <f>[1]卡牌消耗!$AC88</f>
        <v>98</v>
      </c>
      <c r="AZ88" s="33">
        <f>INDEX($CJ$5:$CJ$56,数据母表!AX88)</f>
        <v>14</v>
      </c>
      <c r="BA88" s="13">
        <f>[2]属性投放!CH89</f>
        <v>300</v>
      </c>
      <c r="BB88" s="13">
        <f>[2]属性投放!CI89</f>
        <v>150</v>
      </c>
      <c r="BC88" s="13">
        <f>[2]属性投放!CJ89</f>
        <v>3000</v>
      </c>
      <c r="BD88" s="32">
        <f>[1]卡牌消耗!AD88</f>
        <v>0</v>
      </c>
      <c r="BE88" s="32">
        <f>[1]卡牌消耗!AE88</f>
        <v>0</v>
      </c>
      <c r="BF88" s="32">
        <f>[1]卡牌消耗!AF88</f>
        <v>0</v>
      </c>
      <c r="BG88" s="32">
        <f>[1]卡牌消耗!AG88</f>
        <v>25</v>
      </c>
      <c r="BH88" s="32">
        <f>[1]卡牌消耗!AH88</f>
        <v>0</v>
      </c>
      <c r="BI88" s="32">
        <f>[1]卡牌消耗!AI88</f>
        <v>2</v>
      </c>
      <c r="BJ88" s="32">
        <f>[1]卡牌消耗!AJ88</f>
        <v>12300</v>
      </c>
      <c r="CP88" s="33">
        <v>84</v>
      </c>
      <c r="CQ88" s="33">
        <v>2</v>
      </c>
      <c r="CR88" s="13">
        <f>[1]卡牌消耗!DE88</f>
        <v>23350</v>
      </c>
      <c r="CS88" s="13">
        <f t="shared" si="28"/>
        <v>9340</v>
      </c>
      <c r="DK88" s="32">
        <v>84</v>
      </c>
      <c r="DL88" s="32">
        <f>[1]装备!AM89*8</f>
        <v>20520</v>
      </c>
      <c r="DM88" s="32">
        <f>[1]装备!AN89*8</f>
        <v>32800</v>
      </c>
      <c r="DN88" s="32">
        <f>[1]装备!AO89*8</f>
        <v>41000</v>
      </c>
      <c r="DO88" s="32">
        <f>[1]装备!AP89*8</f>
        <v>49200</v>
      </c>
      <c r="DR88" s="13">
        <v>84</v>
      </c>
      <c r="DS88" s="13">
        <v>1</v>
      </c>
      <c r="DT88" s="13">
        <f t="shared" si="29"/>
        <v>20520</v>
      </c>
      <c r="EH88" s="13">
        <f>[1]新神器!HA90</f>
        <v>6</v>
      </c>
      <c r="EI88" s="13">
        <f t="shared" si="30"/>
        <v>2</v>
      </c>
      <c r="EJ88" s="13">
        <f t="shared" si="31"/>
        <v>2</v>
      </c>
      <c r="EK88" s="13">
        <f>[1]新神器!HE90</f>
        <v>1606008</v>
      </c>
      <c r="EL88" s="13" t="str">
        <f>[1]新神器!HF90</f>
        <v>神器2-3 : 9级</v>
      </c>
      <c r="EM88" s="13">
        <f>[1]新神器!HH90</f>
        <v>9</v>
      </c>
      <c r="EN88" s="13">
        <f>[1]新神器!HJ90</f>
        <v>3</v>
      </c>
      <c r="EO88" s="13">
        <f>[2]新神器!$AW89*6</f>
        <v>13866</v>
      </c>
      <c r="EP88" s="13">
        <f t="shared" si="32"/>
        <v>1764</v>
      </c>
      <c r="EQ88" s="13">
        <f t="shared" si="27"/>
        <v>135</v>
      </c>
      <c r="ER88" s="13">
        <f>[1]新神器!$HL90</f>
        <v>6750</v>
      </c>
      <c r="ES88" s="13">
        <f t="shared" si="33"/>
        <v>141.75</v>
      </c>
      <c r="ET88" s="13">
        <f t="shared" si="34"/>
        <v>74.67</v>
      </c>
      <c r="FV88" s="14"/>
      <c r="FW88" s="14"/>
    </row>
    <row r="89" spans="10:179" ht="16.5" x14ac:dyDescent="0.2">
      <c r="AW89" s="32">
        <v>3</v>
      </c>
      <c r="AX89" s="32">
        <v>33</v>
      </c>
      <c r="AY89" s="13">
        <f>[1]卡牌消耗!$AC89</f>
        <v>100</v>
      </c>
      <c r="AZ89" s="33">
        <f>INDEX($CJ$5:$CJ$56,数据母表!AX89)</f>
        <v>14</v>
      </c>
      <c r="BA89" s="13">
        <f>[2]属性投放!CH90</f>
        <v>300</v>
      </c>
      <c r="BB89" s="13">
        <f>[2]属性投放!CI90</f>
        <v>150</v>
      </c>
      <c r="BC89" s="13">
        <f>[2]属性投放!CJ90</f>
        <v>3000</v>
      </c>
      <c r="BD89" s="32">
        <f>[1]卡牌消耗!AD89</f>
        <v>0</v>
      </c>
      <c r="BE89" s="32">
        <f>[1]卡牌消耗!AE89</f>
        <v>0</v>
      </c>
      <c r="BF89" s="32">
        <f>[1]卡牌消耗!AF89</f>
        <v>0</v>
      </c>
      <c r="BG89" s="32">
        <f>[1]卡牌消耗!AG89</f>
        <v>25</v>
      </c>
      <c r="BH89" s="32">
        <f>[1]卡牌消耗!AH89</f>
        <v>0</v>
      </c>
      <c r="BI89" s="32">
        <f>[1]卡牌消耗!AI89</f>
        <v>2</v>
      </c>
      <c r="BJ89" s="32">
        <f>[1]卡牌消耗!AJ89</f>
        <v>12300</v>
      </c>
      <c r="CP89" s="33">
        <v>85</v>
      </c>
      <c r="CQ89" s="33">
        <v>2</v>
      </c>
      <c r="CR89" s="13">
        <f>[1]卡牌消耗!DE89</f>
        <v>23100</v>
      </c>
      <c r="CS89" s="13">
        <f t="shared" si="28"/>
        <v>9240</v>
      </c>
      <c r="DK89" s="32">
        <v>85</v>
      </c>
      <c r="DL89" s="32">
        <f>[1]装备!AM90*8</f>
        <v>21080</v>
      </c>
      <c r="DM89" s="32">
        <f>[1]装备!AN90*8</f>
        <v>33720</v>
      </c>
      <c r="DN89" s="32">
        <f>[1]装备!AO90*8</f>
        <v>42160</v>
      </c>
      <c r="DO89" s="32">
        <f>[1]装备!AP90*8</f>
        <v>50600</v>
      </c>
      <c r="DR89" s="13">
        <v>85</v>
      </c>
      <c r="DS89" s="13">
        <v>1</v>
      </c>
      <c r="DT89" s="13">
        <f t="shared" si="29"/>
        <v>21080</v>
      </c>
      <c r="EH89" s="13">
        <f>[1]新神器!HA91</f>
        <v>6</v>
      </c>
      <c r="EI89" s="13">
        <f t="shared" si="30"/>
        <v>2</v>
      </c>
      <c r="EJ89" s="13">
        <f t="shared" si="31"/>
        <v>2</v>
      </c>
      <c r="EK89" s="13">
        <f>[1]新神器!HE91</f>
        <v>1606008</v>
      </c>
      <c r="EL89" s="13" t="str">
        <f>[1]新神器!HF91</f>
        <v>神器2-3 : 10级</v>
      </c>
      <c r="EM89" s="13">
        <f>[1]新神器!HH91</f>
        <v>10</v>
      </c>
      <c r="EN89" s="13">
        <f>[1]新神器!HJ91</f>
        <v>5</v>
      </c>
      <c r="EO89" s="13">
        <f>[2]新神器!$AW90*6</f>
        <v>15696</v>
      </c>
      <c r="EP89" s="13">
        <f t="shared" si="32"/>
        <v>1830</v>
      </c>
      <c r="EQ89" s="13">
        <f t="shared" si="27"/>
        <v>225</v>
      </c>
      <c r="ER89" s="13">
        <f>[1]新神器!$HL91</f>
        <v>6900</v>
      </c>
      <c r="ES89" s="13">
        <f t="shared" si="33"/>
        <v>231.9</v>
      </c>
      <c r="ET89" s="13">
        <f t="shared" si="34"/>
        <v>47.35</v>
      </c>
      <c r="FV89" s="14"/>
      <c r="FW89" s="14"/>
    </row>
    <row r="90" spans="10:179" ht="16.5" x14ac:dyDescent="0.2">
      <c r="AW90" s="32">
        <v>3</v>
      </c>
      <c r="AX90" s="32">
        <v>34</v>
      </c>
      <c r="AY90" s="13">
        <f>[1]卡牌消耗!$AC90</f>
        <v>103</v>
      </c>
      <c r="AZ90" s="33">
        <f>INDEX($CJ$5:$CJ$56,数据母表!AX90)</f>
        <v>15</v>
      </c>
      <c r="BA90" s="13">
        <f>[2]属性投放!CH91</f>
        <v>400</v>
      </c>
      <c r="BB90" s="13">
        <f>[2]属性投放!CI91</f>
        <v>200</v>
      </c>
      <c r="BC90" s="13">
        <f>[2]属性投放!CJ91</f>
        <v>4000</v>
      </c>
      <c r="BD90" s="32">
        <f>[1]卡牌消耗!AD90</f>
        <v>0</v>
      </c>
      <c r="BE90" s="32">
        <f>[1]卡牌消耗!AE90</f>
        <v>0</v>
      </c>
      <c r="BF90" s="32">
        <f>[1]卡牌消耗!AF90</f>
        <v>0</v>
      </c>
      <c r="BG90" s="32">
        <f>[1]卡牌消耗!AG90</f>
        <v>30</v>
      </c>
      <c r="BH90" s="32">
        <f>[1]卡牌消耗!AH90</f>
        <v>0</v>
      </c>
      <c r="BI90" s="32">
        <f>[1]卡牌消耗!AI90</f>
        <v>2</v>
      </c>
      <c r="BJ90" s="32">
        <f>[1]卡牌消耗!AJ90</f>
        <v>12300</v>
      </c>
      <c r="CP90" s="33">
        <v>86</v>
      </c>
      <c r="CQ90" s="33">
        <v>2</v>
      </c>
      <c r="CR90" s="13">
        <f>[1]卡牌消耗!DE90</f>
        <v>24250</v>
      </c>
      <c r="CS90" s="13">
        <f t="shared" si="28"/>
        <v>9700</v>
      </c>
      <c r="DK90" s="32">
        <v>86</v>
      </c>
      <c r="DL90" s="32">
        <f>[1]装备!AM91*8</f>
        <v>21680</v>
      </c>
      <c r="DM90" s="32">
        <f>[1]装备!AN91*8</f>
        <v>34680</v>
      </c>
      <c r="DN90" s="32">
        <f>[1]装备!AO91*8</f>
        <v>43320</v>
      </c>
      <c r="DO90" s="32">
        <f>[1]装备!AP91*8</f>
        <v>52000</v>
      </c>
      <c r="DR90" s="13">
        <v>86</v>
      </c>
      <c r="DS90" s="13">
        <v>1</v>
      </c>
      <c r="DT90" s="13">
        <f t="shared" si="29"/>
        <v>21680</v>
      </c>
      <c r="EH90" s="13">
        <f>[1]新神器!HA92</f>
        <v>6</v>
      </c>
      <c r="EI90" s="13">
        <f t="shared" si="30"/>
        <v>2</v>
      </c>
      <c r="EJ90" s="13">
        <f t="shared" si="31"/>
        <v>2</v>
      </c>
      <c r="EK90" s="13">
        <f>[1]新神器!HE92</f>
        <v>1606008</v>
      </c>
      <c r="EL90" s="13" t="str">
        <f>[1]新神器!HF92</f>
        <v>神器2-3 : 11级</v>
      </c>
      <c r="EM90" s="13">
        <f>[1]新神器!HH92</f>
        <v>11</v>
      </c>
      <c r="EN90" s="13">
        <f>[1]新神器!HJ92</f>
        <v>5</v>
      </c>
      <c r="EO90" s="13">
        <f>[2]新神器!$AW91*6</f>
        <v>17586</v>
      </c>
      <c r="EP90" s="13">
        <f t="shared" si="32"/>
        <v>1890</v>
      </c>
      <c r="EQ90" s="13">
        <f t="shared" si="27"/>
        <v>225</v>
      </c>
      <c r="ER90" s="13">
        <f>[1]新神器!$HL92</f>
        <v>7050</v>
      </c>
      <c r="ES90" s="13">
        <f t="shared" si="33"/>
        <v>232.05</v>
      </c>
      <c r="ET90" s="13">
        <f t="shared" si="34"/>
        <v>48.87</v>
      </c>
      <c r="FV90" s="14"/>
      <c r="FW90" s="14"/>
    </row>
    <row r="91" spans="10:179" ht="16.5" x14ac:dyDescent="0.2">
      <c r="AW91" s="32">
        <v>3</v>
      </c>
      <c r="AX91" s="32">
        <v>35</v>
      </c>
      <c r="AY91" s="13">
        <f>[1]卡牌消耗!$AC91</f>
        <v>105</v>
      </c>
      <c r="AZ91" s="33">
        <f>INDEX($CJ$5:$CJ$56,数据母表!AX91)</f>
        <v>15</v>
      </c>
      <c r="BA91" s="13">
        <f>[2]属性投放!CH92</f>
        <v>400</v>
      </c>
      <c r="BB91" s="13">
        <f>[2]属性投放!CI92</f>
        <v>200</v>
      </c>
      <c r="BC91" s="13">
        <f>[2]属性投放!CJ92</f>
        <v>4000</v>
      </c>
      <c r="BD91" s="32">
        <f>[1]卡牌消耗!AD91</f>
        <v>0</v>
      </c>
      <c r="BE91" s="32">
        <f>[1]卡牌消耗!AE91</f>
        <v>0</v>
      </c>
      <c r="BF91" s="32">
        <f>[1]卡牌消耗!AF91</f>
        <v>0</v>
      </c>
      <c r="BG91" s="32">
        <f>[1]卡牌消耗!AG91</f>
        <v>30</v>
      </c>
      <c r="BH91" s="32">
        <f>[1]卡牌消耗!AH91</f>
        <v>0</v>
      </c>
      <c r="BI91" s="32">
        <f>[1]卡牌消耗!AI91</f>
        <v>2</v>
      </c>
      <c r="BJ91" s="32">
        <f>[1]卡牌消耗!AJ91</f>
        <v>15650</v>
      </c>
      <c r="CP91" s="33">
        <v>87</v>
      </c>
      <c r="CQ91" s="33">
        <v>2</v>
      </c>
      <c r="CR91" s="13">
        <f>[1]卡牌消耗!DE91</f>
        <v>25450</v>
      </c>
      <c r="CS91" s="13">
        <f t="shared" si="28"/>
        <v>10180</v>
      </c>
      <c r="DK91" s="32">
        <v>87</v>
      </c>
      <c r="DL91" s="32">
        <f>[1]装备!AM92*8</f>
        <v>22240</v>
      </c>
      <c r="DM91" s="32">
        <f>[1]装备!AN92*8</f>
        <v>35600</v>
      </c>
      <c r="DN91" s="32">
        <f>[1]装备!AO92*8</f>
        <v>44480</v>
      </c>
      <c r="DO91" s="32">
        <f>[1]装备!AP92*8</f>
        <v>53400</v>
      </c>
      <c r="DR91" s="13">
        <v>87</v>
      </c>
      <c r="DS91" s="13">
        <v>1</v>
      </c>
      <c r="DT91" s="13">
        <f t="shared" si="29"/>
        <v>22240</v>
      </c>
      <c r="EH91" s="13">
        <f>[1]新神器!HA93</f>
        <v>6</v>
      </c>
      <c r="EI91" s="13">
        <f t="shared" si="30"/>
        <v>2</v>
      </c>
      <c r="EJ91" s="13">
        <f t="shared" si="31"/>
        <v>2</v>
      </c>
      <c r="EK91" s="13">
        <f>[1]新神器!HE93</f>
        <v>1606008</v>
      </c>
      <c r="EL91" s="13" t="str">
        <f>[1]新神器!HF93</f>
        <v>神器2-3 : 12级</v>
      </c>
      <c r="EM91" s="13">
        <f>[1]新神器!HH93</f>
        <v>12</v>
      </c>
      <c r="EN91" s="13">
        <f>[1]新神器!HJ93</f>
        <v>6</v>
      </c>
      <c r="EO91" s="13">
        <f>[2]新神器!$AW92*6</f>
        <v>19608</v>
      </c>
      <c r="EP91" s="13">
        <f t="shared" si="32"/>
        <v>2022</v>
      </c>
      <c r="EQ91" s="13">
        <f t="shared" si="27"/>
        <v>270</v>
      </c>
      <c r="ER91" s="13">
        <f>[1]新神器!$HL93</f>
        <v>7200</v>
      </c>
      <c r="ES91" s="13">
        <f t="shared" si="33"/>
        <v>277.2</v>
      </c>
      <c r="ET91" s="13">
        <f t="shared" si="34"/>
        <v>43.77</v>
      </c>
      <c r="FV91" s="14"/>
      <c r="FW91" s="14"/>
    </row>
    <row r="92" spans="10:179" ht="16.5" x14ac:dyDescent="0.2">
      <c r="AW92" s="32">
        <v>3</v>
      </c>
      <c r="AX92" s="32">
        <v>36</v>
      </c>
      <c r="AY92" s="13">
        <f>[1]卡牌消耗!$AC92</f>
        <v>108</v>
      </c>
      <c r="AZ92" s="33">
        <f>INDEX($CJ$5:$CJ$56,数据母表!AX92)</f>
        <v>15</v>
      </c>
      <c r="BA92" s="13">
        <f>[2]属性投放!CH93</f>
        <v>400</v>
      </c>
      <c r="BB92" s="13">
        <f>[2]属性投放!CI93</f>
        <v>200</v>
      </c>
      <c r="BC92" s="13">
        <f>[2]属性投放!CJ93</f>
        <v>4000</v>
      </c>
      <c r="BD92" s="32">
        <f>[1]卡牌消耗!AD92</f>
        <v>0</v>
      </c>
      <c r="BE92" s="32">
        <f>[1]卡牌消耗!AE92</f>
        <v>0</v>
      </c>
      <c r="BF92" s="32">
        <f>[1]卡牌消耗!AF92</f>
        <v>0</v>
      </c>
      <c r="BG92" s="32">
        <f>[1]卡牌消耗!AG92</f>
        <v>30</v>
      </c>
      <c r="BH92" s="32">
        <f>[1]卡牌消耗!AH92</f>
        <v>0</v>
      </c>
      <c r="BI92" s="32">
        <f>[1]卡牌消耗!AI92</f>
        <v>2</v>
      </c>
      <c r="BJ92" s="32">
        <f>[1]卡牌消耗!AJ92</f>
        <v>15650</v>
      </c>
      <c r="CP92" s="33">
        <v>88</v>
      </c>
      <c r="CQ92" s="33">
        <v>2</v>
      </c>
      <c r="CR92" s="13">
        <f>[1]卡牌消耗!DE92</f>
        <v>26600</v>
      </c>
      <c r="CS92" s="13">
        <f t="shared" si="28"/>
        <v>10640</v>
      </c>
      <c r="DK92" s="32">
        <v>88</v>
      </c>
      <c r="DL92" s="32">
        <f>[1]装备!AM93*8</f>
        <v>22840</v>
      </c>
      <c r="DM92" s="32">
        <f>[1]装备!AN93*8</f>
        <v>36520</v>
      </c>
      <c r="DN92" s="32">
        <f>[1]装备!AO93*8</f>
        <v>45640</v>
      </c>
      <c r="DO92" s="32">
        <f>[1]装备!AP93*8</f>
        <v>54800</v>
      </c>
      <c r="DR92" s="13">
        <v>88</v>
      </c>
      <c r="DS92" s="13">
        <v>1</v>
      </c>
      <c r="DT92" s="13">
        <f t="shared" si="29"/>
        <v>22840</v>
      </c>
      <c r="EH92" s="13">
        <f>[1]新神器!HA94</f>
        <v>6</v>
      </c>
      <c r="EI92" s="13">
        <f t="shared" si="30"/>
        <v>2</v>
      </c>
      <c r="EJ92" s="13">
        <f t="shared" si="31"/>
        <v>2</v>
      </c>
      <c r="EK92" s="13">
        <f>[1]新神器!HE94</f>
        <v>1606008</v>
      </c>
      <c r="EL92" s="13" t="str">
        <f>[1]新神器!HF94</f>
        <v>神器2-3 : 13级</v>
      </c>
      <c r="EM92" s="13">
        <f>[1]新神器!HH94</f>
        <v>13</v>
      </c>
      <c r="EN92" s="13">
        <f>[1]新神器!HJ94</f>
        <v>7</v>
      </c>
      <c r="EO92" s="13">
        <f>[2]新神器!$AW93*6</f>
        <v>21744</v>
      </c>
      <c r="EP92" s="13">
        <f t="shared" si="32"/>
        <v>2136</v>
      </c>
      <c r="EQ92" s="13">
        <f t="shared" si="27"/>
        <v>315</v>
      </c>
      <c r="ER92" s="13">
        <f>[1]新神器!$HL94</f>
        <v>7350</v>
      </c>
      <c r="ES92" s="13">
        <f t="shared" si="33"/>
        <v>322.35000000000002</v>
      </c>
      <c r="ET92" s="13">
        <f t="shared" si="34"/>
        <v>39.76</v>
      </c>
      <c r="FV92" s="14"/>
      <c r="FW92" s="14"/>
    </row>
    <row r="93" spans="10:179" ht="16.5" x14ac:dyDescent="0.2">
      <c r="AW93" s="32">
        <v>3</v>
      </c>
      <c r="AX93" s="32">
        <v>37</v>
      </c>
      <c r="AY93" s="13">
        <f>[1]卡牌消耗!$AC93</f>
        <v>110</v>
      </c>
      <c r="AZ93" s="33">
        <f>INDEX($CJ$5:$CJ$56,数据母表!AX93)</f>
        <v>16</v>
      </c>
      <c r="BA93" s="13">
        <f>[2]属性投放!CH94</f>
        <v>500</v>
      </c>
      <c r="BB93" s="13">
        <f>[2]属性投放!CI94</f>
        <v>250</v>
      </c>
      <c r="BC93" s="13">
        <f>[2]属性投放!CJ94</f>
        <v>5000</v>
      </c>
      <c r="BD93" s="32">
        <f>[1]卡牌消耗!AD93</f>
        <v>0</v>
      </c>
      <c r="BE93" s="32">
        <f>[1]卡牌消耗!AE93</f>
        <v>0</v>
      </c>
      <c r="BF93" s="32">
        <f>[1]卡牌消耗!AF93</f>
        <v>0</v>
      </c>
      <c r="BG93" s="32">
        <f>[1]卡牌消耗!AG93</f>
        <v>30</v>
      </c>
      <c r="BH93" s="32">
        <f>[1]卡牌消耗!AH93</f>
        <v>0</v>
      </c>
      <c r="BI93" s="32">
        <f>[1]卡牌消耗!AI93</f>
        <v>2</v>
      </c>
      <c r="BJ93" s="32">
        <f>[1]卡牌消耗!AJ93</f>
        <v>16750</v>
      </c>
      <c r="CP93" s="33">
        <v>89</v>
      </c>
      <c r="CQ93" s="33">
        <v>2</v>
      </c>
      <c r="CR93" s="13">
        <f>[1]卡牌消耗!DE93</f>
        <v>27750</v>
      </c>
      <c r="CS93" s="13">
        <f t="shared" si="28"/>
        <v>11100</v>
      </c>
      <c r="DK93" s="32">
        <v>89</v>
      </c>
      <c r="DL93" s="32">
        <f>[1]装备!AM94*8</f>
        <v>23400</v>
      </c>
      <c r="DM93" s="32">
        <f>[1]装备!AN94*8</f>
        <v>37440</v>
      </c>
      <c r="DN93" s="32">
        <f>[1]装备!AO94*8</f>
        <v>46840</v>
      </c>
      <c r="DO93" s="32">
        <f>[1]装备!AP94*8</f>
        <v>56200</v>
      </c>
      <c r="DR93" s="13">
        <v>89</v>
      </c>
      <c r="DS93" s="13">
        <v>1</v>
      </c>
      <c r="DT93" s="13">
        <f t="shared" si="29"/>
        <v>23400</v>
      </c>
      <c r="EH93" s="13">
        <f>[1]新神器!HA95</f>
        <v>6</v>
      </c>
      <c r="EI93" s="13">
        <f t="shared" si="30"/>
        <v>2</v>
      </c>
      <c r="EJ93" s="13">
        <f t="shared" si="31"/>
        <v>2</v>
      </c>
      <c r="EK93" s="13">
        <f>[1]新神器!HE95</f>
        <v>1606008</v>
      </c>
      <c r="EL93" s="13" t="str">
        <f>[1]新神器!HF95</f>
        <v>神器2-3 : 14级</v>
      </c>
      <c r="EM93" s="13">
        <f>[1]新神器!HH95</f>
        <v>14</v>
      </c>
      <c r="EN93" s="13">
        <f>[1]新神器!HJ95</f>
        <v>7</v>
      </c>
      <c r="EO93" s="13">
        <f>[2]新神器!$AW94*6</f>
        <v>23892</v>
      </c>
      <c r="EP93" s="13">
        <f t="shared" si="32"/>
        <v>2148</v>
      </c>
      <c r="EQ93" s="13">
        <f t="shared" si="27"/>
        <v>315</v>
      </c>
      <c r="ER93" s="13">
        <f>[1]新神器!$HL95</f>
        <v>7500</v>
      </c>
      <c r="ES93" s="13">
        <f t="shared" si="33"/>
        <v>322.5</v>
      </c>
      <c r="ET93" s="13">
        <f t="shared" si="34"/>
        <v>39.96</v>
      </c>
      <c r="FV93" s="14"/>
      <c r="FW93" s="14"/>
    </row>
    <row r="94" spans="10:179" ht="16.5" x14ac:dyDescent="0.2">
      <c r="AW94" s="32">
        <v>3</v>
      </c>
      <c r="AX94" s="32">
        <v>38</v>
      </c>
      <c r="AY94" s="13">
        <f>[1]卡牌消耗!$AC94</f>
        <v>113</v>
      </c>
      <c r="AZ94" s="33">
        <f>INDEX($CJ$5:$CJ$56,数据母表!AX94)</f>
        <v>16</v>
      </c>
      <c r="BA94" s="13">
        <f>[2]属性投放!CH95</f>
        <v>500</v>
      </c>
      <c r="BB94" s="13">
        <f>[2]属性投放!CI95</f>
        <v>250</v>
      </c>
      <c r="BC94" s="13">
        <f>[2]属性投放!CJ95</f>
        <v>5000</v>
      </c>
      <c r="BD94" s="32">
        <f>[1]卡牌消耗!AD94</f>
        <v>0</v>
      </c>
      <c r="BE94" s="32">
        <f>[1]卡牌消耗!AE94</f>
        <v>0</v>
      </c>
      <c r="BF94" s="32">
        <f>[1]卡牌消耗!AF94</f>
        <v>0</v>
      </c>
      <c r="BG94" s="32">
        <f>[1]卡牌消耗!AG94</f>
        <v>0</v>
      </c>
      <c r="BH94" s="32">
        <f>[1]卡牌消耗!AH94</f>
        <v>10</v>
      </c>
      <c r="BI94" s="32">
        <f>[1]卡牌消耗!AI94</f>
        <v>2</v>
      </c>
      <c r="BJ94" s="32">
        <f>[1]卡牌消耗!AJ94</f>
        <v>21550</v>
      </c>
      <c r="CP94" s="33">
        <v>90</v>
      </c>
      <c r="CQ94" s="33">
        <v>2</v>
      </c>
      <c r="CR94" s="13">
        <f>[1]卡牌消耗!DE94</f>
        <v>26500</v>
      </c>
      <c r="CS94" s="13">
        <f t="shared" si="28"/>
        <v>10600</v>
      </c>
      <c r="DK94" s="32">
        <v>90</v>
      </c>
      <c r="DL94" s="32">
        <f>[1]装备!AM95*8</f>
        <v>24000</v>
      </c>
      <c r="DM94" s="32">
        <f>[1]装备!AN95*8</f>
        <v>38400</v>
      </c>
      <c r="DN94" s="32">
        <f>[1]装备!AO95*8</f>
        <v>48000</v>
      </c>
      <c r="DO94" s="32">
        <f>[1]装备!AP95*8</f>
        <v>57600</v>
      </c>
      <c r="DR94" s="13">
        <v>90</v>
      </c>
      <c r="DS94" s="13">
        <v>1</v>
      </c>
      <c r="DT94" s="13">
        <f t="shared" si="29"/>
        <v>24000</v>
      </c>
      <c r="EH94" s="13">
        <f>[1]新神器!HA96</f>
        <v>6</v>
      </c>
      <c r="EI94" s="13">
        <f t="shared" si="30"/>
        <v>2</v>
      </c>
      <c r="EJ94" s="13">
        <f t="shared" si="31"/>
        <v>2</v>
      </c>
      <c r="EK94" s="13">
        <f>[1]新神器!HE96</f>
        <v>1606008</v>
      </c>
      <c r="EL94" s="13" t="str">
        <f>[1]新神器!HF96</f>
        <v>神器2-3 : 15级</v>
      </c>
      <c r="EM94" s="13">
        <f>[1]新神器!HH96</f>
        <v>15</v>
      </c>
      <c r="EN94" s="13">
        <f>[1]新神器!HJ96</f>
        <v>7</v>
      </c>
      <c r="EO94" s="13">
        <f>[2]新神器!$AW95*6</f>
        <v>26160</v>
      </c>
      <c r="EP94" s="13">
        <f t="shared" si="32"/>
        <v>2268</v>
      </c>
      <c r="EQ94" s="13">
        <f t="shared" si="27"/>
        <v>315</v>
      </c>
      <c r="ER94" s="13">
        <f>[1]新神器!$HL96</f>
        <v>7600</v>
      </c>
      <c r="ES94" s="13">
        <f t="shared" si="33"/>
        <v>322.60000000000002</v>
      </c>
      <c r="ET94" s="13">
        <f t="shared" si="34"/>
        <v>42.18</v>
      </c>
      <c r="FV94" s="14"/>
      <c r="FW94" s="14"/>
    </row>
    <row r="95" spans="10:179" ht="16.5" x14ac:dyDescent="0.2">
      <c r="AW95" s="32">
        <v>3</v>
      </c>
      <c r="AX95" s="32">
        <v>39</v>
      </c>
      <c r="AY95" s="13">
        <f>[1]卡牌消耗!$AC95</f>
        <v>115</v>
      </c>
      <c r="AZ95" s="33">
        <f>INDEX($CJ$5:$CJ$56,数据母表!AX95)</f>
        <v>16</v>
      </c>
      <c r="BA95" s="13">
        <f>[2]属性投放!CH96</f>
        <v>500</v>
      </c>
      <c r="BB95" s="13">
        <f>[2]属性投放!CI96</f>
        <v>250</v>
      </c>
      <c r="BC95" s="13">
        <f>[2]属性投放!CJ96</f>
        <v>5000</v>
      </c>
      <c r="BD95" s="32">
        <f>[1]卡牌消耗!AD95</f>
        <v>0</v>
      </c>
      <c r="BE95" s="32">
        <f>[1]卡牌消耗!AE95</f>
        <v>0</v>
      </c>
      <c r="BF95" s="32">
        <f>[1]卡牌消耗!AF95</f>
        <v>0</v>
      </c>
      <c r="BG95" s="32">
        <f>[1]卡牌消耗!AG95</f>
        <v>0</v>
      </c>
      <c r="BH95" s="32">
        <f>[1]卡牌消耗!AH95</f>
        <v>10</v>
      </c>
      <c r="BI95" s="32">
        <f>[1]卡牌消耗!AI95</f>
        <v>2</v>
      </c>
      <c r="BJ95" s="32">
        <f>[1]卡牌消耗!AJ95</f>
        <v>21550</v>
      </c>
      <c r="CP95" s="33">
        <v>91</v>
      </c>
      <c r="CQ95" s="33">
        <v>2</v>
      </c>
      <c r="CR95" s="13">
        <f>[1]卡牌消耗!DE95</f>
        <v>27850</v>
      </c>
      <c r="CS95" s="13">
        <f t="shared" si="28"/>
        <v>11140</v>
      </c>
      <c r="DK95" s="32">
        <v>91</v>
      </c>
      <c r="DL95" s="32">
        <f>[1]装备!AM96*8</f>
        <v>22840</v>
      </c>
      <c r="DM95" s="32">
        <f>[1]装备!AN96*8</f>
        <v>36520</v>
      </c>
      <c r="DN95" s="32">
        <f>[1]装备!AO96*8</f>
        <v>45640</v>
      </c>
      <c r="DO95" s="32">
        <f>[1]装备!AP96*8</f>
        <v>54760</v>
      </c>
      <c r="DR95" s="13">
        <v>91</v>
      </c>
      <c r="DS95" s="13">
        <v>1</v>
      </c>
      <c r="DT95" s="13">
        <f t="shared" si="29"/>
        <v>22840</v>
      </c>
      <c r="EH95" s="13">
        <f>[1]新神器!HA97</f>
        <v>7</v>
      </c>
      <c r="EI95" s="13">
        <f t="shared" si="30"/>
        <v>2</v>
      </c>
      <c r="EJ95" s="13">
        <f t="shared" si="31"/>
        <v>2</v>
      </c>
      <c r="EK95" s="13">
        <f>[1]新神器!HE97</f>
        <v>1606009</v>
      </c>
      <c r="EL95" s="13" t="str">
        <f>[1]新神器!HF97</f>
        <v>神器2-4 : 1级</v>
      </c>
      <c r="EM95" s="13">
        <f>[1]新神器!HH97</f>
        <v>1</v>
      </c>
      <c r="EN95" s="13">
        <f>[1]新神器!HJ97</f>
        <v>1</v>
      </c>
      <c r="EO95" s="13">
        <f>[2]新神器!$AW96*6</f>
        <v>1602</v>
      </c>
      <c r="EP95" s="13">
        <f t="shared" si="32"/>
        <v>1602</v>
      </c>
      <c r="EQ95" s="13">
        <f t="shared" si="27"/>
        <v>45</v>
      </c>
      <c r="ER95" s="13">
        <f>[1]新神器!$HL97</f>
        <v>5350</v>
      </c>
      <c r="ES95" s="13">
        <f t="shared" si="33"/>
        <v>50.35</v>
      </c>
      <c r="ET95" s="13">
        <f t="shared" si="34"/>
        <v>190.9</v>
      </c>
      <c r="FV95" s="14"/>
      <c r="FW95" s="14"/>
    </row>
    <row r="96" spans="10:179" ht="16.5" x14ac:dyDescent="0.2">
      <c r="AW96" s="32">
        <v>3</v>
      </c>
      <c r="AX96" s="32">
        <v>40</v>
      </c>
      <c r="AY96" s="13">
        <f>[1]卡牌消耗!$AC96</f>
        <v>118</v>
      </c>
      <c r="AZ96" s="33">
        <f>INDEX($CJ$5:$CJ$56,数据母表!AX96)</f>
        <v>17</v>
      </c>
      <c r="BA96" s="13">
        <f>[2]属性投放!CH97</f>
        <v>600</v>
      </c>
      <c r="BB96" s="13">
        <f>[2]属性投放!CI97</f>
        <v>300</v>
      </c>
      <c r="BC96" s="13">
        <f>[2]属性投放!CJ97</f>
        <v>6000</v>
      </c>
      <c r="BD96" s="32">
        <f>[1]卡牌消耗!AD96</f>
        <v>0</v>
      </c>
      <c r="BE96" s="32">
        <f>[1]卡牌消耗!AE96</f>
        <v>0</v>
      </c>
      <c r="BF96" s="32">
        <f>[1]卡牌消耗!AF96</f>
        <v>0</v>
      </c>
      <c r="BG96" s="32">
        <f>[1]卡牌消耗!AG96</f>
        <v>0</v>
      </c>
      <c r="BH96" s="32">
        <f>[1]卡牌消耗!AH96</f>
        <v>10</v>
      </c>
      <c r="BI96" s="32">
        <f>[1]卡牌消耗!AI96</f>
        <v>2</v>
      </c>
      <c r="BJ96" s="32">
        <f>[1]卡牌消耗!AJ96</f>
        <v>21550</v>
      </c>
      <c r="CP96" s="33">
        <v>92</v>
      </c>
      <c r="CQ96" s="33">
        <v>2</v>
      </c>
      <c r="CR96" s="13">
        <f>[1]卡牌消耗!DE96</f>
        <v>29150</v>
      </c>
      <c r="CS96" s="13">
        <f t="shared" si="28"/>
        <v>11660</v>
      </c>
      <c r="DK96" s="32">
        <v>92</v>
      </c>
      <c r="DL96" s="32">
        <f>[1]装备!AM97*8</f>
        <v>23840</v>
      </c>
      <c r="DM96" s="32">
        <f>[1]装备!AN97*8</f>
        <v>38160</v>
      </c>
      <c r="DN96" s="32">
        <f>[1]装备!AO97*8</f>
        <v>47720</v>
      </c>
      <c r="DO96" s="32">
        <f>[1]装备!AP97*8</f>
        <v>57240</v>
      </c>
      <c r="DR96" s="13">
        <v>92</v>
      </c>
      <c r="DS96" s="13">
        <v>1</v>
      </c>
      <c r="DT96" s="13">
        <f t="shared" si="29"/>
        <v>23840</v>
      </c>
      <c r="EH96" s="13">
        <f>[1]新神器!HA98</f>
        <v>7</v>
      </c>
      <c r="EI96" s="13">
        <f t="shared" si="30"/>
        <v>2</v>
      </c>
      <c r="EJ96" s="13">
        <f t="shared" si="31"/>
        <v>2</v>
      </c>
      <c r="EK96" s="13">
        <f>[1]新神器!HE98</f>
        <v>1606009</v>
      </c>
      <c r="EL96" s="13" t="str">
        <f>[1]新神器!HF98</f>
        <v>神器2-4 : 2级</v>
      </c>
      <c r="EM96" s="13">
        <f>[1]新神器!HH98</f>
        <v>2</v>
      </c>
      <c r="EN96" s="13">
        <f>[1]新神器!HJ98</f>
        <v>1</v>
      </c>
      <c r="EO96" s="13">
        <f>[2]新神器!$AW97*6</f>
        <v>2466</v>
      </c>
      <c r="EP96" s="13">
        <f t="shared" si="32"/>
        <v>864</v>
      </c>
      <c r="EQ96" s="13">
        <f t="shared" si="27"/>
        <v>45</v>
      </c>
      <c r="ER96" s="13">
        <f>[1]新神器!$HL98</f>
        <v>5550</v>
      </c>
      <c r="ES96" s="13">
        <f t="shared" si="33"/>
        <v>50.55</v>
      </c>
      <c r="ET96" s="13">
        <f t="shared" si="34"/>
        <v>102.55</v>
      </c>
      <c r="FV96" s="14"/>
      <c r="FW96" s="14"/>
    </row>
    <row r="97" spans="49:179" ht="16.5" x14ac:dyDescent="0.2">
      <c r="AW97" s="32">
        <v>3</v>
      </c>
      <c r="AX97" s="32">
        <v>41</v>
      </c>
      <c r="AY97" s="13">
        <f>[1]卡牌消耗!$AC97</f>
        <v>120</v>
      </c>
      <c r="AZ97" s="33">
        <f>INDEX($CJ$5:$CJ$56,数据母表!AX97)</f>
        <v>17</v>
      </c>
      <c r="BA97" s="13">
        <f>[2]属性投放!CH98</f>
        <v>600</v>
      </c>
      <c r="BB97" s="13">
        <f>[2]属性投放!CI98</f>
        <v>300</v>
      </c>
      <c r="BC97" s="13">
        <f>[2]属性投放!CJ98</f>
        <v>6000</v>
      </c>
      <c r="BD97" s="32">
        <f>[1]卡牌消耗!AD97</f>
        <v>0</v>
      </c>
      <c r="BE97" s="32">
        <f>[1]卡牌消耗!AE97</f>
        <v>0</v>
      </c>
      <c r="BF97" s="32">
        <f>[1]卡牌消耗!AF97</f>
        <v>0</v>
      </c>
      <c r="BG97" s="32">
        <f>[1]卡牌消耗!AG97</f>
        <v>0</v>
      </c>
      <c r="BH97" s="32">
        <f>[1]卡牌消耗!AH97</f>
        <v>10</v>
      </c>
      <c r="BI97" s="32">
        <f>[1]卡牌消耗!AI97</f>
        <v>2</v>
      </c>
      <c r="BJ97" s="32">
        <f>[1]卡牌消耗!AJ97</f>
        <v>29650</v>
      </c>
      <c r="CP97" s="33">
        <v>93</v>
      </c>
      <c r="CQ97" s="33">
        <v>2</v>
      </c>
      <c r="CR97" s="13">
        <f>[1]卡牌消耗!DE97</f>
        <v>30500</v>
      </c>
      <c r="CS97" s="13">
        <f t="shared" si="28"/>
        <v>12200</v>
      </c>
      <c r="DK97" s="32">
        <v>93</v>
      </c>
      <c r="DL97" s="32">
        <f>[1]装备!AM98*8</f>
        <v>24880</v>
      </c>
      <c r="DM97" s="32">
        <f>[1]装备!AN98*8</f>
        <v>39800</v>
      </c>
      <c r="DN97" s="32">
        <f>[1]装备!AO98*8</f>
        <v>49760</v>
      </c>
      <c r="DO97" s="32">
        <f>[1]装备!AP98*8</f>
        <v>59720</v>
      </c>
      <c r="DR97" s="13">
        <v>93</v>
      </c>
      <c r="DS97" s="13">
        <v>1</v>
      </c>
      <c r="DT97" s="13">
        <f t="shared" si="29"/>
        <v>24880</v>
      </c>
      <c r="EH97" s="13">
        <f>[1]新神器!HA99</f>
        <v>7</v>
      </c>
      <c r="EI97" s="13">
        <f t="shared" si="30"/>
        <v>2</v>
      </c>
      <c r="EJ97" s="13">
        <f t="shared" si="31"/>
        <v>2</v>
      </c>
      <c r="EK97" s="13">
        <f>[1]新神器!HE99</f>
        <v>1606009</v>
      </c>
      <c r="EL97" s="13" t="str">
        <f>[1]新神器!HF99</f>
        <v>神器2-4 : 3级</v>
      </c>
      <c r="EM97" s="13">
        <f>[1]新神器!HH99</f>
        <v>3</v>
      </c>
      <c r="EN97" s="13">
        <f>[1]新神器!HJ99</f>
        <v>1</v>
      </c>
      <c r="EO97" s="13">
        <f>[2]新神器!$AW98*6</f>
        <v>3426</v>
      </c>
      <c r="EP97" s="13">
        <f t="shared" si="32"/>
        <v>960</v>
      </c>
      <c r="EQ97" s="13">
        <f t="shared" si="27"/>
        <v>45</v>
      </c>
      <c r="ER97" s="13">
        <f>[1]新神器!$HL99</f>
        <v>5700</v>
      </c>
      <c r="ES97" s="13">
        <f t="shared" si="33"/>
        <v>50.7</v>
      </c>
      <c r="ET97" s="13">
        <f t="shared" si="34"/>
        <v>113.61</v>
      </c>
      <c r="FV97" s="14"/>
      <c r="FW97" s="14"/>
    </row>
    <row r="98" spans="49:179" ht="16.5" x14ac:dyDescent="0.2">
      <c r="AW98" s="32">
        <v>3</v>
      </c>
      <c r="AX98" s="32">
        <v>42</v>
      </c>
      <c r="AY98" s="13">
        <f>[1]卡牌消耗!$AC98</f>
        <v>123</v>
      </c>
      <c r="AZ98" s="33">
        <f>INDEX($CJ$5:$CJ$56,数据母表!AX98)</f>
        <v>17</v>
      </c>
      <c r="BA98" s="13">
        <f>[2]属性投放!CH99</f>
        <v>600</v>
      </c>
      <c r="BB98" s="13">
        <f>[2]属性投放!CI99</f>
        <v>300</v>
      </c>
      <c r="BC98" s="13">
        <f>[2]属性投放!CJ99</f>
        <v>6000</v>
      </c>
      <c r="BD98" s="32">
        <f>[1]卡牌消耗!AD98</f>
        <v>0</v>
      </c>
      <c r="BE98" s="32">
        <f>[1]卡牌消耗!AE98</f>
        <v>0</v>
      </c>
      <c r="BF98" s="32">
        <f>[1]卡牌消耗!AF98</f>
        <v>0</v>
      </c>
      <c r="BG98" s="32">
        <f>[1]卡牌消耗!AG98</f>
        <v>0</v>
      </c>
      <c r="BH98" s="32">
        <f>[1]卡牌消耗!AH98</f>
        <v>10</v>
      </c>
      <c r="BI98" s="32">
        <f>[1]卡牌消耗!AI98</f>
        <v>2</v>
      </c>
      <c r="BJ98" s="32">
        <f>[1]卡牌消耗!AJ98</f>
        <v>29650</v>
      </c>
      <c r="CP98" s="33">
        <v>94</v>
      </c>
      <c r="CQ98" s="33">
        <v>2</v>
      </c>
      <c r="CR98" s="13">
        <f>[1]卡牌消耗!DE98</f>
        <v>31800</v>
      </c>
      <c r="CS98" s="13">
        <f t="shared" si="28"/>
        <v>12720</v>
      </c>
      <c r="DK98" s="32">
        <v>94</v>
      </c>
      <c r="DL98" s="32">
        <f>[1]装备!AM99*8</f>
        <v>25920</v>
      </c>
      <c r="DM98" s="32">
        <f>[1]装备!AN99*8</f>
        <v>41440</v>
      </c>
      <c r="DN98" s="32">
        <f>[1]装备!AO99*8</f>
        <v>51840</v>
      </c>
      <c r="DO98" s="32">
        <f>[1]装备!AP99*8</f>
        <v>62200</v>
      </c>
      <c r="DR98" s="13">
        <v>94</v>
      </c>
      <c r="DS98" s="13">
        <v>1</v>
      </c>
      <c r="DT98" s="13">
        <f t="shared" si="29"/>
        <v>25920</v>
      </c>
      <c r="EH98" s="13">
        <f>[1]新神器!HA100</f>
        <v>7</v>
      </c>
      <c r="EI98" s="13">
        <f t="shared" si="30"/>
        <v>2</v>
      </c>
      <c r="EJ98" s="13">
        <f t="shared" si="31"/>
        <v>2</v>
      </c>
      <c r="EK98" s="13">
        <f>[1]新神器!HE100</f>
        <v>1606009</v>
      </c>
      <c r="EL98" s="13" t="str">
        <f>[1]新神器!HF100</f>
        <v>神器2-4 : 4级</v>
      </c>
      <c r="EM98" s="13">
        <f>[1]新神器!HH100</f>
        <v>4</v>
      </c>
      <c r="EN98" s="13">
        <f>[1]新神器!HJ100</f>
        <v>2</v>
      </c>
      <c r="EO98" s="13">
        <f>[2]新神器!$AW99*6</f>
        <v>4452</v>
      </c>
      <c r="EP98" s="13">
        <f t="shared" si="32"/>
        <v>1026</v>
      </c>
      <c r="EQ98" s="13">
        <f t="shared" si="27"/>
        <v>90</v>
      </c>
      <c r="ER98" s="13">
        <f>[1]新神器!$HL100</f>
        <v>5900</v>
      </c>
      <c r="ES98" s="13">
        <f t="shared" si="33"/>
        <v>95.9</v>
      </c>
      <c r="ET98" s="13">
        <f t="shared" si="34"/>
        <v>64.19</v>
      </c>
      <c r="FV98" s="14"/>
      <c r="FW98" s="14"/>
    </row>
    <row r="99" spans="49:179" ht="16.5" x14ac:dyDescent="0.2">
      <c r="AW99" s="32">
        <v>3</v>
      </c>
      <c r="AX99" s="32">
        <v>43</v>
      </c>
      <c r="AY99" s="13">
        <f>[1]卡牌消耗!$AC99</f>
        <v>125</v>
      </c>
      <c r="AZ99" s="33">
        <f>INDEX($CJ$5:$CJ$56,数据母表!AX99)</f>
        <v>18</v>
      </c>
      <c r="BA99" s="13">
        <f>[2]属性投放!CH100</f>
        <v>700</v>
      </c>
      <c r="BB99" s="13">
        <f>[2]属性投放!CI100</f>
        <v>350</v>
      </c>
      <c r="BC99" s="13">
        <f>[2]属性投放!CJ100</f>
        <v>7000</v>
      </c>
      <c r="BD99" s="32">
        <f>[1]卡牌消耗!AD99</f>
        <v>0</v>
      </c>
      <c r="BE99" s="32">
        <f>[1]卡牌消耗!AE99</f>
        <v>0</v>
      </c>
      <c r="BF99" s="32">
        <f>[1]卡牌消耗!AF99</f>
        <v>0</v>
      </c>
      <c r="BG99" s="32">
        <f>[1]卡牌消耗!AG99</f>
        <v>0</v>
      </c>
      <c r="BH99" s="32">
        <f>[1]卡牌消耗!AH99</f>
        <v>10</v>
      </c>
      <c r="BI99" s="32">
        <f>[1]卡牌消耗!AI99</f>
        <v>2</v>
      </c>
      <c r="BJ99" s="32">
        <f>[1]卡牌消耗!AJ99</f>
        <v>29650</v>
      </c>
      <c r="CP99" s="33">
        <v>95</v>
      </c>
      <c r="CQ99" s="33">
        <v>2</v>
      </c>
      <c r="CR99" s="13">
        <f>[1]卡牌消耗!DE99</f>
        <v>29500</v>
      </c>
      <c r="CS99" s="13">
        <f t="shared" si="28"/>
        <v>11800</v>
      </c>
      <c r="DK99" s="32">
        <v>95</v>
      </c>
      <c r="DL99" s="32">
        <f>[1]装备!AM100*8</f>
        <v>26960</v>
      </c>
      <c r="DM99" s="32">
        <f>[1]装备!AN100*8</f>
        <v>43120</v>
      </c>
      <c r="DN99" s="32">
        <f>[1]装备!AO100*8</f>
        <v>53880</v>
      </c>
      <c r="DO99" s="32">
        <f>[1]装备!AP100*8</f>
        <v>64680</v>
      </c>
      <c r="DR99" s="13">
        <v>95</v>
      </c>
      <c r="DS99" s="13">
        <v>1</v>
      </c>
      <c r="DT99" s="13">
        <f t="shared" si="29"/>
        <v>26960</v>
      </c>
      <c r="EH99" s="13">
        <f>[1]新神器!HA101</f>
        <v>7</v>
      </c>
      <c r="EI99" s="13">
        <f t="shared" si="30"/>
        <v>2</v>
      </c>
      <c r="EJ99" s="13">
        <f t="shared" si="31"/>
        <v>2</v>
      </c>
      <c r="EK99" s="13">
        <f>[1]新神器!HE101</f>
        <v>1606009</v>
      </c>
      <c r="EL99" s="13" t="str">
        <f>[1]新神器!HF101</f>
        <v>神器2-4 : 5级</v>
      </c>
      <c r="EM99" s="13">
        <f>[1]新神器!HH101</f>
        <v>5</v>
      </c>
      <c r="EN99" s="13">
        <f>[1]新神器!HJ101</f>
        <v>2</v>
      </c>
      <c r="EO99" s="13">
        <f>[2]新神器!$AW100*6</f>
        <v>5514</v>
      </c>
      <c r="EP99" s="13">
        <f t="shared" si="32"/>
        <v>1062</v>
      </c>
      <c r="EQ99" s="13">
        <f t="shared" si="27"/>
        <v>90</v>
      </c>
      <c r="ER99" s="13">
        <f>[1]新神器!$HL101</f>
        <v>6050</v>
      </c>
      <c r="ES99" s="13">
        <f t="shared" si="33"/>
        <v>96.05</v>
      </c>
      <c r="ET99" s="13">
        <f t="shared" si="34"/>
        <v>66.34</v>
      </c>
      <c r="FV99" s="14"/>
      <c r="FW99" s="14"/>
    </row>
    <row r="100" spans="49:179" ht="16.5" x14ac:dyDescent="0.2">
      <c r="AW100" s="32">
        <v>3</v>
      </c>
      <c r="AX100" s="32">
        <v>44</v>
      </c>
      <c r="AY100" s="13">
        <f>[1]卡牌消耗!$AC100</f>
        <v>128</v>
      </c>
      <c r="AZ100" s="33">
        <f>INDEX($CJ$5:$CJ$56,数据母表!AX100)</f>
        <v>18</v>
      </c>
      <c r="BA100" s="13">
        <f>[2]属性投放!CH101</f>
        <v>700</v>
      </c>
      <c r="BB100" s="13">
        <f>[2]属性投放!CI101</f>
        <v>350</v>
      </c>
      <c r="BC100" s="13">
        <f>[2]属性投放!CJ101</f>
        <v>7000</v>
      </c>
      <c r="BD100" s="32">
        <f>[1]卡牌消耗!AD100</f>
        <v>0</v>
      </c>
      <c r="BE100" s="32">
        <f>[1]卡牌消耗!AE100</f>
        <v>0</v>
      </c>
      <c r="BF100" s="32">
        <f>[1]卡牌消耗!AF100</f>
        <v>0</v>
      </c>
      <c r="BG100" s="32">
        <f>[1]卡牌消耗!AG100</f>
        <v>0</v>
      </c>
      <c r="BH100" s="32">
        <f>[1]卡牌消耗!AH100</f>
        <v>10</v>
      </c>
      <c r="BI100" s="32">
        <f>[1]卡牌消耗!AI100</f>
        <v>2</v>
      </c>
      <c r="BJ100" s="32">
        <f>[1]卡牌消耗!AJ100</f>
        <v>37700</v>
      </c>
      <c r="CP100" s="33">
        <v>96</v>
      </c>
      <c r="CQ100" s="33">
        <v>2</v>
      </c>
      <c r="CR100" s="13">
        <f>[1]卡牌消耗!DE100</f>
        <v>30950</v>
      </c>
      <c r="CS100" s="13">
        <f t="shared" si="28"/>
        <v>12380</v>
      </c>
      <c r="DK100" s="32">
        <v>96</v>
      </c>
      <c r="DL100" s="32">
        <f>[1]装备!AM101*8</f>
        <v>27960</v>
      </c>
      <c r="DM100" s="32">
        <f>[1]装备!AN101*8</f>
        <v>44760</v>
      </c>
      <c r="DN100" s="32">
        <f>[1]装备!AO101*8</f>
        <v>55960</v>
      </c>
      <c r="DO100" s="32">
        <f>[1]装备!AP101*8</f>
        <v>67120</v>
      </c>
      <c r="DR100" s="13">
        <v>96</v>
      </c>
      <c r="DS100" s="13">
        <v>1</v>
      </c>
      <c r="DT100" s="13">
        <f t="shared" si="29"/>
        <v>27960</v>
      </c>
      <c r="EH100" s="13">
        <f>[1]新神器!HA102</f>
        <v>7</v>
      </c>
      <c r="EI100" s="13">
        <f t="shared" si="30"/>
        <v>2</v>
      </c>
      <c r="EJ100" s="13">
        <f t="shared" si="31"/>
        <v>2</v>
      </c>
      <c r="EK100" s="13">
        <f>[1]新神器!HE102</f>
        <v>1606009</v>
      </c>
      <c r="EL100" s="13" t="str">
        <f>[1]新神器!HF102</f>
        <v>神器2-4 : 6级</v>
      </c>
      <c r="EM100" s="13">
        <f>[1]新神器!HH102</f>
        <v>6</v>
      </c>
      <c r="EN100" s="13">
        <f>[1]新神器!HJ102</f>
        <v>2</v>
      </c>
      <c r="EO100" s="13">
        <f>[2]新神器!$AW101*6</f>
        <v>6666</v>
      </c>
      <c r="EP100" s="13">
        <f t="shared" si="32"/>
        <v>1152</v>
      </c>
      <c r="EQ100" s="13">
        <f t="shared" si="27"/>
        <v>90</v>
      </c>
      <c r="ER100" s="13">
        <f>[1]新神器!$HL102</f>
        <v>6250</v>
      </c>
      <c r="ES100" s="13">
        <f t="shared" si="33"/>
        <v>96.25</v>
      </c>
      <c r="ET100" s="13">
        <f t="shared" si="34"/>
        <v>71.81</v>
      </c>
      <c r="FV100" s="14"/>
      <c r="FW100" s="14"/>
    </row>
    <row r="101" spans="49:179" ht="16.5" x14ac:dyDescent="0.2">
      <c r="AW101" s="32">
        <v>3</v>
      </c>
      <c r="AX101" s="32">
        <v>45</v>
      </c>
      <c r="AY101" s="13">
        <f>[1]卡牌消耗!$AC101</f>
        <v>130</v>
      </c>
      <c r="AZ101" s="33">
        <f>INDEX($CJ$5:$CJ$56,数据母表!AX101)</f>
        <v>18</v>
      </c>
      <c r="BA101" s="13">
        <f>[2]属性投放!CH102</f>
        <v>700</v>
      </c>
      <c r="BB101" s="13">
        <f>[2]属性投放!CI102</f>
        <v>350</v>
      </c>
      <c r="BC101" s="13">
        <f>[2]属性投放!CJ102</f>
        <v>7000</v>
      </c>
      <c r="BD101" s="32">
        <f>[1]卡牌消耗!AD101</f>
        <v>0</v>
      </c>
      <c r="BE101" s="32">
        <f>[1]卡牌消耗!AE101</f>
        <v>0</v>
      </c>
      <c r="BF101" s="32">
        <f>[1]卡牌消耗!AF101</f>
        <v>0</v>
      </c>
      <c r="BG101" s="32">
        <f>[1]卡牌消耗!AG101</f>
        <v>0</v>
      </c>
      <c r="BH101" s="32">
        <f>[1]卡牌消耗!AH101</f>
        <v>10</v>
      </c>
      <c r="BI101" s="32">
        <f>[1]卡牌消耗!AI101</f>
        <v>2</v>
      </c>
      <c r="BJ101" s="32">
        <f>[1]卡牌消耗!AJ101</f>
        <v>37700</v>
      </c>
      <c r="CP101" s="33">
        <v>97</v>
      </c>
      <c r="CQ101" s="33">
        <v>2</v>
      </c>
      <c r="CR101" s="13">
        <f>[1]卡牌消耗!DE101</f>
        <v>32450</v>
      </c>
      <c r="CS101" s="13">
        <f t="shared" si="28"/>
        <v>12980</v>
      </c>
      <c r="DK101" s="32">
        <v>97</v>
      </c>
      <c r="DL101" s="32">
        <f>[1]装备!AM102*8</f>
        <v>29000</v>
      </c>
      <c r="DM101" s="32">
        <f>[1]装备!AN102*8</f>
        <v>46400</v>
      </c>
      <c r="DN101" s="32">
        <f>[1]装备!AO102*8</f>
        <v>58000</v>
      </c>
      <c r="DO101" s="32">
        <f>[1]装备!AP102*8</f>
        <v>69600</v>
      </c>
      <c r="DR101" s="13">
        <v>97</v>
      </c>
      <c r="DS101" s="13">
        <v>1</v>
      </c>
      <c r="DT101" s="13">
        <f t="shared" si="29"/>
        <v>29000</v>
      </c>
      <c r="EH101" s="13">
        <f>[1]新神器!HA103</f>
        <v>7</v>
      </c>
      <c r="EI101" s="13">
        <f t="shared" si="30"/>
        <v>2</v>
      </c>
      <c r="EJ101" s="13">
        <f t="shared" si="31"/>
        <v>2</v>
      </c>
      <c r="EK101" s="13">
        <f>[1]新神器!HE103</f>
        <v>1606009</v>
      </c>
      <c r="EL101" s="13" t="str">
        <f>[1]新神器!HF103</f>
        <v>神器2-4 : 7级</v>
      </c>
      <c r="EM101" s="13">
        <f>[1]新神器!HH103</f>
        <v>7</v>
      </c>
      <c r="EN101" s="13">
        <f>[1]新神器!HJ103</f>
        <v>3</v>
      </c>
      <c r="EO101" s="13">
        <f>[2]新神器!$AW102*6</f>
        <v>7824</v>
      </c>
      <c r="EP101" s="13">
        <f t="shared" si="32"/>
        <v>1158</v>
      </c>
      <c r="EQ101" s="13">
        <f t="shared" si="27"/>
        <v>135</v>
      </c>
      <c r="ER101" s="13">
        <f>[1]新神器!$HL103</f>
        <v>6400</v>
      </c>
      <c r="ES101" s="13">
        <f t="shared" si="33"/>
        <v>141.4</v>
      </c>
      <c r="ET101" s="13">
        <f t="shared" si="34"/>
        <v>49.14</v>
      </c>
      <c r="FV101" s="14"/>
      <c r="FW101" s="14"/>
    </row>
    <row r="102" spans="49:179" ht="16.5" x14ac:dyDescent="0.2">
      <c r="AW102" s="32">
        <v>3</v>
      </c>
      <c r="AX102" s="32">
        <v>46</v>
      </c>
      <c r="AY102" s="13">
        <f>[1]卡牌消耗!$AC102</f>
        <v>133</v>
      </c>
      <c r="AZ102" s="33">
        <f>INDEX($CJ$5:$CJ$56,数据母表!AX102)</f>
        <v>19</v>
      </c>
      <c r="BA102" s="13">
        <f>[2]属性投放!CH103</f>
        <v>900</v>
      </c>
      <c r="BB102" s="13">
        <f>[2]属性投放!CI103</f>
        <v>450</v>
      </c>
      <c r="BC102" s="13">
        <f>[2]属性投放!CJ103</f>
        <v>9000</v>
      </c>
      <c r="BD102" s="32">
        <f>[1]卡牌消耗!AD102</f>
        <v>0</v>
      </c>
      <c r="BE102" s="32">
        <f>[1]卡牌消耗!AE102</f>
        <v>0</v>
      </c>
      <c r="BF102" s="32">
        <f>[1]卡牌消耗!AF102</f>
        <v>0</v>
      </c>
      <c r="BG102" s="32">
        <f>[1]卡牌消耗!AG102</f>
        <v>0</v>
      </c>
      <c r="BH102" s="32">
        <f>[1]卡牌消耗!AH102</f>
        <v>10</v>
      </c>
      <c r="BI102" s="32">
        <f>[1]卡牌消耗!AI102</f>
        <v>2</v>
      </c>
      <c r="BJ102" s="32">
        <f>[1]卡牌消耗!AJ102</f>
        <v>40400</v>
      </c>
      <c r="CP102" s="33">
        <v>98</v>
      </c>
      <c r="CQ102" s="33">
        <v>2</v>
      </c>
      <c r="CR102" s="13">
        <f>[1]卡牌消耗!DE102</f>
        <v>33900</v>
      </c>
      <c r="CS102" s="13">
        <f t="shared" si="28"/>
        <v>13560</v>
      </c>
      <c r="DK102" s="32">
        <v>98</v>
      </c>
      <c r="DL102" s="32">
        <f>[1]装备!AM103*8</f>
        <v>30040</v>
      </c>
      <c r="DM102" s="32">
        <f>[1]装备!AN103*8</f>
        <v>48040</v>
      </c>
      <c r="DN102" s="32">
        <f>[1]装备!AO103*8</f>
        <v>60080</v>
      </c>
      <c r="DO102" s="32">
        <f>[1]装备!AP103*8</f>
        <v>72080</v>
      </c>
      <c r="DR102" s="13">
        <v>98</v>
      </c>
      <c r="DS102" s="13">
        <v>1</v>
      </c>
      <c r="DT102" s="13">
        <f t="shared" si="29"/>
        <v>30040</v>
      </c>
      <c r="EH102" s="13">
        <f>[1]新神器!HA104</f>
        <v>7</v>
      </c>
      <c r="EI102" s="13">
        <f t="shared" si="30"/>
        <v>2</v>
      </c>
      <c r="EJ102" s="13">
        <f t="shared" si="31"/>
        <v>2</v>
      </c>
      <c r="EK102" s="13">
        <f>[1]新神器!HE104</f>
        <v>1606009</v>
      </c>
      <c r="EL102" s="13" t="str">
        <f>[1]新神器!HF104</f>
        <v>神器2-4 : 8级</v>
      </c>
      <c r="EM102" s="13">
        <f>[1]新神器!HH104</f>
        <v>8</v>
      </c>
      <c r="EN102" s="13">
        <f>[1]新神器!HJ104</f>
        <v>3</v>
      </c>
      <c r="EO102" s="13">
        <f>[2]新神器!$AW103*6</f>
        <v>9132</v>
      </c>
      <c r="EP102" s="13">
        <f t="shared" si="32"/>
        <v>1308</v>
      </c>
      <c r="EQ102" s="13">
        <f t="shared" si="27"/>
        <v>135</v>
      </c>
      <c r="ER102" s="13">
        <f>[1]新神器!$HL104</f>
        <v>6600</v>
      </c>
      <c r="ES102" s="13">
        <f t="shared" si="33"/>
        <v>141.6</v>
      </c>
      <c r="ET102" s="13">
        <f t="shared" si="34"/>
        <v>55.42</v>
      </c>
      <c r="FV102" s="14"/>
      <c r="FW102" s="14"/>
    </row>
    <row r="103" spans="49:179" ht="16.5" x14ac:dyDescent="0.2">
      <c r="AW103" s="32">
        <v>3</v>
      </c>
      <c r="AX103" s="32">
        <v>47</v>
      </c>
      <c r="AY103" s="13">
        <f>[1]卡牌消耗!$AC103</f>
        <v>135</v>
      </c>
      <c r="AZ103" s="33">
        <f>INDEX($CJ$5:$CJ$56,数据母表!AX103)</f>
        <v>19</v>
      </c>
      <c r="BA103" s="13">
        <f>[2]属性投放!CH104</f>
        <v>900</v>
      </c>
      <c r="BB103" s="13">
        <f>[2]属性投放!CI104</f>
        <v>450</v>
      </c>
      <c r="BC103" s="13">
        <f>[2]属性投放!CJ104</f>
        <v>9000</v>
      </c>
      <c r="BD103" s="32">
        <f>[1]卡牌消耗!AD103</f>
        <v>0</v>
      </c>
      <c r="BE103" s="32">
        <f>[1]卡牌消耗!AE103</f>
        <v>0</v>
      </c>
      <c r="BF103" s="32">
        <f>[1]卡牌消耗!AF103</f>
        <v>0</v>
      </c>
      <c r="BG103" s="32">
        <f>[1]卡牌消耗!AG103</f>
        <v>0</v>
      </c>
      <c r="BH103" s="32">
        <f>[1]卡牌消耗!AH103</f>
        <v>10</v>
      </c>
      <c r="BI103" s="32">
        <f>[1]卡牌消耗!AI103</f>
        <v>2</v>
      </c>
      <c r="BJ103" s="32">
        <f>[1]卡牌消耗!AJ103</f>
        <v>82100</v>
      </c>
      <c r="CP103" s="33">
        <v>99</v>
      </c>
      <c r="CQ103" s="33">
        <v>2</v>
      </c>
      <c r="CR103" s="13">
        <f>[1]卡牌消耗!DE103</f>
        <v>35400</v>
      </c>
      <c r="CS103" s="13">
        <f t="shared" si="28"/>
        <v>14160</v>
      </c>
      <c r="DK103" s="32">
        <v>99</v>
      </c>
      <c r="DL103" s="32">
        <f>[1]装备!AM104*8</f>
        <v>31080</v>
      </c>
      <c r="DM103" s="32">
        <f>[1]装备!AN104*8</f>
        <v>49680</v>
      </c>
      <c r="DN103" s="32">
        <f>[1]装备!AO104*8</f>
        <v>62120</v>
      </c>
      <c r="DO103" s="32">
        <f>[1]装备!AP104*8</f>
        <v>74560</v>
      </c>
      <c r="DR103" s="13">
        <v>99</v>
      </c>
      <c r="DS103" s="13">
        <v>1</v>
      </c>
      <c r="DT103" s="13">
        <f t="shared" si="29"/>
        <v>31080</v>
      </c>
      <c r="EH103" s="13">
        <f>[1]新神器!HA105</f>
        <v>7</v>
      </c>
      <c r="EI103" s="13">
        <f t="shared" si="30"/>
        <v>2</v>
      </c>
      <c r="EJ103" s="13">
        <f t="shared" si="31"/>
        <v>2</v>
      </c>
      <c r="EK103" s="13">
        <f>[1]新神器!HE105</f>
        <v>1606009</v>
      </c>
      <c r="EL103" s="13" t="str">
        <f>[1]新神器!HF105</f>
        <v>神器2-4 : 9级</v>
      </c>
      <c r="EM103" s="13">
        <f>[1]新神器!HH105</f>
        <v>9</v>
      </c>
      <c r="EN103" s="13">
        <f>[1]新神器!HJ105</f>
        <v>3</v>
      </c>
      <c r="EO103" s="13">
        <f>[2]新神器!$AW104*6</f>
        <v>10476</v>
      </c>
      <c r="EP103" s="13">
        <f t="shared" si="32"/>
        <v>1344</v>
      </c>
      <c r="EQ103" s="13">
        <f t="shared" si="27"/>
        <v>135</v>
      </c>
      <c r="ER103" s="13">
        <f>[1]新神器!$HL105</f>
        <v>6750</v>
      </c>
      <c r="ES103" s="13">
        <f t="shared" si="33"/>
        <v>141.75</v>
      </c>
      <c r="ET103" s="13">
        <f t="shared" si="34"/>
        <v>56.89</v>
      </c>
      <c r="FV103" s="14"/>
      <c r="FW103" s="14"/>
    </row>
    <row r="104" spans="49:179" ht="16.5" x14ac:dyDescent="0.2">
      <c r="AW104" s="32">
        <v>3</v>
      </c>
      <c r="AX104" s="32">
        <v>48</v>
      </c>
      <c r="AY104" s="13">
        <f>[1]卡牌消耗!$AC104</f>
        <v>138</v>
      </c>
      <c r="AZ104" s="33">
        <f>INDEX($CJ$5:$CJ$56,数据母表!AX104)</f>
        <v>19</v>
      </c>
      <c r="BA104" s="13">
        <f>[2]属性投放!CH105</f>
        <v>900</v>
      </c>
      <c r="BB104" s="13">
        <f>[2]属性投放!CI105</f>
        <v>450</v>
      </c>
      <c r="BC104" s="13">
        <f>[2]属性投放!CJ105</f>
        <v>9000</v>
      </c>
      <c r="BD104" s="32">
        <f>[1]卡牌消耗!AD104</f>
        <v>0</v>
      </c>
      <c r="BE104" s="32">
        <f>[1]卡牌消耗!AE104</f>
        <v>0</v>
      </c>
      <c r="BF104" s="32">
        <f>[1]卡牌消耗!AF104</f>
        <v>0</v>
      </c>
      <c r="BG104" s="32">
        <f>[1]卡牌消耗!AG104</f>
        <v>0</v>
      </c>
      <c r="BH104" s="32">
        <f>[1]卡牌消耗!AH104</f>
        <v>10</v>
      </c>
      <c r="BI104" s="32">
        <f>[1]卡牌消耗!AI104</f>
        <v>2</v>
      </c>
      <c r="BJ104" s="32">
        <f>[1]卡牌消耗!AJ104</f>
        <v>82100</v>
      </c>
      <c r="CP104" s="33">
        <v>100</v>
      </c>
      <c r="CQ104" s="33">
        <v>2</v>
      </c>
      <c r="CR104" s="13">
        <f>[1]卡牌消耗!DE104</f>
        <v>32850</v>
      </c>
      <c r="CS104" s="13">
        <f t="shared" si="28"/>
        <v>13140</v>
      </c>
      <c r="DK104" s="32">
        <v>100</v>
      </c>
      <c r="DL104" s="32">
        <f>[1]装备!AM105*8</f>
        <v>32080</v>
      </c>
      <c r="DM104" s="32">
        <f>[1]装备!AN105*8</f>
        <v>51360</v>
      </c>
      <c r="DN104" s="32">
        <f>[1]装备!AO105*8</f>
        <v>64200</v>
      </c>
      <c r="DO104" s="32">
        <f>[1]装备!AP105*8</f>
        <v>77040</v>
      </c>
      <c r="DR104" s="13">
        <v>100</v>
      </c>
      <c r="DS104" s="13">
        <v>1</v>
      </c>
      <c r="DT104" s="13">
        <f t="shared" si="29"/>
        <v>32080</v>
      </c>
      <c r="EH104" s="13">
        <f>[1]新神器!HA106</f>
        <v>7</v>
      </c>
      <c r="EI104" s="13">
        <f t="shared" si="30"/>
        <v>2</v>
      </c>
      <c r="EJ104" s="13">
        <f t="shared" si="31"/>
        <v>2</v>
      </c>
      <c r="EK104" s="13">
        <f>[1]新神器!HE106</f>
        <v>1606009</v>
      </c>
      <c r="EL104" s="13" t="str">
        <f>[1]新神器!HF106</f>
        <v>神器2-4 : 10级</v>
      </c>
      <c r="EM104" s="13">
        <f>[1]新神器!HH106</f>
        <v>10</v>
      </c>
      <c r="EN104" s="13">
        <f>[1]新神器!HJ106</f>
        <v>5</v>
      </c>
      <c r="EO104" s="13">
        <f>[2]新神器!$AW105*6</f>
        <v>11826</v>
      </c>
      <c r="EP104" s="13">
        <f t="shared" si="32"/>
        <v>1350</v>
      </c>
      <c r="EQ104" s="13">
        <f t="shared" si="27"/>
        <v>225</v>
      </c>
      <c r="ER104" s="13">
        <f>[1]新神器!$HL106</f>
        <v>6900</v>
      </c>
      <c r="ES104" s="13">
        <f t="shared" si="33"/>
        <v>231.9</v>
      </c>
      <c r="ET104" s="13">
        <f t="shared" si="34"/>
        <v>34.93</v>
      </c>
      <c r="FV104" s="14"/>
      <c r="FW104" s="14"/>
    </row>
    <row r="105" spans="49:179" ht="16.5" x14ac:dyDescent="0.2">
      <c r="AW105" s="32">
        <v>3</v>
      </c>
      <c r="AX105" s="32">
        <v>49</v>
      </c>
      <c r="AY105" s="13">
        <f>[1]卡牌消耗!$AC105</f>
        <v>140</v>
      </c>
      <c r="AZ105" s="33">
        <f>INDEX($CJ$5:$CJ$56,数据母表!AX105)</f>
        <v>20</v>
      </c>
      <c r="BA105" s="13">
        <f>[2]属性投放!CH106</f>
        <v>1000</v>
      </c>
      <c r="BB105" s="13">
        <f>[2]属性投放!CI106</f>
        <v>500</v>
      </c>
      <c r="BC105" s="13">
        <f>[2]属性投放!CJ106</f>
        <v>10000</v>
      </c>
      <c r="BD105" s="32">
        <f>[1]卡牌消耗!AD105</f>
        <v>0</v>
      </c>
      <c r="BE105" s="32">
        <f>[1]卡牌消耗!AE105</f>
        <v>0</v>
      </c>
      <c r="BF105" s="32">
        <f>[1]卡牌消耗!AF105</f>
        <v>0</v>
      </c>
      <c r="BG105" s="32">
        <f>[1]卡牌消耗!AG105</f>
        <v>0</v>
      </c>
      <c r="BH105" s="32">
        <f>[1]卡牌消耗!AH105</f>
        <v>15</v>
      </c>
      <c r="BI105" s="32">
        <f>[1]卡牌消耗!AI105</f>
        <v>2</v>
      </c>
      <c r="BJ105" s="32">
        <f>[1]卡牌消耗!AJ105</f>
        <v>82100</v>
      </c>
      <c r="CP105" s="33">
        <v>101</v>
      </c>
      <c r="CQ105" s="33">
        <v>2</v>
      </c>
      <c r="CR105" s="13">
        <f>[1]卡牌消耗!DE105</f>
        <v>34500</v>
      </c>
      <c r="CS105" s="13">
        <f t="shared" si="28"/>
        <v>13800</v>
      </c>
      <c r="DK105" s="32">
        <v>101</v>
      </c>
      <c r="DL105" s="32">
        <f>[1]装备!AM106*8</f>
        <v>33120</v>
      </c>
      <c r="DM105" s="32">
        <f>[1]装备!AN106*8</f>
        <v>53000</v>
      </c>
      <c r="DN105" s="32">
        <f>[1]装备!AO106*8</f>
        <v>66240</v>
      </c>
      <c r="DO105" s="32">
        <f>[1]装备!AP106*8</f>
        <v>79480</v>
      </c>
      <c r="DR105" s="13">
        <v>101</v>
      </c>
      <c r="DS105" s="13">
        <v>1</v>
      </c>
      <c r="DT105" s="13">
        <f t="shared" si="29"/>
        <v>33120</v>
      </c>
      <c r="EH105" s="13">
        <f>[1]新神器!HA107</f>
        <v>7</v>
      </c>
      <c r="EI105" s="13">
        <f t="shared" si="30"/>
        <v>2</v>
      </c>
      <c r="EJ105" s="13">
        <f t="shared" si="31"/>
        <v>2</v>
      </c>
      <c r="EK105" s="13">
        <f>[1]新神器!HE107</f>
        <v>1606009</v>
      </c>
      <c r="EL105" s="13" t="str">
        <f>[1]新神器!HF107</f>
        <v>神器2-4 : 11级</v>
      </c>
      <c r="EM105" s="13">
        <f>[1]新神器!HH107</f>
        <v>11</v>
      </c>
      <c r="EN105" s="13">
        <f>[1]新神器!HJ107</f>
        <v>5</v>
      </c>
      <c r="EO105" s="13">
        <f>[2]新神器!$AW106*6</f>
        <v>13326</v>
      </c>
      <c r="EP105" s="13">
        <f t="shared" si="32"/>
        <v>1500</v>
      </c>
      <c r="EQ105" s="13">
        <f t="shared" si="27"/>
        <v>225</v>
      </c>
      <c r="ER105" s="13">
        <f>[1]新神器!$HL107</f>
        <v>7050</v>
      </c>
      <c r="ES105" s="13">
        <f t="shared" si="33"/>
        <v>232.05</v>
      </c>
      <c r="ET105" s="13">
        <f t="shared" si="34"/>
        <v>38.78</v>
      </c>
      <c r="FV105" s="14"/>
      <c r="FW105" s="14"/>
    </row>
    <row r="106" spans="49:179" ht="16.5" x14ac:dyDescent="0.2">
      <c r="AW106" s="32">
        <v>3</v>
      </c>
      <c r="AX106" s="32">
        <v>50</v>
      </c>
      <c r="AY106" s="13">
        <f>[1]卡牌消耗!$AC106</f>
        <v>143</v>
      </c>
      <c r="AZ106" s="33">
        <f>INDEX($CJ$5:$CJ$56,数据母表!AX106)</f>
        <v>20</v>
      </c>
      <c r="BA106" s="13">
        <f>[2]属性投放!CH107</f>
        <v>1000</v>
      </c>
      <c r="BB106" s="13">
        <f>[2]属性投放!CI107</f>
        <v>500</v>
      </c>
      <c r="BC106" s="13">
        <f>[2]属性投放!CJ107</f>
        <v>10000</v>
      </c>
      <c r="BD106" s="32">
        <f>[1]卡牌消耗!AD106</f>
        <v>0</v>
      </c>
      <c r="BE106" s="32">
        <f>[1]卡牌消耗!AE106</f>
        <v>0</v>
      </c>
      <c r="BF106" s="32">
        <f>[1]卡牌消耗!AF106</f>
        <v>0</v>
      </c>
      <c r="BG106" s="32">
        <f>[1]卡牌消耗!AG106</f>
        <v>0</v>
      </c>
      <c r="BH106" s="32">
        <f>[1]卡牌消耗!AH106</f>
        <v>15</v>
      </c>
      <c r="BI106" s="32">
        <f>[1]卡牌消耗!AI106</f>
        <v>2</v>
      </c>
      <c r="BJ106" s="32">
        <f>[1]卡牌消耗!AJ106</f>
        <v>136850</v>
      </c>
      <c r="CP106" s="33">
        <v>102</v>
      </c>
      <c r="CQ106" s="33">
        <v>2</v>
      </c>
      <c r="CR106" s="13">
        <f>[1]卡牌消耗!DE106</f>
        <v>36150</v>
      </c>
      <c r="CS106" s="13">
        <f t="shared" si="28"/>
        <v>14460</v>
      </c>
      <c r="DK106" s="32">
        <v>102</v>
      </c>
      <c r="DL106" s="32">
        <f>[1]装备!AM107*8</f>
        <v>34160</v>
      </c>
      <c r="DM106" s="32">
        <f>[1]装备!AN107*8</f>
        <v>54640</v>
      </c>
      <c r="DN106" s="32">
        <f>[1]装备!AO107*8</f>
        <v>68320</v>
      </c>
      <c r="DO106" s="32">
        <f>[1]装备!AP107*8</f>
        <v>81960</v>
      </c>
      <c r="DR106" s="13">
        <v>102</v>
      </c>
      <c r="DS106" s="13">
        <v>1</v>
      </c>
      <c r="DT106" s="13">
        <f t="shared" si="29"/>
        <v>34160</v>
      </c>
      <c r="EH106" s="13">
        <f>[1]新神器!HA108</f>
        <v>7</v>
      </c>
      <c r="EI106" s="13">
        <f t="shared" si="30"/>
        <v>2</v>
      </c>
      <c r="EJ106" s="13">
        <f t="shared" si="31"/>
        <v>2</v>
      </c>
      <c r="EK106" s="13">
        <f>[1]新神器!HE108</f>
        <v>1606009</v>
      </c>
      <c r="EL106" s="13" t="str">
        <f>[1]新神器!HF108</f>
        <v>神器2-4 : 12级</v>
      </c>
      <c r="EM106" s="13">
        <f>[1]新神器!HH108</f>
        <v>12</v>
      </c>
      <c r="EN106" s="13">
        <f>[1]新神器!HJ108</f>
        <v>6</v>
      </c>
      <c r="EO106" s="13">
        <f>[2]新神器!$AW107*6</f>
        <v>14838</v>
      </c>
      <c r="EP106" s="13">
        <f t="shared" si="32"/>
        <v>1512</v>
      </c>
      <c r="EQ106" s="13">
        <f t="shared" si="27"/>
        <v>270</v>
      </c>
      <c r="ER106" s="13">
        <f>[1]新神器!$HL108</f>
        <v>7200</v>
      </c>
      <c r="ES106" s="13">
        <f t="shared" si="33"/>
        <v>277.2</v>
      </c>
      <c r="ET106" s="13">
        <f t="shared" si="34"/>
        <v>32.729999999999997</v>
      </c>
      <c r="FV106" s="14"/>
      <c r="FW106" s="14"/>
    </row>
    <row r="107" spans="49:179" ht="16.5" x14ac:dyDescent="0.2">
      <c r="AW107" s="32">
        <v>3</v>
      </c>
      <c r="AX107" s="32">
        <v>51</v>
      </c>
      <c r="AY107" s="13">
        <f>[1]卡牌消耗!$AC107</f>
        <v>145</v>
      </c>
      <c r="AZ107" s="33">
        <f>INDEX($CJ$5:$CJ$56,数据母表!AX107)</f>
        <v>20</v>
      </c>
      <c r="BA107" s="13">
        <f>[2]属性投放!CH108</f>
        <v>1000</v>
      </c>
      <c r="BB107" s="13">
        <f>[2]属性投放!CI108</f>
        <v>500</v>
      </c>
      <c r="BC107" s="13">
        <f>[2]属性投放!CJ108</f>
        <v>10000</v>
      </c>
      <c r="BD107" s="32">
        <f>[1]卡牌消耗!AD107</f>
        <v>0</v>
      </c>
      <c r="BE107" s="32">
        <f>[1]卡牌消耗!AE107</f>
        <v>0</v>
      </c>
      <c r="BF107" s="32">
        <f>[1]卡牌消耗!AF107</f>
        <v>0</v>
      </c>
      <c r="BG107" s="32">
        <f>[1]卡牌消耗!AG107</f>
        <v>0</v>
      </c>
      <c r="BH107" s="32">
        <f>[1]卡牌消耗!AH107</f>
        <v>15</v>
      </c>
      <c r="BI107" s="32">
        <f>[1]卡牌消耗!AI107</f>
        <v>2</v>
      </c>
      <c r="BJ107" s="32">
        <f>[1]卡牌消耗!AJ107</f>
        <v>150550</v>
      </c>
      <c r="CP107" s="33">
        <v>103</v>
      </c>
      <c r="CQ107" s="33">
        <v>2</v>
      </c>
      <c r="CR107" s="13">
        <f>[1]卡牌消耗!DE107</f>
        <v>37800</v>
      </c>
      <c r="CS107" s="13">
        <f t="shared" si="28"/>
        <v>15120</v>
      </c>
      <c r="DK107" s="32">
        <v>103</v>
      </c>
      <c r="DL107" s="32">
        <f>[1]装备!AM108*8</f>
        <v>35200</v>
      </c>
      <c r="DM107" s="32">
        <f>[1]装备!AN108*8</f>
        <v>56280</v>
      </c>
      <c r="DN107" s="32">
        <f>[1]装备!AO108*8</f>
        <v>70360</v>
      </c>
      <c r="DO107" s="32">
        <f>[1]装备!AP108*8</f>
        <v>84440</v>
      </c>
      <c r="DR107" s="13">
        <v>103</v>
      </c>
      <c r="DS107" s="13">
        <v>1</v>
      </c>
      <c r="DT107" s="13">
        <f t="shared" si="29"/>
        <v>35200</v>
      </c>
      <c r="EH107" s="13">
        <f>[1]新神器!HA109</f>
        <v>7</v>
      </c>
      <c r="EI107" s="13">
        <f t="shared" si="30"/>
        <v>2</v>
      </c>
      <c r="EJ107" s="13">
        <f t="shared" si="31"/>
        <v>2</v>
      </c>
      <c r="EK107" s="13">
        <f>[1]新神器!HE109</f>
        <v>1606009</v>
      </c>
      <c r="EL107" s="13" t="str">
        <f>[1]新神器!HF109</f>
        <v>神器2-4 : 13级</v>
      </c>
      <c r="EM107" s="13">
        <f>[1]新神器!HH109</f>
        <v>13</v>
      </c>
      <c r="EN107" s="13">
        <f>[1]新神器!HJ109</f>
        <v>7</v>
      </c>
      <c r="EO107" s="13">
        <f>[2]新神器!$AW108*6</f>
        <v>16404</v>
      </c>
      <c r="EP107" s="13">
        <f t="shared" si="32"/>
        <v>1566</v>
      </c>
      <c r="EQ107" s="13">
        <f t="shared" si="27"/>
        <v>315</v>
      </c>
      <c r="ER107" s="13">
        <f>[1]新神器!$HL109</f>
        <v>7350</v>
      </c>
      <c r="ES107" s="13">
        <f t="shared" si="33"/>
        <v>322.35000000000002</v>
      </c>
      <c r="ET107" s="13">
        <f t="shared" si="34"/>
        <v>29.15</v>
      </c>
      <c r="FV107" s="14"/>
      <c r="FW107" s="14"/>
    </row>
    <row r="108" spans="49:179" ht="16.5" x14ac:dyDescent="0.2">
      <c r="AW108" s="32">
        <v>3</v>
      </c>
      <c r="AX108" s="32">
        <v>52</v>
      </c>
      <c r="AY108" s="13">
        <f>[1]卡牌消耗!$AC108</f>
        <v>148</v>
      </c>
      <c r="AZ108" s="33">
        <f>INDEX($CJ$5:$CJ$56,数据母表!AX108)</f>
        <v>20</v>
      </c>
      <c r="BA108" s="13">
        <f>[2]属性投放!CH109</f>
        <v>1000</v>
      </c>
      <c r="BB108" s="13">
        <f>[2]属性投放!CI109</f>
        <v>500</v>
      </c>
      <c r="BC108" s="13">
        <f>[2]属性投放!CJ109</f>
        <v>10000</v>
      </c>
      <c r="BD108" s="32">
        <f>[1]卡牌消耗!AD108</f>
        <v>0</v>
      </c>
      <c r="BE108" s="32">
        <f>[1]卡牌消耗!AE108</f>
        <v>0</v>
      </c>
      <c r="BF108" s="32">
        <f>[1]卡牌消耗!AF108</f>
        <v>0</v>
      </c>
      <c r="BG108" s="32">
        <f>[1]卡牌消耗!AG108</f>
        <v>0</v>
      </c>
      <c r="BH108" s="32">
        <f>[1]卡牌消耗!AH108</f>
        <v>15</v>
      </c>
      <c r="BI108" s="32">
        <f>[1]卡牌消耗!AI108</f>
        <v>2</v>
      </c>
      <c r="BJ108" s="32">
        <f>[1]卡牌消耗!AJ108</f>
        <v>150550</v>
      </c>
      <c r="CP108" s="33">
        <v>104</v>
      </c>
      <c r="CQ108" s="33">
        <v>2</v>
      </c>
      <c r="CR108" s="13">
        <f>[1]卡牌消耗!DE108</f>
        <v>39450</v>
      </c>
      <c r="CS108" s="13">
        <f t="shared" si="28"/>
        <v>15780</v>
      </c>
      <c r="DK108" s="32">
        <v>104</v>
      </c>
      <c r="DL108" s="32">
        <f>[1]装备!AM109*8</f>
        <v>36200</v>
      </c>
      <c r="DM108" s="32">
        <f>[1]装备!AN109*8</f>
        <v>57920</v>
      </c>
      <c r="DN108" s="32">
        <f>[1]装备!AO109*8</f>
        <v>72400</v>
      </c>
      <c r="DO108" s="32">
        <f>[1]装备!AP109*8</f>
        <v>86880</v>
      </c>
      <c r="DR108" s="13">
        <v>104</v>
      </c>
      <c r="DS108" s="13">
        <v>1</v>
      </c>
      <c r="DT108" s="13">
        <f t="shared" si="29"/>
        <v>36200</v>
      </c>
      <c r="EH108" s="13">
        <f>[1]新神器!HA110</f>
        <v>7</v>
      </c>
      <c r="EI108" s="13">
        <f t="shared" si="30"/>
        <v>2</v>
      </c>
      <c r="EJ108" s="13">
        <f t="shared" si="31"/>
        <v>2</v>
      </c>
      <c r="EK108" s="13">
        <f>[1]新神器!HE110</f>
        <v>1606009</v>
      </c>
      <c r="EL108" s="13" t="str">
        <f>[1]新神器!HF110</f>
        <v>神器2-4 : 14级</v>
      </c>
      <c r="EM108" s="13">
        <f>[1]新神器!HH110</f>
        <v>14</v>
      </c>
      <c r="EN108" s="13">
        <f>[1]新神器!HJ110</f>
        <v>7</v>
      </c>
      <c r="EO108" s="13">
        <f>[2]新神器!$AW109*6</f>
        <v>18072</v>
      </c>
      <c r="EP108" s="13">
        <f t="shared" si="32"/>
        <v>1668</v>
      </c>
      <c r="EQ108" s="13">
        <f t="shared" si="27"/>
        <v>315</v>
      </c>
      <c r="ER108" s="13">
        <f>[1]新神器!$HL110</f>
        <v>7500</v>
      </c>
      <c r="ES108" s="13">
        <f t="shared" si="33"/>
        <v>322.5</v>
      </c>
      <c r="ET108" s="13">
        <f t="shared" si="34"/>
        <v>31.03</v>
      </c>
      <c r="FV108" s="14"/>
      <c r="FW108" s="14"/>
    </row>
    <row r="109" spans="49:179" ht="16.5" x14ac:dyDescent="0.2">
      <c r="AW109" s="32">
        <v>4</v>
      </c>
      <c r="AX109" s="32">
        <v>1</v>
      </c>
      <c r="AY109" s="13">
        <f>[1]卡牌消耗!$AC109</f>
        <v>3</v>
      </c>
      <c r="AZ109" s="33">
        <f>INDEX($CJ$5:$CJ$56,数据母表!AX109)</f>
        <v>1</v>
      </c>
      <c r="BA109" s="13">
        <f>[2]属性投放!CH110</f>
        <v>25</v>
      </c>
      <c r="BB109" s="13">
        <f>[2]属性投放!CI110</f>
        <v>13</v>
      </c>
      <c r="BC109" s="13">
        <f>[2]属性投放!CJ110</f>
        <v>150</v>
      </c>
      <c r="BD109" s="32">
        <f>[1]卡牌消耗!AD109</f>
        <v>30</v>
      </c>
      <c r="BE109" s="32">
        <f>[1]卡牌消耗!AE109</f>
        <v>0</v>
      </c>
      <c r="BF109" s="32">
        <f>[1]卡牌消耗!AF109</f>
        <v>0</v>
      </c>
      <c r="BG109" s="32">
        <f>[1]卡牌消耗!AG109</f>
        <v>0</v>
      </c>
      <c r="BH109" s="32">
        <f>[1]卡牌消耗!AH109</f>
        <v>0</v>
      </c>
      <c r="BI109" s="32">
        <f>[1]卡牌消耗!AI109</f>
        <v>0</v>
      </c>
      <c r="BJ109" s="32">
        <f>[1]卡牌消耗!AJ109</f>
        <v>1300</v>
      </c>
      <c r="CP109" s="33">
        <v>105</v>
      </c>
      <c r="CQ109" s="33">
        <v>2</v>
      </c>
      <c r="CR109" s="13">
        <f>[1]卡牌消耗!DE109</f>
        <v>35550</v>
      </c>
      <c r="CS109" s="13">
        <f t="shared" si="28"/>
        <v>14220</v>
      </c>
      <c r="DK109" s="32">
        <v>105</v>
      </c>
      <c r="DL109" s="32">
        <f>[1]装备!AM110*8</f>
        <v>37240</v>
      </c>
      <c r="DM109" s="32">
        <f>[1]装备!AN110*8</f>
        <v>59600</v>
      </c>
      <c r="DN109" s="32">
        <f>[1]装备!AO110*8</f>
        <v>74480</v>
      </c>
      <c r="DO109" s="32">
        <f>[1]装备!AP110*8</f>
        <v>89360</v>
      </c>
      <c r="DR109" s="13">
        <v>105</v>
      </c>
      <c r="DS109" s="13">
        <v>1</v>
      </c>
      <c r="DT109" s="13">
        <f t="shared" si="29"/>
        <v>37240</v>
      </c>
      <c r="EH109" s="13">
        <f>[1]新神器!HA111</f>
        <v>7</v>
      </c>
      <c r="EI109" s="13">
        <f t="shared" si="30"/>
        <v>2</v>
      </c>
      <c r="EJ109" s="13">
        <f t="shared" si="31"/>
        <v>2</v>
      </c>
      <c r="EK109" s="13">
        <f>[1]新神器!HE111</f>
        <v>1606009</v>
      </c>
      <c r="EL109" s="13" t="str">
        <f>[1]新神器!HF111</f>
        <v>神器2-4 : 15级</v>
      </c>
      <c r="EM109" s="13">
        <f>[1]新神器!HH111</f>
        <v>15</v>
      </c>
      <c r="EN109" s="13">
        <f>[1]新神器!HJ111</f>
        <v>7</v>
      </c>
      <c r="EO109" s="13">
        <f>[2]新神器!$AW110*6</f>
        <v>19800</v>
      </c>
      <c r="EP109" s="13">
        <f t="shared" si="32"/>
        <v>1728</v>
      </c>
      <c r="EQ109" s="13">
        <f t="shared" si="27"/>
        <v>315</v>
      </c>
      <c r="ER109" s="13">
        <f>[1]新神器!$HL111</f>
        <v>7600</v>
      </c>
      <c r="ES109" s="13">
        <f t="shared" si="33"/>
        <v>322.60000000000002</v>
      </c>
      <c r="ET109" s="13">
        <f t="shared" si="34"/>
        <v>32.14</v>
      </c>
      <c r="FV109" s="14"/>
      <c r="FW109" s="14"/>
    </row>
    <row r="110" spans="49:179" ht="16.5" x14ac:dyDescent="0.2">
      <c r="AW110" s="32">
        <v>4</v>
      </c>
      <c r="AX110" s="32">
        <v>2</v>
      </c>
      <c r="AY110" s="13">
        <f>[1]卡牌消耗!$AC110</f>
        <v>8</v>
      </c>
      <c r="AZ110" s="33">
        <f>INDEX($CJ$5:$CJ$56,数据母表!AX110)</f>
        <v>2</v>
      </c>
      <c r="BA110" s="13">
        <f>[2]属性投放!CH111</f>
        <v>30</v>
      </c>
      <c r="BB110" s="13">
        <f>[2]属性投放!CI111</f>
        <v>15</v>
      </c>
      <c r="BC110" s="13">
        <f>[2]属性投放!CJ111</f>
        <v>180</v>
      </c>
      <c r="BD110" s="32">
        <f>[1]卡牌消耗!AD110</f>
        <v>105</v>
      </c>
      <c r="BE110" s="32">
        <f>[1]卡牌消耗!AE110</f>
        <v>0</v>
      </c>
      <c r="BF110" s="32">
        <f>[1]卡牌消耗!AF110</f>
        <v>0</v>
      </c>
      <c r="BG110" s="32">
        <f>[1]卡牌消耗!AG110</f>
        <v>0</v>
      </c>
      <c r="BH110" s="32">
        <f>[1]卡牌消耗!AH110</f>
        <v>0</v>
      </c>
      <c r="BI110" s="32">
        <f>[1]卡牌消耗!AI110</f>
        <v>0</v>
      </c>
      <c r="BJ110" s="32">
        <f>[1]卡牌消耗!AJ110</f>
        <v>1650</v>
      </c>
      <c r="CP110" s="33">
        <v>106</v>
      </c>
      <c r="CQ110" s="33">
        <v>2</v>
      </c>
      <c r="CR110" s="13">
        <f>[1]卡牌消耗!DE110</f>
        <v>37350</v>
      </c>
      <c r="CS110" s="13">
        <f t="shared" si="28"/>
        <v>14940</v>
      </c>
      <c r="DK110" s="32">
        <v>106</v>
      </c>
      <c r="DL110" s="32">
        <f>[1]装备!AM111*8</f>
        <v>38280</v>
      </c>
      <c r="DM110" s="32">
        <f>[1]装备!AN111*8</f>
        <v>61240</v>
      </c>
      <c r="DN110" s="32">
        <f>[1]装备!AO111*8</f>
        <v>76520</v>
      </c>
      <c r="DO110" s="32">
        <f>[1]装备!AP111*8</f>
        <v>91840</v>
      </c>
      <c r="DR110" s="13">
        <v>106</v>
      </c>
      <c r="DS110" s="13">
        <v>1</v>
      </c>
      <c r="DT110" s="13">
        <f t="shared" si="29"/>
        <v>38280</v>
      </c>
      <c r="EH110" s="13">
        <f>[1]新神器!HA112</f>
        <v>8</v>
      </c>
      <c r="EI110" s="13">
        <f t="shared" si="30"/>
        <v>2</v>
      </c>
      <c r="EJ110" s="13">
        <f t="shared" si="31"/>
        <v>3</v>
      </c>
      <c r="EK110" s="13">
        <f>[1]新神器!HE112</f>
        <v>1606010</v>
      </c>
      <c r="EL110" s="13" t="str">
        <f>[1]新神器!HF112</f>
        <v>神器2-5 : 1级</v>
      </c>
      <c r="EM110" s="13">
        <f>[1]新神器!HH112</f>
        <v>1</v>
      </c>
      <c r="EN110" s="13">
        <f>[1]新神器!HJ112</f>
        <v>1</v>
      </c>
      <c r="EO110" s="13">
        <f>[2]新神器!$AW111*6</f>
        <v>2610</v>
      </c>
      <c r="EP110" s="13">
        <f t="shared" si="32"/>
        <v>2610</v>
      </c>
      <c r="EQ110" s="13">
        <f t="shared" si="27"/>
        <v>105</v>
      </c>
      <c r="ER110" s="13">
        <f>[1]新神器!$HL112</f>
        <v>8150</v>
      </c>
      <c r="ES110" s="13">
        <f t="shared" si="33"/>
        <v>113.15</v>
      </c>
      <c r="ET110" s="13">
        <f t="shared" si="34"/>
        <v>138.4</v>
      </c>
      <c r="FV110" s="14"/>
      <c r="FW110" s="14"/>
    </row>
    <row r="111" spans="49:179" ht="16.5" x14ac:dyDescent="0.2">
      <c r="AW111" s="32">
        <v>4</v>
      </c>
      <c r="AX111" s="32">
        <v>3</v>
      </c>
      <c r="AY111" s="13">
        <f>[1]卡牌消耗!$AC111</f>
        <v>13</v>
      </c>
      <c r="AZ111" s="33">
        <f>INDEX($CJ$5:$CJ$56,数据母表!AX111)</f>
        <v>2</v>
      </c>
      <c r="BA111" s="13">
        <f>[2]属性投放!CH112</f>
        <v>30</v>
      </c>
      <c r="BB111" s="13">
        <f>[2]属性投放!CI112</f>
        <v>15</v>
      </c>
      <c r="BC111" s="13">
        <f>[2]属性投放!CJ112</f>
        <v>180</v>
      </c>
      <c r="BD111" s="32">
        <f>[1]卡牌消耗!AD111</f>
        <v>125</v>
      </c>
      <c r="BE111" s="32">
        <f>[1]卡牌消耗!AE111</f>
        <v>0</v>
      </c>
      <c r="BF111" s="32">
        <f>[1]卡牌消耗!AF111</f>
        <v>0</v>
      </c>
      <c r="BG111" s="32">
        <f>[1]卡牌消耗!AG111</f>
        <v>0</v>
      </c>
      <c r="BH111" s="32">
        <f>[1]卡牌消耗!AH111</f>
        <v>0</v>
      </c>
      <c r="BI111" s="32">
        <f>[1]卡牌消耗!AI111</f>
        <v>0</v>
      </c>
      <c r="BJ111" s="32">
        <f>[1]卡牌消耗!AJ111</f>
        <v>1650</v>
      </c>
      <c r="CP111" s="33">
        <v>107</v>
      </c>
      <c r="CQ111" s="33">
        <v>2</v>
      </c>
      <c r="CR111" s="13">
        <f>[1]卡牌消耗!DE111</f>
        <v>39100</v>
      </c>
      <c r="CS111" s="13">
        <f t="shared" si="28"/>
        <v>15640</v>
      </c>
      <c r="DK111" s="32">
        <v>107</v>
      </c>
      <c r="DL111" s="32">
        <f>[1]装备!AM112*8</f>
        <v>39320</v>
      </c>
      <c r="DM111" s="32">
        <f>[1]装备!AN112*8</f>
        <v>62880</v>
      </c>
      <c r="DN111" s="32">
        <f>[1]装备!AO112*8</f>
        <v>78600</v>
      </c>
      <c r="DO111" s="32">
        <f>[1]装备!AP112*8</f>
        <v>94320</v>
      </c>
      <c r="DR111" s="13">
        <v>107</v>
      </c>
      <c r="DS111" s="13">
        <v>1</v>
      </c>
      <c r="DT111" s="13">
        <f t="shared" si="29"/>
        <v>39320</v>
      </c>
      <c r="EH111" s="13">
        <f>[1]新神器!HA113</f>
        <v>8</v>
      </c>
      <c r="EI111" s="13">
        <f t="shared" si="30"/>
        <v>2</v>
      </c>
      <c r="EJ111" s="13">
        <f t="shared" si="31"/>
        <v>3</v>
      </c>
      <c r="EK111" s="13">
        <f>[1]新神器!HE113</f>
        <v>1606010</v>
      </c>
      <c r="EL111" s="13" t="str">
        <f>[1]新神器!HF113</f>
        <v>神器2-5 : 2级</v>
      </c>
      <c r="EM111" s="13">
        <f>[1]新神器!HH113</f>
        <v>2</v>
      </c>
      <c r="EN111" s="13">
        <f>[1]新神器!HJ113</f>
        <v>1</v>
      </c>
      <c r="EO111" s="13">
        <f>[2]新神器!$AW112*6</f>
        <v>4110</v>
      </c>
      <c r="EP111" s="13">
        <f t="shared" si="32"/>
        <v>1500</v>
      </c>
      <c r="EQ111" s="13">
        <f t="shared" si="27"/>
        <v>105</v>
      </c>
      <c r="ER111" s="13">
        <f>[1]新神器!$HL113</f>
        <v>8450</v>
      </c>
      <c r="ES111" s="13">
        <f t="shared" si="33"/>
        <v>113.45</v>
      </c>
      <c r="ET111" s="13">
        <f t="shared" si="34"/>
        <v>79.33</v>
      </c>
      <c r="FV111" s="14"/>
      <c r="FW111" s="14"/>
    </row>
    <row r="112" spans="49:179" ht="16.5" x14ac:dyDescent="0.2">
      <c r="AW112" s="32">
        <v>4</v>
      </c>
      <c r="AX112" s="32">
        <v>4</v>
      </c>
      <c r="AY112" s="13">
        <f>[1]卡牌消耗!$AC112</f>
        <v>18</v>
      </c>
      <c r="AZ112" s="33">
        <f>INDEX($CJ$5:$CJ$56,数据母表!AX112)</f>
        <v>3</v>
      </c>
      <c r="BA112" s="13">
        <f>[2]属性投放!CH113</f>
        <v>35</v>
      </c>
      <c r="BB112" s="13">
        <f>[2]属性投放!CI113</f>
        <v>18</v>
      </c>
      <c r="BC112" s="13">
        <f>[2]属性投放!CJ113</f>
        <v>210</v>
      </c>
      <c r="BD112" s="32">
        <f>[1]卡牌消耗!AD112</f>
        <v>170</v>
      </c>
      <c r="BE112" s="32">
        <f>[1]卡牌消耗!AE112</f>
        <v>0</v>
      </c>
      <c r="BF112" s="32">
        <f>[1]卡牌消耗!AF112</f>
        <v>0</v>
      </c>
      <c r="BG112" s="32">
        <f>[1]卡牌消耗!AG112</f>
        <v>0</v>
      </c>
      <c r="BH112" s="32">
        <f>[1]卡牌消耗!AH112</f>
        <v>0</v>
      </c>
      <c r="BI112" s="32">
        <f>[1]卡牌消耗!AI112</f>
        <v>0</v>
      </c>
      <c r="BJ112" s="32">
        <f>[1]卡牌消耗!AJ112</f>
        <v>1650</v>
      </c>
      <c r="CP112" s="33">
        <v>108</v>
      </c>
      <c r="CQ112" s="33">
        <v>2</v>
      </c>
      <c r="CR112" s="13">
        <f>[1]卡牌消耗!DE112</f>
        <v>40900</v>
      </c>
      <c r="CS112" s="13">
        <f t="shared" si="28"/>
        <v>16360</v>
      </c>
      <c r="DK112" s="32">
        <v>108</v>
      </c>
      <c r="DL112" s="32">
        <f>[1]装备!AM113*8</f>
        <v>40320</v>
      </c>
      <c r="DM112" s="32">
        <f>[1]装备!AN113*8</f>
        <v>64520</v>
      </c>
      <c r="DN112" s="32">
        <f>[1]装备!AO113*8</f>
        <v>80640</v>
      </c>
      <c r="DO112" s="32">
        <f>[1]装备!AP113*8</f>
        <v>96800</v>
      </c>
      <c r="DR112" s="13">
        <v>108</v>
      </c>
      <c r="DS112" s="13">
        <v>1</v>
      </c>
      <c r="DT112" s="13">
        <f t="shared" si="29"/>
        <v>40320</v>
      </c>
      <c r="EH112" s="13">
        <f>[1]新神器!HA114</f>
        <v>8</v>
      </c>
      <c r="EI112" s="13">
        <f t="shared" si="30"/>
        <v>2</v>
      </c>
      <c r="EJ112" s="13">
        <f t="shared" si="31"/>
        <v>3</v>
      </c>
      <c r="EK112" s="13">
        <f>[1]新神器!HE114</f>
        <v>1606010</v>
      </c>
      <c r="EL112" s="13" t="str">
        <f>[1]新神器!HF114</f>
        <v>神器2-5 : 3级</v>
      </c>
      <c r="EM112" s="13">
        <f>[1]新神器!HH114</f>
        <v>3</v>
      </c>
      <c r="EN112" s="13">
        <f>[1]新神器!HJ114</f>
        <v>1</v>
      </c>
      <c r="EO112" s="13">
        <f>[2]新神器!$AW113*6</f>
        <v>5670</v>
      </c>
      <c r="EP112" s="13">
        <f t="shared" si="32"/>
        <v>1560</v>
      </c>
      <c r="EQ112" s="13">
        <f t="shared" si="27"/>
        <v>105</v>
      </c>
      <c r="ER112" s="13">
        <f>[1]新神器!$HL114</f>
        <v>8750</v>
      </c>
      <c r="ES112" s="13">
        <f t="shared" si="33"/>
        <v>113.75</v>
      </c>
      <c r="ET112" s="13">
        <f t="shared" si="34"/>
        <v>82.29</v>
      </c>
      <c r="FV112" s="14"/>
      <c r="FW112" s="14"/>
    </row>
    <row r="113" spans="49:179" ht="16.5" x14ac:dyDescent="0.2">
      <c r="AW113" s="32">
        <v>4</v>
      </c>
      <c r="AX113" s="32">
        <v>5</v>
      </c>
      <c r="AY113" s="13">
        <f>[1]卡牌消耗!$AC113</f>
        <v>23</v>
      </c>
      <c r="AZ113" s="33">
        <f>INDEX($CJ$5:$CJ$56,数据母表!AX113)</f>
        <v>3</v>
      </c>
      <c r="BA113" s="13">
        <f>[2]属性投放!CH114</f>
        <v>35</v>
      </c>
      <c r="BB113" s="13">
        <f>[2]属性投放!CI114</f>
        <v>18</v>
      </c>
      <c r="BC113" s="13">
        <f>[2]属性投放!CJ114</f>
        <v>210</v>
      </c>
      <c r="BD113" s="32">
        <f>[1]卡牌消耗!AD113</f>
        <v>185</v>
      </c>
      <c r="BE113" s="32">
        <f>[1]卡牌消耗!AE113</f>
        <v>0</v>
      </c>
      <c r="BF113" s="32">
        <f>[1]卡牌消耗!AF113</f>
        <v>0</v>
      </c>
      <c r="BG113" s="32">
        <f>[1]卡牌消耗!AG113</f>
        <v>0</v>
      </c>
      <c r="BH113" s="32">
        <f>[1]卡牌消耗!AH113</f>
        <v>0</v>
      </c>
      <c r="BI113" s="32">
        <f>[1]卡牌消耗!AI113</f>
        <v>0</v>
      </c>
      <c r="BJ113" s="32">
        <f>[1]卡牌消耗!AJ113</f>
        <v>1650</v>
      </c>
      <c r="CP113" s="33">
        <v>109</v>
      </c>
      <c r="CQ113" s="33">
        <v>2</v>
      </c>
      <c r="CR113" s="13">
        <f>[1]卡牌消耗!DE113</f>
        <v>42650</v>
      </c>
      <c r="CS113" s="13">
        <f t="shared" si="28"/>
        <v>17060</v>
      </c>
      <c r="DK113" s="32">
        <v>109</v>
      </c>
      <c r="DL113" s="32">
        <f>[1]装备!AM114*8</f>
        <v>41360</v>
      </c>
      <c r="DM113" s="32">
        <f>[1]装备!AN114*8</f>
        <v>66160</v>
      </c>
      <c r="DN113" s="32">
        <f>[1]装备!AO114*8</f>
        <v>82720</v>
      </c>
      <c r="DO113" s="32">
        <f>[1]装备!AP114*8</f>
        <v>99240</v>
      </c>
      <c r="DR113" s="13">
        <v>109</v>
      </c>
      <c r="DS113" s="13">
        <v>1</v>
      </c>
      <c r="DT113" s="13">
        <f t="shared" si="29"/>
        <v>41360</v>
      </c>
      <c r="EH113" s="13">
        <f>[1]新神器!HA115</f>
        <v>8</v>
      </c>
      <c r="EI113" s="13">
        <f t="shared" si="30"/>
        <v>2</v>
      </c>
      <c r="EJ113" s="13">
        <f t="shared" si="31"/>
        <v>3</v>
      </c>
      <c r="EK113" s="13">
        <f>[1]新神器!HE115</f>
        <v>1606010</v>
      </c>
      <c r="EL113" s="13" t="str">
        <f>[1]新神器!HF115</f>
        <v>神器2-5 : 4级</v>
      </c>
      <c r="EM113" s="13">
        <f>[1]新神器!HH115</f>
        <v>4</v>
      </c>
      <c r="EN113" s="13">
        <f>[1]新神器!HJ115</f>
        <v>2</v>
      </c>
      <c r="EO113" s="13">
        <f>[2]新神器!$AW114*6</f>
        <v>7350</v>
      </c>
      <c r="EP113" s="13">
        <f t="shared" si="32"/>
        <v>1680</v>
      </c>
      <c r="EQ113" s="13">
        <f t="shared" si="27"/>
        <v>210</v>
      </c>
      <c r="ER113" s="13">
        <f>[1]新神器!$HL115</f>
        <v>9000</v>
      </c>
      <c r="ES113" s="13">
        <f t="shared" si="33"/>
        <v>219</v>
      </c>
      <c r="ET113" s="13">
        <f t="shared" si="34"/>
        <v>46.03</v>
      </c>
      <c r="FV113" s="14"/>
      <c r="FW113" s="14"/>
    </row>
    <row r="114" spans="49:179" ht="16.5" x14ac:dyDescent="0.2">
      <c r="AW114" s="32">
        <v>4</v>
      </c>
      <c r="AX114" s="32">
        <v>6</v>
      </c>
      <c r="AY114" s="13">
        <f>[1]卡牌消耗!$AC114</f>
        <v>28</v>
      </c>
      <c r="AZ114" s="33">
        <f>INDEX($CJ$5:$CJ$56,数据母表!AX114)</f>
        <v>4</v>
      </c>
      <c r="BA114" s="13">
        <f>[2]属性投放!CH115</f>
        <v>45</v>
      </c>
      <c r="BB114" s="13">
        <f>[2]属性投放!CI115</f>
        <v>23</v>
      </c>
      <c r="BC114" s="13">
        <f>[2]属性投放!CJ115</f>
        <v>315</v>
      </c>
      <c r="BD114" s="32">
        <f>[1]卡牌消耗!AD114</f>
        <v>0</v>
      </c>
      <c r="BE114" s="32">
        <f>[1]卡牌消耗!AE114</f>
        <v>35</v>
      </c>
      <c r="BF114" s="32">
        <f>[1]卡牌消耗!AF114</f>
        <v>0</v>
      </c>
      <c r="BG114" s="32">
        <f>[1]卡牌消耗!AG114</f>
        <v>0</v>
      </c>
      <c r="BH114" s="32">
        <f>[1]卡牌消耗!AH114</f>
        <v>0</v>
      </c>
      <c r="BI114" s="32">
        <f>[1]卡牌消耗!AI114</f>
        <v>0</v>
      </c>
      <c r="BJ114" s="32">
        <f>[1]卡牌消耗!AJ114</f>
        <v>1950</v>
      </c>
      <c r="CP114" s="33">
        <v>110</v>
      </c>
      <c r="CQ114" s="33">
        <v>2</v>
      </c>
      <c r="CR114" s="13">
        <f>[1]卡牌消耗!DE114</f>
        <v>39650</v>
      </c>
      <c r="CS114" s="13">
        <f t="shared" si="28"/>
        <v>15860</v>
      </c>
      <c r="DK114" s="32">
        <v>110</v>
      </c>
      <c r="DL114" s="32">
        <f>[1]装备!AM115*8</f>
        <v>42400</v>
      </c>
      <c r="DM114" s="32">
        <f>[1]装备!AN115*8</f>
        <v>67840</v>
      </c>
      <c r="DN114" s="32">
        <f>[1]装备!AO115*8</f>
        <v>84760</v>
      </c>
      <c r="DO114" s="32">
        <f>[1]装备!AP115*8</f>
        <v>101720</v>
      </c>
      <c r="DR114" s="13">
        <v>110</v>
      </c>
      <c r="DS114" s="13">
        <v>1</v>
      </c>
      <c r="DT114" s="13">
        <f t="shared" si="29"/>
        <v>42400</v>
      </c>
      <c r="EH114" s="13">
        <f>[1]新神器!HA116</f>
        <v>8</v>
      </c>
      <c r="EI114" s="13">
        <f t="shared" si="30"/>
        <v>2</v>
      </c>
      <c r="EJ114" s="13">
        <f t="shared" si="31"/>
        <v>3</v>
      </c>
      <c r="EK114" s="13">
        <f>[1]新神器!HE116</f>
        <v>1606010</v>
      </c>
      <c r="EL114" s="13" t="str">
        <f>[1]新神器!HF116</f>
        <v>神器2-5 : 5级</v>
      </c>
      <c r="EM114" s="13">
        <f>[1]新神器!HH116</f>
        <v>5</v>
      </c>
      <c r="EN114" s="13">
        <f>[1]新神器!HJ116</f>
        <v>2</v>
      </c>
      <c r="EO114" s="13">
        <f>[2]新神器!$AW115*6</f>
        <v>9120</v>
      </c>
      <c r="EP114" s="13">
        <f t="shared" si="32"/>
        <v>1770</v>
      </c>
      <c r="EQ114" s="13">
        <f t="shared" si="27"/>
        <v>210</v>
      </c>
      <c r="ER114" s="13">
        <f>[1]新神器!$HL116</f>
        <v>9300</v>
      </c>
      <c r="ES114" s="13">
        <f t="shared" si="33"/>
        <v>219.3</v>
      </c>
      <c r="ET114" s="13">
        <f t="shared" si="34"/>
        <v>48.43</v>
      </c>
      <c r="FV114" s="14"/>
      <c r="FW114" s="14"/>
    </row>
    <row r="115" spans="49:179" ht="16.5" x14ac:dyDescent="0.2">
      <c r="AW115" s="32">
        <v>4</v>
      </c>
      <c r="AX115" s="32">
        <v>7</v>
      </c>
      <c r="AY115" s="13">
        <f>[1]卡牌消耗!$AC115</f>
        <v>33</v>
      </c>
      <c r="AZ115" s="33">
        <f>INDEX($CJ$5:$CJ$56,数据母表!AX115)</f>
        <v>4</v>
      </c>
      <c r="BA115" s="13">
        <f>[2]属性投放!CH116</f>
        <v>45</v>
      </c>
      <c r="BB115" s="13">
        <f>[2]属性投放!CI116</f>
        <v>23</v>
      </c>
      <c r="BC115" s="13">
        <f>[2]属性投放!CJ116</f>
        <v>315</v>
      </c>
      <c r="BD115" s="32">
        <f>[1]卡牌消耗!AD115</f>
        <v>0</v>
      </c>
      <c r="BE115" s="32">
        <f>[1]卡牌消耗!AE115</f>
        <v>35</v>
      </c>
      <c r="BF115" s="32">
        <f>[1]卡牌消耗!AF115</f>
        <v>0</v>
      </c>
      <c r="BG115" s="32">
        <f>[1]卡牌消耗!AG115</f>
        <v>0</v>
      </c>
      <c r="BH115" s="32">
        <f>[1]卡牌消耗!AH115</f>
        <v>0</v>
      </c>
      <c r="BI115" s="32">
        <f>[1]卡牌消耗!AI115</f>
        <v>0</v>
      </c>
      <c r="BJ115" s="32">
        <f>[1]卡牌消耗!AJ115</f>
        <v>1950</v>
      </c>
      <c r="CP115" s="33">
        <v>111</v>
      </c>
      <c r="CQ115" s="33">
        <v>2</v>
      </c>
      <c r="CR115" s="13">
        <f>[1]卡牌消耗!DE115</f>
        <v>41650</v>
      </c>
      <c r="CS115" s="13">
        <f t="shared" si="28"/>
        <v>16660</v>
      </c>
      <c r="DK115" s="32">
        <v>111</v>
      </c>
      <c r="DL115" s="32">
        <f>[1]装备!AM116*8</f>
        <v>47160</v>
      </c>
      <c r="DM115" s="32">
        <f>[1]装备!AN116*8</f>
        <v>75440</v>
      </c>
      <c r="DN115" s="32">
        <f>[1]装备!AO116*8</f>
        <v>94320</v>
      </c>
      <c r="DO115" s="32">
        <f>[1]装备!AP116*8</f>
        <v>113160</v>
      </c>
      <c r="DR115" s="13">
        <v>111</v>
      </c>
      <c r="DS115" s="13">
        <v>1</v>
      </c>
      <c r="DT115" s="13">
        <f t="shared" si="29"/>
        <v>47160</v>
      </c>
      <c r="EH115" s="13">
        <f>[1]新神器!HA117</f>
        <v>8</v>
      </c>
      <c r="EI115" s="13">
        <f t="shared" si="30"/>
        <v>2</v>
      </c>
      <c r="EJ115" s="13">
        <f t="shared" si="31"/>
        <v>3</v>
      </c>
      <c r="EK115" s="13">
        <f>[1]新神器!HE117</f>
        <v>1606010</v>
      </c>
      <c r="EL115" s="13" t="str">
        <f>[1]新神器!HF117</f>
        <v>神器2-5 : 6级</v>
      </c>
      <c r="EM115" s="13">
        <f>[1]新神器!HH117</f>
        <v>6</v>
      </c>
      <c r="EN115" s="13">
        <f>[1]新神器!HJ117</f>
        <v>2</v>
      </c>
      <c r="EO115" s="13">
        <f>[2]新神器!$AW116*6</f>
        <v>11010</v>
      </c>
      <c r="EP115" s="13">
        <f t="shared" si="32"/>
        <v>1890</v>
      </c>
      <c r="EQ115" s="13">
        <f t="shared" si="27"/>
        <v>210</v>
      </c>
      <c r="ER115" s="13">
        <f>[1]新神器!$HL117</f>
        <v>9550</v>
      </c>
      <c r="ES115" s="13">
        <f t="shared" si="33"/>
        <v>219.55</v>
      </c>
      <c r="ET115" s="13">
        <f t="shared" si="34"/>
        <v>51.65</v>
      </c>
      <c r="FV115" s="14"/>
      <c r="FW115" s="14"/>
    </row>
    <row r="116" spans="49:179" ht="16.5" x14ac:dyDescent="0.2">
      <c r="AW116" s="32">
        <v>4</v>
      </c>
      <c r="AX116" s="32">
        <v>8</v>
      </c>
      <c r="AY116" s="13">
        <f>[1]卡牌消耗!$AC116</f>
        <v>38</v>
      </c>
      <c r="AZ116" s="33">
        <f>INDEX($CJ$5:$CJ$56,数据母表!AX116)</f>
        <v>5</v>
      </c>
      <c r="BA116" s="13">
        <f>[2]属性投放!CH117</f>
        <v>55</v>
      </c>
      <c r="BB116" s="13">
        <f>[2]属性投放!CI117</f>
        <v>28</v>
      </c>
      <c r="BC116" s="13">
        <f>[2]属性投放!CJ117</f>
        <v>385</v>
      </c>
      <c r="BD116" s="32">
        <f>[1]卡牌消耗!AD116</f>
        <v>0</v>
      </c>
      <c r="BE116" s="32">
        <f>[1]卡牌消耗!AE116</f>
        <v>70</v>
      </c>
      <c r="BF116" s="32">
        <f>[1]卡牌消耗!AF116</f>
        <v>0</v>
      </c>
      <c r="BG116" s="32">
        <f>[1]卡牌消耗!AG116</f>
        <v>0</v>
      </c>
      <c r="BH116" s="32">
        <f>[1]卡牌消耗!AH116</f>
        <v>0</v>
      </c>
      <c r="BI116" s="32">
        <f>[1]卡牌消耗!AI116</f>
        <v>0</v>
      </c>
      <c r="BJ116" s="32">
        <f>[1]卡牌消耗!AJ116</f>
        <v>2950</v>
      </c>
      <c r="CP116" s="33">
        <v>112</v>
      </c>
      <c r="CQ116" s="33">
        <v>2</v>
      </c>
      <c r="CR116" s="13">
        <f>[1]卡牌消耗!DE116</f>
        <v>43600</v>
      </c>
      <c r="CS116" s="13">
        <f t="shared" si="28"/>
        <v>17440</v>
      </c>
      <c r="DK116" s="32">
        <v>112</v>
      </c>
      <c r="DL116" s="32">
        <f>[1]装备!AM117*8</f>
        <v>48480</v>
      </c>
      <c r="DM116" s="32">
        <f>[1]装备!AN117*8</f>
        <v>77560</v>
      </c>
      <c r="DN116" s="32">
        <f>[1]装备!AO117*8</f>
        <v>96920</v>
      </c>
      <c r="DO116" s="32">
        <f>[1]装备!AP117*8</f>
        <v>116320</v>
      </c>
      <c r="DR116" s="13">
        <v>112</v>
      </c>
      <c r="DS116" s="13">
        <v>1</v>
      </c>
      <c r="DT116" s="13">
        <f t="shared" si="29"/>
        <v>48480</v>
      </c>
      <c r="EH116" s="13">
        <f>[1]新神器!HA118</f>
        <v>8</v>
      </c>
      <c r="EI116" s="13">
        <f t="shared" si="30"/>
        <v>2</v>
      </c>
      <c r="EJ116" s="13">
        <f t="shared" si="31"/>
        <v>3</v>
      </c>
      <c r="EK116" s="13">
        <f>[1]新神器!HE118</f>
        <v>1606010</v>
      </c>
      <c r="EL116" s="13" t="str">
        <f>[1]新神器!HF118</f>
        <v>神器2-5 : 7级</v>
      </c>
      <c r="EM116" s="13">
        <f>[1]新神器!HH118</f>
        <v>7</v>
      </c>
      <c r="EN116" s="13">
        <f>[1]新神器!HJ118</f>
        <v>3</v>
      </c>
      <c r="EO116" s="13">
        <f>[2]新神器!$AW117*6</f>
        <v>13020</v>
      </c>
      <c r="EP116" s="13">
        <f t="shared" si="32"/>
        <v>2010</v>
      </c>
      <c r="EQ116" s="13">
        <f t="shared" si="27"/>
        <v>315</v>
      </c>
      <c r="ER116" s="13">
        <f>[1]新神器!$HL118</f>
        <v>9800</v>
      </c>
      <c r="ES116" s="13">
        <f t="shared" si="33"/>
        <v>324.8</v>
      </c>
      <c r="ET116" s="13">
        <f t="shared" si="34"/>
        <v>37.130000000000003</v>
      </c>
      <c r="FV116" s="14"/>
      <c r="FW116" s="14"/>
    </row>
    <row r="117" spans="49:179" ht="16.5" x14ac:dyDescent="0.2">
      <c r="AW117" s="32">
        <v>4</v>
      </c>
      <c r="AX117" s="32">
        <v>9</v>
      </c>
      <c r="AY117" s="13">
        <f>[1]卡牌消耗!$AC117</f>
        <v>40</v>
      </c>
      <c r="AZ117" s="33">
        <f>INDEX($CJ$5:$CJ$56,数据母表!AX117)</f>
        <v>5</v>
      </c>
      <c r="BA117" s="13">
        <f>[2]属性投放!CH118</f>
        <v>55</v>
      </c>
      <c r="BB117" s="13">
        <f>[2]属性投放!CI118</f>
        <v>28</v>
      </c>
      <c r="BC117" s="13">
        <f>[2]属性投放!CJ118</f>
        <v>385</v>
      </c>
      <c r="BD117" s="32">
        <f>[1]卡牌消耗!AD117</f>
        <v>0</v>
      </c>
      <c r="BE117" s="32">
        <f>[1]卡牌消耗!AE117</f>
        <v>70</v>
      </c>
      <c r="BF117" s="32">
        <f>[1]卡牌消耗!AF117</f>
        <v>0</v>
      </c>
      <c r="BG117" s="32">
        <f>[1]卡牌消耗!AG117</f>
        <v>0</v>
      </c>
      <c r="BH117" s="32">
        <f>[1]卡牌消耗!AH117</f>
        <v>0</v>
      </c>
      <c r="BI117" s="32">
        <f>[1]卡牌消耗!AI117</f>
        <v>0</v>
      </c>
      <c r="BJ117" s="32">
        <f>[1]卡牌消耗!AJ117</f>
        <v>2950</v>
      </c>
      <c r="CP117" s="33">
        <v>113</v>
      </c>
      <c r="CQ117" s="33">
        <v>2</v>
      </c>
      <c r="CR117" s="13">
        <f>[1]卡牌消耗!DE117</f>
        <v>45600</v>
      </c>
      <c r="CS117" s="13">
        <f t="shared" si="28"/>
        <v>18240</v>
      </c>
      <c r="DK117" s="32">
        <v>113</v>
      </c>
      <c r="DL117" s="32">
        <f>[1]装备!AM118*8</f>
        <v>49760</v>
      </c>
      <c r="DM117" s="32">
        <f>[1]装备!AN118*8</f>
        <v>79640</v>
      </c>
      <c r="DN117" s="32">
        <f>[1]装备!AO118*8</f>
        <v>99560</v>
      </c>
      <c r="DO117" s="32">
        <f>[1]装备!AP118*8</f>
        <v>119480</v>
      </c>
      <c r="DR117" s="13">
        <v>113</v>
      </c>
      <c r="DS117" s="13">
        <v>1</v>
      </c>
      <c r="DT117" s="13">
        <f t="shared" si="29"/>
        <v>49760</v>
      </c>
      <c r="EH117" s="13">
        <f>[1]新神器!HA119</f>
        <v>8</v>
      </c>
      <c r="EI117" s="13">
        <f t="shared" si="30"/>
        <v>2</v>
      </c>
      <c r="EJ117" s="13">
        <f t="shared" si="31"/>
        <v>3</v>
      </c>
      <c r="EK117" s="13">
        <f>[1]新神器!HE119</f>
        <v>1606010</v>
      </c>
      <c r="EL117" s="13" t="str">
        <f>[1]新神器!HF119</f>
        <v>神器2-5 : 8级</v>
      </c>
      <c r="EM117" s="13">
        <f>[1]新神器!HH119</f>
        <v>8</v>
      </c>
      <c r="EN117" s="13">
        <f>[1]新神器!HJ119</f>
        <v>3</v>
      </c>
      <c r="EO117" s="13">
        <f>[2]新神器!$AW118*6</f>
        <v>15120</v>
      </c>
      <c r="EP117" s="13">
        <f t="shared" si="32"/>
        <v>2100</v>
      </c>
      <c r="EQ117" s="13">
        <f t="shared" si="27"/>
        <v>315</v>
      </c>
      <c r="ER117" s="13">
        <f>[1]新神器!$HL119</f>
        <v>10050</v>
      </c>
      <c r="ES117" s="13">
        <f t="shared" si="33"/>
        <v>325.05</v>
      </c>
      <c r="ET117" s="13">
        <f t="shared" si="34"/>
        <v>38.76</v>
      </c>
      <c r="FV117" s="14"/>
      <c r="FW117" s="14"/>
    </row>
    <row r="118" spans="49:179" ht="16.5" x14ac:dyDescent="0.2">
      <c r="AW118" s="32">
        <v>4</v>
      </c>
      <c r="AX118" s="32">
        <v>10</v>
      </c>
      <c r="AY118" s="13">
        <f>[1]卡牌消耗!$AC118</f>
        <v>43</v>
      </c>
      <c r="AZ118" s="33">
        <f>INDEX($CJ$5:$CJ$56,数据母表!AX118)</f>
        <v>6</v>
      </c>
      <c r="BA118" s="13">
        <f>[2]属性投放!CH119</f>
        <v>60</v>
      </c>
      <c r="BB118" s="13">
        <f>[2]属性投放!CI119</f>
        <v>30</v>
      </c>
      <c r="BC118" s="13">
        <f>[2]属性投放!CJ119</f>
        <v>420</v>
      </c>
      <c r="BD118" s="32">
        <f>[1]卡牌消耗!AD118</f>
        <v>0</v>
      </c>
      <c r="BE118" s="32">
        <f>[1]卡牌消耗!AE118</f>
        <v>105</v>
      </c>
      <c r="BF118" s="32">
        <f>[1]卡牌消耗!AF118</f>
        <v>0</v>
      </c>
      <c r="BG118" s="32">
        <f>[1]卡牌消耗!AG118</f>
        <v>0</v>
      </c>
      <c r="BH118" s="32">
        <f>[1]卡牌消耗!AH118</f>
        <v>0</v>
      </c>
      <c r="BI118" s="32">
        <f>[1]卡牌消耗!AI118</f>
        <v>0</v>
      </c>
      <c r="BJ118" s="32">
        <f>[1]卡牌消耗!AJ118</f>
        <v>4900</v>
      </c>
      <c r="CP118" s="33">
        <v>114</v>
      </c>
      <c r="CQ118" s="33">
        <v>2</v>
      </c>
      <c r="CR118" s="13">
        <f>[1]卡牌消耗!DE118</f>
        <v>47600</v>
      </c>
      <c r="CS118" s="13">
        <f t="shared" si="28"/>
        <v>19040</v>
      </c>
      <c r="DK118" s="32">
        <v>114</v>
      </c>
      <c r="DL118" s="32">
        <f>[1]装备!AM119*8</f>
        <v>51080</v>
      </c>
      <c r="DM118" s="32">
        <f>[1]装备!AN119*8</f>
        <v>81720</v>
      </c>
      <c r="DN118" s="32">
        <f>[1]装备!AO119*8</f>
        <v>102160</v>
      </c>
      <c r="DO118" s="32">
        <f>[1]装备!AP119*8</f>
        <v>122600</v>
      </c>
      <c r="DR118" s="13">
        <v>114</v>
      </c>
      <c r="DS118" s="13">
        <v>1</v>
      </c>
      <c r="DT118" s="13">
        <f t="shared" si="29"/>
        <v>51080</v>
      </c>
      <c r="EH118" s="13">
        <f>[1]新神器!HA120</f>
        <v>8</v>
      </c>
      <c r="EI118" s="13">
        <f t="shared" si="30"/>
        <v>2</v>
      </c>
      <c r="EJ118" s="13">
        <f t="shared" si="31"/>
        <v>3</v>
      </c>
      <c r="EK118" s="13">
        <f>[1]新神器!HE120</f>
        <v>1606010</v>
      </c>
      <c r="EL118" s="13" t="str">
        <f>[1]新神器!HF120</f>
        <v>神器2-5 : 9级</v>
      </c>
      <c r="EM118" s="13">
        <f>[1]新神器!HH120</f>
        <v>9</v>
      </c>
      <c r="EN118" s="13">
        <f>[1]新神器!HJ120</f>
        <v>3</v>
      </c>
      <c r="EO118" s="13">
        <f>[2]新神器!$AW119*6</f>
        <v>17310</v>
      </c>
      <c r="EP118" s="13">
        <f t="shared" si="32"/>
        <v>2190</v>
      </c>
      <c r="EQ118" s="13">
        <f t="shared" si="27"/>
        <v>315</v>
      </c>
      <c r="ER118" s="13">
        <f>[1]新神器!$HL120</f>
        <v>10300</v>
      </c>
      <c r="ES118" s="13">
        <f t="shared" si="33"/>
        <v>325.3</v>
      </c>
      <c r="ET118" s="13">
        <f t="shared" si="34"/>
        <v>40.39</v>
      </c>
      <c r="FV118" s="14"/>
      <c r="FW118" s="14"/>
    </row>
    <row r="119" spans="49:179" ht="16.5" x14ac:dyDescent="0.2">
      <c r="AW119" s="32">
        <v>4</v>
      </c>
      <c r="AX119" s="32">
        <v>11</v>
      </c>
      <c r="AY119" s="13">
        <f>[1]卡牌消耗!$AC119</f>
        <v>45</v>
      </c>
      <c r="AZ119" s="33">
        <f>INDEX($CJ$5:$CJ$56,数据母表!AX119)</f>
        <v>6</v>
      </c>
      <c r="BA119" s="13">
        <f>[2]属性投放!CH120</f>
        <v>60</v>
      </c>
      <c r="BB119" s="13">
        <f>[2]属性投放!CI120</f>
        <v>30</v>
      </c>
      <c r="BC119" s="13">
        <f>[2]属性投放!CJ120</f>
        <v>420</v>
      </c>
      <c r="BD119" s="32">
        <f>[1]卡牌消耗!AD119</f>
        <v>0</v>
      </c>
      <c r="BE119" s="32">
        <f>[1]卡牌消耗!AE119</f>
        <v>105</v>
      </c>
      <c r="BF119" s="32">
        <f>[1]卡牌消耗!AF119</f>
        <v>0</v>
      </c>
      <c r="BG119" s="32">
        <f>[1]卡牌消耗!AG119</f>
        <v>0</v>
      </c>
      <c r="BH119" s="32">
        <f>[1]卡牌消耗!AH119</f>
        <v>0</v>
      </c>
      <c r="BI119" s="32">
        <f>[1]卡牌消耗!AI119</f>
        <v>0</v>
      </c>
      <c r="BJ119" s="32">
        <f>[1]卡牌消耗!AJ119</f>
        <v>4900</v>
      </c>
      <c r="CP119" s="33">
        <v>115</v>
      </c>
      <c r="CQ119" s="33">
        <v>2</v>
      </c>
      <c r="CR119" s="13">
        <f>[1]卡牌消耗!DE119</f>
        <v>43000</v>
      </c>
      <c r="CS119" s="13">
        <f t="shared" si="28"/>
        <v>17200</v>
      </c>
      <c r="DK119" s="32">
        <v>115</v>
      </c>
      <c r="DL119" s="32">
        <f>[1]装备!AM120*8</f>
        <v>52400</v>
      </c>
      <c r="DM119" s="32">
        <f>[1]装备!AN120*8</f>
        <v>83840</v>
      </c>
      <c r="DN119" s="32">
        <f>[1]装备!AO120*8</f>
        <v>104800</v>
      </c>
      <c r="DO119" s="32">
        <f>[1]装备!AP120*8</f>
        <v>125760</v>
      </c>
      <c r="DR119" s="13">
        <v>115</v>
      </c>
      <c r="DS119" s="13">
        <v>1</v>
      </c>
      <c r="DT119" s="13">
        <f t="shared" si="29"/>
        <v>52400</v>
      </c>
      <c r="EH119" s="13">
        <f>[1]新神器!HA121</f>
        <v>8</v>
      </c>
      <c r="EI119" s="13">
        <f t="shared" si="30"/>
        <v>2</v>
      </c>
      <c r="EJ119" s="13">
        <f t="shared" si="31"/>
        <v>3</v>
      </c>
      <c r="EK119" s="13">
        <f>[1]新神器!HE121</f>
        <v>1606010</v>
      </c>
      <c r="EL119" s="13" t="str">
        <f>[1]新神器!HF121</f>
        <v>神器2-5 : 10级</v>
      </c>
      <c r="EM119" s="13">
        <f>[1]新神器!HH121</f>
        <v>10</v>
      </c>
      <c r="EN119" s="13">
        <f>[1]新神器!HJ121</f>
        <v>5</v>
      </c>
      <c r="EO119" s="13">
        <f>[2]新神器!$AW120*6</f>
        <v>19650</v>
      </c>
      <c r="EP119" s="13">
        <f t="shared" si="32"/>
        <v>2340</v>
      </c>
      <c r="EQ119" s="13">
        <f t="shared" si="27"/>
        <v>525</v>
      </c>
      <c r="ER119" s="13">
        <f>[1]新神器!$HL121</f>
        <v>10550</v>
      </c>
      <c r="ES119" s="13">
        <f t="shared" si="33"/>
        <v>535.54999999999995</v>
      </c>
      <c r="ET119" s="13">
        <f t="shared" si="34"/>
        <v>26.22</v>
      </c>
      <c r="FV119" s="14"/>
      <c r="FW119" s="14"/>
    </row>
    <row r="120" spans="49:179" ht="16.5" x14ac:dyDescent="0.2">
      <c r="AW120" s="32">
        <v>4</v>
      </c>
      <c r="AX120" s="32">
        <v>12</v>
      </c>
      <c r="AY120" s="13">
        <f>[1]卡牌消耗!$AC120</f>
        <v>48</v>
      </c>
      <c r="AZ120" s="33">
        <f>INDEX($CJ$5:$CJ$56,数据母表!AX120)</f>
        <v>7</v>
      </c>
      <c r="BA120" s="13">
        <f>[2]属性投放!CH121</f>
        <v>80</v>
      </c>
      <c r="BB120" s="13">
        <f>[2]属性投放!CI121</f>
        <v>40</v>
      </c>
      <c r="BC120" s="13">
        <f>[2]属性投放!CJ121</f>
        <v>640</v>
      </c>
      <c r="BD120" s="32">
        <f>[1]卡牌消耗!AD120</f>
        <v>0</v>
      </c>
      <c r="BE120" s="32">
        <f>[1]卡牌消耗!AE120</f>
        <v>140</v>
      </c>
      <c r="BF120" s="32">
        <f>[1]卡牌消耗!AF120</f>
        <v>0</v>
      </c>
      <c r="BG120" s="32">
        <f>[1]卡牌消耗!AG120</f>
        <v>0</v>
      </c>
      <c r="BH120" s="32">
        <f>[1]卡牌消耗!AH120</f>
        <v>0</v>
      </c>
      <c r="BI120" s="32">
        <f>[1]卡牌消耗!AI120</f>
        <v>0</v>
      </c>
      <c r="BJ120" s="32">
        <f>[1]卡牌消耗!AJ120</f>
        <v>4150</v>
      </c>
      <c r="CP120" s="33">
        <v>116</v>
      </c>
      <c r="CQ120" s="33">
        <v>2</v>
      </c>
      <c r="CR120" s="13">
        <f>[1]卡牌消耗!DE120</f>
        <v>45150</v>
      </c>
      <c r="CS120" s="13">
        <f t="shared" si="28"/>
        <v>18060</v>
      </c>
      <c r="DK120" s="32">
        <v>116</v>
      </c>
      <c r="DL120" s="32">
        <f>[1]装备!AM121*8</f>
        <v>53720</v>
      </c>
      <c r="DM120" s="32">
        <f>[1]装备!AN121*8</f>
        <v>85920</v>
      </c>
      <c r="DN120" s="32">
        <f>[1]装备!AO121*8</f>
        <v>107400</v>
      </c>
      <c r="DO120" s="32">
        <f>[1]装备!AP121*8</f>
        <v>128880</v>
      </c>
      <c r="DR120" s="13">
        <v>116</v>
      </c>
      <c r="DS120" s="13">
        <v>1</v>
      </c>
      <c r="DT120" s="13">
        <f t="shared" si="29"/>
        <v>53720</v>
      </c>
      <c r="EH120" s="13">
        <f>[1]新神器!HA122</f>
        <v>8</v>
      </c>
      <c r="EI120" s="13">
        <f t="shared" si="30"/>
        <v>2</v>
      </c>
      <c r="EJ120" s="13">
        <f t="shared" si="31"/>
        <v>3</v>
      </c>
      <c r="EK120" s="13">
        <f>[1]新神器!HE122</f>
        <v>1606010</v>
      </c>
      <c r="EL120" s="13" t="str">
        <f>[1]新神器!HF122</f>
        <v>神器2-5 : 11级</v>
      </c>
      <c r="EM120" s="13">
        <f>[1]新神器!HH122</f>
        <v>11</v>
      </c>
      <c r="EN120" s="13">
        <f>[1]新神器!HJ122</f>
        <v>5</v>
      </c>
      <c r="EO120" s="13">
        <f>[2]新神器!$AW121*6</f>
        <v>22020</v>
      </c>
      <c r="EP120" s="13">
        <f t="shared" si="32"/>
        <v>2370</v>
      </c>
      <c r="EQ120" s="13">
        <f t="shared" si="27"/>
        <v>525</v>
      </c>
      <c r="ER120" s="13">
        <f>[1]新神器!$HL122</f>
        <v>10750</v>
      </c>
      <c r="ES120" s="13">
        <f t="shared" si="33"/>
        <v>535.75</v>
      </c>
      <c r="ET120" s="13">
        <f t="shared" si="34"/>
        <v>26.54</v>
      </c>
      <c r="FV120" s="14"/>
      <c r="FW120" s="14"/>
    </row>
    <row r="121" spans="49:179" ht="16.5" x14ac:dyDescent="0.2">
      <c r="AW121" s="32">
        <v>4</v>
      </c>
      <c r="AX121" s="32">
        <v>13</v>
      </c>
      <c r="AY121" s="13">
        <f>[1]卡牌消耗!$AC121</f>
        <v>50</v>
      </c>
      <c r="AZ121" s="33">
        <f>INDEX($CJ$5:$CJ$56,数据母表!AX121)</f>
        <v>7</v>
      </c>
      <c r="BA121" s="13">
        <f>[2]属性投放!CH122</f>
        <v>80</v>
      </c>
      <c r="BB121" s="13">
        <f>[2]属性投放!CI122</f>
        <v>40</v>
      </c>
      <c r="BC121" s="13">
        <f>[2]属性投放!CJ122</f>
        <v>640</v>
      </c>
      <c r="BD121" s="32">
        <f>[1]卡牌消耗!AD121</f>
        <v>0</v>
      </c>
      <c r="BE121" s="32">
        <f>[1]卡牌消耗!AE121</f>
        <v>140</v>
      </c>
      <c r="BF121" s="32">
        <f>[1]卡牌消耗!AF121</f>
        <v>0</v>
      </c>
      <c r="BG121" s="32">
        <f>[1]卡牌消耗!AG121</f>
        <v>0</v>
      </c>
      <c r="BH121" s="32">
        <f>[1]卡牌消耗!AH121</f>
        <v>0</v>
      </c>
      <c r="BI121" s="32">
        <f>[1]卡牌消耗!AI121</f>
        <v>0</v>
      </c>
      <c r="BJ121" s="32">
        <f>[1]卡牌消耗!AJ121</f>
        <v>4150</v>
      </c>
      <c r="CP121" s="33">
        <v>117</v>
      </c>
      <c r="CQ121" s="33">
        <v>2</v>
      </c>
      <c r="CR121" s="13">
        <f>[1]卡牌消耗!DE121</f>
        <v>47350</v>
      </c>
      <c r="CS121" s="13">
        <f t="shared" si="28"/>
        <v>18940</v>
      </c>
      <c r="DK121" s="32">
        <v>117</v>
      </c>
      <c r="DL121" s="32">
        <f>[1]装备!AM122*8</f>
        <v>55000</v>
      </c>
      <c r="DM121" s="32">
        <f>[1]装备!AN122*8</f>
        <v>88040</v>
      </c>
      <c r="DN121" s="32">
        <f>[1]装备!AO122*8</f>
        <v>110040</v>
      </c>
      <c r="DO121" s="32">
        <f>[1]装备!AP122*8</f>
        <v>132040</v>
      </c>
      <c r="DR121" s="13">
        <v>117</v>
      </c>
      <c r="DS121" s="13">
        <v>1</v>
      </c>
      <c r="DT121" s="13">
        <f t="shared" si="29"/>
        <v>55000</v>
      </c>
      <c r="EH121" s="13">
        <f>[1]新神器!HA123</f>
        <v>8</v>
      </c>
      <c r="EI121" s="13">
        <f t="shared" si="30"/>
        <v>2</v>
      </c>
      <c r="EJ121" s="13">
        <f t="shared" si="31"/>
        <v>3</v>
      </c>
      <c r="EK121" s="13">
        <f>[1]新神器!HE123</f>
        <v>1606010</v>
      </c>
      <c r="EL121" s="13" t="str">
        <f>[1]新神器!HF123</f>
        <v>神器2-5 : 12级</v>
      </c>
      <c r="EM121" s="13">
        <f>[1]新神器!HH123</f>
        <v>12</v>
      </c>
      <c r="EN121" s="13">
        <f>[1]新神器!HJ123</f>
        <v>6</v>
      </c>
      <c r="EO121" s="13">
        <f>[2]新神器!$AW122*6</f>
        <v>24600</v>
      </c>
      <c r="EP121" s="13">
        <f t="shared" si="32"/>
        <v>2580</v>
      </c>
      <c r="EQ121" s="13">
        <f t="shared" si="27"/>
        <v>630</v>
      </c>
      <c r="ER121" s="13">
        <f>[1]新神器!$HL123</f>
        <v>11000</v>
      </c>
      <c r="ES121" s="13">
        <f t="shared" si="33"/>
        <v>641</v>
      </c>
      <c r="ET121" s="13">
        <f t="shared" si="34"/>
        <v>24.15</v>
      </c>
      <c r="FV121" s="14"/>
      <c r="FW121" s="14"/>
    </row>
    <row r="122" spans="49:179" ht="16.5" x14ac:dyDescent="0.2">
      <c r="AW122" s="32">
        <v>4</v>
      </c>
      <c r="AX122" s="32">
        <v>14</v>
      </c>
      <c r="AY122" s="13">
        <f>[1]卡牌消耗!$AC122</f>
        <v>53</v>
      </c>
      <c r="AZ122" s="33">
        <f>INDEX($CJ$5:$CJ$56,数据母表!AX122)</f>
        <v>8</v>
      </c>
      <c r="BA122" s="13">
        <f>[2]属性投放!CH123</f>
        <v>100</v>
      </c>
      <c r="BB122" s="13">
        <f>[2]属性投放!CI123</f>
        <v>50</v>
      </c>
      <c r="BC122" s="13">
        <f>[2]属性投放!CJ123</f>
        <v>800</v>
      </c>
      <c r="BD122" s="32">
        <f>[1]卡牌消耗!AD122</f>
        <v>0</v>
      </c>
      <c r="BE122" s="32">
        <f>[1]卡牌消耗!AE122</f>
        <v>0</v>
      </c>
      <c r="BF122" s="32">
        <f>[1]卡牌消耗!AF122</f>
        <v>30</v>
      </c>
      <c r="BG122" s="32">
        <f>[1]卡牌消耗!AG122</f>
        <v>0</v>
      </c>
      <c r="BH122" s="32">
        <f>[1]卡牌消耗!AH122</f>
        <v>0</v>
      </c>
      <c r="BI122" s="32">
        <f>[1]卡牌消耗!AI122</f>
        <v>0</v>
      </c>
      <c r="BJ122" s="32">
        <f>[1]卡牌消耗!AJ122</f>
        <v>4550</v>
      </c>
      <c r="CP122" s="33">
        <v>118</v>
      </c>
      <c r="CQ122" s="33">
        <v>2</v>
      </c>
      <c r="CR122" s="13">
        <f>[1]卡牌消耗!DE122</f>
        <v>49500</v>
      </c>
      <c r="CS122" s="13">
        <f t="shared" si="28"/>
        <v>19800</v>
      </c>
      <c r="DK122" s="32">
        <v>118</v>
      </c>
      <c r="DL122" s="32">
        <f>[1]装备!AM123*8</f>
        <v>56320</v>
      </c>
      <c r="DM122" s="32">
        <f>[1]装备!AN123*8</f>
        <v>90120</v>
      </c>
      <c r="DN122" s="32">
        <f>[1]装备!AO123*8</f>
        <v>112640</v>
      </c>
      <c r="DO122" s="32">
        <f>[1]装备!AP123*8</f>
        <v>135160</v>
      </c>
      <c r="DR122" s="13">
        <v>118</v>
      </c>
      <c r="DS122" s="13">
        <v>1</v>
      </c>
      <c r="DT122" s="13">
        <f t="shared" si="29"/>
        <v>56320</v>
      </c>
      <c r="EH122" s="13">
        <f>[1]新神器!HA124</f>
        <v>8</v>
      </c>
      <c r="EI122" s="13">
        <f t="shared" si="30"/>
        <v>2</v>
      </c>
      <c r="EJ122" s="13">
        <f t="shared" si="31"/>
        <v>3</v>
      </c>
      <c r="EK122" s="13">
        <f>[1]新神器!HE124</f>
        <v>1606010</v>
      </c>
      <c r="EL122" s="13" t="str">
        <f>[1]新神器!HF124</f>
        <v>神器2-5 : 13级</v>
      </c>
      <c r="EM122" s="13">
        <f>[1]新神器!HH124</f>
        <v>13</v>
      </c>
      <c r="EN122" s="13">
        <f>[1]新神器!HJ124</f>
        <v>7</v>
      </c>
      <c r="EO122" s="13">
        <f>[2]新神器!$AW123*6</f>
        <v>27210</v>
      </c>
      <c r="EP122" s="13">
        <f t="shared" si="32"/>
        <v>2610</v>
      </c>
      <c r="EQ122" s="13">
        <f t="shared" si="27"/>
        <v>735</v>
      </c>
      <c r="ER122" s="13">
        <f>[1]新神器!$HL124</f>
        <v>11200</v>
      </c>
      <c r="ES122" s="13">
        <f t="shared" si="33"/>
        <v>746.2</v>
      </c>
      <c r="ET122" s="13">
        <f t="shared" si="34"/>
        <v>20.99</v>
      </c>
      <c r="FV122" s="14"/>
      <c r="FW122" s="14"/>
    </row>
    <row r="123" spans="49:179" ht="16.5" x14ac:dyDescent="0.2">
      <c r="AW123" s="32">
        <v>4</v>
      </c>
      <c r="AX123" s="32">
        <v>15</v>
      </c>
      <c r="AY123" s="13">
        <f>[1]卡牌消耗!$AC123</f>
        <v>55</v>
      </c>
      <c r="AZ123" s="33">
        <f>INDEX($CJ$5:$CJ$56,数据母表!AX123)</f>
        <v>8</v>
      </c>
      <c r="BA123" s="13">
        <f>[2]属性投放!CH124</f>
        <v>100</v>
      </c>
      <c r="BB123" s="13">
        <f>[2]属性投放!CI124</f>
        <v>50</v>
      </c>
      <c r="BC123" s="13">
        <f>[2]属性投放!CJ124</f>
        <v>800</v>
      </c>
      <c r="BD123" s="32">
        <f>[1]卡牌消耗!AD123</f>
        <v>0</v>
      </c>
      <c r="BE123" s="32">
        <f>[1]卡牌消耗!AE123</f>
        <v>0</v>
      </c>
      <c r="BF123" s="32">
        <f>[1]卡牌消耗!AF123</f>
        <v>30</v>
      </c>
      <c r="BG123" s="32">
        <f>[1]卡牌消耗!AG123</f>
        <v>0</v>
      </c>
      <c r="BH123" s="32">
        <f>[1]卡牌消耗!AH123</f>
        <v>0</v>
      </c>
      <c r="BI123" s="32">
        <f>[1]卡牌消耗!AI123</f>
        <v>0</v>
      </c>
      <c r="BJ123" s="32">
        <f>[1]卡牌消耗!AJ123</f>
        <v>4950</v>
      </c>
      <c r="CP123" s="33">
        <v>119</v>
      </c>
      <c r="CQ123" s="33">
        <v>2</v>
      </c>
      <c r="CR123" s="13">
        <f>[1]卡牌消耗!DE123</f>
        <v>51650</v>
      </c>
      <c r="CS123" s="13">
        <f t="shared" si="28"/>
        <v>20660</v>
      </c>
      <c r="DK123" s="32">
        <v>119</v>
      </c>
      <c r="DL123" s="32">
        <f>[1]装备!AM124*8</f>
        <v>57640</v>
      </c>
      <c r="DM123" s="32">
        <f>[1]装备!AN124*8</f>
        <v>92200</v>
      </c>
      <c r="DN123" s="32">
        <f>[1]装备!AO124*8</f>
        <v>115280</v>
      </c>
      <c r="DO123" s="32">
        <f>[1]装备!AP124*8</f>
        <v>138320</v>
      </c>
      <c r="DR123" s="13">
        <v>119</v>
      </c>
      <c r="DS123" s="13">
        <v>1</v>
      </c>
      <c r="DT123" s="13">
        <f t="shared" si="29"/>
        <v>57640</v>
      </c>
      <c r="EH123" s="13">
        <f>[1]新神器!HA125</f>
        <v>8</v>
      </c>
      <c r="EI123" s="13">
        <f t="shared" si="30"/>
        <v>2</v>
      </c>
      <c r="EJ123" s="13">
        <f t="shared" si="31"/>
        <v>3</v>
      </c>
      <c r="EK123" s="13">
        <f>[1]新神器!HE125</f>
        <v>1606010</v>
      </c>
      <c r="EL123" s="13" t="str">
        <f>[1]新神器!HF125</f>
        <v>神器2-5 : 14级</v>
      </c>
      <c r="EM123" s="13">
        <f>[1]新神器!HH125</f>
        <v>14</v>
      </c>
      <c r="EN123" s="13">
        <f>[1]新神器!HJ125</f>
        <v>7</v>
      </c>
      <c r="EO123" s="13">
        <f>[2]新神器!$AW124*6</f>
        <v>29940</v>
      </c>
      <c r="EP123" s="13">
        <f t="shared" si="32"/>
        <v>2730</v>
      </c>
      <c r="EQ123" s="13">
        <f t="shared" si="27"/>
        <v>735</v>
      </c>
      <c r="ER123" s="13">
        <f>[1]新神器!$HL125</f>
        <v>11400</v>
      </c>
      <c r="ES123" s="13">
        <f t="shared" si="33"/>
        <v>746.4</v>
      </c>
      <c r="ET123" s="13">
        <f t="shared" si="34"/>
        <v>21.95</v>
      </c>
      <c r="FV123" s="14"/>
      <c r="FW123" s="14"/>
    </row>
    <row r="124" spans="49:179" ht="16.5" x14ac:dyDescent="0.2">
      <c r="AW124" s="32">
        <v>4</v>
      </c>
      <c r="AX124" s="32">
        <v>16</v>
      </c>
      <c r="AY124" s="13">
        <f>[1]卡牌消耗!$AC124</f>
        <v>58</v>
      </c>
      <c r="AZ124" s="33">
        <f>INDEX($CJ$5:$CJ$56,数据母表!AX124)</f>
        <v>9</v>
      </c>
      <c r="BA124" s="13">
        <f>[2]属性投放!CH125</f>
        <v>115</v>
      </c>
      <c r="BB124" s="13">
        <f>[2]属性投放!CI125</f>
        <v>58</v>
      </c>
      <c r="BC124" s="13">
        <f>[2]属性投放!CJ125</f>
        <v>920</v>
      </c>
      <c r="BD124" s="32">
        <f>[1]卡牌消耗!AD124</f>
        <v>0</v>
      </c>
      <c r="BE124" s="32">
        <f>[1]卡牌消耗!AE124</f>
        <v>0</v>
      </c>
      <c r="BF124" s="32">
        <f>[1]卡牌消耗!AF124</f>
        <v>30</v>
      </c>
      <c r="BG124" s="32">
        <f>[1]卡牌消耗!AG124</f>
        <v>0</v>
      </c>
      <c r="BH124" s="32">
        <f>[1]卡牌消耗!AH124</f>
        <v>0</v>
      </c>
      <c r="BI124" s="32">
        <f>[1]卡牌消耗!AI124</f>
        <v>0</v>
      </c>
      <c r="BJ124" s="32">
        <f>[1]卡牌消耗!AJ124</f>
        <v>4950</v>
      </c>
      <c r="CP124" s="33">
        <v>120</v>
      </c>
      <c r="CQ124" s="33">
        <v>2</v>
      </c>
      <c r="CR124" s="13">
        <f>[1]卡牌消耗!DE124</f>
        <v>49650</v>
      </c>
      <c r="CS124" s="13">
        <f t="shared" si="28"/>
        <v>19860</v>
      </c>
      <c r="DK124" s="32">
        <v>120</v>
      </c>
      <c r="DL124" s="32">
        <f>[1]装备!AM125*8</f>
        <v>58960</v>
      </c>
      <c r="DM124" s="32">
        <f>[1]装备!AN125*8</f>
        <v>94320</v>
      </c>
      <c r="DN124" s="32">
        <f>[1]装备!AO125*8</f>
        <v>117880</v>
      </c>
      <c r="DO124" s="32">
        <f>[1]装备!AP125*8</f>
        <v>141480</v>
      </c>
      <c r="DR124" s="13">
        <v>120</v>
      </c>
      <c r="DS124" s="13">
        <v>1</v>
      </c>
      <c r="DT124" s="13">
        <f t="shared" si="29"/>
        <v>58960</v>
      </c>
      <c r="EH124" s="13">
        <f>[1]新神器!HA126</f>
        <v>8</v>
      </c>
      <c r="EI124" s="13">
        <f t="shared" si="30"/>
        <v>2</v>
      </c>
      <c r="EJ124" s="13">
        <f t="shared" si="31"/>
        <v>3</v>
      </c>
      <c r="EK124" s="13">
        <f>[1]新神器!HE126</f>
        <v>1606010</v>
      </c>
      <c r="EL124" s="13" t="str">
        <f>[1]新神器!HF126</f>
        <v>神器2-5 : 15级</v>
      </c>
      <c r="EM124" s="13">
        <f>[1]新神器!HH126</f>
        <v>15</v>
      </c>
      <c r="EN124" s="13">
        <f>[1]新神器!HJ126</f>
        <v>7</v>
      </c>
      <c r="EO124" s="13">
        <f>[2]新神器!$AW125*6</f>
        <v>32760</v>
      </c>
      <c r="EP124" s="13">
        <f t="shared" si="32"/>
        <v>2820</v>
      </c>
      <c r="EQ124" s="13">
        <f t="shared" si="27"/>
        <v>735</v>
      </c>
      <c r="ER124" s="13">
        <f>[1]新神器!$HL126</f>
        <v>11650</v>
      </c>
      <c r="ES124" s="13">
        <f t="shared" si="33"/>
        <v>746.65</v>
      </c>
      <c r="ET124" s="13">
        <f t="shared" si="34"/>
        <v>22.66</v>
      </c>
      <c r="FV124" s="14"/>
      <c r="FW124" s="14"/>
    </row>
    <row r="125" spans="49:179" ht="16.5" x14ac:dyDescent="0.2">
      <c r="AW125" s="32">
        <v>4</v>
      </c>
      <c r="AX125" s="32">
        <v>17</v>
      </c>
      <c r="AY125" s="13">
        <f>[1]卡牌消耗!$AC125</f>
        <v>60</v>
      </c>
      <c r="AZ125" s="33">
        <f>INDEX($CJ$5:$CJ$56,数据母表!AX125)</f>
        <v>9</v>
      </c>
      <c r="BA125" s="13">
        <f>[2]属性投放!CH126</f>
        <v>115</v>
      </c>
      <c r="BB125" s="13">
        <f>[2]属性投放!CI126</f>
        <v>58</v>
      </c>
      <c r="BC125" s="13">
        <f>[2]属性投放!CJ126</f>
        <v>920</v>
      </c>
      <c r="BD125" s="32">
        <f>[1]卡牌消耗!AD125</f>
        <v>0</v>
      </c>
      <c r="BE125" s="32">
        <f>[1]卡牌消耗!AE125</f>
        <v>0</v>
      </c>
      <c r="BF125" s="32">
        <f>[1]卡牌消耗!AF125</f>
        <v>55</v>
      </c>
      <c r="BG125" s="32">
        <f>[1]卡牌消耗!AG125</f>
        <v>0</v>
      </c>
      <c r="BH125" s="32">
        <f>[1]卡牌消耗!AH125</f>
        <v>0</v>
      </c>
      <c r="BI125" s="32">
        <f>[1]卡牌消耗!AI125</f>
        <v>0</v>
      </c>
      <c r="BJ125" s="32">
        <f>[1]卡牌消耗!AJ125</f>
        <v>6200</v>
      </c>
      <c r="CP125" s="33">
        <v>121</v>
      </c>
      <c r="CQ125" s="33">
        <v>2</v>
      </c>
      <c r="CR125" s="13">
        <f>[1]卡牌消耗!DE125</f>
        <v>52150</v>
      </c>
      <c r="CS125" s="13">
        <f t="shared" si="28"/>
        <v>20860</v>
      </c>
      <c r="DK125" s="32">
        <v>121</v>
      </c>
      <c r="DL125" s="32">
        <f>[1]装备!AM126*8</f>
        <v>60240</v>
      </c>
      <c r="DM125" s="32">
        <f>[1]装备!AN126*8</f>
        <v>96400</v>
      </c>
      <c r="DN125" s="32">
        <f>[1]装备!AO126*8</f>
        <v>120520</v>
      </c>
      <c r="DO125" s="32">
        <f>[1]装备!AP126*8</f>
        <v>144600</v>
      </c>
      <c r="DR125" s="13">
        <v>121</v>
      </c>
      <c r="DS125" s="13">
        <v>1</v>
      </c>
      <c r="DT125" s="13">
        <f t="shared" si="29"/>
        <v>60240</v>
      </c>
      <c r="EH125" s="13">
        <f>[1]新神器!HA127</f>
        <v>9</v>
      </c>
      <c r="EI125" s="13">
        <f t="shared" si="30"/>
        <v>3</v>
      </c>
      <c r="EJ125" s="13">
        <f t="shared" si="31"/>
        <v>1</v>
      </c>
      <c r="EK125" s="13">
        <f>[1]新神器!HE127</f>
        <v>1606011</v>
      </c>
      <c r="EL125" s="13" t="str">
        <f>[1]新神器!HF127</f>
        <v>神器3-1 : 1级</v>
      </c>
      <c r="EM125" s="13">
        <f>[1]新神器!HH127</f>
        <v>1</v>
      </c>
      <c r="EN125" s="13">
        <f>[1]新神器!HJ127</f>
        <v>1</v>
      </c>
      <c r="EO125" s="13">
        <f>[2]新神器!$AW126*6</f>
        <v>1590</v>
      </c>
      <c r="EP125" s="13">
        <f t="shared" si="32"/>
        <v>1590</v>
      </c>
      <c r="EQ125" s="13">
        <f t="shared" si="27"/>
        <v>20</v>
      </c>
      <c r="ER125" s="13">
        <f>[1]新神器!$HL127</f>
        <v>2250</v>
      </c>
      <c r="ES125" s="13">
        <f t="shared" si="33"/>
        <v>22.25</v>
      </c>
      <c r="ET125" s="13">
        <f t="shared" si="34"/>
        <v>428.76</v>
      </c>
      <c r="FV125" s="14"/>
      <c r="FW125" s="14"/>
    </row>
    <row r="126" spans="49:179" ht="16.5" x14ac:dyDescent="0.2">
      <c r="AW126" s="32">
        <v>4</v>
      </c>
      <c r="AX126" s="32">
        <v>18</v>
      </c>
      <c r="AY126" s="13">
        <f>[1]卡牌消耗!$AC126</f>
        <v>63</v>
      </c>
      <c r="AZ126" s="33">
        <f>INDEX($CJ$5:$CJ$56,数据母表!AX126)</f>
        <v>9</v>
      </c>
      <c r="BA126" s="13">
        <f>[2]属性投放!CH127</f>
        <v>115</v>
      </c>
      <c r="BB126" s="13">
        <f>[2]属性投放!CI127</f>
        <v>58</v>
      </c>
      <c r="BC126" s="13">
        <f>[2]属性投放!CJ127</f>
        <v>920</v>
      </c>
      <c r="BD126" s="32">
        <f>[1]卡牌消耗!AD126</f>
        <v>0</v>
      </c>
      <c r="BE126" s="32">
        <f>[1]卡牌消耗!AE126</f>
        <v>0</v>
      </c>
      <c r="BF126" s="32">
        <f>[1]卡牌消耗!AF126</f>
        <v>55</v>
      </c>
      <c r="BG126" s="32">
        <f>[1]卡牌消耗!AG126</f>
        <v>0</v>
      </c>
      <c r="BH126" s="32">
        <f>[1]卡牌消耗!AH126</f>
        <v>0</v>
      </c>
      <c r="BI126" s="32">
        <f>[1]卡牌消耗!AI126</f>
        <v>0</v>
      </c>
      <c r="BJ126" s="32">
        <f>[1]卡牌消耗!AJ126</f>
        <v>6200</v>
      </c>
      <c r="CP126" s="33">
        <v>122</v>
      </c>
      <c r="CQ126" s="33">
        <v>2</v>
      </c>
      <c r="CR126" s="13">
        <f>[1]卡牌消耗!DE126</f>
        <v>54650</v>
      </c>
      <c r="CS126" s="13">
        <f t="shared" si="28"/>
        <v>21860</v>
      </c>
      <c r="DK126" s="32">
        <v>122</v>
      </c>
      <c r="DL126" s="32">
        <f>[1]装备!AM127*8</f>
        <v>61560</v>
      </c>
      <c r="DM126" s="32">
        <f>[1]装备!AN127*8</f>
        <v>98520</v>
      </c>
      <c r="DN126" s="32">
        <f>[1]装备!AO127*8</f>
        <v>123120</v>
      </c>
      <c r="DO126" s="32">
        <f>[1]装备!AP127*8</f>
        <v>147760</v>
      </c>
      <c r="DR126" s="13">
        <v>122</v>
      </c>
      <c r="DS126" s="13">
        <v>1</v>
      </c>
      <c r="DT126" s="13">
        <f t="shared" si="29"/>
        <v>61560</v>
      </c>
      <c r="EH126" s="13">
        <f>[1]新神器!HA128</f>
        <v>9</v>
      </c>
      <c r="EI126" s="13">
        <f t="shared" si="30"/>
        <v>3</v>
      </c>
      <c r="EJ126" s="13">
        <f t="shared" si="31"/>
        <v>1</v>
      </c>
      <c r="EK126" s="13">
        <f>[1]新神器!HE128</f>
        <v>1606011</v>
      </c>
      <c r="EL126" s="13" t="str">
        <f>[1]新神器!HF128</f>
        <v>神器3-1 : 2级</v>
      </c>
      <c r="EM126" s="13">
        <f>[1]新神器!HH128</f>
        <v>2</v>
      </c>
      <c r="EN126" s="13">
        <f>[1]新神器!HJ128</f>
        <v>1</v>
      </c>
      <c r="EO126" s="13">
        <f>[2]新神器!$AW127*6</f>
        <v>2520</v>
      </c>
      <c r="EP126" s="13">
        <f t="shared" si="32"/>
        <v>930</v>
      </c>
      <c r="EQ126" s="13">
        <f t="shared" si="27"/>
        <v>20</v>
      </c>
      <c r="ER126" s="13">
        <f>[1]新神器!$HL128</f>
        <v>2350</v>
      </c>
      <c r="ES126" s="13">
        <f t="shared" si="33"/>
        <v>22.35</v>
      </c>
      <c r="ET126" s="13">
        <f t="shared" si="34"/>
        <v>249.66</v>
      </c>
      <c r="FV126" s="14"/>
      <c r="FW126" s="14"/>
    </row>
    <row r="127" spans="49:179" ht="16.5" x14ac:dyDescent="0.2">
      <c r="AW127" s="32">
        <v>4</v>
      </c>
      <c r="AX127" s="32">
        <v>19</v>
      </c>
      <c r="AY127" s="13">
        <f>[1]卡牌消耗!$AC127</f>
        <v>65</v>
      </c>
      <c r="AZ127" s="33">
        <f>INDEX($CJ$5:$CJ$56,数据母表!AX127)</f>
        <v>10</v>
      </c>
      <c r="BA127" s="13">
        <f>[2]属性投放!CH128</f>
        <v>130</v>
      </c>
      <c r="BB127" s="13">
        <f>[2]属性投放!CI128</f>
        <v>65</v>
      </c>
      <c r="BC127" s="13">
        <f>[2]属性投放!CJ128</f>
        <v>1170</v>
      </c>
      <c r="BD127" s="32">
        <f>[1]卡牌消耗!AD127</f>
        <v>0</v>
      </c>
      <c r="BE127" s="32">
        <f>[1]卡牌消耗!AE127</f>
        <v>0</v>
      </c>
      <c r="BF127" s="32">
        <f>[1]卡牌消耗!AF127</f>
        <v>55</v>
      </c>
      <c r="BG127" s="32">
        <f>[1]卡牌消耗!AG127</f>
        <v>0</v>
      </c>
      <c r="BH127" s="32">
        <f>[1]卡牌消耗!AH127</f>
        <v>0</v>
      </c>
      <c r="BI127" s="32">
        <f>[1]卡牌消耗!AI127</f>
        <v>0</v>
      </c>
      <c r="BJ127" s="32">
        <f>[1]卡牌消耗!AJ127</f>
        <v>6200</v>
      </c>
      <c r="CP127" s="33">
        <v>123</v>
      </c>
      <c r="CQ127" s="33">
        <v>2</v>
      </c>
      <c r="CR127" s="13">
        <f>[1]卡牌消耗!DE127</f>
        <v>57100</v>
      </c>
      <c r="CS127" s="13">
        <f t="shared" si="28"/>
        <v>22840</v>
      </c>
      <c r="DK127" s="32">
        <v>123</v>
      </c>
      <c r="DL127" s="32">
        <f>[1]装备!AM128*8</f>
        <v>62880</v>
      </c>
      <c r="DM127" s="32">
        <f>[1]装备!AN128*8</f>
        <v>100600</v>
      </c>
      <c r="DN127" s="32">
        <f>[1]装备!AO128*8</f>
        <v>125760</v>
      </c>
      <c r="DO127" s="32">
        <f>[1]装备!AP128*8</f>
        <v>150880</v>
      </c>
      <c r="DR127" s="13">
        <v>123</v>
      </c>
      <c r="DS127" s="13">
        <v>1</v>
      </c>
      <c r="DT127" s="13">
        <f t="shared" si="29"/>
        <v>62880</v>
      </c>
      <c r="EH127" s="13">
        <f>[1]新神器!HA129</f>
        <v>9</v>
      </c>
      <c r="EI127" s="13">
        <f t="shared" si="30"/>
        <v>3</v>
      </c>
      <c r="EJ127" s="13">
        <f t="shared" si="31"/>
        <v>1</v>
      </c>
      <c r="EK127" s="13">
        <f>[1]新神器!HE129</f>
        <v>1606011</v>
      </c>
      <c r="EL127" s="13" t="str">
        <f>[1]新神器!HF129</f>
        <v>神器3-1 : 3级</v>
      </c>
      <c r="EM127" s="13">
        <f>[1]新神器!HH129</f>
        <v>3</v>
      </c>
      <c r="EN127" s="13">
        <f>[1]新神器!HJ129</f>
        <v>1</v>
      </c>
      <c r="EO127" s="13">
        <f>[2]新神器!$AW128*6</f>
        <v>3462</v>
      </c>
      <c r="EP127" s="13">
        <f t="shared" si="32"/>
        <v>942</v>
      </c>
      <c r="EQ127" s="13">
        <f t="shared" si="27"/>
        <v>20</v>
      </c>
      <c r="ER127" s="13">
        <f>[1]新神器!$HL129</f>
        <v>2450</v>
      </c>
      <c r="ES127" s="13">
        <f t="shared" si="33"/>
        <v>22.45</v>
      </c>
      <c r="ET127" s="13">
        <f t="shared" si="34"/>
        <v>251.76</v>
      </c>
      <c r="FV127" s="14"/>
      <c r="FW127" s="14"/>
    </row>
    <row r="128" spans="49:179" ht="16.5" x14ac:dyDescent="0.2">
      <c r="AW128" s="32">
        <v>4</v>
      </c>
      <c r="AX128" s="32">
        <v>20</v>
      </c>
      <c r="AY128" s="13">
        <f>[1]卡牌消耗!$AC128</f>
        <v>68</v>
      </c>
      <c r="AZ128" s="33">
        <f>INDEX($CJ$5:$CJ$56,数据母表!AX128)</f>
        <v>10</v>
      </c>
      <c r="BA128" s="13">
        <f>[2]属性投放!CH129</f>
        <v>130</v>
      </c>
      <c r="BB128" s="13">
        <f>[2]属性投放!CI129</f>
        <v>65</v>
      </c>
      <c r="BC128" s="13">
        <f>[2]属性投放!CJ129</f>
        <v>1170</v>
      </c>
      <c r="BD128" s="32">
        <f>[1]卡牌消耗!AD128</f>
        <v>0</v>
      </c>
      <c r="BE128" s="32">
        <f>[1]卡牌消耗!AE128</f>
        <v>0</v>
      </c>
      <c r="BF128" s="32">
        <f>[1]卡牌消耗!AF128</f>
        <v>85</v>
      </c>
      <c r="BG128" s="32">
        <f>[1]卡牌消耗!AG128</f>
        <v>0</v>
      </c>
      <c r="BH128" s="32">
        <f>[1]卡牌消耗!AH128</f>
        <v>0</v>
      </c>
      <c r="BI128" s="32">
        <f>[1]卡牌消耗!AI128</f>
        <v>0</v>
      </c>
      <c r="BJ128" s="32">
        <f>[1]卡牌消耗!AJ128</f>
        <v>7600</v>
      </c>
      <c r="CP128" s="33">
        <v>124</v>
      </c>
      <c r="CQ128" s="33">
        <v>2</v>
      </c>
      <c r="CR128" s="13">
        <f>[1]卡牌消耗!DE128</f>
        <v>59600</v>
      </c>
      <c r="CS128" s="13">
        <f t="shared" si="28"/>
        <v>23840</v>
      </c>
      <c r="DK128" s="32">
        <v>124</v>
      </c>
      <c r="DL128" s="32">
        <f>[1]装备!AM129*8</f>
        <v>64200</v>
      </c>
      <c r="DM128" s="32">
        <f>[1]装备!AN129*8</f>
        <v>102680</v>
      </c>
      <c r="DN128" s="32">
        <f>[1]装备!AO129*8</f>
        <v>128360</v>
      </c>
      <c r="DO128" s="32">
        <f>[1]装备!AP129*8</f>
        <v>154040</v>
      </c>
      <c r="DR128" s="13">
        <v>124</v>
      </c>
      <c r="DS128" s="13">
        <v>1</v>
      </c>
      <c r="DT128" s="13">
        <f t="shared" si="29"/>
        <v>64200</v>
      </c>
      <c r="EH128" s="13">
        <f>[1]新神器!HA130</f>
        <v>9</v>
      </c>
      <c r="EI128" s="13">
        <f t="shared" si="30"/>
        <v>3</v>
      </c>
      <c r="EJ128" s="13">
        <f t="shared" si="31"/>
        <v>1</v>
      </c>
      <c r="EK128" s="13">
        <f>[1]新神器!HE130</f>
        <v>1606011</v>
      </c>
      <c r="EL128" s="13" t="str">
        <f>[1]新神器!HF130</f>
        <v>神器3-1 : 4级</v>
      </c>
      <c r="EM128" s="13">
        <f>[1]新神器!HH130</f>
        <v>4</v>
      </c>
      <c r="EN128" s="13">
        <f>[1]新神器!HJ130</f>
        <v>2</v>
      </c>
      <c r="EO128" s="13">
        <f>[2]新神器!$AW129*6</f>
        <v>4476</v>
      </c>
      <c r="EP128" s="13">
        <f t="shared" si="32"/>
        <v>1014</v>
      </c>
      <c r="EQ128" s="13">
        <f t="shared" si="27"/>
        <v>40</v>
      </c>
      <c r="ER128" s="13">
        <f>[1]新神器!$HL130</f>
        <v>2500</v>
      </c>
      <c r="ES128" s="13">
        <f t="shared" si="33"/>
        <v>42.5</v>
      </c>
      <c r="ET128" s="13">
        <f t="shared" si="34"/>
        <v>143.15</v>
      </c>
      <c r="FV128" s="14"/>
      <c r="FW128" s="14"/>
    </row>
    <row r="129" spans="49:179" ht="16.5" x14ac:dyDescent="0.2">
      <c r="AW129" s="32">
        <v>4</v>
      </c>
      <c r="AX129" s="32">
        <v>21</v>
      </c>
      <c r="AY129" s="13">
        <f>[1]卡牌消耗!$AC129</f>
        <v>70</v>
      </c>
      <c r="AZ129" s="33">
        <f>INDEX($CJ$5:$CJ$56,数据母表!AX129)</f>
        <v>10</v>
      </c>
      <c r="BA129" s="13">
        <f>[2]属性投放!CH130</f>
        <v>130</v>
      </c>
      <c r="BB129" s="13">
        <f>[2]属性投放!CI130</f>
        <v>65</v>
      </c>
      <c r="BC129" s="13">
        <f>[2]属性投放!CJ130</f>
        <v>1170</v>
      </c>
      <c r="BD129" s="32">
        <f>[1]卡牌消耗!AD129</f>
        <v>0</v>
      </c>
      <c r="BE129" s="32">
        <f>[1]卡牌消耗!AE129</f>
        <v>0</v>
      </c>
      <c r="BF129" s="32">
        <f>[1]卡牌消耗!AF129</f>
        <v>85</v>
      </c>
      <c r="BG129" s="32">
        <f>[1]卡牌消耗!AG129</f>
        <v>0</v>
      </c>
      <c r="BH129" s="32">
        <f>[1]卡牌消耗!AH129</f>
        <v>0</v>
      </c>
      <c r="BI129" s="32">
        <f>[1]卡牌消耗!AI129</f>
        <v>0</v>
      </c>
      <c r="BJ129" s="32">
        <f>[1]卡牌消耗!AJ129</f>
        <v>7600</v>
      </c>
      <c r="CP129" s="33">
        <v>125</v>
      </c>
      <c r="CQ129" s="33">
        <v>2</v>
      </c>
      <c r="CR129" s="13">
        <f>[1]卡牌消耗!DE129</f>
        <v>59800</v>
      </c>
      <c r="CS129" s="13">
        <f t="shared" si="28"/>
        <v>23920</v>
      </c>
      <c r="DK129" s="32">
        <v>125</v>
      </c>
      <c r="DL129" s="32">
        <f>[1]装备!AM130*8</f>
        <v>65480</v>
      </c>
      <c r="DM129" s="32">
        <f>[1]装备!AN130*8</f>
        <v>104800</v>
      </c>
      <c r="DN129" s="32">
        <f>[1]装备!AO130*8</f>
        <v>131000</v>
      </c>
      <c r="DO129" s="32">
        <f>[1]装备!AP130*8</f>
        <v>157200</v>
      </c>
      <c r="DR129" s="13">
        <v>125</v>
      </c>
      <c r="DS129" s="13">
        <v>1</v>
      </c>
      <c r="DT129" s="13">
        <f t="shared" si="29"/>
        <v>65480</v>
      </c>
      <c r="EH129" s="13">
        <f>[1]新神器!HA131</f>
        <v>9</v>
      </c>
      <c r="EI129" s="13">
        <f t="shared" si="30"/>
        <v>3</v>
      </c>
      <c r="EJ129" s="13">
        <f t="shared" si="31"/>
        <v>1</v>
      </c>
      <c r="EK129" s="13">
        <f>[1]新神器!HE131</f>
        <v>1606011</v>
      </c>
      <c r="EL129" s="13" t="str">
        <f>[1]新神器!HF131</f>
        <v>神器3-1 : 5级</v>
      </c>
      <c r="EM129" s="13">
        <f>[1]新神器!HH131</f>
        <v>5</v>
      </c>
      <c r="EN129" s="13">
        <f>[1]新神器!HJ131</f>
        <v>2</v>
      </c>
      <c r="EO129" s="13">
        <f>[2]新神器!$AW130*6</f>
        <v>5556</v>
      </c>
      <c r="EP129" s="13">
        <f t="shared" si="32"/>
        <v>1080</v>
      </c>
      <c r="EQ129" s="13">
        <f t="shared" si="27"/>
        <v>40</v>
      </c>
      <c r="ER129" s="13">
        <f>[1]新神器!$HL131</f>
        <v>2600</v>
      </c>
      <c r="ES129" s="13">
        <f t="shared" si="33"/>
        <v>42.6</v>
      </c>
      <c r="ET129" s="13">
        <f t="shared" si="34"/>
        <v>152.11000000000001</v>
      </c>
      <c r="FV129" s="14"/>
      <c r="FW129" s="14"/>
    </row>
    <row r="130" spans="49:179" ht="16.5" x14ac:dyDescent="0.2">
      <c r="AW130" s="32">
        <v>4</v>
      </c>
      <c r="AX130" s="32">
        <v>22</v>
      </c>
      <c r="AY130" s="13">
        <f>[1]卡牌消耗!$AC130</f>
        <v>73</v>
      </c>
      <c r="AZ130" s="33">
        <f>INDEX($CJ$5:$CJ$56,数据母表!AX130)</f>
        <v>11</v>
      </c>
      <c r="BA130" s="13">
        <f>[2]属性投放!CH131</f>
        <v>170</v>
      </c>
      <c r="BB130" s="13">
        <f>[2]属性投放!CI131</f>
        <v>85</v>
      </c>
      <c r="BC130" s="13">
        <f>[2]属性投放!CJ131</f>
        <v>1530</v>
      </c>
      <c r="BD130" s="32">
        <f>[1]卡牌消耗!AD130</f>
        <v>0</v>
      </c>
      <c r="BE130" s="32">
        <f>[1]卡牌消耗!AE130</f>
        <v>0</v>
      </c>
      <c r="BF130" s="32">
        <f>[1]卡牌消耗!AF130</f>
        <v>85</v>
      </c>
      <c r="BG130" s="32">
        <f>[1]卡牌消耗!AG130</f>
        <v>0</v>
      </c>
      <c r="BH130" s="32">
        <f>[1]卡牌消耗!AH130</f>
        <v>0</v>
      </c>
      <c r="BI130" s="32">
        <f>[1]卡牌消耗!AI130</f>
        <v>0</v>
      </c>
      <c r="BJ130" s="32">
        <f>[1]卡牌消耗!AJ130</f>
        <v>7600</v>
      </c>
      <c r="CP130" s="33">
        <v>126</v>
      </c>
      <c r="CQ130" s="33">
        <v>2</v>
      </c>
      <c r="CR130" s="13">
        <f>[1]卡牌消耗!DE130</f>
        <v>62800</v>
      </c>
      <c r="CS130" s="13">
        <f t="shared" si="28"/>
        <v>25120</v>
      </c>
      <c r="DK130" s="32">
        <v>126</v>
      </c>
      <c r="DL130" s="32">
        <f>[1]装备!AM131*8</f>
        <v>66800</v>
      </c>
      <c r="DM130" s="32">
        <f>[1]装备!AN131*8</f>
        <v>106880</v>
      </c>
      <c r="DN130" s="32">
        <f>[1]装备!AO131*8</f>
        <v>133600</v>
      </c>
      <c r="DO130" s="32">
        <f>[1]装备!AP131*8</f>
        <v>160320</v>
      </c>
      <c r="DR130" s="13">
        <v>126</v>
      </c>
      <c r="DS130" s="13">
        <v>1</v>
      </c>
      <c r="DT130" s="13">
        <f t="shared" si="29"/>
        <v>66800</v>
      </c>
      <c r="EH130" s="13">
        <f>[1]新神器!HA132</f>
        <v>9</v>
      </c>
      <c r="EI130" s="13">
        <f t="shared" si="30"/>
        <v>3</v>
      </c>
      <c r="EJ130" s="13">
        <f t="shared" si="31"/>
        <v>1</v>
      </c>
      <c r="EK130" s="13">
        <f>[1]新神器!HE132</f>
        <v>1606011</v>
      </c>
      <c r="EL130" s="13" t="str">
        <f>[1]新神器!HF132</f>
        <v>神器3-1 : 6级</v>
      </c>
      <c r="EM130" s="13">
        <f>[1]新神器!HH132</f>
        <v>6</v>
      </c>
      <c r="EN130" s="13">
        <f>[1]新神器!HJ132</f>
        <v>2</v>
      </c>
      <c r="EO130" s="13">
        <f>[2]新神器!$AW131*6</f>
        <v>6714</v>
      </c>
      <c r="EP130" s="13">
        <f t="shared" si="32"/>
        <v>1158</v>
      </c>
      <c r="EQ130" s="13">
        <f t="shared" si="27"/>
        <v>40</v>
      </c>
      <c r="ER130" s="13">
        <f>[1]新神器!$HL132</f>
        <v>2650</v>
      </c>
      <c r="ES130" s="13">
        <f t="shared" si="33"/>
        <v>42.65</v>
      </c>
      <c r="ET130" s="13">
        <f t="shared" si="34"/>
        <v>162.91</v>
      </c>
      <c r="FV130" s="14"/>
      <c r="FW130" s="14"/>
    </row>
    <row r="131" spans="49:179" ht="16.5" x14ac:dyDescent="0.2">
      <c r="AW131" s="32">
        <v>4</v>
      </c>
      <c r="AX131" s="32">
        <v>23</v>
      </c>
      <c r="AY131" s="13">
        <f>[1]卡牌消耗!$AC131</f>
        <v>75</v>
      </c>
      <c r="AZ131" s="33">
        <f>INDEX($CJ$5:$CJ$56,数据母表!AX131)</f>
        <v>11</v>
      </c>
      <c r="BA131" s="13">
        <f>[2]属性投放!CH132</f>
        <v>170</v>
      </c>
      <c r="BB131" s="13">
        <f>[2]属性投放!CI132</f>
        <v>85</v>
      </c>
      <c r="BC131" s="13">
        <f>[2]属性投放!CJ132</f>
        <v>1530</v>
      </c>
      <c r="BD131" s="32">
        <f>[1]卡牌消耗!AD131</f>
        <v>0</v>
      </c>
      <c r="BE131" s="32">
        <f>[1]卡牌消耗!AE131</f>
        <v>0</v>
      </c>
      <c r="BF131" s="32">
        <f>[1]卡牌消耗!AF131</f>
        <v>0</v>
      </c>
      <c r="BG131" s="32">
        <f>[1]卡牌消耗!AG131</f>
        <v>25</v>
      </c>
      <c r="BH131" s="32">
        <f>[1]卡牌消耗!AH131</f>
        <v>0</v>
      </c>
      <c r="BI131" s="32">
        <f>[1]卡牌消耗!AI131</f>
        <v>0</v>
      </c>
      <c r="BJ131" s="32">
        <f>[1]卡牌消耗!AJ131</f>
        <v>10450</v>
      </c>
      <c r="CP131" s="33">
        <v>127</v>
      </c>
      <c r="CQ131" s="33">
        <v>2</v>
      </c>
      <c r="CR131" s="13">
        <f>[1]卡牌消耗!DE131</f>
        <v>65800</v>
      </c>
      <c r="CS131" s="13">
        <f t="shared" si="28"/>
        <v>26320</v>
      </c>
      <c r="DK131" s="32">
        <v>127</v>
      </c>
      <c r="DL131" s="32">
        <f>[1]装备!AM132*8</f>
        <v>68120</v>
      </c>
      <c r="DM131" s="32">
        <f>[1]装备!AN132*8</f>
        <v>108960</v>
      </c>
      <c r="DN131" s="32">
        <f>[1]装备!AO132*8</f>
        <v>136240</v>
      </c>
      <c r="DO131" s="32">
        <f>[1]装备!AP132*8</f>
        <v>163480</v>
      </c>
      <c r="DR131" s="13">
        <v>127</v>
      </c>
      <c r="DS131" s="13">
        <v>1</v>
      </c>
      <c r="DT131" s="13">
        <f t="shared" si="29"/>
        <v>68120</v>
      </c>
      <c r="EH131" s="13">
        <f>[1]新神器!HA133</f>
        <v>9</v>
      </c>
      <c r="EI131" s="13">
        <f t="shared" si="30"/>
        <v>3</v>
      </c>
      <c r="EJ131" s="13">
        <f t="shared" si="31"/>
        <v>1</v>
      </c>
      <c r="EK131" s="13">
        <f>[1]新神器!HE133</f>
        <v>1606011</v>
      </c>
      <c r="EL131" s="13" t="str">
        <f>[1]新神器!HF133</f>
        <v>神器3-1 : 7级</v>
      </c>
      <c r="EM131" s="13">
        <f>[1]新神器!HH133</f>
        <v>7</v>
      </c>
      <c r="EN131" s="13">
        <f>[1]新神器!HJ133</f>
        <v>3</v>
      </c>
      <c r="EO131" s="13">
        <f>[2]新神器!$AW132*6</f>
        <v>7938</v>
      </c>
      <c r="EP131" s="13">
        <f t="shared" si="32"/>
        <v>1224</v>
      </c>
      <c r="EQ131" s="13">
        <f t="shared" si="27"/>
        <v>60</v>
      </c>
      <c r="ER131" s="13">
        <f>[1]新神器!$HL133</f>
        <v>2700</v>
      </c>
      <c r="ES131" s="13">
        <f t="shared" si="33"/>
        <v>62.7</v>
      </c>
      <c r="ET131" s="13">
        <f t="shared" si="34"/>
        <v>117.13</v>
      </c>
      <c r="FV131" s="14"/>
      <c r="FW131" s="14"/>
    </row>
    <row r="132" spans="49:179" ht="16.5" x14ac:dyDescent="0.2">
      <c r="AW132" s="32">
        <v>4</v>
      </c>
      <c r="AX132" s="32">
        <v>24</v>
      </c>
      <c r="AY132" s="13">
        <f>[1]卡牌消耗!$AC132</f>
        <v>78</v>
      </c>
      <c r="AZ132" s="33">
        <f>INDEX($CJ$5:$CJ$56,数据母表!AX132)</f>
        <v>11</v>
      </c>
      <c r="BA132" s="13">
        <f>[2]属性投放!CH133</f>
        <v>170</v>
      </c>
      <c r="BB132" s="13">
        <f>[2]属性投放!CI133</f>
        <v>85</v>
      </c>
      <c r="BC132" s="13">
        <f>[2]属性投放!CJ133</f>
        <v>1530</v>
      </c>
      <c r="BD132" s="32">
        <f>[1]卡牌消耗!AD132</f>
        <v>0</v>
      </c>
      <c r="BE132" s="32">
        <f>[1]卡牌消耗!AE132</f>
        <v>0</v>
      </c>
      <c r="BF132" s="32">
        <f>[1]卡牌消耗!AF132</f>
        <v>0</v>
      </c>
      <c r="BG132" s="32">
        <f>[1]卡牌消耗!AG132</f>
        <v>25</v>
      </c>
      <c r="BH132" s="32">
        <f>[1]卡牌消耗!AH132</f>
        <v>0</v>
      </c>
      <c r="BI132" s="32">
        <f>[1]卡牌消耗!AI132</f>
        <v>0</v>
      </c>
      <c r="BJ132" s="32">
        <f>[1]卡牌消耗!AJ132</f>
        <v>10450</v>
      </c>
      <c r="CP132" s="33">
        <v>128</v>
      </c>
      <c r="CQ132" s="33">
        <v>2</v>
      </c>
      <c r="CR132" s="13">
        <f>[1]卡牌消耗!DE132</f>
        <v>68750</v>
      </c>
      <c r="CS132" s="13">
        <f t="shared" si="28"/>
        <v>27500</v>
      </c>
      <c r="DK132" s="32">
        <v>128</v>
      </c>
      <c r="DL132" s="32">
        <f>[1]装备!AM133*8</f>
        <v>69440</v>
      </c>
      <c r="DM132" s="32">
        <f>[1]装备!AN133*8</f>
        <v>111080</v>
      </c>
      <c r="DN132" s="32">
        <f>[1]装备!AO133*8</f>
        <v>138840</v>
      </c>
      <c r="DO132" s="32">
        <f>[1]装备!AP133*8</f>
        <v>166600</v>
      </c>
      <c r="DR132" s="13">
        <v>128</v>
      </c>
      <c r="DS132" s="13">
        <v>1</v>
      </c>
      <c r="DT132" s="13">
        <f t="shared" si="29"/>
        <v>69440</v>
      </c>
      <c r="EH132" s="13">
        <f>[1]新神器!HA134</f>
        <v>9</v>
      </c>
      <c r="EI132" s="13">
        <f t="shared" si="30"/>
        <v>3</v>
      </c>
      <c r="EJ132" s="13">
        <f t="shared" si="31"/>
        <v>1</v>
      </c>
      <c r="EK132" s="13">
        <f>[1]新神器!HE134</f>
        <v>1606011</v>
      </c>
      <c r="EL132" s="13" t="str">
        <f>[1]新神器!HF134</f>
        <v>神器3-1 : 8级</v>
      </c>
      <c r="EM132" s="13">
        <f>[1]新神器!HH134</f>
        <v>8</v>
      </c>
      <c r="EN132" s="13">
        <f>[1]新神器!HJ134</f>
        <v>3</v>
      </c>
      <c r="EO132" s="13">
        <f>[2]新神器!$AW133*6</f>
        <v>9234</v>
      </c>
      <c r="EP132" s="13">
        <f t="shared" si="32"/>
        <v>1296</v>
      </c>
      <c r="EQ132" s="13">
        <f t="shared" si="27"/>
        <v>60</v>
      </c>
      <c r="ER132" s="13">
        <f>[1]新神器!$HL134</f>
        <v>2800</v>
      </c>
      <c r="ES132" s="13">
        <f t="shared" si="33"/>
        <v>62.8</v>
      </c>
      <c r="ET132" s="13">
        <f t="shared" si="34"/>
        <v>123.82</v>
      </c>
      <c r="FV132" s="14"/>
      <c r="FW132" s="14"/>
    </row>
    <row r="133" spans="49:179" ht="16.5" x14ac:dyDescent="0.2">
      <c r="AW133" s="32">
        <v>4</v>
      </c>
      <c r="AX133" s="32">
        <v>25</v>
      </c>
      <c r="AY133" s="13">
        <f>[1]卡牌消耗!$AC133</f>
        <v>80</v>
      </c>
      <c r="AZ133" s="33">
        <f>INDEX($CJ$5:$CJ$56,数据母表!AX133)</f>
        <v>12</v>
      </c>
      <c r="BA133" s="13">
        <f>[2]属性投放!CH134</f>
        <v>225</v>
      </c>
      <c r="BB133" s="13">
        <f>[2]属性投放!CI134</f>
        <v>113</v>
      </c>
      <c r="BC133" s="13">
        <f>[2]属性投放!CJ134</f>
        <v>2025</v>
      </c>
      <c r="BD133" s="32">
        <f>[1]卡牌消耗!AD133</f>
        <v>0</v>
      </c>
      <c r="BE133" s="32">
        <f>[1]卡牌消耗!AE133</f>
        <v>0</v>
      </c>
      <c r="BF133" s="32">
        <f>[1]卡牌消耗!AF133</f>
        <v>0</v>
      </c>
      <c r="BG133" s="32">
        <f>[1]卡牌消耗!AG133</f>
        <v>25</v>
      </c>
      <c r="BH133" s="32">
        <f>[1]卡牌消耗!AH133</f>
        <v>0</v>
      </c>
      <c r="BI133" s="32">
        <f>[1]卡牌消耗!AI133</f>
        <v>0</v>
      </c>
      <c r="BJ133" s="32">
        <f>[1]卡牌消耗!AJ133</f>
        <v>11400</v>
      </c>
      <c r="CP133" s="33">
        <v>129</v>
      </c>
      <c r="CQ133" s="33">
        <v>2</v>
      </c>
      <c r="CR133" s="13">
        <f>[1]卡牌消耗!DE133</f>
        <v>71750</v>
      </c>
      <c r="CS133" s="13">
        <f t="shared" si="28"/>
        <v>28700</v>
      </c>
      <c r="DK133" s="32">
        <v>129</v>
      </c>
      <c r="DL133" s="32">
        <f>[1]装备!AM134*8</f>
        <v>70720</v>
      </c>
      <c r="DM133" s="32">
        <f>[1]装备!AN134*8</f>
        <v>113160</v>
      </c>
      <c r="DN133" s="32">
        <f>[1]装备!AO134*8</f>
        <v>141480</v>
      </c>
      <c r="DO133" s="32">
        <f>[1]装备!AP134*8</f>
        <v>169760</v>
      </c>
      <c r="DR133" s="13">
        <v>129</v>
      </c>
      <c r="DS133" s="13">
        <v>1</v>
      </c>
      <c r="DT133" s="13">
        <f t="shared" si="29"/>
        <v>70720</v>
      </c>
      <c r="EH133" s="13">
        <f>[1]新神器!HA135</f>
        <v>9</v>
      </c>
      <c r="EI133" s="13">
        <f t="shared" si="30"/>
        <v>3</v>
      </c>
      <c r="EJ133" s="13">
        <f t="shared" si="31"/>
        <v>1</v>
      </c>
      <c r="EK133" s="13">
        <f>[1]新神器!HE135</f>
        <v>1606011</v>
      </c>
      <c r="EL133" s="13" t="str">
        <f>[1]新神器!HF135</f>
        <v>神器3-1 : 9级</v>
      </c>
      <c r="EM133" s="13">
        <f>[1]新神器!HH135</f>
        <v>9</v>
      </c>
      <c r="EN133" s="13">
        <f>[1]新神器!HJ135</f>
        <v>3</v>
      </c>
      <c r="EO133" s="13">
        <f>[2]新神器!$AW134*6</f>
        <v>10536</v>
      </c>
      <c r="EP133" s="13">
        <f t="shared" si="32"/>
        <v>1302</v>
      </c>
      <c r="EQ133" s="13">
        <f t="shared" ref="EQ133:EQ196" si="39">EN133*INDEX($EB$5:$EB$46,MATCH(EK133,$EA$5:$EA$46,0))</f>
        <v>60</v>
      </c>
      <c r="ER133" s="13">
        <f>[1]新神器!$HL135</f>
        <v>2850</v>
      </c>
      <c r="ES133" s="13">
        <f t="shared" si="33"/>
        <v>62.85</v>
      </c>
      <c r="ET133" s="13">
        <f t="shared" si="34"/>
        <v>124.3</v>
      </c>
      <c r="FV133" s="14"/>
      <c r="FW133" s="14"/>
    </row>
    <row r="134" spans="49:179" ht="16.5" x14ac:dyDescent="0.2">
      <c r="AW134" s="32">
        <v>4</v>
      </c>
      <c r="AX134" s="32">
        <v>26</v>
      </c>
      <c r="AY134" s="13">
        <f>[1]卡牌消耗!$AC134</f>
        <v>83</v>
      </c>
      <c r="AZ134" s="33">
        <f>INDEX($CJ$5:$CJ$56,数据母表!AX134)</f>
        <v>12</v>
      </c>
      <c r="BA134" s="13">
        <f>[2]属性投放!CH135</f>
        <v>225</v>
      </c>
      <c r="BB134" s="13">
        <f>[2]属性投放!CI135</f>
        <v>113</v>
      </c>
      <c r="BC134" s="13">
        <f>[2]属性投放!CJ135</f>
        <v>2025</v>
      </c>
      <c r="BD134" s="32">
        <f>[1]卡牌消耗!AD134</f>
        <v>0</v>
      </c>
      <c r="BE134" s="32">
        <f>[1]卡牌消耗!AE134</f>
        <v>0</v>
      </c>
      <c r="BF134" s="32">
        <f>[1]卡牌消耗!AF134</f>
        <v>0</v>
      </c>
      <c r="BG134" s="32">
        <f>[1]卡牌消耗!AG134</f>
        <v>30</v>
      </c>
      <c r="BH134" s="32">
        <f>[1]卡牌消耗!AH134</f>
        <v>0</v>
      </c>
      <c r="BI134" s="32">
        <f>[1]卡牌消耗!AI134</f>
        <v>0</v>
      </c>
      <c r="BJ134" s="32">
        <f>[1]卡牌消耗!AJ134</f>
        <v>13300</v>
      </c>
      <c r="CP134" s="33">
        <v>130</v>
      </c>
      <c r="CQ134" s="33">
        <v>2</v>
      </c>
      <c r="CR134" s="13">
        <f>[1]卡牌消耗!DE134</f>
        <v>73850</v>
      </c>
      <c r="CS134" s="13">
        <f t="shared" ref="CS134:CS197" si="40">CR134/2.5</f>
        <v>29540</v>
      </c>
      <c r="DK134" s="32">
        <v>130</v>
      </c>
      <c r="DL134" s="32">
        <f>[1]装备!AM135*8</f>
        <v>72040</v>
      </c>
      <c r="DM134" s="32">
        <f>[1]装备!AN135*8</f>
        <v>115280</v>
      </c>
      <c r="DN134" s="32">
        <f>[1]装备!AO135*8</f>
        <v>144080</v>
      </c>
      <c r="DO134" s="32">
        <f>[1]装备!AP135*8</f>
        <v>172920</v>
      </c>
      <c r="DR134" s="13">
        <v>130</v>
      </c>
      <c r="DS134" s="13">
        <v>1</v>
      </c>
      <c r="DT134" s="13">
        <f t="shared" ref="DT134:DT197" si="41">INDEX($DL$5:$DO$154,DR134,MIN(DS134,4))</f>
        <v>72040</v>
      </c>
      <c r="EH134" s="13">
        <f>[1]新神器!HA136</f>
        <v>9</v>
      </c>
      <c r="EI134" s="13">
        <f t="shared" ref="EI134:EI197" si="42">INDEX($DX$5:$DX$46,EH134)</f>
        <v>3</v>
      </c>
      <c r="EJ134" s="13">
        <f t="shared" ref="EJ134:EJ197" si="43">INDEX($DZ$5:$DZ$46,EH134)</f>
        <v>1</v>
      </c>
      <c r="EK134" s="13">
        <f>[1]新神器!HE136</f>
        <v>1606011</v>
      </c>
      <c r="EL134" s="13" t="str">
        <f>[1]新神器!HF136</f>
        <v>神器3-1 : 10级</v>
      </c>
      <c r="EM134" s="13">
        <f>[1]新神器!HH136</f>
        <v>10</v>
      </c>
      <c r="EN134" s="13">
        <f>[1]新神器!HJ136</f>
        <v>5</v>
      </c>
      <c r="EO134" s="13">
        <f>[2]新神器!$AW135*6</f>
        <v>11976</v>
      </c>
      <c r="EP134" s="13">
        <f t="shared" ref="EP134:EP197" si="44">IF(EM134&gt;1,EO134-EO133,EO134)</f>
        <v>1440</v>
      </c>
      <c r="EQ134" s="13">
        <f t="shared" si="39"/>
        <v>100</v>
      </c>
      <c r="ER134" s="13">
        <f>[1]新神器!$HL136</f>
        <v>2950</v>
      </c>
      <c r="ES134" s="13">
        <f t="shared" ref="ES134:ES197" si="45">EQ134+ER134/1000</f>
        <v>102.95</v>
      </c>
      <c r="ET134" s="13">
        <f t="shared" ref="ET134:ET197" si="46">ROUND(EP134*6/ES134,2)</f>
        <v>83.92</v>
      </c>
      <c r="FV134" s="14"/>
      <c r="FW134" s="14"/>
    </row>
    <row r="135" spans="49:179" ht="16.5" x14ac:dyDescent="0.2">
      <c r="AW135" s="32">
        <v>4</v>
      </c>
      <c r="AX135" s="32">
        <v>27</v>
      </c>
      <c r="AY135" s="13">
        <f>[1]卡牌消耗!$AC135</f>
        <v>85</v>
      </c>
      <c r="AZ135" s="33">
        <f>INDEX($CJ$5:$CJ$56,数据母表!AX135)</f>
        <v>12</v>
      </c>
      <c r="BA135" s="13">
        <f>[2]属性投放!CH136</f>
        <v>225</v>
      </c>
      <c r="BB135" s="13">
        <f>[2]属性投放!CI136</f>
        <v>113</v>
      </c>
      <c r="BC135" s="13">
        <f>[2]属性投放!CJ136</f>
        <v>2025</v>
      </c>
      <c r="BD135" s="32">
        <f>[1]卡牌消耗!AD135</f>
        <v>0</v>
      </c>
      <c r="BE135" s="32">
        <f>[1]卡牌消耗!AE135</f>
        <v>0</v>
      </c>
      <c r="BF135" s="32">
        <f>[1]卡牌消耗!AF135</f>
        <v>0</v>
      </c>
      <c r="BG135" s="32">
        <f>[1]卡牌消耗!AG135</f>
        <v>30</v>
      </c>
      <c r="BH135" s="32">
        <f>[1]卡牌消耗!AH135</f>
        <v>0</v>
      </c>
      <c r="BI135" s="32">
        <f>[1]卡牌消耗!AI135</f>
        <v>0</v>
      </c>
      <c r="BJ135" s="32">
        <f>[1]卡牌消耗!AJ135</f>
        <v>13300</v>
      </c>
      <c r="CP135" s="33">
        <v>131</v>
      </c>
      <c r="CQ135" s="33">
        <v>2</v>
      </c>
      <c r="CR135" s="13">
        <f>[1]卡牌消耗!DE135</f>
        <v>77550</v>
      </c>
      <c r="CS135" s="13">
        <f t="shared" si="40"/>
        <v>31020</v>
      </c>
      <c r="DK135" s="32">
        <v>131</v>
      </c>
      <c r="DL135" s="32">
        <f>[1]装备!AM136*8</f>
        <v>73360</v>
      </c>
      <c r="DM135" s="32">
        <f>[1]装备!AN136*8</f>
        <v>117360</v>
      </c>
      <c r="DN135" s="32">
        <f>[1]装备!AO136*8</f>
        <v>146720</v>
      </c>
      <c r="DO135" s="32">
        <f>[1]装备!AP136*8</f>
        <v>176040</v>
      </c>
      <c r="DR135" s="13">
        <v>131</v>
      </c>
      <c r="DS135" s="13">
        <v>1</v>
      </c>
      <c r="DT135" s="13">
        <f t="shared" si="41"/>
        <v>73360</v>
      </c>
      <c r="EH135" s="13">
        <f>[1]新神器!HA137</f>
        <v>9</v>
      </c>
      <c r="EI135" s="13">
        <f t="shared" si="42"/>
        <v>3</v>
      </c>
      <c r="EJ135" s="13">
        <f t="shared" si="43"/>
        <v>1</v>
      </c>
      <c r="EK135" s="13">
        <f>[1]新神器!HE137</f>
        <v>1606011</v>
      </c>
      <c r="EL135" s="13" t="str">
        <f>[1]新神器!HF137</f>
        <v>神器3-1 : 11级</v>
      </c>
      <c r="EM135" s="13">
        <f>[1]新神器!HH137</f>
        <v>11</v>
      </c>
      <c r="EN135" s="13">
        <f>[1]新神器!HJ137</f>
        <v>5</v>
      </c>
      <c r="EO135" s="13">
        <f>[2]新神器!$AW136*6</f>
        <v>13422</v>
      </c>
      <c r="EP135" s="13">
        <f t="shared" si="44"/>
        <v>1446</v>
      </c>
      <c r="EQ135" s="13">
        <f t="shared" si="39"/>
        <v>100</v>
      </c>
      <c r="ER135" s="13">
        <f>[1]新神器!$HL137</f>
        <v>3000</v>
      </c>
      <c r="ES135" s="13">
        <f t="shared" si="45"/>
        <v>103</v>
      </c>
      <c r="ET135" s="13">
        <f t="shared" si="46"/>
        <v>84.23</v>
      </c>
      <c r="FV135" s="14"/>
      <c r="FW135" s="14"/>
    </row>
    <row r="136" spans="49:179" ht="16.5" x14ac:dyDescent="0.2">
      <c r="AW136" s="32">
        <v>4</v>
      </c>
      <c r="AX136" s="32">
        <v>28</v>
      </c>
      <c r="AY136" s="13">
        <f>[1]卡牌消耗!$AC136</f>
        <v>88</v>
      </c>
      <c r="AZ136" s="33">
        <f>INDEX($CJ$5:$CJ$56,数据母表!AX136)</f>
        <v>13</v>
      </c>
      <c r="BA136" s="13">
        <f>[2]属性投放!CH137</f>
        <v>275</v>
      </c>
      <c r="BB136" s="13">
        <f>[2]属性投放!CI137</f>
        <v>138</v>
      </c>
      <c r="BC136" s="13">
        <f>[2]属性投放!CJ137</f>
        <v>2750</v>
      </c>
      <c r="BD136" s="32">
        <f>[1]卡牌消耗!AD136</f>
        <v>0</v>
      </c>
      <c r="BE136" s="32">
        <f>[1]卡牌消耗!AE136</f>
        <v>0</v>
      </c>
      <c r="BF136" s="32">
        <f>[1]卡牌消耗!AF136</f>
        <v>0</v>
      </c>
      <c r="BG136" s="32">
        <f>[1]卡牌消耗!AG136</f>
        <v>30</v>
      </c>
      <c r="BH136" s="32">
        <f>[1]卡牌消耗!AH136</f>
        <v>0</v>
      </c>
      <c r="BI136" s="32">
        <f>[1]卡牌消耗!AI136</f>
        <v>0</v>
      </c>
      <c r="BJ136" s="32">
        <f>[1]卡牌消耗!AJ136</f>
        <v>13300</v>
      </c>
      <c r="CP136" s="33">
        <v>132</v>
      </c>
      <c r="CQ136" s="33">
        <v>2</v>
      </c>
      <c r="CR136" s="13">
        <f>[1]卡牌消耗!DE136</f>
        <v>81250</v>
      </c>
      <c r="CS136" s="13">
        <f t="shared" si="40"/>
        <v>32500</v>
      </c>
      <c r="DK136" s="32">
        <v>132</v>
      </c>
      <c r="DL136" s="32">
        <f>[1]装备!AM137*8</f>
        <v>74680</v>
      </c>
      <c r="DM136" s="32">
        <f>[1]装备!AN137*8</f>
        <v>119480</v>
      </c>
      <c r="DN136" s="32">
        <f>[1]装备!AO137*8</f>
        <v>149320</v>
      </c>
      <c r="DO136" s="32">
        <f>[1]装备!AP137*8</f>
        <v>179200</v>
      </c>
      <c r="DR136" s="13">
        <v>132</v>
      </c>
      <c r="DS136" s="13">
        <v>1</v>
      </c>
      <c r="DT136" s="13">
        <f t="shared" si="41"/>
        <v>74680</v>
      </c>
      <c r="EH136" s="13">
        <f>[1]新神器!HA138</f>
        <v>9</v>
      </c>
      <c r="EI136" s="13">
        <f t="shared" si="42"/>
        <v>3</v>
      </c>
      <c r="EJ136" s="13">
        <f t="shared" si="43"/>
        <v>1</v>
      </c>
      <c r="EK136" s="13">
        <f>[1]新神器!HE138</f>
        <v>1606011</v>
      </c>
      <c r="EL136" s="13" t="str">
        <f>[1]新神器!HF138</f>
        <v>神器3-1 : 12级</v>
      </c>
      <c r="EM136" s="13">
        <f>[1]新神器!HH138</f>
        <v>12</v>
      </c>
      <c r="EN136" s="13">
        <f>[1]新神器!HJ138</f>
        <v>6</v>
      </c>
      <c r="EO136" s="13">
        <f>[2]新神器!$AW137*6</f>
        <v>15000</v>
      </c>
      <c r="EP136" s="13">
        <f t="shared" si="44"/>
        <v>1578</v>
      </c>
      <c r="EQ136" s="13">
        <f t="shared" si="39"/>
        <v>120</v>
      </c>
      <c r="ER136" s="13">
        <f>[1]新神器!$HL138</f>
        <v>3050</v>
      </c>
      <c r="ES136" s="13">
        <f t="shared" si="45"/>
        <v>123.05</v>
      </c>
      <c r="ET136" s="13">
        <f t="shared" si="46"/>
        <v>76.94</v>
      </c>
      <c r="FV136" s="14"/>
      <c r="FW136" s="14"/>
    </row>
    <row r="137" spans="49:179" ht="16.5" x14ac:dyDescent="0.2">
      <c r="AW137" s="32">
        <v>4</v>
      </c>
      <c r="AX137" s="32">
        <v>29</v>
      </c>
      <c r="AY137" s="13">
        <f>[1]卡牌消耗!$AC137</f>
        <v>90</v>
      </c>
      <c r="AZ137" s="33">
        <f>INDEX($CJ$5:$CJ$56,数据母表!AX137)</f>
        <v>13</v>
      </c>
      <c r="BA137" s="13">
        <f>[2]属性投放!CH138</f>
        <v>275</v>
      </c>
      <c r="BB137" s="13">
        <f>[2]属性投放!CI138</f>
        <v>138</v>
      </c>
      <c r="BC137" s="13">
        <f>[2]属性投放!CJ138</f>
        <v>2750</v>
      </c>
      <c r="BD137" s="32">
        <f>[1]卡牌消耗!AD137</f>
        <v>0</v>
      </c>
      <c r="BE137" s="32">
        <f>[1]卡牌消耗!AE137</f>
        <v>0</v>
      </c>
      <c r="BF137" s="32">
        <f>[1]卡牌消耗!AF137</f>
        <v>0</v>
      </c>
      <c r="BG137" s="32">
        <f>[1]卡牌消耗!AG137</f>
        <v>30</v>
      </c>
      <c r="BH137" s="32">
        <f>[1]卡牌消耗!AH137</f>
        <v>0</v>
      </c>
      <c r="BI137" s="32">
        <f>[1]卡牌消耗!AI137</f>
        <v>0</v>
      </c>
      <c r="BJ137" s="32">
        <f>[1]卡牌消耗!AJ137</f>
        <v>13400</v>
      </c>
      <c r="CP137" s="33">
        <v>133</v>
      </c>
      <c r="CQ137" s="33">
        <v>2</v>
      </c>
      <c r="CR137" s="13">
        <f>[1]卡牌消耗!DE137</f>
        <v>84950</v>
      </c>
      <c r="CS137" s="13">
        <f t="shared" si="40"/>
        <v>33980</v>
      </c>
      <c r="DK137" s="32">
        <v>133</v>
      </c>
      <c r="DL137" s="32">
        <f>[1]装备!AM138*8</f>
        <v>75960</v>
      </c>
      <c r="DM137" s="32">
        <f>[1]装备!AN138*8</f>
        <v>121560</v>
      </c>
      <c r="DN137" s="32">
        <f>[1]装备!AO138*8</f>
        <v>151960</v>
      </c>
      <c r="DO137" s="32">
        <f>[1]装备!AP138*8</f>
        <v>182320</v>
      </c>
      <c r="DR137" s="13">
        <v>133</v>
      </c>
      <c r="DS137" s="13">
        <v>1</v>
      </c>
      <c r="DT137" s="13">
        <f t="shared" si="41"/>
        <v>75960</v>
      </c>
      <c r="EH137" s="13">
        <f>[1]新神器!HA139</f>
        <v>9</v>
      </c>
      <c r="EI137" s="13">
        <f t="shared" si="42"/>
        <v>3</v>
      </c>
      <c r="EJ137" s="13">
        <f t="shared" si="43"/>
        <v>1</v>
      </c>
      <c r="EK137" s="13">
        <f>[1]新神器!HE139</f>
        <v>1606011</v>
      </c>
      <c r="EL137" s="13" t="str">
        <f>[1]新神器!HF139</f>
        <v>神器3-1 : 13级</v>
      </c>
      <c r="EM137" s="13">
        <f>[1]新神器!HH139</f>
        <v>13</v>
      </c>
      <c r="EN137" s="13">
        <f>[1]新神器!HJ139</f>
        <v>7</v>
      </c>
      <c r="EO137" s="13">
        <f>[2]新神器!$AW138*6</f>
        <v>16590</v>
      </c>
      <c r="EP137" s="13">
        <f t="shared" si="44"/>
        <v>1590</v>
      </c>
      <c r="EQ137" s="13">
        <f t="shared" si="39"/>
        <v>140</v>
      </c>
      <c r="ER137" s="13">
        <f>[1]新神器!$HL139</f>
        <v>3100</v>
      </c>
      <c r="ES137" s="13">
        <f t="shared" si="45"/>
        <v>143.1</v>
      </c>
      <c r="ET137" s="13">
        <f t="shared" si="46"/>
        <v>66.67</v>
      </c>
      <c r="FV137" s="14"/>
      <c r="FW137" s="14"/>
    </row>
    <row r="138" spans="49:179" ht="16.5" x14ac:dyDescent="0.2">
      <c r="AW138" s="32">
        <v>4</v>
      </c>
      <c r="AX138" s="32">
        <v>30</v>
      </c>
      <c r="AY138" s="13">
        <f>[1]卡牌消耗!$AC138</f>
        <v>93</v>
      </c>
      <c r="AZ138" s="33">
        <f>INDEX($CJ$5:$CJ$56,数据母表!AX138)</f>
        <v>13</v>
      </c>
      <c r="BA138" s="13">
        <f>[2]属性投放!CH139</f>
        <v>275</v>
      </c>
      <c r="BB138" s="13">
        <f>[2]属性投放!CI139</f>
        <v>138</v>
      </c>
      <c r="BC138" s="13">
        <f>[2]属性投放!CJ139</f>
        <v>2750</v>
      </c>
      <c r="BD138" s="32">
        <f>[1]卡牌消耗!AD138</f>
        <v>0</v>
      </c>
      <c r="BE138" s="32">
        <f>[1]卡牌消耗!AE138</f>
        <v>0</v>
      </c>
      <c r="BF138" s="32">
        <f>[1]卡牌消耗!AF138</f>
        <v>0</v>
      </c>
      <c r="BG138" s="32">
        <f>[1]卡牌消耗!AG138</f>
        <v>30</v>
      </c>
      <c r="BH138" s="32">
        <f>[1]卡牌消耗!AH138</f>
        <v>0</v>
      </c>
      <c r="BI138" s="32">
        <f>[1]卡牌消耗!AI138</f>
        <v>0</v>
      </c>
      <c r="BJ138" s="32">
        <f>[1]卡牌消耗!AJ138</f>
        <v>13400</v>
      </c>
      <c r="CP138" s="33">
        <v>134</v>
      </c>
      <c r="CQ138" s="33">
        <v>2</v>
      </c>
      <c r="CR138" s="13">
        <f>[1]卡牌消耗!DE138</f>
        <v>88650</v>
      </c>
      <c r="CS138" s="13">
        <f t="shared" si="40"/>
        <v>35460</v>
      </c>
      <c r="DK138" s="32">
        <v>134</v>
      </c>
      <c r="DL138" s="32">
        <f>[1]装备!AM139*8</f>
        <v>77280</v>
      </c>
      <c r="DM138" s="32">
        <f>[1]装备!AN139*8</f>
        <v>123640</v>
      </c>
      <c r="DN138" s="32">
        <f>[1]装备!AO139*8</f>
        <v>154560</v>
      </c>
      <c r="DO138" s="32">
        <f>[1]装备!AP139*8</f>
        <v>185480</v>
      </c>
      <c r="DR138" s="13">
        <v>134</v>
      </c>
      <c r="DS138" s="13">
        <v>1</v>
      </c>
      <c r="DT138" s="13">
        <f t="shared" si="41"/>
        <v>77280</v>
      </c>
      <c r="EH138" s="13">
        <f>[1]新神器!HA140</f>
        <v>9</v>
      </c>
      <c r="EI138" s="13">
        <f t="shared" si="42"/>
        <v>3</v>
      </c>
      <c r="EJ138" s="13">
        <f t="shared" si="43"/>
        <v>1</v>
      </c>
      <c r="EK138" s="13">
        <f>[1]新神器!HE140</f>
        <v>1606011</v>
      </c>
      <c r="EL138" s="13" t="str">
        <f>[1]新神器!HF140</f>
        <v>神器3-1 : 14级</v>
      </c>
      <c r="EM138" s="13">
        <f>[1]新神器!HH140</f>
        <v>14</v>
      </c>
      <c r="EN138" s="13">
        <f>[1]新神器!HJ140</f>
        <v>7</v>
      </c>
      <c r="EO138" s="13">
        <f>[2]新神器!$AW139*6</f>
        <v>18252</v>
      </c>
      <c r="EP138" s="13">
        <f t="shared" si="44"/>
        <v>1662</v>
      </c>
      <c r="EQ138" s="13">
        <f t="shared" si="39"/>
        <v>140</v>
      </c>
      <c r="ER138" s="13">
        <f>[1]新神器!$HL140</f>
        <v>3200</v>
      </c>
      <c r="ES138" s="13">
        <f t="shared" si="45"/>
        <v>143.19999999999999</v>
      </c>
      <c r="ET138" s="13">
        <f t="shared" si="46"/>
        <v>69.64</v>
      </c>
      <c r="FV138" s="14"/>
      <c r="FW138" s="14"/>
    </row>
    <row r="139" spans="49:179" ht="16.5" x14ac:dyDescent="0.2">
      <c r="AW139" s="32">
        <v>4</v>
      </c>
      <c r="AX139" s="32">
        <v>31</v>
      </c>
      <c r="AY139" s="13">
        <f>[1]卡牌消耗!$AC139</f>
        <v>95</v>
      </c>
      <c r="AZ139" s="33">
        <f>INDEX($CJ$5:$CJ$56,数据母表!AX139)</f>
        <v>14</v>
      </c>
      <c r="BA139" s="13">
        <f>[2]属性投放!CH140</f>
        <v>320</v>
      </c>
      <c r="BB139" s="13">
        <f>[2]属性投放!CI140</f>
        <v>160</v>
      </c>
      <c r="BC139" s="13">
        <f>[2]属性投放!CJ140</f>
        <v>3200</v>
      </c>
      <c r="BD139" s="32">
        <f>[1]卡牌消耗!AD139</f>
        <v>0</v>
      </c>
      <c r="BE139" s="32">
        <f>[1]卡牌消耗!AE139</f>
        <v>0</v>
      </c>
      <c r="BF139" s="32">
        <f>[1]卡牌消耗!AF139</f>
        <v>0</v>
      </c>
      <c r="BG139" s="32">
        <f>[1]卡牌消耗!AG139</f>
        <v>30</v>
      </c>
      <c r="BH139" s="32">
        <f>[1]卡牌消耗!AH139</f>
        <v>0</v>
      </c>
      <c r="BI139" s="32">
        <f>[1]卡牌消耗!AI139</f>
        <v>0</v>
      </c>
      <c r="BJ139" s="32">
        <f>[1]卡牌消耗!AJ139</f>
        <v>13400</v>
      </c>
      <c r="CP139" s="33">
        <v>135</v>
      </c>
      <c r="CQ139" s="33">
        <v>2</v>
      </c>
      <c r="CR139" s="13">
        <f>[1]卡牌消耗!DE139</f>
        <v>92700</v>
      </c>
      <c r="CS139" s="13">
        <f t="shared" si="40"/>
        <v>37080</v>
      </c>
      <c r="DK139" s="32">
        <v>135</v>
      </c>
      <c r="DL139" s="32">
        <f>[1]装备!AM140*8</f>
        <v>78600</v>
      </c>
      <c r="DM139" s="32">
        <f>[1]装备!AN140*8</f>
        <v>125760</v>
      </c>
      <c r="DN139" s="32">
        <f>[1]装备!AO140*8</f>
        <v>157200</v>
      </c>
      <c r="DO139" s="32">
        <f>[1]装备!AP140*8</f>
        <v>188640</v>
      </c>
      <c r="DR139" s="13">
        <v>135</v>
      </c>
      <c r="DS139" s="13">
        <v>1</v>
      </c>
      <c r="DT139" s="13">
        <f t="shared" si="41"/>
        <v>78600</v>
      </c>
      <c r="EH139" s="13">
        <f>[1]新神器!HA141</f>
        <v>9</v>
      </c>
      <c r="EI139" s="13">
        <f t="shared" si="42"/>
        <v>3</v>
      </c>
      <c r="EJ139" s="13">
        <f t="shared" si="43"/>
        <v>1</v>
      </c>
      <c r="EK139" s="13">
        <f>[1]新神器!HE141</f>
        <v>1606011</v>
      </c>
      <c r="EL139" s="13" t="str">
        <f>[1]新神器!HF141</f>
        <v>神器3-1 : 15级</v>
      </c>
      <c r="EM139" s="13">
        <f>[1]新神器!HH141</f>
        <v>15</v>
      </c>
      <c r="EN139" s="13">
        <f>[1]新神器!HJ141</f>
        <v>7</v>
      </c>
      <c r="EO139" s="13">
        <f>[2]新神器!$AW140*6</f>
        <v>19980</v>
      </c>
      <c r="EP139" s="13">
        <f t="shared" si="44"/>
        <v>1728</v>
      </c>
      <c r="EQ139" s="13">
        <f t="shared" si="39"/>
        <v>140</v>
      </c>
      <c r="ER139" s="13">
        <f>[1]新神器!$HL141</f>
        <v>3250</v>
      </c>
      <c r="ES139" s="13">
        <f t="shared" si="45"/>
        <v>143.25</v>
      </c>
      <c r="ET139" s="13">
        <f t="shared" si="46"/>
        <v>72.38</v>
      </c>
      <c r="FV139" s="14"/>
      <c r="FW139" s="14"/>
    </row>
    <row r="140" spans="49:179" ht="16.5" x14ac:dyDescent="0.2">
      <c r="AW140" s="32">
        <v>4</v>
      </c>
      <c r="AX140" s="32">
        <v>32</v>
      </c>
      <c r="AY140" s="13">
        <f>[1]卡牌消耗!$AC140</f>
        <v>98</v>
      </c>
      <c r="AZ140" s="33">
        <f>INDEX($CJ$5:$CJ$56,数据母表!AX140)</f>
        <v>14</v>
      </c>
      <c r="BA140" s="13">
        <f>[2]属性投放!CH141</f>
        <v>320</v>
      </c>
      <c r="BB140" s="13">
        <f>[2]属性投放!CI141</f>
        <v>160</v>
      </c>
      <c r="BC140" s="13">
        <f>[2]属性投放!CJ141</f>
        <v>3200</v>
      </c>
      <c r="BD140" s="32">
        <f>[1]卡牌消耗!AD140</f>
        <v>0</v>
      </c>
      <c r="BE140" s="32">
        <f>[1]卡牌消耗!AE140</f>
        <v>0</v>
      </c>
      <c r="BF140" s="32">
        <f>[1]卡牌消耗!AF140</f>
        <v>0</v>
      </c>
      <c r="BG140" s="32">
        <f>[1]卡牌消耗!AG140</f>
        <v>30</v>
      </c>
      <c r="BH140" s="32">
        <f>[1]卡牌消耗!AH140</f>
        <v>0</v>
      </c>
      <c r="BI140" s="32">
        <f>[1]卡牌消耗!AI140</f>
        <v>3</v>
      </c>
      <c r="BJ140" s="32">
        <f>[1]卡牌消耗!AJ140</f>
        <v>18450</v>
      </c>
      <c r="CP140" s="33">
        <v>136</v>
      </c>
      <c r="CQ140" s="33">
        <v>2</v>
      </c>
      <c r="CR140" s="13">
        <f>[1]卡牌消耗!DE140</f>
        <v>97300</v>
      </c>
      <c r="CS140" s="13">
        <f t="shared" si="40"/>
        <v>38920</v>
      </c>
      <c r="DK140" s="32">
        <v>136</v>
      </c>
      <c r="DL140" s="32">
        <f>[1]装备!AM141*8</f>
        <v>159680</v>
      </c>
      <c r="DM140" s="32">
        <f>[1]装备!AN141*8</f>
        <v>255480</v>
      </c>
      <c r="DN140" s="32">
        <f>[1]装备!AO141*8</f>
        <v>319320</v>
      </c>
      <c r="DO140" s="32">
        <f>[1]装备!AP141*8</f>
        <v>383200</v>
      </c>
      <c r="DR140" s="13">
        <v>136</v>
      </c>
      <c r="DS140" s="13">
        <v>1</v>
      </c>
      <c r="DT140" s="13">
        <f t="shared" si="41"/>
        <v>159680</v>
      </c>
      <c r="EH140" s="13">
        <f>[1]新神器!HA142</f>
        <v>9</v>
      </c>
      <c r="EI140" s="13">
        <f t="shared" si="42"/>
        <v>3</v>
      </c>
      <c r="EJ140" s="13">
        <f t="shared" si="43"/>
        <v>1</v>
      </c>
      <c r="EK140" s="13">
        <f>[1]新神器!HE142</f>
        <v>1606011</v>
      </c>
      <c r="EL140" s="13" t="str">
        <f>[1]新神器!HF142</f>
        <v>神器3-1 : 16级</v>
      </c>
      <c r="EM140" s="13">
        <f>[1]新神器!HH142</f>
        <v>16</v>
      </c>
      <c r="EN140" s="13">
        <f>[1]新神器!HJ142</f>
        <v>10</v>
      </c>
      <c r="EO140" s="13">
        <f>[2]新神器!$AW141*6</f>
        <v>21786</v>
      </c>
      <c r="EP140" s="13">
        <f t="shared" si="44"/>
        <v>1806</v>
      </c>
      <c r="EQ140" s="13">
        <f t="shared" si="39"/>
        <v>200</v>
      </c>
      <c r="ER140" s="13">
        <f>[1]新神器!$HL142</f>
        <v>3300</v>
      </c>
      <c r="ES140" s="13">
        <f t="shared" si="45"/>
        <v>203.3</v>
      </c>
      <c r="ET140" s="13">
        <f t="shared" si="46"/>
        <v>53.3</v>
      </c>
      <c r="FV140" s="14"/>
      <c r="FW140" s="14"/>
    </row>
    <row r="141" spans="49:179" ht="16.5" x14ac:dyDescent="0.2">
      <c r="AW141" s="32">
        <v>4</v>
      </c>
      <c r="AX141" s="32">
        <v>33</v>
      </c>
      <c r="AY141" s="13">
        <f>[1]卡牌消耗!$AC141</f>
        <v>100</v>
      </c>
      <c r="AZ141" s="33">
        <f>INDEX($CJ$5:$CJ$56,数据母表!AX141)</f>
        <v>14</v>
      </c>
      <c r="BA141" s="13">
        <f>[2]属性投放!CH142</f>
        <v>320</v>
      </c>
      <c r="BB141" s="13">
        <f>[2]属性投放!CI142</f>
        <v>160</v>
      </c>
      <c r="BC141" s="13">
        <f>[2]属性投放!CJ142</f>
        <v>3200</v>
      </c>
      <c r="BD141" s="32">
        <f>[1]卡牌消耗!AD141</f>
        <v>0</v>
      </c>
      <c r="BE141" s="32">
        <f>[1]卡牌消耗!AE141</f>
        <v>0</v>
      </c>
      <c r="BF141" s="32">
        <f>[1]卡牌消耗!AF141</f>
        <v>0</v>
      </c>
      <c r="BG141" s="32">
        <f>[1]卡牌消耗!AG141</f>
        <v>30</v>
      </c>
      <c r="BH141" s="32">
        <f>[1]卡牌消耗!AH141</f>
        <v>0</v>
      </c>
      <c r="BI141" s="32">
        <f>[1]卡牌消耗!AI141</f>
        <v>3</v>
      </c>
      <c r="BJ141" s="32">
        <f>[1]卡牌消耗!AJ141</f>
        <v>18450</v>
      </c>
      <c r="CP141" s="33">
        <v>137</v>
      </c>
      <c r="CQ141" s="33">
        <v>2</v>
      </c>
      <c r="CR141" s="13">
        <f>[1]卡牌消耗!DE141</f>
        <v>101950</v>
      </c>
      <c r="CS141" s="13">
        <f t="shared" si="40"/>
        <v>40780</v>
      </c>
      <c r="DK141" s="32">
        <v>137</v>
      </c>
      <c r="DL141" s="32">
        <f>[1]装备!AM142*8</f>
        <v>174880</v>
      </c>
      <c r="DM141" s="32">
        <f>[1]装备!AN142*8</f>
        <v>279800</v>
      </c>
      <c r="DN141" s="32">
        <f>[1]装备!AO142*8</f>
        <v>349720</v>
      </c>
      <c r="DO141" s="32">
        <f>[1]装备!AP142*8</f>
        <v>419680</v>
      </c>
      <c r="DR141" s="13">
        <v>137</v>
      </c>
      <c r="DS141" s="13">
        <v>1</v>
      </c>
      <c r="DT141" s="13">
        <f t="shared" si="41"/>
        <v>174880</v>
      </c>
      <c r="EH141" s="13">
        <f>[1]新神器!HA143</f>
        <v>9</v>
      </c>
      <c r="EI141" s="13">
        <f t="shared" si="42"/>
        <v>3</v>
      </c>
      <c r="EJ141" s="13">
        <f t="shared" si="43"/>
        <v>1</v>
      </c>
      <c r="EK141" s="13">
        <f>[1]新神器!HE143</f>
        <v>1606011</v>
      </c>
      <c r="EL141" s="13" t="str">
        <f>[1]新神器!HF143</f>
        <v>神器3-1 : 17级</v>
      </c>
      <c r="EM141" s="13">
        <f>[1]新神器!HH143</f>
        <v>17</v>
      </c>
      <c r="EN141" s="13">
        <f>[1]新神器!HJ143</f>
        <v>10</v>
      </c>
      <c r="EO141" s="13">
        <f>[2]新神器!$AW142*6</f>
        <v>23598</v>
      </c>
      <c r="EP141" s="13">
        <f t="shared" si="44"/>
        <v>1812</v>
      </c>
      <c r="EQ141" s="13">
        <f t="shared" si="39"/>
        <v>200</v>
      </c>
      <c r="ER141" s="13">
        <f>[1]新神器!$HL143</f>
        <v>3350</v>
      </c>
      <c r="ES141" s="13">
        <f t="shared" si="45"/>
        <v>203.35</v>
      </c>
      <c r="ET141" s="13">
        <f t="shared" si="46"/>
        <v>53.46</v>
      </c>
      <c r="FV141" s="14"/>
      <c r="FW141" s="14"/>
    </row>
    <row r="142" spans="49:179" ht="16.5" x14ac:dyDescent="0.2">
      <c r="AW142" s="32">
        <v>4</v>
      </c>
      <c r="AX142" s="32">
        <v>34</v>
      </c>
      <c r="AY142" s="13">
        <f>[1]卡牌消耗!$AC142</f>
        <v>103</v>
      </c>
      <c r="AZ142" s="33">
        <f>INDEX($CJ$5:$CJ$56,数据母表!AX142)</f>
        <v>15</v>
      </c>
      <c r="BA142" s="13">
        <f>[2]属性投放!CH143</f>
        <v>445</v>
      </c>
      <c r="BB142" s="13">
        <f>[2]属性投放!CI143</f>
        <v>223</v>
      </c>
      <c r="BC142" s="13">
        <f>[2]属性投放!CJ143</f>
        <v>4450</v>
      </c>
      <c r="BD142" s="32">
        <f>[1]卡牌消耗!AD142</f>
        <v>0</v>
      </c>
      <c r="BE142" s="32">
        <f>[1]卡牌消耗!AE142</f>
        <v>0</v>
      </c>
      <c r="BF142" s="32">
        <f>[1]卡牌消耗!AF142</f>
        <v>0</v>
      </c>
      <c r="BG142" s="32">
        <f>[1]卡牌消耗!AG142</f>
        <v>35</v>
      </c>
      <c r="BH142" s="32">
        <f>[1]卡牌消耗!AH142</f>
        <v>0</v>
      </c>
      <c r="BI142" s="32">
        <f>[1]卡牌消耗!AI142</f>
        <v>3</v>
      </c>
      <c r="BJ142" s="32">
        <f>[1]卡牌消耗!AJ142</f>
        <v>18450</v>
      </c>
      <c r="CP142" s="33">
        <v>138</v>
      </c>
      <c r="CQ142" s="33">
        <v>2</v>
      </c>
      <c r="CR142" s="13">
        <f>[1]卡牌消耗!DE142</f>
        <v>106600</v>
      </c>
      <c r="CS142" s="13">
        <f t="shared" si="40"/>
        <v>42640</v>
      </c>
      <c r="DK142" s="32">
        <v>138</v>
      </c>
      <c r="DL142" s="32">
        <f>[1]装备!AM143*8</f>
        <v>190080</v>
      </c>
      <c r="DM142" s="32">
        <f>[1]装备!AN143*8</f>
        <v>304120</v>
      </c>
      <c r="DN142" s="32">
        <f>[1]装备!AO143*8</f>
        <v>380160</v>
      </c>
      <c r="DO142" s="32">
        <f>[1]装备!AP143*8</f>
        <v>456200</v>
      </c>
      <c r="DR142" s="13">
        <v>138</v>
      </c>
      <c r="DS142" s="13">
        <v>1</v>
      </c>
      <c r="DT142" s="13">
        <f t="shared" si="41"/>
        <v>190080</v>
      </c>
      <c r="EH142" s="13">
        <f>[1]新神器!HA144</f>
        <v>9</v>
      </c>
      <c r="EI142" s="13">
        <f t="shared" si="42"/>
        <v>3</v>
      </c>
      <c r="EJ142" s="13">
        <f t="shared" si="43"/>
        <v>1</v>
      </c>
      <c r="EK142" s="13">
        <f>[1]新神器!HE144</f>
        <v>1606011</v>
      </c>
      <c r="EL142" s="13" t="str">
        <f>[1]新神器!HF144</f>
        <v>神器3-1 : 18级</v>
      </c>
      <c r="EM142" s="13">
        <f>[1]新神器!HH144</f>
        <v>18</v>
      </c>
      <c r="EN142" s="13">
        <f>[1]新神器!HJ144</f>
        <v>10</v>
      </c>
      <c r="EO142" s="13">
        <f>[2]新神器!$AW143*6</f>
        <v>25542</v>
      </c>
      <c r="EP142" s="13">
        <f t="shared" si="44"/>
        <v>1944</v>
      </c>
      <c r="EQ142" s="13">
        <f t="shared" si="39"/>
        <v>200</v>
      </c>
      <c r="ER142" s="13">
        <f>[1]新神器!$HL144</f>
        <v>3400</v>
      </c>
      <c r="ES142" s="13">
        <f t="shared" si="45"/>
        <v>203.4</v>
      </c>
      <c r="ET142" s="13">
        <f t="shared" si="46"/>
        <v>57.35</v>
      </c>
      <c r="FV142" s="14"/>
      <c r="FW142" s="14"/>
    </row>
    <row r="143" spans="49:179" ht="16.5" x14ac:dyDescent="0.2">
      <c r="AW143" s="32">
        <v>4</v>
      </c>
      <c r="AX143" s="32">
        <v>35</v>
      </c>
      <c r="AY143" s="13">
        <f>[1]卡牌消耗!$AC143</f>
        <v>105</v>
      </c>
      <c r="AZ143" s="33">
        <f>INDEX($CJ$5:$CJ$56,数据母表!AX143)</f>
        <v>15</v>
      </c>
      <c r="BA143" s="13">
        <f>[2]属性投放!CH144</f>
        <v>445</v>
      </c>
      <c r="BB143" s="13">
        <f>[2]属性投放!CI144</f>
        <v>223</v>
      </c>
      <c r="BC143" s="13">
        <f>[2]属性投放!CJ144</f>
        <v>4450</v>
      </c>
      <c r="BD143" s="32">
        <f>[1]卡牌消耗!AD143</f>
        <v>0</v>
      </c>
      <c r="BE143" s="32">
        <f>[1]卡牌消耗!AE143</f>
        <v>0</v>
      </c>
      <c r="BF143" s="32">
        <f>[1]卡牌消耗!AF143</f>
        <v>0</v>
      </c>
      <c r="BG143" s="32">
        <f>[1]卡牌消耗!AG143</f>
        <v>35</v>
      </c>
      <c r="BH143" s="32">
        <f>[1]卡牌消耗!AH143</f>
        <v>0</v>
      </c>
      <c r="BI143" s="32">
        <f>[1]卡牌消耗!AI143</f>
        <v>3</v>
      </c>
      <c r="BJ143" s="32">
        <f>[1]卡牌消耗!AJ143</f>
        <v>23500</v>
      </c>
      <c r="CP143" s="33">
        <v>139</v>
      </c>
      <c r="CQ143" s="33">
        <v>2</v>
      </c>
      <c r="CR143" s="13">
        <f>[1]卡牌消耗!DE143</f>
        <v>111250</v>
      </c>
      <c r="CS143" s="13">
        <f t="shared" si="40"/>
        <v>44500</v>
      </c>
      <c r="DK143" s="32">
        <v>139</v>
      </c>
      <c r="DL143" s="32">
        <f>[1]装备!AM144*8</f>
        <v>205280</v>
      </c>
      <c r="DM143" s="32">
        <f>[1]装备!AN144*8</f>
        <v>328440</v>
      </c>
      <c r="DN143" s="32">
        <f>[1]装备!AO144*8</f>
        <v>410560</v>
      </c>
      <c r="DO143" s="32">
        <f>[1]装备!AP144*8</f>
        <v>492680</v>
      </c>
      <c r="DR143" s="13">
        <v>139</v>
      </c>
      <c r="DS143" s="13">
        <v>1</v>
      </c>
      <c r="DT143" s="13">
        <f t="shared" si="41"/>
        <v>205280</v>
      </c>
      <c r="EH143" s="13">
        <f>[1]新神器!HA145</f>
        <v>10</v>
      </c>
      <c r="EI143" s="13">
        <f t="shared" si="42"/>
        <v>3</v>
      </c>
      <c r="EJ143" s="13">
        <f t="shared" si="43"/>
        <v>1</v>
      </c>
      <c r="EK143" s="13">
        <f>[1]新神器!HE145</f>
        <v>1606012</v>
      </c>
      <c r="EL143" s="13" t="str">
        <f>[1]新神器!HF145</f>
        <v>神器3-2 : 1级</v>
      </c>
      <c r="EM143" s="13">
        <f>[1]新神器!HH145</f>
        <v>1</v>
      </c>
      <c r="EN143" s="13">
        <f>[1]新神器!HJ145</f>
        <v>1</v>
      </c>
      <c r="EO143" s="13">
        <f>[2]新神器!$AW144*6</f>
        <v>930</v>
      </c>
      <c r="EP143" s="13">
        <f t="shared" si="44"/>
        <v>930</v>
      </c>
      <c r="EQ143" s="13">
        <f t="shared" si="39"/>
        <v>20</v>
      </c>
      <c r="ER143" s="13">
        <f>[1]新神器!$HL145</f>
        <v>2250</v>
      </c>
      <c r="ES143" s="13">
        <f t="shared" si="45"/>
        <v>22.25</v>
      </c>
      <c r="ET143" s="13">
        <f t="shared" si="46"/>
        <v>250.79</v>
      </c>
      <c r="FV143" s="14"/>
      <c r="FW143" s="14"/>
    </row>
    <row r="144" spans="49:179" ht="16.5" x14ac:dyDescent="0.2">
      <c r="AW144" s="32">
        <v>4</v>
      </c>
      <c r="AX144" s="32">
        <v>36</v>
      </c>
      <c r="AY144" s="13">
        <f>[1]卡牌消耗!$AC144</f>
        <v>108</v>
      </c>
      <c r="AZ144" s="33">
        <f>INDEX($CJ$5:$CJ$56,数据母表!AX144)</f>
        <v>15</v>
      </c>
      <c r="BA144" s="13">
        <f>[2]属性投放!CH145</f>
        <v>445</v>
      </c>
      <c r="BB144" s="13">
        <f>[2]属性投放!CI145</f>
        <v>223</v>
      </c>
      <c r="BC144" s="13">
        <f>[2]属性投放!CJ145</f>
        <v>4450</v>
      </c>
      <c r="BD144" s="32">
        <f>[1]卡牌消耗!AD144</f>
        <v>0</v>
      </c>
      <c r="BE144" s="32">
        <f>[1]卡牌消耗!AE144</f>
        <v>0</v>
      </c>
      <c r="BF144" s="32">
        <f>[1]卡牌消耗!AF144</f>
        <v>0</v>
      </c>
      <c r="BG144" s="32">
        <f>[1]卡牌消耗!AG144</f>
        <v>35</v>
      </c>
      <c r="BH144" s="32">
        <f>[1]卡牌消耗!AH144</f>
        <v>0</v>
      </c>
      <c r="BI144" s="32">
        <f>[1]卡牌消耗!AI144</f>
        <v>3</v>
      </c>
      <c r="BJ144" s="32">
        <f>[1]卡牌消耗!AJ144</f>
        <v>23500</v>
      </c>
      <c r="CP144" s="33">
        <v>140</v>
      </c>
      <c r="CQ144" s="33">
        <v>2</v>
      </c>
      <c r="CR144" s="13">
        <f>[1]卡牌消耗!DE144</f>
        <v>116850</v>
      </c>
      <c r="CS144" s="13">
        <f t="shared" si="40"/>
        <v>46740</v>
      </c>
      <c r="DK144" s="32">
        <v>140</v>
      </c>
      <c r="DL144" s="32">
        <f>[1]装备!AM145*8</f>
        <v>220480</v>
      </c>
      <c r="DM144" s="32">
        <f>[1]装备!AN145*8</f>
        <v>352800</v>
      </c>
      <c r="DN144" s="32">
        <f>[1]装备!AO145*8</f>
        <v>440960</v>
      </c>
      <c r="DO144" s="32">
        <f>[1]装备!AP145*8</f>
        <v>529160</v>
      </c>
      <c r="DR144" s="13">
        <v>140</v>
      </c>
      <c r="DS144" s="13">
        <v>1</v>
      </c>
      <c r="DT144" s="13">
        <f t="shared" si="41"/>
        <v>220480</v>
      </c>
      <c r="EH144" s="13">
        <f>[1]新神器!HA146</f>
        <v>10</v>
      </c>
      <c r="EI144" s="13">
        <f t="shared" si="42"/>
        <v>3</v>
      </c>
      <c r="EJ144" s="13">
        <f t="shared" si="43"/>
        <v>1</v>
      </c>
      <c r="EK144" s="13">
        <f>[1]新神器!HE146</f>
        <v>1606012</v>
      </c>
      <c r="EL144" s="13" t="str">
        <f>[1]新神器!HF146</f>
        <v>神器3-2 : 2级</v>
      </c>
      <c r="EM144" s="13">
        <f>[1]新神器!HH146</f>
        <v>2</v>
      </c>
      <c r="EN144" s="13">
        <f>[1]新神器!HJ146</f>
        <v>1</v>
      </c>
      <c r="EO144" s="13">
        <f>[2]新神器!$AW145*6</f>
        <v>1440</v>
      </c>
      <c r="EP144" s="13">
        <f t="shared" si="44"/>
        <v>510</v>
      </c>
      <c r="EQ144" s="13">
        <f t="shared" si="39"/>
        <v>20</v>
      </c>
      <c r="ER144" s="13">
        <f>[1]新神器!$HL146</f>
        <v>2350</v>
      </c>
      <c r="ES144" s="13">
        <f t="shared" si="45"/>
        <v>22.35</v>
      </c>
      <c r="ET144" s="13">
        <f t="shared" si="46"/>
        <v>136.91</v>
      </c>
      <c r="FV144" s="14"/>
      <c r="FW144" s="14"/>
    </row>
    <row r="145" spans="49:179" ht="16.5" x14ac:dyDescent="0.2">
      <c r="AW145" s="32">
        <v>4</v>
      </c>
      <c r="AX145" s="32">
        <v>37</v>
      </c>
      <c r="AY145" s="13">
        <f>[1]卡牌消耗!$AC145</f>
        <v>110</v>
      </c>
      <c r="AZ145" s="33">
        <f>INDEX($CJ$5:$CJ$56,数据母表!AX145)</f>
        <v>16</v>
      </c>
      <c r="BA145" s="13">
        <f>[2]属性投放!CH146</f>
        <v>520</v>
      </c>
      <c r="BB145" s="13">
        <f>[2]属性投放!CI146</f>
        <v>260</v>
      </c>
      <c r="BC145" s="13">
        <f>[2]属性投放!CJ146</f>
        <v>5200</v>
      </c>
      <c r="BD145" s="32">
        <f>[1]卡牌消耗!AD145</f>
        <v>0</v>
      </c>
      <c r="BE145" s="32">
        <f>[1]卡牌消耗!AE145</f>
        <v>0</v>
      </c>
      <c r="BF145" s="32">
        <f>[1]卡牌消耗!AF145</f>
        <v>0</v>
      </c>
      <c r="BG145" s="32">
        <f>[1]卡牌消耗!AG145</f>
        <v>35</v>
      </c>
      <c r="BH145" s="32">
        <f>[1]卡牌消耗!AH145</f>
        <v>0</v>
      </c>
      <c r="BI145" s="32">
        <f>[1]卡牌消耗!AI145</f>
        <v>3</v>
      </c>
      <c r="BJ145" s="32">
        <f>[1]卡牌消耗!AJ145</f>
        <v>25150</v>
      </c>
      <c r="CP145" s="33">
        <v>141</v>
      </c>
      <c r="CQ145" s="33">
        <v>2</v>
      </c>
      <c r="CR145" s="13">
        <f>[1]卡牌消耗!DE145</f>
        <v>122700</v>
      </c>
      <c r="CS145" s="13">
        <f t="shared" si="40"/>
        <v>49080</v>
      </c>
      <c r="DK145" s="32">
        <v>141</v>
      </c>
      <c r="DL145" s="32">
        <f>[1]装备!AM146*8</f>
        <v>235680</v>
      </c>
      <c r="DM145" s="32">
        <f>[1]装备!AN146*8</f>
        <v>377120</v>
      </c>
      <c r="DN145" s="32">
        <f>[1]装备!AO146*8</f>
        <v>471400</v>
      </c>
      <c r="DO145" s="32">
        <f>[1]装备!AP146*8</f>
        <v>565680</v>
      </c>
      <c r="DR145" s="13">
        <v>141</v>
      </c>
      <c r="DS145" s="13">
        <v>1</v>
      </c>
      <c r="DT145" s="13">
        <f t="shared" si="41"/>
        <v>235680</v>
      </c>
      <c r="EH145" s="13">
        <f>[1]新神器!HA147</f>
        <v>10</v>
      </c>
      <c r="EI145" s="13">
        <f t="shared" si="42"/>
        <v>3</v>
      </c>
      <c r="EJ145" s="13">
        <f t="shared" si="43"/>
        <v>1</v>
      </c>
      <c r="EK145" s="13">
        <f>[1]新神器!HE147</f>
        <v>1606012</v>
      </c>
      <c r="EL145" s="13" t="str">
        <f>[1]新神器!HF147</f>
        <v>神器3-2 : 3级</v>
      </c>
      <c r="EM145" s="13">
        <f>[1]新神器!HH147</f>
        <v>3</v>
      </c>
      <c r="EN145" s="13">
        <f>[1]新神器!HJ147</f>
        <v>1</v>
      </c>
      <c r="EO145" s="13">
        <f>[2]新神器!$AW146*6</f>
        <v>1992</v>
      </c>
      <c r="EP145" s="13">
        <f t="shared" si="44"/>
        <v>552</v>
      </c>
      <c r="EQ145" s="13">
        <f t="shared" si="39"/>
        <v>20</v>
      </c>
      <c r="ER145" s="13">
        <f>[1]新神器!$HL147</f>
        <v>2450</v>
      </c>
      <c r="ES145" s="13">
        <f t="shared" si="45"/>
        <v>22.45</v>
      </c>
      <c r="ET145" s="13">
        <f t="shared" si="46"/>
        <v>147.53</v>
      </c>
      <c r="FV145" s="14"/>
      <c r="FW145" s="14"/>
    </row>
    <row r="146" spans="49:179" ht="16.5" x14ac:dyDescent="0.2">
      <c r="AW146" s="32">
        <v>4</v>
      </c>
      <c r="AX146" s="32">
        <v>38</v>
      </c>
      <c r="AY146" s="13">
        <f>[1]卡牌消耗!$AC146</f>
        <v>113</v>
      </c>
      <c r="AZ146" s="33">
        <f>INDEX($CJ$5:$CJ$56,数据母表!AX146)</f>
        <v>16</v>
      </c>
      <c r="BA146" s="13">
        <f>[2]属性投放!CH147</f>
        <v>520</v>
      </c>
      <c r="BB146" s="13">
        <f>[2]属性投放!CI147</f>
        <v>260</v>
      </c>
      <c r="BC146" s="13">
        <f>[2]属性投放!CJ147</f>
        <v>5200</v>
      </c>
      <c r="BD146" s="32">
        <f>[1]卡牌消耗!AD146</f>
        <v>0</v>
      </c>
      <c r="BE146" s="32">
        <f>[1]卡牌消耗!AE146</f>
        <v>0</v>
      </c>
      <c r="BF146" s="32">
        <f>[1]卡牌消耗!AF146</f>
        <v>0</v>
      </c>
      <c r="BG146" s="32">
        <f>[1]卡牌消耗!AG146</f>
        <v>0</v>
      </c>
      <c r="BH146" s="32">
        <f>[1]卡牌消耗!AH146</f>
        <v>10</v>
      </c>
      <c r="BI146" s="32">
        <f>[1]卡牌消耗!AI146</f>
        <v>3</v>
      </c>
      <c r="BJ146" s="32">
        <f>[1]卡牌消耗!AJ146</f>
        <v>32350</v>
      </c>
      <c r="CP146" s="33">
        <v>142</v>
      </c>
      <c r="CQ146" s="33">
        <v>2</v>
      </c>
      <c r="CR146" s="13">
        <f>[1]卡牌消耗!DE146</f>
        <v>128550</v>
      </c>
      <c r="CS146" s="13">
        <f t="shared" si="40"/>
        <v>51420</v>
      </c>
      <c r="DK146" s="32">
        <v>142</v>
      </c>
      <c r="DL146" s="32">
        <f>[1]装备!AM147*8</f>
        <v>250920</v>
      </c>
      <c r="DM146" s="32">
        <f>[1]装备!AN147*8</f>
        <v>401440</v>
      </c>
      <c r="DN146" s="32">
        <f>[1]装备!AO147*8</f>
        <v>501800</v>
      </c>
      <c r="DO146" s="32">
        <f>[1]装备!AP147*8</f>
        <v>602160</v>
      </c>
      <c r="DR146" s="13">
        <v>142</v>
      </c>
      <c r="DS146" s="13">
        <v>1</v>
      </c>
      <c r="DT146" s="13">
        <f t="shared" si="41"/>
        <v>250920</v>
      </c>
      <c r="EH146" s="13">
        <f>[1]新神器!HA148</f>
        <v>10</v>
      </c>
      <c r="EI146" s="13">
        <f t="shared" si="42"/>
        <v>3</v>
      </c>
      <c r="EJ146" s="13">
        <f t="shared" si="43"/>
        <v>1</v>
      </c>
      <c r="EK146" s="13">
        <f>[1]新神器!HE148</f>
        <v>1606012</v>
      </c>
      <c r="EL146" s="13" t="str">
        <f>[1]新神器!HF148</f>
        <v>神器3-2 : 4级</v>
      </c>
      <c r="EM146" s="13">
        <f>[1]新神器!HH148</f>
        <v>4</v>
      </c>
      <c r="EN146" s="13">
        <f>[1]新神器!HJ148</f>
        <v>2</v>
      </c>
      <c r="EO146" s="13">
        <f>[2]新神器!$AW147*6</f>
        <v>2556</v>
      </c>
      <c r="EP146" s="13">
        <f t="shared" si="44"/>
        <v>564</v>
      </c>
      <c r="EQ146" s="13">
        <f t="shared" si="39"/>
        <v>40</v>
      </c>
      <c r="ER146" s="13">
        <f>[1]新神器!$HL148</f>
        <v>2500</v>
      </c>
      <c r="ES146" s="13">
        <f t="shared" si="45"/>
        <v>42.5</v>
      </c>
      <c r="ET146" s="13">
        <f t="shared" si="46"/>
        <v>79.62</v>
      </c>
      <c r="FV146" s="14"/>
      <c r="FW146" s="14"/>
    </row>
    <row r="147" spans="49:179" ht="16.5" x14ac:dyDescent="0.2">
      <c r="AW147" s="32">
        <v>4</v>
      </c>
      <c r="AX147" s="32">
        <v>39</v>
      </c>
      <c r="AY147" s="13">
        <f>[1]卡牌消耗!$AC147</f>
        <v>115</v>
      </c>
      <c r="AZ147" s="33">
        <f>INDEX($CJ$5:$CJ$56,数据母表!AX147)</f>
        <v>16</v>
      </c>
      <c r="BA147" s="13">
        <f>[2]属性投放!CH148</f>
        <v>520</v>
      </c>
      <c r="BB147" s="13">
        <f>[2]属性投放!CI148</f>
        <v>260</v>
      </c>
      <c r="BC147" s="13">
        <f>[2]属性投放!CJ148</f>
        <v>5200</v>
      </c>
      <c r="BD147" s="32">
        <f>[1]卡牌消耗!AD147</f>
        <v>0</v>
      </c>
      <c r="BE147" s="32">
        <f>[1]卡牌消耗!AE147</f>
        <v>0</v>
      </c>
      <c r="BF147" s="32">
        <f>[1]卡牌消耗!AF147</f>
        <v>0</v>
      </c>
      <c r="BG147" s="32">
        <f>[1]卡牌消耗!AG147</f>
        <v>0</v>
      </c>
      <c r="BH147" s="32">
        <f>[1]卡牌消耗!AH147</f>
        <v>10</v>
      </c>
      <c r="BI147" s="32">
        <f>[1]卡牌消耗!AI147</f>
        <v>3</v>
      </c>
      <c r="BJ147" s="32">
        <f>[1]卡牌消耗!AJ147</f>
        <v>32350</v>
      </c>
      <c r="CP147" s="33">
        <v>143</v>
      </c>
      <c r="CQ147" s="33">
        <v>2</v>
      </c>
      <c r="CR147" s="13">
        <f>[1]卡牌消耗!DE147</f>
        <v>134400</v>
      </c>
      <c r="CS147" s="13">
        <f t="shared" si="40"/>
        <v>53760</v>
      </c>
      <c r="DK147" s="32">
        <v>143</v>
      </c>
      <c r="DL147" s="32">
        <f>[1]装备!AM148*8</f>
        <v>266120</v>
      </c>
      <c r="DM147" s="32">
        <f>[1]装备!AN148*8</f>
        <v>425760</v>
      </c>
      <c r="DN147" s="32">
        <f>[1]装备!AO148*8</f>
        <v>532200</v>
      </c>
      <c r="DO147" s="32">
        <f>[1]装备!AP148*8</f>
        <v>638640</v>
      </c>
      <c r="DR147" s="13">
        <v>143</v>
      </c>
      <c r="DS147" s="13">
        <v>1</v>
      </c>
      <c r="DT147" s="13">
        <f t="shared" si="41"/>
        <v>266120</v>
      </c>
      <c r="EH147" s="13">
        <f>[1]新神器!HA149</f>
        <v>10</v>
      </c>
      <c r="EI147" s="13">
        <f t="shared" si="42"/>
        <v>3</v>
      </c>
      <c r="EJ147" s="13">
        <f t="shared" si="43"/>
        <v>1</v>
      </c>
      <c r="EK147" s="13">
        <f>[1]新神器!HE149</f>
        <v>1606012</v>
      </c>
      <c r="EL147" s="13" t="str">
        <f>[1]新神器!HF149</f>
        <v>神器3-2 : 5级</v>
      </c>
      <c r="EM147" s="13">
        <f>[1]新神器!HH149</f>
        <v>5</v>
      </c>
      <c r="EN147" s="13">
        <f>[1]新神器!HJ149</f>
        <v>2</v>
      </c>
      <c r="EO147" s="13">
        <f>[2]新神器!$AW148*6</f>
        <v>3186</v>
      </c>
      <c r="EP147" s="13">
        <f t="shared" si="44"/>
        <v>630</v>
      </c>
      <c r="EQ147" s="13">
        <f t="shared" si="39"/>
        <v>40</v>
      </c>
      <c r="ER147" s="13">
        <f>[1]新神器!$HL149</f>
        <v>2600</v>
      </c>
      <c r="ES147" s="13">
        <f t="shared" si="45"/>
        <v>42.6</v>
      </c>
      <c r="ET147" s="13">
        <f t="shared" si="46"/>
        <v>88.73</v>
      </c>
      <c r="FV147" s="14"/>
      <c r="FW147" s="14"/>
    </row>
    <row r="148" spans="49:179" ht="16.5" x14ac:dyDescent="0.2">
      <c r="AW148" s="32">
        <v>4</v>
      </c>
      <c r="AX148" s="32">
        <v>40</v>
      </c>
      <c r="AY148" s="13">
        <f>[1]卡牌消耗!$AC148</f>
        <v>118</v>
      </c>
      <c r="AZ148" s="33">
        <f>INDEX($CJ$5:$CJ$56,数据母表!AX148)</f>
        <v>17</v>
      </c>
      <c r="BA148" s="13">
        <f>[2]属性投放!CH149</f>
        <v>650</v>
      </c>
      <c r="BB148" s="13">
        <f>[2]属性投放!CI149</f>
        <v>325</v>
      </c>
      <c r="BC148" s="13">
        <f>[2]属性投放!CJ149</f>
        <v>6500</v>
      </c>
      <c r="BD148" s="32">
        <f>[1]卡牌消耗!AD148</f>
        <v>0</v>
      </c>
      <c r="BE148" s="32">
        <f>[1]卡牌消耗!AE148</f>
        <v>0</v>
      </c>
      <c r="BF148" s="32">
        <f>[1]卡牌消耗!AF148</f>
        <v>0</v>
      </c>
      <c r="BG148" s="32">
        <f>[1]卡牌消耗!AG148</f>
        <v>0</v>
      </c>
      <c r="BH148" s="32">
        <f>[1]卡牌消耗!AH148</f>
        <v>10</v>
      </c>
      <c r="BI148" s="32">
        <f>[1]卡牌消耗!AI148</f>
        <v>3</v>
      </c>
      <c r="BJ148" s="32">
        <f>[1]卡牌消耗!AJ148</f>
        <v>32350</v>
      </c>
      <c r="CP148" s="33">
        <v>144</v>
      </c>
      <c r="CQ148" s="33">
        <v>2</v>
      </c>
      <c r="CR148" s="13">
        <f>[1]卡牌消耗!DE148</f>
        <v>140200</v>
      </c>
      <c r="CS148" s="13">
        <f t="shared" si="40"/>
        <v>56080</v>
      </c>
      <c r="DK148" s="32">
        <v>144</v>
      </c>
      <c r="DL148" s="32">
        <f>[1]装备!AM149*8</f>
        <v>281320</v>
      </c>
      <c r="DM148" s="32">
        <f>[1]装备!AN149*8</f>
        <v>450080</v>
      </c>
      <c r="DN148" s="32">
        <f>[1]装备!AO149*8</f>
        <v>562640</v>
      </c>
      <c r="DO148" s="32">
        <f>[1]装备!AP149*8</f>
        <v>675160</v>
      </c>
      <c r="DR148" s="13">
        <v>144</v>
      </c>
      <c r="DS148" s="13">
        <v>1</v>
      </c>
      <c r="DT148" s="13">
        <f t="shared" si="41"/>
        <v>281320</v>
      </c>
      <c r="EH148" s="13">
        <f>[1]新神器!HA150</f>
        <v>10</v>
      </c>
      <c r="EI148" s="13">
        <f t="shared" si="42"/>
        <v>3</v>
      </c>
      <c r="EJ148" s="13">
        <f t="shared" si="43"/>
        <v>1</v>
      </c>
      <c r="EK148" s="13">
        <f>[1]新神器!HE150</f>
        <v>1606012</v>
      </c>
      <c r="EL148" s="13" t="str">
        <f>[1]新神器!HF150</f>
        <v>神器3-2 : 6级</v>
      </c>
      <c r="EM148" s="13">
        <f>[1]新神器!HH150</f>
        <v>6</v>
      </c>
      <c r="EN148" s="13">
        <f>[1]新神器!HJ150</f>
        <v>2</v>
      </c>
      <c r="EO148" s="13">
        <f>[2]新神器!$AW149*6</f>
        <v>3864</v>
      </c>
      <c r="EP148" s="13">
        <f t="shared" si="44"/>
        <v>678</v>
      </c>
      <c r="EQ148" s="13">
        <f t="shared" si="39"/>
        <v>40</v>
      </c>
      <c r="ER148" s="13">
        <f>[1]新神器!$HL150</f>
        <v>2650</v>
      </c>
      <c r="ES148" s="13">
        <f t="shared" si="45"/>
        <v>42.65</v>
      </c>
      <c r="ET148" s="13">
        <f t="shared" si="46"/>
        <v>95.38</v>
      </c>
      <c r="FV148" s="14"/>
      <c r="FW148" s="14"/>
    </row>
    <row r="149" spans="49:179" ht="16.5" x14ac:dyDescent="0.2">
      <c r="AW149" s="32">
        <v>4</v>
      </c>
      <c r="AX149" s="32">
        <v>41</v>
      </c>
      <c r="AY149" s="13">
        <f>[1]卡牌消耗!$AC149</f>
        <v>120</v>
      </c>
      <c r="AZ149" s="33">
        <f>INDEX($CJ$5:$CJ$56,数据母表!AX149)</f>
        <v>17</v>
      </c>
      <c r="BA149" s="13">
        <f>[2]属性投放!CH150</f>
        <v>650</v>
      </c>
      <c r="BB149" s="13">
        <f>[2]属性投放!CI150</f>
        <v>325</v>
      </c>
      <c r="BC149" s="13">
        <f>[2]属性投放!CJ150</f>
        <v>6500</v>
      </c>
      <c r="BD149" s="32">
        <f>[1]卡牌消耗!AD149</f>
        <v>0</v>
      </c>
      <c r="BE149" s="32">
        <f>[1]卡牌消耗!AE149</f>
        <v>0</v>
      </c>
      <c r="BF149" s="32">
        <f>[1]卡牌消耗!AF149</f>
        <v>0</v>
      </c>
      <c r="BG149" s="32">
        <f>[1]卡牌消耗!AG149</f>
        <v>0</v>
      </c>
      <c r="BH149" s="32">
        <f>[1]卡牌消耗!AH149</f>
        <v>10</v>
      </c>
      <c r="BI149" s="32">
        <f>[1]卡牌消耗!AI149</f>
        <v>3</v>
      </c>
      <c r="BJ149" s="32">
        <f>[1]卡牌消耗!AJ149</f>
        <v>44450</v>
      </c>
      <c r="CP149" s="33">
        <v>145</v>
      </c>
      <c r="CQ149" s="33">
        <v>2</v>
      </c>
      <c r="CR149" s="13">
        <f>[1]卡牌消耗!DE149</f>
        <v>139800</v>
      </c>
      <c r="CS149" s="13">
        <f t="shared" si="40"/>
        <v>55920</v>
      </c>
      <c r="DK149" s="32">
        <v>145</v>
      </c>
      <c r="DL149" s="32">
        <f>[1]装备!AM150*8</f>
        <v>296520</v>
      </c>
      <c r="DM149" s="32">
        <f>[1]装备!AN150*8</f>
        <v>474440</v>
      </c>
      <c r="DN149" s="32">
        <f>[1]装备!AO150*8</f>
        <v>593040</v>
      </c>
      <c r="DO149" s="32">
        <f>[1]装备!AP150*8</f>
        <v>711640</v>
      </c>
      <c r="DR149" s="13">
        <v>145</v>
      </c>
      <c r="DS149" s="13">
        <v>1</v>
      </c>
      <c r="DT149" s="13">
        <f t="shared" si="41"/>
        <v>296520</v>
      </c>
      <c r="EH149" s="13">
        <f>[1]新神器!HA151</f>
        <v>10</v>
      </c>
      <c r="EI149" s="13">
        <f t="shared" si="42"/>
        <v>3</v>
      </c>
      <c r="EJ149" s="13">
        <f t="shared" si="43"/>
        <v>1</v>
      </c>
      <c r="EK149" s="13">
        <f>[1]新神器!HE151</f>
        <v>1606012</v>
      </c>
      <c r="EL149" s="13" t="str">
        <f>[1]新神器!HF151</f>
        <v>神器3-2 : 7级</v>
      </c>
      <c r="EM149" s="13">
        <f>[1]新神器!HH151</f>
        <v>7</v>
      </c>
      <c r="EN149" s="13">
        <f>[1]新神器!HJ151</f>
        <v>3</v>
      </c>
      <c r="EO149" s="13">
        <f>[2]新神器!$AW150*6</f>
        <v>4548</v>
      </c>
      <c r="EP149" s="13">
        <f t="shared" si="44"/>
        <v>684</v>
      </c>
      <c r="EQ149" s="13">
        <f t="shared" si="39"/>
        <v>60</v>
      </c>
      <c r="ER149" s="13">
        <f>[1]新神器!$HL151</f>
        <v>2700</v>
      </c>
      <c r="ES149" s="13">
        <f t="shared" si="45"/>
        <v>62.7</v>
      </c>
      <c r="ET149" s="13">
        <f t="shared" si="46"/>
        <v>65.45</v>
      </c>
      <c r="FV149" s="14"/>
      <c r="FW149" s="14"/>
    </row>
    <row r="150" spans="49:179" ht="16.5" x14ac:dyDescent="0.2">
      <c r="AW150" s="32">
        <v>4</v>
      </c>
      <c r="AX150" s="32">
        <v>42</v>
      </c>
      <c r="AY150" s="13">
        <f>[1]卡牌消耗!$AC150</f>
        <v>123</v>
      </c>
      <c r="AZ150" s="33">
        <f>INDEX($CJ$5:$CJ$56,数据母表!AX150)</f>
        <v>17</v>
      </c>
      <c r="BA150" s="13">
        <f>[2]属性投放!CH151</f>
        <v>650</v>
      </c>
      <c r="BB150" s="13">
        <f>[2]属性投放!CI151</f>
        <v>325</v>
      </c>
      <c r="BC150" s="13">
        <f>[2]属性投放!CJ151</f>
        <v>6500</v>
      </c>
      <c r="BD150" s="32">
        <f>[1]卡牌消耗!AD150</f>
        <v>0</v>
      </c>
      <c r="BE150" s="32">
        <f>[1]卡牌消耗!AE150</f>
        <v>0</v>
      </c>
      <c r="BF150" s="32">
        <f>[1]卡牌消耗!AF150</f>
        <v>0</v>
      </c>
      <c r="BG150" s="32">
        <f>[1]卡牌消耗!AG150</f>
        <v>0</v>
      </c>
      <c r="BH150" s="32">
        <f>[1]卡牌消耗!AH150</f>
        <v>10</v>
      </c>
      <c r="BI150" s="32">
        <f>[1]卡牌消耗!AI150</f>
        <v>3</v>
      </c>
      <c r="BJ150" s="32">
        <f>[1]卡牌消耗!AJ150</f>
        <v>44450</v>
      </c>
      <c r="CP150" s="33">
        <v>146</v>
      </c>
      <c r="CQ150" s="33">
        <v>2</v>
      </c>
      <c r="CR150" s="13">
        <f>[1]卡牌消耗!DE150</f>
        <v>146800</v>
      </c>
      <c r="CS150" s="13">
        <f t="shared" si="40"/>
        <v>58720</v>
      </c>
      <c r="DK150" s="32">
        <v>146</v>
      </c>
      <c r="DL150" s="32">
        <f>[1]装备!AM151*8</f>
        <v>311720</v>
      </c>
      <c r="DM150" s="32">
        <f>[1]装备!AN151*8</f>
        <v>498760</v>
      </c>
      <c r="DN150" s="32">
        <f>[1]装备!AO151*8</f>
        <v>623440</v>
      </c>
      <c r="DO150" s="32">
        <f>[1]装备!AP151*8</f>
        <v>748120</v>
      </c>
      <c r="DR150" s="13">
        <v>146</v>
      </c>
      <c r="DS150" s="13">
        <v>1</v>
      </c>
      <c r="DT150" s="13">
        <f t="shared" si="41"/>
        <v>311720</v>
      </c>
      <c r="EH150" s="13">
        <f>[1]新神器!HA152</f>
        <v>10</v>
      </c>
      <c r="EI150" s="13">
        <f t="shared" si="42"/>
        <v>3</v>
      </c>
      <c r="EJ150" s="13">
        <f t="shared" si="43"/>
        <v>1</v>
      </c>
      <c r="EK150" s="13">
        <f>[1]新神器!HE152</f>
        <v>1606012</v>
      </c>
      <c r="EL150" s="13" t="str">
        <f>[1]新神器!HF152</f>
        <v>神器3-2 : 8级</v>
      </c>
      <c r="EM150" s="13">
        <f>[1]新神器!HH152</f>
        <v>8</v>
      </c>
      <c r="EN150" s="13">
        <f>[1]新神器!HJ152</f>
        <v>3</v>
      </c>
      <c r="EO150" s="13">
        <f>[2]新神器!$AW151*6</f>
        <v>5274</v>
      </c>
      <c r="EP150" s="13">
        <f t="shared" si="44"/>
        <v>726</v>
      </c>
      <c r="EQ150" s="13">
        <f t="shared" si="39"/>
        <v>60</v>
      </c>
      <c r="ER150" s="13">
        <f>[1]新神器!$HL152</f>
        <v>2800</v>
      </c>
      <c r="ES150" s="13">
        <f t="shared" si="45"/>
        <v>62.8</v>
      </c>
      <c r="ET150" s="13">
        <f t="shared" si="46"/>
        <v>69.36</v>
      </c>
      <c r="FV150" s="14"/>
      <c r="FW150" s="14"/>
    </row>
    <row r="151" spans="49:179" ht="16.5" x14ac:dyDescent="0.2">
      <c r="AW151" s="32">
        <v>4</v>
      </c>
      <c r="AX151" s="32">
        <v>43</v>
      </c>
      <c r="AY151" s="13">
        <f>[1]卡牌消耗!$AC151</f>
        <v>125</v>
      </c>
      <c r="AZ151" s="33">
        <f>INDEX($CJ$5:$CJ$56,数据母表!AX151)</f>
        <v>18</v>
      </c>
      <c r="BA151" s="13">
        <f>[2]属性投放!CH152</f>
        <v>750</v>
      </c>
      <c r="BB151" s="13">
        <f>[2]属性投放!CI152</f>
        <v>375</v>
      </c>
      <c r="BC151" s="13">
        <f>[2]属性投放!CJ152</f>
        <v>7500</v>
      </c>
      <c r="BD151" s="32">
        <f>[1]卡牌消耗!AD151</f>
        <v>0</v>
      </c>
      <c r="BE151" s="32">
        <f>[1]卡牌消耗!AE151</f>
        <v>0</v>
      </c>
      <c r="BF151" s="32">
        <f>[1]卡牌消耗!AF151</f>
        <v>0</v>
      </c>
      <c r="BG151" s="32">
        <f>[1]卡牌消耗!AG151</f>
        <v>0</v>
      </c>
      <c r="BH151" s="32">
        <f>[1]卡牌消耗!AH151</f>
        <v>10</v>
      </c>
      <c r="BI151" s="32">
        <f>[1]卡牌消耗!AI151</f>
        <v>3</v>
      </c>
      <c r="BJ151" s="32">
        <f>[1]卡牌消耗!AJ151</f>
        <v>44450</v>
      </c>
      <c r="CP151" s="33">
        <v>147</v>
      </c>
      <c r="CQ151" s="33">
        <v>2</v>
      </c>
      <c r="CR151" s="13">
        <f>[1]卡牌消耗!DE151</f>
        <v>153800</v>
      </c>
      <c r="CS151" s="13">
        <f t="shared" si="40"/>
        <v>61520</v>
      </c>
      <c r="DK151" s="32">
        <v>147</v>
      </c>
      <c r="DL151" s="32">
        <f>[1]装备!AM152*8</f>
        <v>326920</v>
      </c>
      <c r="DM151" s="32">
        <f>[1]装备!AN152*8</f>
        <v>523080</v>
      </c>
      <c r="DN151" s="32">
        <f>[1]装备!AO152*8</f>
        <v>653840</v>
      </c>
      <c r="DO151" s="32">
        <f>[1]装备!AP152*8</f>
        <v>784640</v>
      </c>
      <c r="DR151" s="13">
        <v>147</v>
      </c>
      <c r="DS151" s="13">
        <v>1</v>
      </c>
      <c r="DT151" s="13">
        <f t="shared" si="41"/>
        <v>326920</v>
      </c>
      <c r="EH151" s="13">
        <f>[1]新神器!HA153</f>
        <v>10</v>
      </c>
      <c r="EI151" s="13">
        <f t="shared" si="42"/>
        <v>3</v>
      </c>
      <c r="EJ151" s="13">
        <f t="shared" si="43"/>
        <v>1</v>
      </c>
      <c r="EK151" s="13">
        <f>[1]新神器!HE153</f>
        <v>1606012</v>
      </c>
      <c r="EL151" s="13" t="str">
        <f>[1]新神器!HF153</f>
        <v>神器3-2 : 9级</v>
      </c>
      <c r="EM151" s="13">
        <f>[1]新神器!HH153</f>
        <v>9</v>
      </c>
      <c r="EN151" s="13">
        <f>[1]新神器!HJ153</f>
        <v>3</v>
      </c>
      <c r="EO151" s="13">
        <f>[2]新神器!$AW152*6</f>
        <v>6036</v>
      </c>
      <c r="EP151" s="13">
        <f t="shared" si="44"/>
        <v>762</v>
      </c>
      <c r="EQ151" s="13">
        <f t="shared" si="39"/>
        <v>60</v>
      </c>
      <c r="ER151" s="13">
        <f>[1]新神器!$HL153</f>
        <v>2850</v>
      </c>
      <c r="ES151" s="13">
        <f t="shared" si="45"/>
        <v>62.85</v>
      </c>
      <c r="ET151" s="13">
        <f t="shared" si="46"/>
        <v>72.739999999999995</v>
      </c>
      <c r="FV151" s="14"/>
      <c r="FW151" s="14"/>
    </row>
    <row r="152" spans="49:179" ht="16.5" x14ac:dyDescent="0.2">
      <c r="AW152" s="32">
        <v>4</v>
      </c>
      <c r="AX152" s="32">
        <v>44</v>
      </c>
      <c r="AY152" s="13">
        <f>[1]卡牌消耗!$AC152</f>
        <v>128</v>
      </c>
      <c r="AZ152" s="33">
        <f>INDEX($CJ$5:$CJ$56,数据母表!AX152)</f>
        <v>18</v>
      </c>
      <c r="BA152" s="13">
        <f>[2]属性投放!CH153</f>
        <v>750</v>
      </c>
      <c r="BB152" s="13">
        <f>[2]属性投放!CI153</f>
        <v>375</v>
      </c>
      <c r="BC152" s="13">
        <f>[2]属性投放!CJ153</f>
        <v>7500</v>
      </c>
      <c r="BD152" s="32">
        <f>[1]卡牌消耗!AD152</f>
        <v>0</v>
      </c>
      <c r="BE152" s="32">
        <f>[1]卡牌消耗!AE152</f>
        <v>0</v>
      </c>
      <c r="BF152" s="32">
        <f>[1]卡牌消耗!AF152</f>
        <v>0</v>
      </c>
      <c r="BG152" s="32">
        <f>[1]卡牌消耗!AG152</f>
        <v>0</v>
      </c>
      <c r="BH152" s="32">
        <f>[1]卡牌消耗!AH152</f>
        <v>15</v>
      </c>
      <c r="BI152" s="32">
        <f>[1]卡牌消耗!AI152</f>
        <v>3</v>
      </c>
      <c r="BJ152" s="32">
        <f>[1]卡牌消耗!AJ152</f>
        <v>56600</v>
      </c>
      <c r="CP152" s="33">
        <v>148</v>
      </c>
      <c r="CQ152" s="33">
        <v>2</v>
      </c>
      <c r="CR152" s="13">
        <f>[1]卡牌消耗!DE152</f>
        <v>160750</v>
      </c>
      <c r="CS152" s="13">
        <f t="shared" si="40"/>
        <v>64300</v>
      </c>
      <c r="DK152" s="32">
        <v>148</v>
      </c>
      <c r="DL152" s="32">
        <f>[1]装备!AM153*8</f>
        <v>342120</v>
      </c>
      <c r="DM152" s="32">
        <f>[1]装备!AN153*8</f>
        <v>547400</v>
      </c>
      <c r="DN152" s="32">
        <f>[1]装备!AO153*8</f>
        <v>684280</v>
      </c>
      <c r="DO152" s="32">
        <f>[1]装备!AP153*8</f>
        <v>821120</v>
      </c>
      <c r="DR152" s="13">
        <v>148</v>
      </c>
      <c r="DS152" s="13">
        <v>1</v>
      </c>
      <c r="DT152" s="13">
        <f t="shared" si="41"/>
        <v>342120</v>
      </c>
      <c r="EH152" s="13">
        <f>[1]新神器!HA154</f>
        <v>10</v>
      </c>
      <c r="EI152" s="13">
        <f t="shared" si="42"/>
        <v>3</v>
      </c>
      <c r="EJ152" s="13">
        <f t="shared" si="43"/>
        <v>1</v>
      </c>
      <c r="EK152" s="13">
        <f>[1]新神器!HE154</f>
        <v>1606012</v>
      </c>
      <c r="EL152" s="13" t="str">
        <f>[1]新神器!HF154</f>
        <v>神器3-2 : 10级</v>
      </c>
      <c r="EM152" s="13">
        <f>[1]新神器!HH154</f>
        <v>10</v>
      </c>
      <c r="EN152" s="13">
        <f>[1]新神器!HJ154</f>
        <v>5</v>
      </c>
      <c r="EO152" s="13">
        <f>[2]新神器!$AW153*6</f>
        <v>6846</v>
      </c>
      <c r="EP152" s="13">
        <f t="shared" si="44"/>
        <v>810</v>
      </c>
      <c r="EQ152" s="13">
        <f t="shared" si="39"/>
        <v>100</v>
      </c>
      <c r="ER152" s="13">
        <f>[1]新神器!$HL154</f>
        <v>2950</v>
      </c>
      <c r="ES152" s="13">
        <f t="shared" si="45"/>
        <v>102.95</v>
      </c>
      <c r="ET152" s="13">
        <f t="shared" si="46"/>
        <v>47.21</v>
      </c>
      <c r="FV152" s="14"/>
      <c r="FW152" s="14"/>
    </row>
    <row r="153" spans="49:179" ht="16.5" x14ac:dyDescent="0.2">
      <c r="AW153" s="32">
        <v>4</v>
      </c>
      <c r="AX153" s="32">
        <v>45</v>
      </c>
      <c r="AY153" s="13">
        <f>[1]卡牌消耗!$AC153</f>
        <v>130</v>
      </c>
      <c r="AZ153" s="33">
        <f>INDEX($CJ$5:$CJ$56,数据母表!AX153)</f>
        <v>18</v>
      </c>
      <c r="BA153" s="13">
        <f>[2]属性投放!CH154</f>
        <v>750</v>
      </c>
      <c r="BB153" s="13">
        <f>[2]属性投放!CI154</f>
        <v>375</v>
      </c>
      <c r="BC153" s="13">
        <f>[2]属性投放!CJ154</f>
        <v>7500</v>
      </c>
      <c r="BD153" s="32">
        <f>[1]卡牌消耗!AD153</f>
        <v>0</v>
      </c>
      <c r="BE153" s="32">
        <f>[1]卡牌消耗!AE153</f>
        <v>0</v>
      </c>
      <c r="BF153" s="32">
        <f>[1]卡牌消耗!AF153</f>
        <v>0</v>
      </c>
      <c r="BG153" s="32">
        <f>[1]卡牌消耗!AG153</f>
        <v>0</v>
      </c>
      <c r="BH153" s="32">
        <f>[1]卡牌消耗!AH153</f>
        <v>15</v>
      </c>
      <c r="BI153" s="32">
        <f>[1]卡牌消耗!AI153</f>
        <v>3</v>
      </c>
      <c r="BJ153" s="32">
        <f>[1]卡牌消耗!AJ153</f>
        <v>56600</v>
      </c>
      <c r="CP153" s="33">
        <v>149</v>
      </c>
      <c r="CQ153" s="33">
        <v>2</v>
      </c>
      <c r="CR153" s="13">
        <f>[1]卡牌消耗!DE153</f>
        <v>167750</v>
      </c>
      <c r="CS153" s="13">
        <f t="shared" si="40"/>
        <v>67100</v>
      </c>
      <c r="DK153" s="32">
        <v>149</v>
      </c>
      <c r="DL153" s="32">
        <f>[1]装备!AM154*8</f>
        <v>357360</v>
      </c>
      <c r="DM153" s="32">
        <f>[1]装备!AN154*8</f>
        <v>571760</v>
      </c>
      <c r="DN153" s="32">
        <f>[1]装备!AO154*8</f>
        <v>714680</v>
      </c>
      <c r="DO153" s="32">
        <f>[1]装备!AP154*8</f>
        <v>857600</v>
      </c>
      <c r="DR153" s="13">
        <v>149</v>
      </c>
      <c r="DS153" s="13">
        <v>1</v>
      </c>
      <c r="DT153" s="13">
        <f t="shared" si="41"/>
        <v>357360</v>
      </c>
      <c r="EH153" s="13">
        <f>[1]新神器!HA155</f>
        <v>10</v>
      </c>
      <c r="EI153" s="13">
        <f t="shared" si="42"/>
        <v>3</v>
      </c>
      <c r="EJ153" s="13">
        <f t="shared" si="43"/>
        <v>1</v>
      </c>
      <c r="EK153" s="13">
        <f>[1]新神器!HE155</f>
        <v>1606012</v>
      </c>
      <c r="EL153" s="13" t="str">
        <f>[1]新神器!HF155</f>
        <v>神器3-2 : 11级</v>
      </c>
      <c r="EM153" s="13">
        <f>[1]新神器!HH155</f>
        <v>11</v>
      </c>
      <c r="EN153" s="13">
        <f>[1]新神器!HJ155</f>
        <v>5</v>
      </c>
      <c r="EO153" s="13">
        <f>[2]新神器!$AW154*6</f>
        <v>7692</v>
      </c>
      <c r="EP153" s="13">
        <f t="shared" si="44"/>
        <v>846</v>
      </c>
      <c r="EQ153" s="13">
        <f t="shared" si="39"/>
        <v>100</v>
      </c>
      <c r="ER153" s="13">
        <f>[1]新神器!$HL155</f>
        <v>3000</v>
      </c>
      <c r="ES153" s="13">
        <f t="shared" si="45"/>
        <v>103</v>
      </c>
      <c r="ET153" s="13">
        <f t="shared" si="46"/>
        <v>49.28</v>
      </c>
      <c r="FV153" s="14"/>
      <c r="FW153" s="14"/>
    </row>
    <row r="154" spans="49:179" ht="16.5" x14ac:dyDescent="0.2">
      <c r="AW154" s="32">
        <v>4</v>
      </c>
      <c r="AX154" s="32">
        <v>46</v>
      </c>
      <c r="AY154" s="13">
        <f>[1]卡牌消耗!$AC154</f>
        <v>133</v>
      </c>
      <c r="AZ154" s="33">
        <f>INDEX($CJ$5:$CJ$56,数据母表!AX154)</f>
        <v>19</v>
      </c>
      <c r="BA154" s="13">
        <f>[2]属性投放!CH155</f>
        <v>900</v>
      </c>
      <c r="BB154" s="13">
        <f>[2]属性投放!CI155</f>
        <v>450</v>
      </c>
      <c r="BC154" s="13">
        <f>[2]属性投放!CJ155</f>
        <v>9000</v>
      </c>
      <c r="BD154" s="32">
        <f>[1]卡牌消耗!AD154</f>
        <v>0</v>
      </c>
      <c r="BE154" s="32">
        <f>[1]卡牌消耗!AE154</f>
        <v>0</v>
      </c>
      <c r="BF154" s="32">
        <f>[1]卡牌消耗!AF154</f>
        <v>0</v>
      </c>
      <c r="BG154" s="32">
        <f>[1]卡牌消耗!AG154</f>
        <v>0</v>
      </c>
      <c r="BH154" s="32">
        <f>[1]卡牌消耗!AH154</f>
        <v>15</v>
      </c>
      <c r="BI154" s="32">
        <f>[1]卡牌消耗!AI154</f>
        <v>3</v>
      </c>
      <c r="BJ154" s="32">
        <f>[1]卡牌消耗!AJ154</f>
        <v>60650</v>
      </c>
      <c r="CP154" s="33">
        <v>150</v>
      </c>
      <c r="CQ154" s="33">
        <v>2</v>
      </c>
      <c r="CR154" s="13">
        <f>[1]卡牌消耗!DE154</f>
        <v>279600</v>
      </c>
      <c r="CS154" s="13">
        <f t="shared" si="40"/>
        <v>111840</v>
      </c>
      <c r="DK154" s="32">
        <v>150</v>
      </c>
      <c r="DL154" s="32">
        <f>[1]装备!AM155*8</f>
        <v>372560</v>
      </c>
      <c r="DM154" s="32">
        <f>[1]装备!AN155*8</f>
        <v>596080</v>
      </c>
      <c r="DN154" s="32">
        <f>[1]装备!AO155*8</f>
        <v>745080</v>
      </c>
      <c r="DO154" s="32">
        <f>[1]装备!AP155*8</f>
        <v>894120</v>
      </c>
      <c r="DR154" s="13">
        <v>150</v>
      </c>
      <c r="DS154" s="13">
        <v>1</v>
      </c>
      <c r="DT154" s="13">
        <f t="shared" si="41"/>
        <v>372560</v>
      </c>
      <c r="EH154" s="13">
        <f>[1]新神器!HA156</f>
        <v>10</v>
      </c>
      <c r="EI154" s="13">
        <f t="shared" si="42"/>
        <v>3</v>
      </c>
      <c r="EJ154" s="13">
        <f t="shared" si="43"/>
        <v>1</v>
      </c>
      <c r="EK154" s="13">
        <f>[1]新神器!HE156</f>
        <v>1606012</v>
      </c>
      <c r="EL154" s="13" t="str">
        <f>[1]新神器!HF156</f>
        <v>神器3-2 : 12级</v>
      </c>
      <c r="EM154" s="13">
        <f>[1]新神器!HH156</f>
        <v>12</v>
      </c>
      <c r="EN154" s="13">
        <f>[1]新神器!HJ156</f>
        <v>6</v>
      </c>
      <c r="EO154" s="13">
        <f>[2]新神器!$AW155*6</f>
        <v>8580</v>
      </c>
      <c r="EP154" s="13">
        <f t="shared" si="44"/>
        <v>888</v>
      </c>
      <c r="EQ154" s="13">
        <f t="shared" si="39"/>
        <v>120</v>
      </c>
      <c r="ER154" s="13">
        <f>[1]新神器!$HL156</f>
        <v>3050</v>
      </c>
      <c r="ES154" s="13">
        <f t="shared" si="45"/>
        <v>123.05</v>
      </c>
      <c r="ET154" s="13">
        <f t="shared" si="46"/>
        <v>43.3</v>
      </c>
      <c r="FV154" s="14"/>
      <c r="FW154" s="14"/>
    </row>
    <row r="155" spans="49:179" ht="16.5" x14ac:dyDescent="0.2">
      <c r="AW155" s="32">
        <v>4</v>
      </c>
      <c r="AX155" s="32">
        <v>47</v>
      </c>
      <c r="AY155" s="13">
        <f>[1]卡牌消耗!$AC155</f>
        <v>135</v>
      </c>
      <c r="AZ155" s="33">
        <f>INDEX($CJ$5:$CJ$56,数据母表!AX155)</f>
        <v>19</v>
      </c>
      <c r="BA155" s="13">
        <f>[2]属性投放!CH156</f>
        <v>900</v>
      </c>
      <c r="BB155" s="13">
        <f>[2]属性投放!CI156</f>
        <v>450</v>
      </c>
      <c r="BC155" s="13">
        <f>[2]属性投放!CJ156</f>
        <v>9000</v>
      </c>
      <c r="BD155" s="32">
        <f>[1]卡牌消耗!AD155</f>
        <v>0</v>
      </c>
      <c r="BE155" s="32">
        <f>[1]卡牌消耗!AE155</f>
        <v>0</v>
      </c>
      <c r="BF155" s="32">
        <f>[1]卡牌消耗!AF155</f>
        <v>0</v>
      </c>
      <c r="BG155" s="32">
        <f>[1]卡牌消耗!AG155</f>
        <v>0</v>
      </c>
      <c r="BH155" s="32">
        <f>[1]卡牌消耗!AH155</f>
        <v>15</v>
      </c>
      <c r="BI155" s="32">
        <f>[1]卡牌消耗!AI155</f>
        <v>3</v>
      </c>
      <c r="BJ155" s="32">
        <f>[1]卡牌消耗!AJ155</f>
        <v>123150</v>
      </c>
      <c r="CP155" s="33">
        <v>1</v>
      </c>
      <c r="CQ155" s="33">
        <v>3</v>
      </c>
      <c r="CR155" s="13">
        <f>[1]卡牌消耗!DF5</f>
        <v>300</v>
      </c>
      <c r="CS155" s="13">
        <f t="shared" si="40"/>
        <v>120</v>
      </c>
      <c r="DR155" s="13">
        <v>1</v>
      </c>
      <c r="DS155" s="13">
        <v>2</v>
      </c>
      <c r="DT155" s="13">
        <f t="shared" si="41"/>
        <v>840</v>
      </c>
      <c r="EH155" s="13">
        <f>[1]新神器!HA157</f>
        <v>10</v>
      </c>
      <c r="EI155" s="13">
        <f t="shared" si="42"/>
        <v>3</v>
      </c>
      <c r="EJ155" s="13">
        <f t="shared" si="43"/>
        <v>1</v>
      </c>
      <c r="EK155" s="13">
        <f>[1]新神器!HE157</f>
        <v>1606012</v>
      </c>
      <c r="EL155" s="13" t="str">
        <f>[1]新神器!HF157</f>
        <v>神器3-2 : 13级</v>
      </c>
      <c r="EM155" s="13">
        <f>[1]新神器!HH157</f>
        <v>13</v>
      </c>
      <c r="EN155" s="13">
        <f>[1]新神器!HJ157</f>
        <v>7</v>
      </c>
      <c r="EO155" s="13">
        <f>[2]新神器!$AW156*6</f>
        <v>9480</v>
      </c>
      <c r="EP155" s="13">
        <f t="shared" si="44"/>
        <v>900</v>
      </c>
      <c r="EQ155" s="13">
        <f t="shared" si="39"/>
        <v>140</v>
      </c>
      <c r="ER155" s="13">
        <f>[1]新神器!$HL157</f>
        <v>3100</v>
      </c>
      <c r="ES155" s="13">
        <f t="shared" si="45"/>
        <v>143.1</v>
      </c>
      <c r="ET155" s="13">
        <f t="shared" si="46"/>
        <v>37.74</v>
      </c>
      <c r="FV155" s="14"/>
      <c r="FW155" s="14"/>
    </row>
    <row r="156" spans="49:179" ht="16.5" x14ac:dyDescent="0.2">
      <c r="AW156" s="32">
        <v>4</v>
      </c>
      <c r="AX156" s="32">
        <v>48</v>
      </c>
      <c r="AY156" s="13">
        <f>[1]卡牌消耗!$AC156</f>
        <v>138</v>
      </c>
      <c r="AZ156" s="33">
        <f>INDEX($CJ$5:$CJ$56,数据母表!AX156)</f>
        <v>19</v>
      </c>
      <c r="BA156" s="13">
        <f>[2]属性投放!CH157</f>
        <v>900</v>
      </c>
      <c r="BB156" s="13">
        <f>[2]属性投放!CI157</f>
        <v>450</v>
      </c>
      <c r="BC156" s="13">
        <f>[2]属性投放!CJ157</f>
        <v>9000</v>
      </c>
      <c r="BD156" s="32">
        <f>[1]卡牌消耗!AD156</f>
        <v>0</v>
      </c>
      <c r="BE156" s="32">
        <f>[1]卡牌消耗!AE156</f>
        <v>0</v>
      </c>
      <c r="BF156" s="32">
        <f>[1]卡牌消耗!AF156</f>
        <v>0</v>
      </c>
      <c r="BG156" s="32">
        <f>[1]卡牌消耗!AG156</f>
        <v>0</v>
      </c>
      <c r="BH156" s="32">
        <f>[1]卡牌消耗!AH156</f>
        <v>15</v>
      </c>
      <c r="BI156" s="32">
        <f>[1]卡牌消耗!AI156</f>
        <v>3</v>
      </c>
      <c r="BJ156" s="32">
        <f>[1]卡牌消耗!AJ156</f>
        <v>123150</v>
      </c>
      <c r="CP156" s="33">
        <v>2</v>
      </c>
      <c r="CQ156" s="33">
        <v>3</v>
      </c>
      <c r="CR156" s="13">
        <f>[1]卡牌消耗!DF6</f>
        <v>400</v>
      </c>
      <c r="CS156" s="13">
        <f t="shared" si="40"/>
        <v>160</v>
      </c>
      <c r="DR156" s="13">
        <v>2</v>
      </c>
      <c r="DS156" s="13">
        <v>2</v>
      </c>
      <c r="DT156" s="13">
        <f t="shared" si="41"/>
        <v>880</v>
      </c>
      <c r="EH156" s="13">
        <f>[1]新神器!HA158</f>
        <v>10</v>
      </c>
      <c r="EI156" s="13">
        <f t="shared" si="42"/>
        <v>3</v>
      </c>
      <c r="EJ156" s="13">
        <f t="shared" si="43"/>
        <v>1</v>
      </c>
      <c r="EK156" s="13">
        <f>[1]新神器!HE158</f>
        <v>1606012</v>
      </c>
      <c r="EL156" s="13" t="str">
        <f>[1]新神器!HF158</f>
        <v>神器3-2 : 14级</v>
      </c>
      <c r="EM156" s="13">
        <f>[1]新神器!HH158</f>
        <v>14</v>
      </c>
      <c r="EN156" s="13">
        <f>[1]新神器!HJ158</f>
        <v>7</v>
      </c>
      <c r="EO156" s="13">
        <f>[2]新神器!$AW157*6</f>
        <v>10452</v>
      </c>
      <c r="EP156" s="13">
        <f t="shared" si="44"/>
        <v>972</v>
      </c>
      <c r="EQ156" s="13">
        <f t="shared" si="39"/>
        <v>140</v>
      </c>
      <c r="ER156" s="13">
        <f>[1]新神器!$HL158</f>
        <v>3200</v>
      </c>
      <c r="ES156" s="13">
        <f t="shared" si="45"/>
        <v>143.19999999999999</v>
      </c>
      <c r="ET156" s="13">
        <f t="shared" si="46"/>
        <v>40.729999999999997</v>
      </c>
      <c r="FV156" s="14"/>
      <c r="FW156" s="14"/>
    </row>
    <row r="157" spans="49:179" ht="16.5" x14ac:dyDescent="0.2">
      <c r="AW157" s="32">
        <v>4</v>
      </c>
      <c r="AX157" s="32">
        <v>49</v>
      </c>
      <c r="AY157" s="13">
        <f>[1]卡牌消耗!$AC157</f>
        <v>140</v>
      </c>
      <c r="AZ157" s="33">
        <f>INDEX($CJ$5:$CJ$56,数据母表!AX157)</f>
        <v>20</v>
      </c>
      <c r="BA157" s="13">
        <f>[2]属性投放!CH158</f>
        <v>1000</v>
      </c>
      <c r="BB157" s="13">
        <f>[2]属性投放!CI158</f>
        <v>500</v>
      </c>
      <c r="BC157" s="13">
        <f>[2]属性投放!CJ158</f>
        <v>10000</v>
      </c>
      <c r="BD157" s="32">
        <f>[1]卡牌消耗!AD157</f>
        <v>0</v>
      </c>
      <c r="BE157" s="32">
        <f>[1]卡牌消耗!AE157</f>
        <v>0</v>
      </c>
      <c r="BF157" s="32">
        <f>[1]卡牌消耗!AF157</f>
        <v>0</v>
      </c>
      <c r="BG157" s="32">
        <f>[1]卡牌消耗!AG157</f>
        <v>0</v>
      </c>
      <c r="BH157" s="32">
        <f>[1]卡牌消耗!AH157</f>
        <v>15</v>
      </c>
      <c r="BI157" s="32">
        <f>[1]卡牌消耗!AI157</f>
        <v>3</v>
      </c>
      <c r="BJ157" s="32">
        <f>[1]卡牌消耗!AJ157</f>
        <v>123150</v>
      </c>
      <c r="CP157" s="33">
        <v>3</v>
      </c>
      <c r="CQ157" s="33">
        <v>3</v>
      </c>
      <c r="CR157" s="13">
        <f>[1]卡牌消耗!DF7</f>
        <v>450</v>
      </c>
      <c r="CS157" s="13">
        <f t="shared" si="40"/>
        <v>180</v>
      </c>
      <c r="DR157" s="13">
        <v>3</v>
      </c>
      <c r="DS157" s="13">
        <v>2</v>
      </c>
      <c r="DT157" s="13">
        <f t="shared" si="41"/>
        <v>920</v>
      </c>
      <c r="EH157" s="13">
        <f>[1]新神器!HA159</f>
        <v>10</v>
      </c>
      <c r="EI157" s="13">
        <f t="shared" si="42"/>
        <v>3</v>
      </c>
      <c r="EJ157" s="13">
        <f t="shared" si="43"/>
        <v>1</v>
      </c>
      <c r="EK157" s="13">
        <f>[1]新神器!HE159</f>
        <v>1606012</v>
      </c>
      <c r="EL157" s="13" t="str">
        <f>[1]新神器!HF159</f>
        <v>神器3-2 : 15级</v>
      </c>
      <c r="EM157" s="13">
        <f>[1]新神器!HH159</f>
        <v>15</v>
      </c>
      <c r="EN157" s="13">
        <f>[1]新神器!HJ159</f>
        <v>7</v>
      </c>
      <c r="EO157" s="13">
        <f>[2]新神器!$AW158*6</f>
        <v>11430</v>
      </c>
      <c r="EP157" s="13">
        <f t="shared" si="44"/>
        <v>978</v>
      </c>
      <c r="EQ157" s="13">
        <f t="shared" si="39"/>
        <v>140</v>
      </c>
      <c r="ER157" s="13">
        <f>[1]新神器!$HL159</f>
        <v>3250</v>
      </c>
      <c r="ES157" s="13">
        <f t="shared" si="45"/>
        <v>143.25</v>
      </c>
      <c r="ET157" s="13">
        <f t="shared" si="46"/>
        <v>40.96</v>
      </c>
      <c r="FV157" s="14"/>
      <c r="FW157" s="14"/>
    </row>
    <row r="158" spans="49:179" ht="16.5" x14ac:dyDescent="0.2">
      <c r="AW158" s="32">
        <v>4</v>
      </c>
      <c r="AX158" s="32">
        <v>50</v>
      </c>
      <c r="AY158" s="13">
        <f>[1]卡牌消耗!$AC158</f>
        <v>143</v>
      </c>
      <c r="AZ158" s="33">
        <f>INDEX($CJ$5:$CJ$56,数据母表!AX158)</f>
        <v>20</v>
      </c>
      <c r="BA158" s="13">
        <f>[2]属性投放!CH159</f>
        <v>1000</v>
      </c>
      <c r="BB158" s="13">
        <f>[2]属性投放!CI159</f>
        <v>500</v>
      </c>
      <c r="BC158" s="13">
        <f>[2]属性投放!CJ159</f>
        <v>10000</v>
      </c>
      <c r="BD158" s="32">
        <f>[1]卡牌消耗!AD158</f>
        <v>0</v>
      </c>
      <c r="BE158" s="32">
        <f>[1]卡牌消耗!AE158</f>
        <v>0</v>
      </c>
      <c r="BF158" s="32">
        <f>[1]卡牌消耗!AF158</f>
        <v>0</v>
      </c>
      <c r="BG158" s="32">
        <f>[1]卡牌消耗!AG158</f>
        <v>0</v>
      </c>
      <c r="BH158" s="32">
        <f>[1]卡牌消耗!AH158</f>
        <v>15</v>
      </c>
      <c r="BI158" s="32">
        <f>[1]卡牌消耗!AI158</f>
        <v>3</v>
      </c>
      <c r="BJ158" s="32">
        <f>[1]卡牌消耗!AJ158</f>
        <v>205300</v>
      </c>
      <c r="CP158" s="33">
        <v>4</v>
      </c>
      <c r="CQ158" s="33">
        <v>3</v>
      </c>
      <c r="CR158" s="13">
        <f>[1]卡牌消耗!DF8</f>
        <v>500</v>
      </c>
      <c r="CS158" s="13">
        <f t="shared" si="40"/>
        <v>200</v>
      </c>
      <c r="DR158" s="13">
        <v>4</v>
      </c>
      <c r="DS158" s="13">
        <v>2</v>
      </c>
      <c r="DT158" s="13">
        <f t="shared" si="41"/>
        <v>960</v>
      </c>
      <c r="EH158" s="13">
        <f>[1]新神器!HA160</f>
        <v>10</v>
      </c>
      <c r="EI158" s="13">
        <f t="shared" si="42"/>
        <v>3</v>
      </c>
      <c r="EJ158" s="13">
        <f t="shared" si="43"/>
        <v>1</v>
      </c>
      <c r="EK158" s="13">
        <f>[1]新神器!HE160</f>
        <v>1606012</v>
      </c>
      <c r="EL158" s="13" t="str">
        <f>[1]新神器!HF160</f>
        <v>神器3-2 : 16级</v>
      </c>
      <c r="EM158" s="13">
        <f>[1]新神器!HH160</f>
        <v>16</v>
      </c>
      <c r="EN158" s="13">
        <f>[1]新神器!HJ160</f>
        <v>10</v>
      </c>
      <c r="EO158" s="13">
        <f>[2]新神器!$AW159*6</f>
        <v>12456</v>
      </c>
      <c r="EP158" s="13">
        <f t="shared" si="44"/>
        <v>1026</v>
      </c>
      <c r="EQ158" s="13">
        <f t="shared" si="39"/>
        <v>200</v>
      </c>
      <c r="ER158" s="13">
        <f>[1]新神器!$HL160</f>
        <v>3300</v>
      </c>
      <c r="ES158" s="13">
        <f t="shared" si="45"/>
        <v>203.3</v>
      </c>
      <c r="ET158" s="13">
        <f t="shared" si="46"/>
        <v>30.28</v>
      </c>
      <c r="FV158" s="14"/>
      <c r="FW158" s="14"/>
    </row>
    <row r="159" spans="49:179" ht="16.5" x14ac:dyDescent="0.2">
      <c r="AW159" s="32">
        <v>4</v>
      </c>
      <c r="AX159" s="32">
        <v>51</v>
      </c>
      <c r="AY159" s="13">
        <f>[1]卡牌消耗!$AC159</f>
        <v>145</v>
      </c>
      <c r="AZ159" s="33">
        <f>INDEX($CJ$5:$CJ$56,数据母表!AX159)</f>
        <v>20</v>
      </c>
      <c r="BA159" s="13">
        <f>[2]属性投放!CH160</f>
        <v>1000</v>
      </c>
      <c r="BB159" s="13">
        <f>[2]属性投放!CI160</f>
        <v>500</v>
      </c>
      <c r="BC159" s="13">
        <f>[2]属性投放!CJ160</f>
        <v>10000</v>
      </c>
      <c r="BD159" s="32">
        <f>[1]卡牌消耗!AD159</f>
        <v>0</v>
      </c>
      <c r="BE159" s="32">
        <f>[1]卡牌消耗!AE159</f>
        <v>0</v>
      </c>
      <c r="BF159" s="32">
        <f>[1]卡牌消耗!AF159</f>
        <v>0</v>
      </c>
      <c r="BG159" s="32">
        <f>[1]卡牌消耗!AG159</f>
        <v>0</v>
      </c>
      <c r="BH159" s="32">
        <f>[1]卡牌消耗!AH159</f>
        <v>15</v>
      </c>
      <c r="BI159" s="32">
        <f>[1]卡牌消耗!AI159</f>
        <v>3</v>
      </c>
      <c r="BJ159" s="32">
        <f>[1]卡牌消耗!AJ159</f>
        <v>225800</v>
      </c>
      <c r="CP159" s="33">
        <v>5</v>
      </c>
      <c r="CQ159" s="33">
        <v>3</v>
      </c>
      <c r="CR159" s="13">
        <f>[1]卡牌消耗!DF9</f>
        <v>600</v>
      </c>
      <c r="CS159" s="13">
        <f t="shared" si="40"/>
        <v>240</v>
      </c>
      <c r="DR159" s="13">
        <v>5</v>
      </c>
      <c r="DS159" s="13">
        <v>2</v>
      </c>
      <c r="DT159" s="13">
        <f t="shared" si="41"/>
        <v>960</v>
      </c>
      <c r="EH159" s="13">
        <f>[1]新神器!HA161</f>
        <v>10</v>
      </c>
      <c r="EI159" s="13">
        <f t="shared" si="42"/>
        <v>3</v>
      </c>
      <c r="EJ159" s="13">
        <f t="shared" si="43"/>
        <v>1</v>
      </c>
      <c r="EK159" s="13">
        <f>[1]新神器!HE161</f>
        <v>1606012</v>
      </c>
      <c r="EL159" s="13" t="str">
        <f>[1]新神器!HF161</f>
        <v>神器3-2 : 17级</v>
      </c>
      <c r="EM159" s="13">
        <f>[1]新神器!HH161</f>
        <v>17</v>
      </c>
      <c r="EN159" s="13">
        <f>[1]新神器!HJ161</f>
        <v>10</v>
      </c>
      <c r="EO159" s="13">
        <f>[2]新神器!$AW160*6</f>
        <v>13518</v>
      </c>
      <c r="EP159" s="13">
        <f t="shared" si="44"/>
        <v>1062</v>
      </c>
      <c r="EQ159" s="13">
        <f t="shared" si="39"/>
        <v>200</v>
      </c>
      <c r="ER159" s="13">
        <f>[1]新神器!$HL161</f>
        <v>3350</v>
      </c>
      <c r="ES159" s="13">
        <f t="shared" si="45"/>
        <v>203.35</v>
      </c>
      <c r="ET159" s="13">
        <f t="shared" si="46"/>
        <v>31.34</v>
      </c>
      <c r="FV159" s="14"/>
      <c r="FW159" s="14"/>
    </row>
    <row r="160" spans="49:179" ht="16.5" x14ac:dyDescent="0.2">
      <c r="AW160" s="32">
        <v>4</v>
      </c>
      <c r="AX160" s="32">
        <v>52</v>
      </c>
      <c r="AY160" s="13">
        <f>[1]卡牌消耗!$AC160</f>
        <v>148</v>
      </c>
      <c r="AZ160" s="33">
        <f>INDEX($CJ$5:$CJ$56,数据母表!AX160)</f>
        <v>20</v>
      </c>
      <c r="BA160" s="13">
        <f>[2]属性投放!CH161</f>
        <v>1000</v>
      </c>
      <c r="BB160" s="13">
        <f>[2]属性投放!CI161</f>
        <v>500</v>
      </c>
      <c r="BC160" s="13">
        <f>[2]属性投放!CJ161</f>
        <v>10000</v>
      </c>
      <c r="BD160" s="32">
        <f>[1]卡牌消耗!AD160</f>
        <v>0</v>
      </c>
      <c r="BE160" s="32">
        <f>[1]卡牌消耗!AE160</f>
        <v>0</v>
      </c>
      <c r="BF160" s="32">
        <f>[1]卡牌消耗!AF160</f>
        <v>0</v>
      </c>
      <c r="BG160" s="32">
        <f>[1]卡牌消耗!AG160</f>
        <v>0</v>
      </c>
      <c r="BH160" s="32">
        <f>[1]卡牌消耗!AH160</f>
        <v>15</v>
      </c>
      <c r="BI160" s="32">
        <f>[1]卡牌消耗!AI160</f>
        <v>3</v>
      </c>
      <c r="BJ160" s="32">
        <f>[1]卡牌消耗!AJ160</f>
        <v>225800</v>
      </c>
      <c r="CP160" s="33">
        <v>6</v>
      </c>
      <c r="CQ160" s="33">
        <v>3</v>
      </c>
      <c r="CR160" s="13">
        <f>[1]卡牌消耗!DF10</f>
        <v>650</v>
      </c>
      <c r="CS160" s="13">
        <f t="shared" si="40"/>
        <v>260</v>
      </c>
      <c r="DR160" s="13">
        <v>6</v>
      </c>
      <c r="DS160" s="13">
        <v>2</v>
      </c>
      <c r="DT160" s="13">
        <f t="shared" si="41"/>
        <v>1000</v>
      </c>
      <c r="EH160" s="13">
        <f>[1]新神器!HA162</f>
        <v>10</v>
      </c>
      <c r="EI160" s="13">
        <f t="shared" si="42"/>
        <v>3</v>
      </c>
      <c r="EJ160" s="13">
        <f t="shared" si="43"/>
        <v>1</v>
      </c>
      <c r="EK160" s="13">
        <f>[1]新神器!HE162</f>
        <v>1606012</v>
      </c>
      <c r="EL160" s="13" t="str">
        <f>[1]新神器!HF162</f>
        <v>神器3-2 : 18级</v>
      </c>
      <c r="EM160" s="13">
        <f>[1]新神器!HH162</f>
        <v>18</v>
      </c>
      <c r="EN160" s="13">
        <f>[1]新神器!HJ162</f>
        <v>10</v>
      </c>
      <c r="EO160" s="13">
        <f>[2]新神器!$AW161*6</f>
        <v>14622</v>
      </c>
      <c r="EP160" s="13">
        <f t="shared" si="44"/>
        <v>1104</v>
      </c>
      <c r="EQ160" s="13">
        <f t="shared" si="39"/>
        <v>200</v>
      </c>
      <c r="ER160" s="13">
        <f>[1]新神器!$HL162</f>
        <v>3400</v>
      </c>
      <c r="ES160" s="13">
        <f t="shared" si="45"/>
        <v>203.4</v>
      </c>
      <c r="ET160" s="13">
        <f t="shared" si="46"/>
        <v>32.57</v>
      </c>
      <c r="FV160" s="14"/>
      <c r="FW160" s="14"/>
    </row>
    <row r="161" spans="49:179" ht="16.5" x14ac:dyDescent="0.2">
      <c r="AW161" s="32">
        <v>5</v>
      </c>
      <c r="AX161" s="32">
        <v>1</v>
      </c>
      <c r="AY161" s="13">
        <f>[1]卡牌消耗!$AC161</f>
        <v>3</v>
      </c>
      <c r="AZ161" s="33">
        <f>INDEX($CJ$5:$CJ$56,数据母表!AX161)</f>
        <v>1</v>
      </c>
      <c r="BA161" s="13">
        <f>[2]属性投放!CH162</f>
        <v>35</v>
      </c>
      <c r="BB161" s="13">
        <f>[2]属性投放!CI162</f>
        <v>18</v>
      </c>
      <c r="BC161" s="13">
        <f>[2]属性投放!CJ162</f>
        <v>210</v>
      </c>
      <c r="BD161" s="32">
        <f>[1]卡牌消耗!AD161</f>
        <v>40</v>
      </c>
      <c r="BE161" s="32">
        <f>[1]卡牌消耗!AE161</f>
        <v>0</v>
      </c>
      <c r="BF161" s="32">
        <f>[1]卡牌消耗!AF161</f>
        <v>0</v>
      </c>
      <c r="BG161" s="32">
        <f>[1]卡牌消耗!AG161</f>
        <v>0</v>
      </c>
      <c r="BH161" s="32">
        <f>[1]卡牌消耗!AH161</f>
        <v>0</v>
      </c>
      <c r="BI161" s="32">
        <f>[1]卡牌消耗!AI161</f>
        <v>0</v>
      </c>
      <c r="BJ161" s="32">
        <f>[1]卡牌消耗!AJ161</f>
        <v>1750</v>
      </c>
      <c r="CP161" s="33">
        <v>7</v>
      </c>
      <c r="CQ161" s="33">
        <v>3</v>
      </c>
      <c r="CR161" s="13">
        <f>[1]卡牌消耗!DF11</f>
        <v>700</v>
      </c>
      <c r="CS161" s="13">
        <f t="shared" si="40"/>
        <v>280</v>
      </c>
      <c r="DR161" s="13">
        <v>7</v>
      </c>
      <c r="DS161" s="13">
        <v>2</v>
      </c>
      <c r="DT161" s="13">
        <f t="shared" si="41"/>
        <v>1040</v>
      </c>
      <c r="EH161" s="13">
        <f>[1]新神器!HA163</f>
        <v>11</v>
      </c>
      <c r="EI161" s="13">
        <f t="shared" si="42"/>
        <v>3</v>
      </c>
      <c r="EJ161" s="13">
        <f t="shared" si="43"/>
        <v>2</v>
      </c>
      <c r="EK161" s="13">
        <f>[1]新神器!HE163</f>
        <v>1606013</v>
      </c>
      <c r="EL161" s="13" t="str">
        <f>[1]新神器!HF163</f>
        <v>神器3-3 : 1级</v>
      </c>
      <c r="EM161" s="13">
        <f>[1]新神器!HH163</f>
        <v>1</v>
      </c>
      <c r="EN161" s="13">
        <f>[1]新神器!HJ163</f>
        <v>1</v>
      </c>
      <c r="EO161" s="13">
        <f>[2]新神器!$AW162*6</f>
        <v>2382</v>
      </c>
      <c r="EP161" s="13">
        <f t="shared" si="44"/>
        <v>2382</v>
      </c>
      <c r="EQ161" s="13">
        <f t="shared" si="39"/>
        <v>60</v>
      </c>
      <c r="ER161" s="13">
        <f>[1]新神器!$HL163</f>
        <v>3900</v>
      </c>
      <c r="ES161" s="13">
        <f t="shared" si="45"/>
        <v>63.9</v>
      </c>
      <c r="ET161" s="13">
        <f t="shared" si="46"/>
        <v>223.66</v>
      </c>
      <c r="FV161" s="14"/>
      <c r="FW161" s="14"/>
    </row>
    <row r="162" spans="49:179" ht="16.5" x14ac:dyDescent="0.2">
      <c r="AW162" s="32">
        <v>5</v>
      </c>
      <c r="AX162" s="32">
        <v>2</v>
      </c>
      <c r="AY162" s="13">
        <f>[1]卡牌消耗!$AC162</f>
        <v>8</v>
      </c>
      <c r="AZ162" s="33">
        <f>INDEX($CJ$5:$CJ$56,数据母表!AX162)</f>
        <v>2</v>
      </c>
      <c r="BA162" s="13">
        <f>[2]属性投放!CH163</f>
        <v>40</v>
      </c>
      <c r="BB162" s="13">
        <f>[2]属性投放!CI163</f>
        <v>20</v>
      </c>
      <c r="BC162" s="13">
        <f>[2]属性投放!CJ163</f>
        <v>240</v>
      </c>
      <c r="BD162" s="32">
        <f>[1]卡牌消耗!AD162</f>
        <v>130</v>
      </c>
      <c r="BE162" s="32">
        <f>[1]卡牌消耗!AE162</f>
        <v>0</v>
      </c>
      <c r="BF162" s="32">
        <f>[1]卡牌消耗!AF162</f>
        <v>0</v>
      </c>
      <c r="BG162" s="32">
        <f>[1]卡牌消耗!AG162</f>
        <v>0</v>
      </c>
      <c r="BH162" s="32">
        <f>[1]卡牌消耗!AH162</f>
        <v>0</v>
      </c>
      <c r="BI162" s="32">
        <f>[1]卡牌消耗!AI162</f>
        <v>0</v>
      </c>
      <c r="BJ162" s="32">
        <f>[1]卡牌消耗!AJ162</f>
        <v>2200</v>
      </c>
      <c r="CP162" s="33">
        <v>8</v>
      </c>
      <c r="CQ162" s="33">
        <v>3</v>
      </c>
      <c r="CR162" s="13">
        <f>[1]卡牌消耗!DF12</f>
        <v>750</v>
      </c>
      <c r="CS162" s="13">
        <f t="shared" si="40"/>
        <v>300</v>
      </c>
      <c r="DR162" s="13">
        <v>8</v>
      </c>
      <c r="DS162" s="13">
        <v>2</v>
      </c>
      <c r="DT162" s="13">
        <f t="shared" si="41"/>
        <v>1080</v>
      </c>
      <c r="EH162" s="13">
        <f>[1]新神器!HA164</f>
        <v>11</v>
      </c>
      <c r="EI162" s="13">
        <f t="shared" si="42"/>
        <v>3</v>
      </c>
      <c r="EJ162" s="13">
        <f t="shared" si="43"/>
        <v>2</v>
      </c>
      <c r="EK162" s="13">
        <f>[1]新神器!HE164</f>
        <v>1606013</v>
      </c>
      <c r="EL162" s="13" t="str">
        <f>[1]新神器!HF164</f>
        <v>神器3-3 : 2级</v>
      </c>
      <c r="EM162" s="13">
        <f>[1]新神器!HH164</f>
        <v>2</v>
      </c>
      <c r="EN162" s="13">
        <f>[1]新神器!HJ164</f>
        <v>1</v>
      </c>
      <c r="EO162" s="13">
        <f>[2]新神器!$AW163*6</f>
        <v>3750</v>
      </c>
      <c r="EP162" s="13">
        <f t="shared" si="44"/>
        <v>1368</v>
      </c>
      <c r="EQ162" s="13">
        <f t="shared" si="39"/>
        <v>60</v>
      </c>
      <c r="ER162" s="13">
        <f>[1]新神器!$HL164</f>
        <v>4050</v>
      </c>
      <c r="ES162" s="13">
        <f t="shared" si="45"/>
        <v>64.05</v>
      </c>
      <c r="ET162" s="13">
        <f t="shared" si="46"/>
        <v>128.15</v>
      </c>
      <c r="FV162" s="14"/>
      <c r="FW162" s="14"/>
    </row>
    <row r="163" spans="49:179" ht="16.5" x14ac:dyDescent="0.2">
      <c r="AW163" s="32">
        <v>5</v>
      </c>
      <c r="AX163" s="32">
        <v>3</v>
      </c>
      <c r="AY163" s="13">
        <f>[1]卡牌消耗!$AC163</f>
        <v>13</v>
      </c>
      <c r="AZ163" s="33">
        <f>INDEX($CJ$5:$CJ$56,数据母表!AX163)</f>
        <v>2</v>
      </c>
      <c r="BA163" s="13">
        <f>[2]属性投放!CH164</f>
        <v>40</v>
      </c>
      <c r="BB163" s="13">
        <f>[2]属性投放!CI164</f>
        <v>20</v>
      </c>
      <c r="BC163" s="13">
        <f>[2]属性投放!CJ164</f>
        <v>240</v>
      </c>
      <c r="BD163" s="32">
        <f>[1]卡牌消耗!AD163</f>
        <v>155</v>
      </c>
      <c r="BE163" s="32">
        <f>[1]卡牌消耗!AE163</f>
        <v>0</v>
      </c>
      <c r="BF163" s="32">
        <f>[1]卡牌消耗!AF163</f>
        <v>0</v>
      </c>
      <c r="BG163" s="32">
        <f>[1]卡牌消耗!AG163</f>
        <v>0</v>
      </c>
      <c r="BH163" s="32">
        <f>[1]卡牌消耗!AH163</f>
        <v>0</v>
      </c>
      <c r="BI163" s="32">
        <f>[1]卡牌消耗!AI163</f>
        <v>0</v>
      </c>
      <c r="BJ163" s="32">
        <f>[1]卡牌消耗!AJ163</f>
        <v>2200</v>
      </c>
      <c r="CP163" s="33">
        <v>9</v>
      </c>
      <c r="CQ163" s="33">
        <v>3</v>
      </c>
      <c r="CR163" s="13">
        <f>[1]卡牌消耗!DF13</f>
        <v>750</v>
      </c>
      <c r="CS163" s="13">
        <f t="shared" si="40"/>
        <v>300</v>
      </c>
      <c r="DR163" s="13">
        <v>9</v>
      </c>
      <c r="DS163" s="13">
        <v>2</v>
      </c>
      <c r="DT163" s="13">
        <f t="shared" si="41"/>
        <v>1120</v>
      </c>
      <c r="EH163" s="13">
        <f>[1]新神器!HA165</f>
        <v>11</v>
      </c>
      <c r="EI163" s="13">
        <f t="shared" si="42"/>
        <v>3</v>
      </c>
      <c r="EJ163" s="13">
        <f t="shared" si="43"/>
        <v>2</v>
      </c>
      <c r="EK163" s="13">
        <f>[1]新神器!HE165</f>
        <v>1606013</v>
      </c>
      <c r="EL163" s="13" t="str">
        <f>[1]新神器!HF165</f>
        <v>神器3-3 : 3级</v>
      </c>
      <c r="EM163" s="13">
        <f>[1]新神器!HH165</f>
        <v>3</v>
      </c>
      <c r="EN163" s="13">
        <f>[1]新神器!HJ165</f>
        <v>1</v>
      </c>
      <c r="EO163" s="13">
        <f>[2]新神器!$AW164*6</f>
        <v>5196</v>
      </c>
      <c r="EP163" s="13">
        <f t="shared" si="44"/>
        <v>1446</v>
      </c>
      <c r="EQ163" s="13">
        <f t="shared" si="39"/>
        <v>60</v>
      </c>
      <c r="ER163" s="13">
        <f>[1]新神器!$HL165</f>
        <v>4200</v>
      </c>
      <c r="ES163" s="13">
        <f t="shared" si="45"/>
        <v>64.2</v>
      </c>
      <c r="ET163" s="13">
        <f t="shared" si="46"/>
        <v>135.13999999999999</v>
      </c>
      <c r="FV163" s="14"/>
      <c r="FW163" s="14"/>
    </row>
    <row r="164" spans="49:179" ht="16.5" x14ac:dyDescent="0.2">
      <c r="AW164" s="32">
        <v>5</v>
      </c>
      <c r="AX164" s="32">
        <v>4</v>
      </c>
      <c r="AY164" s="13">
        <f>[1]卡牌消耗!$AC164</f>
        <v>18</v>
      </c>
      <c r="AZ164" s="33">
        <f>INDEX($CJ$5:$CJ$56,数据母表!AX164)</f>
        <v>3</v>
      </c>
      <c r="BA164" s="13">
        <f>[2]属性投放!CH165</f>
        <v>45</v>
      </c>
      <c r="BB164" s="13">
        <f>[2]属性投放!CI165</f>
        <v>23</v>
      </c>
      <c r="BC164" s="13">
        <f>[2]属性投放!CJ165</f>
        <v>270</v>
      </c>
      <c r="BD164" s="32">
        <f>[1]卡牌消耗!AD164</f>
        <v>215</v>
      </c>
      <c r="BE164" s="32">
        <f>[1]卡牌消耗!AE164</f>
        <v>0</v>
      </c>
      <c r="BF164" s="32">
        <f>[1]卡牌消耗!AF164</f>
        <v>0</v>
      </c>
      <c r="BG164" s="32">
        <f>[1]卡牌消耗!AG164</f>
        <v>0</v>
      </c>
      <c r="BH164" s="32">
        <f>[1]卡牌消耗!AH164</f>
        <v>0</v>
      </c>
      <c r="BI164" s="32">
        <f>[1]卡牌消耗!AI164</f>
        <v>0</v>
      </c>
      <c r="BJ164" s="32">
        <f>[1]卡牌消耗!AJ164</f>
        <v>2200</v>
      </c>
      <c r="CP164" s="33">
        <v>10</v>
      </c>
      <c r="CQ164" s="33">
        <v>3</v>
      </c>
      <c r="CR164" s="13">
        <f>[1]卡牌消耗!DF14</f>
        <v>800</v>
      </c>
      <c r="CS164" s="13">
        <f t="shared" si="40"/>
        <v>320</v>
      </c>
      <c r="DR164" s="13">
        <v>10</v>
      </c>
      <c r="DS164" s="13">
        <v>2</v>
      </c>
      <c r="DT164" s="13">
        <f t="shared" si="41"/>
        <v>1160</v>
      </c>
      <c r="EH164" s="13">
        <f>[1]新神器!HA166</f>
        <v>11</v>
      </c>
      <c r="EI164" s="13">
        <f t="shared" si="42"/>
        <v>3</v>
      </c>
      <c r="EJ164" s="13">
        <f t="shared" si="43"/>
        <v>2</v>
      </c>
      <c r="EK164" s="13">
        <f>[1]新神器!HE166</f>
        <v>1606013</v>
      </c>
      <c r="EL164" s="13" t="str">
        <f>[1]新神器!HF166</f>
        <v>神器3-3 : 4级</v>
      </c>
      <c r="EM164" s="13">
        <f>[1]新神器!HH166</f>
        <v>4</v>
      </c>
      <c r="EN164" s="13">
        <f>[1]新神器!HJ166</f>
        <v>2</v>
      </c>
      <c r="EO164" s="13">
        <f>[2]新神器!$AW165*6</f>
        <v>6714</v>
      </c>
      <c r="EP164" s="13">
        <f t="shared" si="44"/>
        <v>1518</v>
      </c>
      <c r="EQ164" s="13">
        <f t="shared" si="39"/>
        <v>120</v>
      </c>
      <c r="ER164" s="13">
        <f>[1]新神器!$HL166</f>
        <v>4350</v>
      </c>
      <c r="ES164" s="13">
        <f t="shared" si="45"/>
        <v>124.35</v>
      </c>
      <c r="ET164" s="13">
        <f t="shared" si="46"/>
        <v>73.239999999999995</v>
      </c>
      <c r="FV164" s="14"/>
      <c r="FW164" s="14"/>
    </row>
    <row r="165" spans="49:179" ht="16.5" x14ac:dyDescent="0.2">
      <c r="AW165" s="32">
        <v>5</v>
      </c>
      <c r="AX165" s="32">
        <v>5</v>
      </c>
      <c r="AY165" s="13">
        <f>[1]卡牌消耗!$AC165</f>
        <v>23</v>
      </c>
      <c r="AZ165" s="33">
        <f>INDEX($CJ$5:$CJ$56,数据母表!AX165)</f>
        <v>3</v>
      </c>
      <c r="BA165" s="13">
        <f>[2]属性投放!CH166</f>
        <v>45</v>
      </c>
      <c r="BB165" s="13">
        <f>[2]属性投放!CI166</f>
        <v>23</v>
      </c>
      <c r="BC165" s="13">
        <f>[2]属性投放!CJ166</f>
        <v>270</v>
      </c>
      <c r="BD165" s="32">
        <f>[1]卡牌消耗!AD165</f>
        <v>230</v>
      </c>
      <c r="BE165" s="32">
        <f>[1]卡牌消耗!AE165</f>
        <v>0</v>
      </c>
      <c r="BF165" s="32">
        <f>[1]卡牌消耗!AF165</f>
        <v>0</v>
      </c>
      <c r="BG165" s="32">
        <f>[1]卡牌消耗!AG165</f>
        <v>0</v>
      </c>
      <c r="BH165" s="32">
        <f>[1]卡牌消耗!AH165</f>
        <v>0</v>
      </c>
      <c r="BI165" s="32">
        <f>[1]卡牌消耗!AI165</f>
        <v>0</v>
      </c>
      <c r="BJ165" s="32">
        <f>[1]卡牌消耗!AJ165</f>
        <v>2200</v>
      </c>
      <c r="CP165" s="33">
        <v>11</v>
      </c>
      <c r="CQ165" s="33">
        <v>3</v>
      </c>
      <c r="CR165" s="13">
        <f>[1]卡牌消耗!DF15</f>
        <v>850</v>
      </c>
      <c r="CS165" s="13">
        <f t="shared" si="40"/>
        <v>340</v>
      </c>
      <c r="DR165" s="13">
        <v>11</v>
      </c>
      <c r="DS165" s="13">
        <v>2</v>
      </c>
      <c r="DT165" s="13">
        <f t="shared" si="41"/>
        <v>1200</v>
      </c>
      <c r="EH165" s="13">
        <f>[1]新神器!HA167</f>
        <v>11</v>
      </c>
      <c r="EI165" s="13">
        <f t="shared" si="42"/>
        <v>3</v>
      </c>
      <c r="EJ165" s="13">
        <f t="shared" si="43"/>
        <v>2</v>
      </c>
      <c r="EK165" s="13">
        <f>[1]新神器!HE167</f>
        <v>1606013</v>
      </c>
      <c r="EL165" s="13" t="str">
        <f>[1]新神器!HF167</f>
        <v>神器3-3 : 5级</v>
      </c>
      <c r="EM165" s="13">
        <f>[1]新神器!HH167</f>
        <v>5</v>
      </c>
      <c r="EN165" s="13">
        <f>[1]新神器!HJ167</f>
        <v>2</v>
      </c>
      <c r="EO165" s="13">
        <f>[2]新神器!$AW166*6</f>
        <v>8364</v>
      </c>
      <c r="EP165" s="13">
        <f t="shared" si="44"/>
        <v>1650</v>
      </c>
      <c r="EQ165" s="13">
        <f t="shared" si="39"/>
        <v>120</v>
      </c>
      <c r="ER165" s="13">
        <f>[1]新神器!$HL167</f>
        <v>4450</v>
      </c>
      <c r="ES165" s="13">
        <f t="shared" si="45"/>
        <v>124.45</v>
      </c>
      <c r="ET165" s="13">
        <f t="shared" si="46"/>
        <v>79.55</v>
      </c>
      <c r="FV165" s="14"/>
      <c r="FW165" s="14"/>
    </row>
    <row r="166" spans="49:179" ht="16.5" x14ac:dyDescent="0.2">
      <c r="AW166" s="32">
        <v>5</v>
      </c>
      <c r="AX166" s="32">
        <v>6</v>
      </c>
      <c r="AY166" s="13">
        <f>[1]卡牌消耗!$AC166</f>
        <v>28</v>
      </c>
      <c r="AZ166" s="33">
        <f>INDEX($CJ$5:$CJ$56,数据母表!AX166)</f>
        <v>4</v>
      </c>
      <c r="BA166" s="13">
        <f>[2]属性投放!CH167</f>
        <v>60</v>
      </c>
      <c r="BB166" s="13">
        <f>[2]属性投放!CI167</f>
        <v>30</v>
      </c>
      <c r="BC166" s="13">
        <f>[2]属性投放!CJ167</f>
        <v>420</v>
      </c>
      <c r="BD166" s="32">
        <f>[1]卡牌消耗!AD166</f>
        <v>0</v>
      </c>
      <c r="BE166" s="32">
        <f>[1]卡牌消耗!AE166</f>
        <v>45</v>
      </c>
      <c r="BF166" s="32">
        <f>[1]卡牌消耗!AF166</f>
        <v>0</v>
      </c>
      <c r="BG166" s="32">
        <f>[1]卡牌消耗!AG166</f>
        <v>0</v>
      </c>
      <c r="BH166" s="32">
        <f>[1]卡牌消耗!AH166</f>
        <v>0</v>
      </c>
      <c r="BI166" s="32">
        <f>[1]卡牌消耗!AI166</f>
        <v>0</v>
      </c>
      <c r="BJ166" s="32">
        <f>[1]卡牌消耗!AJ166</f>
        <v>2600</v>
      </c>
      <c r="CP166" s="33">
        <v>12</v>
      </c>
      <c r="CQ166" s="33">
        <v>3</v>
      </c>
      <c r="CR166" s="13">
        <f>[1]卡牌消耗!DF16</f>
        <v>900</v>
      </c>
      <c r="CS166" s="13">
        <f t="shared" si="40"/>
        <v>360</v>
      </c>
      <c r="DR166" s="13">
        <v>12</v>
      </c>
      <c r="DS166" s="13">
        <v>2</v>
      </c>
      <c r="DT166" s="13">
        <f t="shared" si="41"/>
        <v>1240</v>
      </c>
      <c r="EH166" s="13">
        <f>[1]新神器!HA168</f>
        <v>11</v>
      </c>
      <c r="EI166" s="13">
        <f t="shared" si="42"/>
        <v>3</v>
      </c>
      <c r="EJ166" s="13">
        <f t="shared" si="43"/>
        <v>2</v>
      </c>
      <c r="EK166" s="13">
        <f>[1]新神器!HE168</f>
        <v>1606013</v>
      </c>
      <c r="EL166" s="13" t="str">
        <f>[1]新神器!HF168</f>
        <v>神器3-3 : 6级</v>
      </c>
      <c r="EM166" s="13">
        <f>[1]新神器!HH168</f>
        <v>6</v>
      </c>
      <c r="EN166" s="13">
        <f>[1]新神器!HJ168</f>
        <v>2</v>
      </c>
      <c r="EO166" s="13">
        <f>[2]新神器!$AW167*6</f>
        <v>10098</v>
      </c>
      <c r="EP166" s="13">
        <f t="shared" si="44"/>
        <v>1734</v>
      </c>
      <c r="EQ166" s="13">
        <f t="shared" si="39"/>
        <v>120</v>
      </c>
      <c r="ER166" s="13">
        <f>[1]新神器!$HL168</f>
        <v>4600</v>
      </c>
      <c r="ES166" s="13">
        <f t="shared" si="45"/>
        <v>124.6</v>
      </c>
      <c r="ET166" s="13">
        <f t="shared" si="46"/>
        <v>83.5</v>
      </c>
      <c r="FV166" s="14"/>
      <c r="FW166" s="14"/>
    </row>
    <row r="167" spans="49:179" ht="16.5" x14ac:dyDescent="0.2">
      <c r="AW167" s="32">
        <v>5</v>
      </c>
      <c r="AX167" s="32">
        <v>7</v>
      </c>
      <c r="AY167" s="13">
        <f>[1]卡牌消耗!$AC167</f>
        <v>33</v>
      </c>
      <c r="AZ167" s="33">
        <f>INDEX($CJ$5:$CJ$56,数据母表!AX167)</f>
        <v>4</v>
      </c>
      <c r="BA167" s="13">
        <f>[2]属性投放!CH168</f>
        <v>60</v>
      </c>
      <c r="BB167" s="13">
        <f>[2]属性投放!CI168</f>
        <v>30</v>
      </c>
      <c r="BC167" s="13">
        <f>[2]属性投放!CJ168</f>
        <v>420</v>
      </c>
      <c r="BD167" s="32">
        <f>[1]卡牌消耗!AD167</f>
        <v>0</v>
      </c>
      <c r="BE167" s="32">
        <f>[1]卡牌消耗!AE167</f>
        <v>45</v>
      </c>
      <c r="BF167" s="32">
        <f>[1]卡牌消耗!AF167</f>
        <v>0</v>
      </c>
      <c r="BG167" s="32">
        <f>[1]卡牌消耗!AG167</f>
        <v>0</v>
      </c>
      <c r="BH167" s="32">
        <f>[1]卡牌消耗!AH167</f>
        <v>0</v>
      </c>
      <c r="BI167" s="32">
        <f>[1]卡牌消耗!AI167</f>
        <v>0</v>
      </c>
      <c r="BJ167" s="32">
        <f>[1]卡牌消耗!AJ167</f>
        <v>2600</v>
      </c>
      <c r="CP167" s="33">
        <v>13</v>
      </c>
      <c r="CQ167" s="33">
        <v>3</v>
      </c>
      <c r="CR167" s="13">
        <f>[1]卡牌消耗!DF17</f>
        <v>900</v>
      </c>
      <c r="CS167" s="13">
        <f t="shared" si="40"/>
        <v>360</v>
      </c>
      <c r="DR167" s="13">
        <v>13</v>
      </c>
      <c r="DS167" s="13">
        <v>2</v>
      </c>
      <c r="DT167" s="13">
        <f t="shared" si="41"/>
        <v>1280</v>
      </c>
      <c r="EH167" s="13">
        <f>[1]新神器!HA169</f>
        <v>11</v>
      </c>
      <c r="EI167" s="13">
        <f t="shared" si="42"/>
        <v>3</v>
      </c>
      <c r="EJ167" s="13">
        <f t="shared" si="43"/>
        <v>2</v>
      </c>
      <c r="EK167" s="13">
        <f>[1]新神器!HE169</f>
        <v>1606013</v>
      </c>
      <c r="EL167" s="13" t="str">
        <f>[1]新神器!HF169</f>
        <v>神器3-3 : 7级</v>
      </c>
      <c r="EM167" s="13">
        <f>[1]新神器!HH169</f>
        <v>7</v>
      </c>
      <c r="EN167" s="13">
        <f>[1]新神器!HJ169</f>
        <v>3</v>
      </c>
      <c r="EO167" s="13">
        <f>[2]新神器!$AW168*6</f>
        <v>11904</v>
      </c>
      <c r="EP167" s="13">
        <f t="shared" si="44"/>
        <v>1806</v>
      </c>
      <c r="EQ167" s="13">
        <f t="shared" si="39"/>
        <v>180</v>
      </c>
      <c r="ER167" s="13">
        <f>[1]新神器!$HL169</f>
        <v>4750</v>
      </c>
      <c r="ES167" s="13">
        <f t="shared" si="45"/>
        <v>184.75</v>
      </c>
      <c r="ET167" s="13">
        <f t="shared" si="46"/>
        <v>58.65</v>
      </c>
      <c r="FV167" s="14"/>
      <c r="FW167" s="14"/>
    </row>
    <row r="168" spans="49:179" ht="16.5" x14ac:dyDescent="0.2">
      <c r="AW168" s="32">
        <v>5</v>
      </c>
      <c r="AX168" s="32">
        <v>8</v>
      </c>
      <c r="AY168" s="13">
        <f>[1]卡牌消耗!$AC168</f>
        <v>38</v>
      </c>
      <c r="AZ168" s="33">
        <f>INDEX($CJ$5:$CJ$56,数据母表!AX168)</f>
        <v>5</v>
      </c>
      <c r="BA168" s="13">
        <f>[2]属性投放!CH169</f>
        <v>70</v>
      </c>
      <c r="BB168" s="13">
        <f>[2]属性投放!CI169</f>
        <v>35</v>
      </c>
      <c r="BC168" s="13">
        <f>[2]属性投放!CJ169</f>
        <v>490</v>
      </c>
      <c r="BD168" s="32">
        <f>[1]卡牌消耗!AD168</f>
        <v>0</v>
      </c>
      <c r="BE168" s="32">
        <f>[1]卡牌消耗!AE168</f>
        <v>85</v>
      </c>
      <c r="BF168" s="32">
        <f>[1]卡牌消耗!AF168</f>
        <v>0</v>
      </c>
      <c r="BG168" s="32">
        <f>[1]卡牌消耗!AG168</f>
        <v>0</v>
      </c>
      <c r="BH168" s="32">
        <f>[1]卡牌消耗!AH168</f>
        <v>0</v>
      </c>
      <c r="BI168" s="32">
        <f>[1]卡牌消耗!AI168</f>
        <v>0</v>
      </c>
      <c r="BJ168" s="32">
        <f>[1]卡牌消耗!AJ168</f>
        <v>3900</v>
      </c>
      <c r="CP168" s="33">
        <v>14</v>
      </c>
      <c r="CQ168" s="33">
        <v>3</v>
      </c>
      <c r="CR168" s="13">
        <f>[1]卡牌消耗!DF18</f>
        <v>950</v>
      </c>
      <c r="CS168" s="13">
        <f t="shared" si="40"/>
        <v>380</v>
      </c>
      <c r="DR168" s="13">
        <v>14</v>
      </c>
      <c r="DS168" s="13">
        <v>2</v>
      </c>
      <c r="DT168" s="13">
        <f t="shared" si="41"/>
        <v>1320</v>
      </c>
      <c r="EH168" s="13">
        <f>[1]新神器!HA170</f>
        <v>11</v>
      </c>
      <c r="EI168" s="13">
        <f t="shared" si="42"/>
        <v>3</v>
      </c>
      <c r="EJ168" s="13">
        <f t="shared" si="43"/>
        <v>2</v>
      </c>
      <c r="EK168" s="13">
        <f>[1]新神器!HE170</f>
        <v>1606013</v>
      </c>
      <c r="EL168" s="13" t="str">
        <f>[1]新神器!HF170</f>
        <v>神器3-3 : 8级</v>
      </c>
      <c r="EM168" s="13">
        <f>[1]新神器!HH170</f>
        <v>8</v>
      </c>
      <c r="EN168" s="13">
        <f>[1]新神器!HJ170</f>
        <v>3</v>
      </c>
      <c r="EO168" s="13">
        <f>[2]新神器!$AW169*6</f>
        <v>13848</v>
      </c>
      <c r="EP168" s="13">
        <f t="shared" si="44"/>
        <v>1944</v>
      </c>
      <c r="EQ168" s="13">
        <f t="shared" si="39"/>
        <v>180</v>
      </c>
      <c r="ER168" s="13">
        <f>[1]新神器!$HL170</f>
        <v>4850</v>
      </c>
      <c r="ES168" s="13">
        <f t="shared" si="45"/>
        <v>184.85</v>
      </c>
      <c r="ET168" s="13">
        <f t="shared" si="46"/>
        <v>63.1</v>
      </c>
      <c r="FV168" s="14"/>
      <c r="FW168" s="14"/>
    </row>
    <row r="169" spans="49:179" ht="16.5" x14ac:dyDescent="0.2">
      <c r="AW169" s="32">
        <v>5</v>
      </c>
      <c r="AX169" s="32">
        <v>9</v>
      </c>
      <c r="AY169" s="13">
        <f>[1]卡牌消耗!$AC169</f>
        <v>40</v>
      </c>
      <c r="AZ169" s="33">
        <f>INDEX($CJ$5:$CJ$56,数据母表!AX169)</f>
        <v>5</v>
      </c>
      <c r="BA169" s="13">
        <f>[2]属性投放!CH170</f>
        <v>70</v>
      </c>
      <c r="BB169" s="13">
        <f>[2]属性投放!CI170</f>
        <v>35</v>
      </c>
      <c r="BC169" s="13">
        <f>[2]属性投放!CJ170</f>
        <v>490</v>
      </c>
      <c r="BD169" s="32">
        <f>[1]卡牌消耗!AD169</f>
        <v>0</v>
      </c>
      <c r="BE169" s="32">
        <f>[1]卡牌消耗!AE169</f>
        <v>85</v>
      </c>
      <c r="BF169" s="32">
        <f>[1]卡牌消耗!AF169</f>
        <v>0</v>
      </c>
      <c r="BG169" s="32">
        <f>[1]卡牌消耗!AG169</f>
        <v>0</v>
      </c>
      <c r="BH169" s="32">
        <f>[1]卡牌消耗!AH169</f>
        <v>0</v>
      </c>
      <c r="BI169" s="32">
        <f>[1]卡牌消耗!AI169</f>
        <v>0</v>
      </c>
      <c r="BJ169" s="32">
        <f>[1]卡牌消耗!AJ169</f>
        <v>3900</v>
      </c>
      <c r="CP169" s="33">
        <v>15</v>
      </c>
      <c r="CQ169" s="33">
        <v>3</v>
      </c>
      <c r="CR169" s="13">
        <f>[1]卡牌消耗!DF19</f>
        <v>1600</v>
      </c>
      <c r="CS169" s="13">
        <f t="shared" si="40"/>
        <v>640</v>
      </c>
      <c r="DR169" s="13">
        <v>15</v>
      </c>
      <c r="DS169" s="13">
        <v>2</v>
      </c>
      <c r="DT169" s="13">
        <f t="shared" si="41"/>
        <v>1360</v>
      </c>
      <c r="EH169" s="13">
        <f>[1]新神器!HA171</f>
        <v>11</v>
      </c>
      <c r="EI169" s="13">
        <f t="shared" si="42"/>
        <v>3</v>
      </c>
      <c r="EJ169" s="13">
        <f t="shared" si="43"/>
        <v>2</v>
      </c>
      <c r="EK169" s="13">
        <f>[1]新神器!HE171</f>
        <v>1606013</v>
      </c>
      <c r="EL169" s="13" t="str">
        <f>[1]新神器!HF171</f>
        <v>神器3-3 : 9级</v>
      </c>
      <c r="EM169" s="13">
        <f>[1]新神器!HH171</f>
        <v>9</v>
      </c>
      <c r="EN169" s="13">
        <f>[1]新神器!HJ171</f>
        <v>3</v>
      </c>
      <c r="EO169" s="13">
        <f>[2]新神器!$AW170*6</f>
        <v>15870</v>
      </c>
      <c r="EP169" s="13">
        <f t="shared" si="44"/>
        <v>2022</v>
      </c>
      <c r="EQ169" s="13">
        <f t="shared" si="39"/>
        <v>180</v>
      </c>
      <c r="ER169" s="13">
        <f>[1]新神器!$HL171</f>
        <v>4950</v>
      </c>
      <c r="ES169" s="13">
        <f t="shared" si="45"/>
        <v>184.95</v>
      </c>
      <c r="ET169" s="13">
        <f t="shared" si="46"/>
        <v>65.599999999999994</v>
      </c>
      <c r="FV169" s="14"/>
      <c r="FW169" s="14"/>
    </row>
    <row r="170" spans="49:179" ht="16.5" x14ac:dyDescent="0.2">
      <c r="AW170" s="32">
        <v>5</v>
      </c>
      <c r="AX170" s="32">
        <v>10</v>
      </c>
      <c r="AY170" s="13">
        <f>[1]卡牌消耗!$AC170</f>
        <v>43</v>
      </c>
      <c r="AZ170" s="33">
        <f>INDEX($CJ$5:$CJ$56,数据母表!AX170)</f>
        <v>6</v>
      </c>
      <c r="BA170" s="13">
        <f>[2]属性投放!CH171</f>
        <v>75</v>
      </c>
      <c r="BB170" s="13">
        <f>[2]属性投放!CI171</f>
        <v>38</v>
      </c>
      <c r="BC170" s="13">
        <f>[2]属性投放!CJ171</f>
        <v>525</v>
      </c>
      <c r="BD170" s="32">
        <f>[1]卡牌消耗!AD170</f>
        <v>0</v>
      </c>
      <c r="BE170" s="32">
        <f>[1]卡牌消耗!AE170</f>
        <v>130</v>
      </c>
      <c r="BF170" s="32">
        <f>[1]卡牌消耗!AF170</f>
        <v>0</v>
      </c>
      <c r="BG170" s="32">
        <f>[1]卡牌消耗!AG170</f>
        <v>0</v>
      </c>
      <c r="BH170" s="32">
        <f>[1]卡牌消耗!AH170</f>
        <v>0</v>
      </c>
      <c r="BI170" s="32">
        <f>[1]卡牌消耗!AI170</f>
        <v>0</v>
      </c>
      <c r="BJ170" s="32">
        <f>[1]卡牌消耗!AJ170</f>
        <v>6550</v>
      </c>
      <c r="CP170" s="33">
        <v>16</v>
      </c>
      <c r="CQ170" s="33">
        <v>3</v>
      </c>
      <c r="CR170" s="13">
        <f>[1]卡牌消耗!DF20</f>
        <v>1800</v>
      </c>
      <c r="CS170" s="13">
        <f t="shared" si="40"/>
        <v>720</v>
      </c>
      <c r="DR170" s="13">
        <v>16</v>
      </c>
      <c r="DS170" s="13">
        <v>2</v>
      </c>
      <c r="DT170" s="13">
        <f t="shared" si="41"/>
        <v>1400</v>
      </c>
      <c r="EH170" s="13">
        <f>[1]新神器!HA172</f>
        <v>11</v>
      </c>
      <c r="EI170" s="13">
        <f t="shared" si="42"/>
        <v>3</v>
      </c>
      <c r="EJ170" s="13">
        <f t="shared" si="43"/>
        <v>2</v>
      </c>
      <c r="EK170" s="13">
        <f>[1]新神器!HE172</f>
        <v>1606013</v>
      </c>
      <c r="EL170" s="13" t="str">
        <f>[1]新神器!HF172</f>
        <v>神器3-3 : 10级</v>
      </c>
      <c r="EM170" s="13">
        <f>[1]新神器!HH172</f>
        <v>10</v>
      </c>
      <c r="EN170" s="13">
        <f>[1]新神器!HJ172</f>
        <v>5</v>
      </c>
      <c r="EO170" s="13">
        <f>[2]新神器!$AW171*6</f>
        <v>17964</v>
      </c>
      <c r="EP170" s="13">
        <f t="shared" si="44"/>
        <v>2094</v>
      </c>
      <c r="EQ170" s="13">
        <f t="shared" si="39"/>
        <v>300</v>
      </c>
      <c r="ER170" s="13">
        <f>[1]新神器!$HL172</f>
        <v>5100</v>
      </c>
      <c r="ES170" s="13">
        <f t="shared" si="45"/>
        <v>305.10000000000002</v>
      </c>
      <c r="ET170" s="13">
        <f t="shared" si="46"/>
        <v>41.18</v>
      </c>
      <c r="FV170" s="14"/>
      <c r="FW170" s="14"/>
    </row>
    <row r="171" spans="49:179" ht="16.5" x14ac:dyDescent="0.2">
      <c r="AW171" s="32">
        <v>5</v>
      </c>
      <c r="AX171" s="32">
        <v>11</v>
      </c>
      <c r="AY171" s="13">
        <f>[1]卡牌消耗!$AC171</f>
        <v>45</v>
      </c>
      <c r="AZ171" s="33">
        <f>INDEX($CJ$5:$CJ$56,数据母表!AX171)</f>
        <v>6</v>
      </c>
      <c r="BA171" s="13">
        <f>[2]属性投放!CH172</f>
        <v>75</v>
      </c>
      <c r="BB171" s="13">
        <f>[2]属性投放!CI172</f>
        <v>38</v>
      </c>
      <c r="BC171" s="13">
        <f>[2]属性投放!CJ172</f>
        <v>525</v>
      </c>
      <c r="BD171" s="32">
        <f>[1]卡牌消耗!AD171</f>
        <v>0</v>
      </c>
      <c r="BE171" s="32">
        <f>[1]卡牌消耗!AE171</f>
        <v>130</v>
      </c>
      <c r="BF171" s="32">
        <f>[1]卡牌消耗!AF171</f>
        <v>0</v>
      </c>
      <c r="BG171" s="32">
        <f>[1]卡牌消耗!AG171</f>
        <v>0</v>
      </c>
      <c r="BH171" s="32">
        <f>[1]卡牌消耗!AH171</f>
        <v>0</v>
      </c>
      <c r="BI171" s="32">
        <f>[1]卡牌消耗!AI171</f>
        <v>0</v>
      </c>
      <c r="BJ171" s="32">
        <f>[1]卡牌消耗!AJ171</f>
        <v>6550</v>
      </c>
      <c r="CP171" s="33">
        <v>17</v>
      </c>
      <c r="CQ171" s="33">
        <v>3</v>
      </c>
      <c r="CR171" s="13">
        <f>[1]卡牌消耗!DF21</f>
        <v>2000</v>
      </c>
      <c r="CS171" s="13">
        <f t="shared" si="40"/>
        <v>800</v>
      </c>
      <c r="DR171" s="13">
        <v>17</v>
      </c>
      <c r="DS171" s="13">
        <v>2</v>
      </c>
      <c r="DT171" s="13">
        <f t="shared" si="41"/>
        <v>1440</v>
      </c>
      <c r="EH171" s="13">
        <f>[1]新神器!HA173</f>
        <v>11</v>
      </c>
      <c r="EI171" s="13">
        <f t="shared" si="42"/>
        <v>3</v>
      </c>
      <c r="EJ171" s="13">
        <f t="shared" si="43"/>
        <v>2</v>
      </c>
      <c r="EK171" s="13">
        <f>[1]新神器!HE173</f>
        <v>1606013</v>
      </c>
      <c r="EL171" s="13" t="str">
        <f>[1]新神器!HF173</f>
        <v>神器3-3 : 11级</v>
      </c>
      <c r="EM171" s="13">
        <f>[1]新神器!HH173</f>
        <v>11</v>
      </c>
      <c r="EN171" s="13">
        <f>[1]新神器!HJ173</f>
        <v>5</v>
      </c>
      <c r="EO171" s="13">
        <f>[2]新神器!$AW172*6</f>
        <v>20136</v>
      </c>
      <c r="EP171" s="13">
        <f t="shared" si="44"/>
        <v>2172</v>
      </c>
      <c r="EQ171" s="13">
        <f t="shared" si="39"/>
        <v>300</v>
      </c>
      <c r="ER171" s="13">
        <f>[1]新神器!$HL173</f>
        <v>5200</v>
      </c>
      <c r="ES171" s="13">
        <f t="shared" si="45"/>
        <v>305.2</v>
      </c>
      <c r="ET171" s="13">
        <f t="shared" si="46"/>
        <v>42.7</v>
      </c>
      <c r="FV171" s="14"/>
      <c r="FW171" s="14"/>
    </row>
    <row r="172" spans="49:179" ht="16.5" x14ac:dyDescent="0.2">
      <c r="AW172" s="32">
        <v>5</v>
      </c>
      <c r="AX172" s="32">
        <v>12</v>
      </c>
      <c r="AY172" s="13">
        <f>[1]卡牌消耗!$AC172</f>
        <v>48</v>
      </c>
      <c r="AZ172" s="33">
        <f>INDEX($CJ$5:$CJ$56,数据母表!AX172)</f>
        <v>7</v>
      </c>
      <c r="BA172" s="13">
        <f>[2]属性投放!CH173</f>
        <v>100</v>
      </c>
      <c r="BB172" s="13">
        <f>[2]属性投放!CI173</f>
        <v>50</v>
      </c>
      <c r="BC172" s="13">
        <f>[2]属性投放!CJ173</f>
        <v>800</v>
      </c>
      <c r="BD172" s="32">
        <f>[1]卡牌消耗!AD172</f>
        <v>0</v>
      </c>
      <c r="BE172" s="32">
        <f>[1]卡牌消耗!AE172</f>
        <v>175</v>
      </c>
      <c r="BF172" s="32">
        <f>[1]卡牌消耗!AF172</f>
        <v>0</v>
      </c>
      <c r="BG172" s="32">
        <f>[1]卡牌消耗!AG172</f>
        <v>0</v>
      </c>
      <c r="BH172" s="32">
        <f>[1]卡牌消耗!AH172</f>
        <v>0</v>
      </c>
      <c r="BI172" s="32">
        <f>[1]卡牌消耗!AI172</f>
        <v>0</v>
      </c>
      <c r="BJ172" s="32">
        <f>[1]卡牌消耗!AJ172</f>
        <v>5550</v>
      </c>
      <c r="CP172" s="33">
        <v>18</v>
      </c>
      <c r="CQ172" s="33">
        <v>3</v>
      </c>
      <c r="CR172" s="13">
        <f>[1]卡牌消耗!DF22</f>
        <v>2200</v>
      </c>
      <c r="CS172" s="13">
        <f t="shared" si="40"/>
        <v>880</v>
      </c>
      <c r="DR172" s="13">
        <v>18</v>
      </c>
      <c r="DS172" s="13">
        <v>2</v>
      </c>
      <c r="DT172" s="13">
        <f t="shared" si="41"/>
        <v>1480</v>
      </c>
      <c r="EH172" s="13">
        <f>[1]新神器!HA174</f>
        <v>11</v>
      </c>
      <c r="EI172" s="13">
        <f t="shared" si="42"/>
        <v>3</v>
      </c>
      <c r="EJ172" s="13">
        <f t="shared" si="43"/>
        <v>2</v>
      </c>
      <c r="EK172" s="13">
        <f>[1]新神器!HE174</f>
        <v>1606013</v>
      </c>
      <c r="EL172" s="13" t="str">
        <f>[1]新神器!HF174</f>
        <v>神器3-3 : 12级</v>
      </c>
      <c r="EM172" s="13">
        <f>[1]新神器!HH174</f>
        <v>12</v>
      </c>
      <c r="EN172" s="13">
        <f>[1]新神器!HJ174</f>
        <v>6</v>
      </c>
      <c r="EO172" s="13">
        <f>[2]新神器!$AW173*6</f>
        <v>22446</v>
      </c>
      <c r="EP172" s="13">
        <f t="shared" si="44"/>
        <v>2310</v>
      </c>
      <c r="EQ172" s="13">
        <f t="shared" si="39"/>
        <v>360</v>
      </c>
      <c r="ER172" s="13">
        <f>[1]新神器!$HL174</f>
        <v>5300</v>
      </c>
      <c r="ES172" s="13">
        <f t="shared" si="45"/>
        <v>365.3</v>
      </c>
      <c r="ET172" s="13">
        <f t="shared" si="46"/>
        <v>37.94</v>
      </c>
      <c r="FV172" s="14"/>
      <c r="FW172" s="14"/>
    </row>
    <row r="173" spans="49:179" ht="16.5" x14ac:dyDescent="0.2">
      <c r="AW173" s="32">
        <v>5</v>
      </c>
      <c r="AX173" s="32">
        <v>13</v>
      </c>
      <c r="AY173" s="13">
        <f>[1]卡牌消耗!$AC173</f>
        <v>50</v>
      </c>
      <c r="AZ173" s="33">
        <f>INDEX($CJ$5:$CJ$56,数据母表!AX173)</f>
        <v>7</v>
      </c>
      <c r="BA173" s="13">
        <f>[2]属性投放!CH174</f>
        <v>100</v>
      </c>
      <c r="BB173" s="13">
        <f>[2]属性投放!CI174</f>
        <v>50</v>
      </c>
      <c r="BC173" s="13">
        <f>[2]属性投放!CJ174</f>
        <v>800</v>
      </c>
      <c r="BD173" s="32">
        <f>[1]卡牌消耗!AD173</f>
        <v>0</v>
      </c>
      <c r="BE173" s="32">
        <f>[1]卡牌消耗!AE173</f>
        <v>175</v>
      </c>
      <c r="BF173" s="32">
        <f>[1]卡牌消耗!AF173</f>
        <v>0</v>
      </c>
      <c r="BG173" s="32">
        <f>[1]卡牌消耗!AG173</f>
        <v>0</v>
      </c>
      <c r="BH173" s="32">
        <f>[1]卡牌消耗!AH173</f>
        <v>0</v>
      </c>
      <c r="BI173" s="32">
        <f>[1]卡牌消耗!AI173</f>
        <v>0</v>
      </c>
      <c r="BJ173" s="32">
        <f>[1]卡牌消耗!AJ173</f>
        <v>5550</v>
      </c>
      <c r="CP173" s="33">
        <v>19</v>
      </c>
      <c r="CQ173" s="33">
        <v>3</v>
      </c>
      <c r="CR173" s="13">
        <f>[1]卡牌消耗!DF23</f>
        <v>2450</v>
      </c>
      <c r="CS173" s="13">
        <f t="shared" si="40"/>
        <v>980</v>
      </c>
      <c r="DR173" s="13">
        <v>19</v>
      </c>
      <c r="DS173" s="13">
        <v>2</v>
      </c>
      <c r="DT173" s="13">
        <f t="shared" si="41"/>
        <v>1520</v>
      </c>
      <c r="EH173" s="13">
        <f>[1]新神器!HA175</f>
        <v>11</v>
      </c>
      <c r="EI173" s="13">
        <f t="shared" si="42"/>
        <v>3</v>
      </c>
      <c r="EJ173" s="13">
        <f t="shared" si="43"/>
        <v>2</v>
      </c>
      <c r="EK173" s="13">
        <f>[1]新神器!HE175</f>
        <v>1606013</v>
      </c>
      <c r="EL173" s="13" t="str">
        <f>[1]新神器!HF175</f>
        <v>神器3-3 : 13级</v>
      </c>
      <c r="EM173" s="13">
        <f>[1]新神器!HH175</f>
        <v>13</v>
      </c>
      <c r="EN173" s="13">
        <f>[1]新神器!HJ175</f>
        <v>7</v>
      </c>
      <c r="EO173" s="13">
        <f>[2]新神器!$AW174*6</f>
        <v>24888</v>
      </c>
      <c r="EP173" s="13">
        <f t="shared" si="44"/>
        <v>2442</v>
      </c>
      <c r="EQ173" s="13">
        <f t="shared" si="39"/>
        <v>420</v>
      </c>
      <c r="ER173" s="13">
        <f>[1]新神器!$HL175</f>
        <v>5400</v>
      </c>
      <c r="ES173" s="13">
        <f t="shared" si="45"/>
        <v>425.4</v>
      </c>
      <c r="ET173" s="13">
        <f t="shared" si="46"/>
        <v>34.44</v>
      </c>
      <c r="FV173" s="14"/>
      <c r="FW173" s="14"/>
    </row>
    <row r="174" spans="49:179" ht="16.5" x14ac:dyDescent="0.2">
      <c r="AW174" s="32">
        <v>5</v>
      </c>
      <c r="AX174" s="32">
        <v>14</v>
      </c>
      <c r="AY174" s="13">
        <f>[1]卡牌消耗!$AC174</f>
        <v>53</v>
      </c>
      <c r="AZ174" s="33">
        <f>INDEX($CJ$5:$CJ$56,数据母表!AX174)</f>
        <v>8</v>
      </c>
      <c r="BA174" s="13">
        <f>[2]属性投放!CH175</f>
        <v>120</v>
      </c>
      <c r="BB174" s="13">
        <f>[2]属性投放!CI175</f>
        <v>60</v>
      </c>
      <c r="BC174" s="13">
        <f>[2]属性投放!CJ175</f>
        <v>960</v>
      </c>
      <c r="BD174" s="32">
        <f>[1]卡牌消耗!AD174</f>
        <v>0</v>
      </c>
      <c r="BE174" s="32">
        <f>[1]卡牌消耗!AE174</f>
        <v>0</v>
      </c>
      <c r="BF174" s="32">
        <f>[1]卡牌消耗!AF174</f>
        <v>35</v>
      </c>
      <c r="BG174" s="32">
        <f>[1]卡牌消耗!AG174</f>
        <v>0</v>
      </c>
      <c r="BH174" s="32">
        <f>[1]卡牌消耗!AH174</f>
        <v>0</v>
      </c>
      <c r="BI174" s="32">
        <f>[1]卡牌消耗!AI174</f>
        <v>0</v>
      </c>
      <c r="BJ174" s="32">
        <f>[1]卡牌消耗!AJ174</f>
        <v>6100</v>
      </c>
      <c r="CP174" s="33">
        <v>20</v>
      </c>
      <c r="CQ174" s="33">
        <v>3</v>
      </c>
      <c r="CR174" s="13">
        <f>[1]卡牌消耗!DF24</f>
        <v>2650</v>
      </c>
      <c r="CS174" s="13">
        <f t="shared" si="40"/>
        <v>1060</v>
      </c>
      <c r="DR174" s="13">
        <v>20</v>
      </c>
      <c r="DS174" s="13">
        <v>2</v>
      </c>
      <c r="DT174" s="13">
        <f t="shared" si="41"/>
        <v>1560</v>
      </c>
      <c r="EH174" s="13">
        <f>[1]新神器!HA176</f>
        <v>11</v>
      </c>
      <c r="EI174" s="13">
        <f t="shared" si="42"/>
        <v>3</v>
      </c>
      <c r="EJ174" s="13">
        <f t="shared" si="43"/>
        <v>2</v>
      </c>
      <c r="EK174" s="13">
        <f>[1]新神器!HE176</f>
        <v>1606013</v>
      </c>
      <c r="EL174" s="13" t="str">
        <f>[1]新神器!HF176</f>
        <v>神器3-3 : 14级</v>
      </c>
      <c r="EM174" s="13">
        <f>[1]新神器!HH176</f>
        <v>14</v>
      </c>
      <c r="EN174" s="13">
        <f>[1]新神器!HJ176</f>
        <v>7</v>
      </c>
      <c r="EO174" s="13">
        <f>[2]新神器!$AW175*6</f>
        <v>27348</v>
      </c>
      <c r="EP174" s="13">
        <f t="shared" si="44"/>
        <v>2460</v>
      </c>
      <c r="EQ174" s="13">
        <f t="shared" si="39"/>
        <v>420</v>
      </c>
      <c r="ER174" s="13">
        <f>[1]新神器!$HL176</f>
        <v>5500</v>
      </c>
      <c r="ES174" s="13">
        <f t="shared" si="45"/>
        <v>425.5</v>
      </c>
      <c r="ET174" s="13">
        <f t="shared" si="46"/>
        <v>34.69</v>
      </c>
      <c r="FV174" s="14"/>
      <c r="FW174" s="14"/>
    </row>
    <row r="175" spans="49:179" ht="16.5" x14ac:dyDescent="0.2">
      <c r="AW175" s="32">
        <v>5</v>
      </c>
      <c r="AX175" s="32">
        <v>15</v>
      </c>
      <c r="AY175" s="13">
        <f>[1]卡牌消耗!$AC175</f>
        <v>55</v>
      </c>
      <c r="AZ175" s="33">
        <f>INDEX($CJ$5:$CJ$56,数据母表!AX175)</f>
        <v>8</v>
      </c>
      <c r="BA175" s="13">
        <f>[2]属性投放!CH176</f>
        <v>120</v>
      </c>
      <c r="BB175" s="13">
        <f>[2]属性投放!CI176</f>
        <v>60</v>
      </c>
      <c r="BC175" s="13">
        <f>[2]属性投放!CJ176</f>
        <v>960</v>
      </c>
      <c r="BD175" s="32">
        <f>[1]卡牌消耗!AD175</f>
        <v>0</v>
      </c>
      <c r="BE175" s="32">
        <f>[1]卡牌消耗!AE175</f>
        <v>0</v>
      </c>
      <c r="BF175" s="32">
        <f>[1]卡牌消耗!AF175</f>
        <v>35</v>
      </c>
      <c r="BG175" s="32">
        <f>[1]卡牌消耗!AG175</f>
        <v>0</v>
      </c>
      <c r="BH175" s="32">
        <f>[1]卡牌消耗!AH175</f>
        <v>0</v>
      </c>
      <c r="BI175" s="32">
        <f>[1]卡牌消耗!AI175</f>
        <v>0</v>
      </c>
      <c r="BJ175" s="32">
        <f>[1]卡牌消耗!AJ175</f>
        <v>6650</v>
      </c>
      <c r="CP175" s="33">
        <v>21</v>
      </c>
      <c r="CQ175" s="33">
        <v>3</v>
      </c>
      <c r="CR175" s="13">
        <f>[1]卡牌消耗!DF25</f>
        <v>2850</v>
      </c>
      <c r="CS175" s="13">
        <f t="shared" si="40"/>
        <v>1140</v>
      </c>
      <c r="DR175" s="13">
        <v>21</v>
      </c>
      <c r="DS175" s="13">
        <v>2</v>
      </c>
      <c r="DT175" s="13">
        <f t="shared" si="41"/>
        <v>1600</v>
      </c>
      <c r="EH175" s="13">
        <f>[1]新神器!HA177</f>
        <v>11</v>
      </c>
      <c r="EI175" s="13">
        <f t="shared" si="42"/>
        <v>3</v>
      </c>
      <c r="EJ175" s="13">
        <f t="shared" si="43"/>
        <v>2</v>
      </c>
      <c r="EK175" s="13">
        <f>[1]新神器!HE177</f>
        <v>1606013</v>
      </c>
      <c r="EL175" s="13" t="str">
        <f>[1]新神器!HF177</f>
        <v>神器3-3 : 15级</v>
      </c>
      <c r="EM175" s="13">
        <f>[1]新神器!HH177</f>
        <v>15</v>
      </c>
      <c r="EN175" s="13">
        <f>[1]新神器!HJ177</f>
        <v>7</v>
      </c>
      <c r="EO175" s="13">
        <f>[2]新神器!$AW176*6</f>
        <v>29946</v>
      </c>
      <c r="EP175" s="13">
        <f t="shared" si="44"/>
        <v>2598</v>
      </c>
      <c r="EQ175" s="13">
        <f t="shared" si="39"/>
        <v>420</v>
      </c>
      <c r="ER175" s="13">
        <f>[1]新神器!$HL177</f>
        <v>5600</v>
      </c>
      <c r="ES175" s="13">
        <f t="shared" si="45"/>
        <v>425.6</v>
      </c>
      <c r="ET175" s="13">
        <f t="shared" si="46"/>
        <v>36.630000000000003</v>
      </c>
      <c r="FV175" s="14"/>
      <c r="FW175" s="14"/>
    </row>
    <row r="176" spans="49:179" ht="16.5" x14ac:dyDescent="0.2">
      <c r="AW176" s="32">
        <v>5</v>
      </c>
      <c r="AX176" s="32">
        <v>16</v>
      </c>
      <c r="AY176" s="13">
        <f>[1]卡牌消耗!$AC176</f>
        <v>58</v>
      </c>
      <c r="AZ176" s="33">
        <f>INDEX($CJ$5:$CJ$56,数据母表!AX176)</f>
        <v>9</v>
      </c>
      <c r="BA176" s="13">
        <f>[2]属性投放!CH177</f>
        <v>138</v>
      </c>
      <c r="BB176" s="13">
        <f>[2]属性投放!CI177</f>
        <v>69</v>
      </c>
      <c r="BC176" s="13">
        <f>[2]属性投放!CJ177</f>
        <v>1104</v>
      </c>
      <c r="BD176" s="32">
        <f>[1]卡牌消耗!AD176</f>
        <v>0</v>
      </c>
      <c r="BE176" s="32">
        <f>[1]卡牌消耗!AE176</f>
        <v>0</v>
      </c>
      <c r="BF176" s="32">
        <f>[1]卡牌消耗!AF176</f>
        <v>35</v>
      </c>
      <c r="BG176" s="32">
        <f>[1]卡牌消耗!AG176</f>
        <v>0</v>
      </c>
      <c r="BH176" s="32">
        <f>[1]卡牌消耗!AH176</f>
        <v>0</v>
      </c>
      <c r="BI176" s="32">
        <f>[1]卡牌消耗!AI176</f>
        <v>0</v>
      </c>
      <c r="BJ176" s="32">
        <f>[1]卡牌消耗!AJ176</f>
        <v>6650</v>
      </c>
      <c r="CP176" s="33">
        <v>22</v>
      </c>
      <c r="CQ176" s="33">
        <v>3</v>
      </c>
      <c r="CR176" s="13">
        <f>[1]卡牌消耗!DF26</f>
        <v>3050</v>
      </c>
      <c r="CS176" s="13">
        <f t="shared" si="40"/>
        <v>1220</v>
      </c>
      <c r="DR176" s="13">
        <v>22</v>
      </c>
      <c r="DS176" s="13">
        <v>2</v>
      </c>
      <c r="DT176" s="13">
        <f t="shared" si="41"/>
        <v>1640</v>
      </c>
      <c r="EH176" s="13">
        <f>[1]新神器!HA178</f>
        <v>11</v>
      </c>
      <c r="EI176" s="13">
        <f t="shared" si="42"/>
        <v>3</v>
      </c>
      <c r="EJ176" s="13">
        <f t="shared" si="43"/>
        <v>2</v>
      </c>
      <c r="EK176" s="13">
        <f>[1]新神器!HE178</f>
        <v>1606013</v>
      </c>
      <c r="EL176" s="13" t="str">
        <f>[1]新神器!HF178</f>
        <v>神器3-3 : 16级</v>
      </c>
      <c r="EM176" s="13">
        <f>[1]新神器!HH178</f>
        <v>16</v>
      </c>
      <c r="EN176" s="13">
        <f>[1]新神器!HJ178</f>
        <v>10</v>
      </c>
      <c r="EO176" s="13">
        <f>[2]新神器!$AW177*6</f>
        <v>32616</v>
      </c>
      <c r="EP176" s="13">
        <f t="shared" si="44"/>
        <v>2670</v>
      </c>
      <c r="EQ176" s="13">
        <f t="shared" si="39"/>
        <v>600</v>
      </c>
      <c r="ER176" s="13">
        <f>[1]新神器!$HL178</f>
        <v>5700</v>
      </c>
      <c r="ES176" s="13">
        <f t="shared" si="45"/>
        <v>605.70000000000005</v>
      </c>
      <c r="ET176" s="13">
        <f t="shared" si="46"/>
        <v>26.45</v>
      </c>
      <c r="FV176" s="14"/>
      <c r="FW176" s="14"/>
    </row>
    <row r="177" spans="49:179" ht="16.5" x14ac:dyDescent="0.2">
      <c r="AW177" s="32">
        <v>5</v>
      </c>
      <c r="AX177" s="32">
        <v>17</v>
      </c>
      <c r="AY177" s="13">
        <f>[1]卡牌消耗!$AC177</f>
        <v>60</v>
      </c>
      <c r="AZ177" s="33">
        <f>INDEX($CJ$5:$CJ$56,数据母表!AX177)</f>
        <v>9</v>
      </c>
      <c r="BA177" s="13">
        <f>[2]属性投放!CH178</f>
        <v>138</v>
      </c>
      <c r="BB177" s="13">
        <f>[2]属性投放!CI178</f>
        <v>69</v>
      </c>
      <c r="BC177" s="13">
        <f>[2]属性投放!CJ178</f>
        <v>1104</v>
      </c>
      <c r="BD177" s="32">
        <f>[1]卡牌消耗!AD177</f>
        <v>0</v>
      </c>
      <c r="BE177" s="32">
        <f>[1]卡牌消耗!AE177</f>
        <v>0</v>
      </c>
      <c r="BF177" s="32">
        <f>[1]卡牌消耗!AF177</f>
        <v>70</v>
      </c>
      <c r="BG177" s="32">
        <f>[1]卡牌消耗!AG177</f>
        <v>0</v>
      </c>
      <c r="BH177" s="32">
        <f>[1]卡牌消耗!AH177</f>
        <v>0</v>
      </c>
      <c r="BI177" s="32">
        <f>[1]卡牌消耗!AI177</f>
        <v>0</v>
      </c>
      <c r="BJ177" s="32">
        <f>[1]卡牌消耗!AJ177</f>
        <v>8300</v>
      </c>
      <c r="CP177" s="33">
        <v>23</v>
      </c>
      <c r="CQ177" s="33">
        <v>3</v>
      </c>
      <c r="CR177" s="13">
        <f>[1]卡牌消耗!DF27</f>
        <v>3250</v>
      </c>
      <c r="CS177" s="13">
        <f t="shared" si="40"/>
        <v>1300</v>
      </c>
      <c r="DR177" s="13">
        <v>23</v>
      </c>
      <c r="DS177" s="13">
        <v>2</v>
      </c>
      <c r="DT177" s="13">
        <f t="shared" si="41"/>
        <v>1680</v>
      </c>
      <c r="EH177" s="13">
        <f>[1]新神器!HA179</f>
        <v>11</v>
      </c>
      <c r="EI177" s="13">
        <f t="shared" si="42"/>
        <v>3</v>
      </c>
      <c r="EJ177" s="13">
        <f t="shared" si="43"/>
        <v>2</v>
      </c>
      <c r="EK177" s="13">
        <f>[1]新神器!HE179</f>
        <v>1606013</v>
      </c>
      <c r="EL177" s="13" t="str">
        <f>[1]新神器!HF179</f>
        <v>神器3-3 : 17级</v>
      </c>
      <c r="EM177" s="13">
        <f>[1]新神器!HH179</f>
        <v>17</v>
      </c>
      <c r="EN177" s="13">
        <f>[1]新神器!HJ179</f>
        <v>10</v>
      </c>
      <c r="EO177" s="13">
        <f>[2]新神器!$AW178*6</f>
        <v>35424</v>
      </c>
      <c r="EP177" s="13">
        <f t="shared" si="44"/>
        <v>2808</v>
      </c>
      <c r="EQ177" s="13">
        <f t="shared" si="39"/>
        <v>600</v>
      </c>
      <c r="ER177" s="13">
        <f>[1]新神器!$HL179</f>
        <v>5800</v>
      </c>
      <c r="ES177" s="13">
        <f t="shared" si="45"/>
        <v>605.79999999999995</v>
      </c>
      <c r="ET177" s="13">
        <f t="shared" si="46"/>
        <v>27.81</v>
      </c>
      <c r="FV177" s="14"/>
      <c r="FW177" s="14"/>
    </row>
    <row r="178" spans="49:179" ht="16.5" x14ac:dyDescent="0.2">
      <c r="AW178" s="32">
        <v>5</v>
      </c>
      <c r="AX178" s="32">
        <v>18</v>
      </c>
      <c r="AY178" s="13">
        <f>[1]卡牌消耗!$AC178</f>
        <v>63</v>
      </c>
      <c r="AZ178" s="33">
        <f>INDEX($CJ$5:$CJ$56,数据母表!AX178)</f>
        <v>9</v>
      </c>
      <c r="BA178" s="13">
        <f>[2]属性投放!CH179</f>
        <v>138</v>
      </c>
      <c r="BB178" s="13">
        <f>[2]属性投放!CI179</f>
        <v>69</v>
      </c>
      <c r="BC178" s="13">
        <f>[2]属性投放!CJ179</f>
        <v>1104</v>
      </c>
      <c r="BD178" s="32">
        <f>[1]卡牌消耗!AD178</f>
        <v>0</v>
      </c>
      <c r="BE178" s="32">
        <f>[1]卡牌消耗!AE178</f>
        <v>0</v>
      </c>
      <c r="BF178" s="32">
        <f>[1]卡牌消耗!AF178</f>
        <v>70</v>
      </c>
      <c r="BG178" s="32">
        <f>[1]卡牌消耗!AG178</f>
        <v>0</v>
      </c>
      <c r="BH178" s="32">
        <f>[1]卡牌消耗!AH178</f>
        <v>0</v>
      </c>
      <c r="BI178" s="32">
        <f>[1]卡牌消耗!AI178</f>
        <v>0</v>
      </c>
      <c r="BJ178" s="32">
        <f>[1]卡牌消耗!AJ178</f>
        <v>8300</v>
      </c>
      <c r="CP178" s="33">
        <v>24</v>
      </c>
      <c r="CQ178" s="33">
        <v>3</v>
      </c>
      <c r="CR178" s="13">
        <f>[1]卡牌消耗!DF28</f>
        <v>3450</v>
      </c>
      <c r="CS178" s="13">
        <f t="shared" si="40"/>
        <v>1380</v>
      </c>
      <c r="DR178" s="13">
        <v>24</v>
      </c>
      <c r="DS178" s="13">
        <v>2</v>
      </c>
      <c r="DT178" s="13">
        <f t="shared" si="41"/>
        <v>1720</v>
      </c>
      <c r="EH178" s="13">
        <f>[1]新神器!HA180</f>
        <v>11</v>
      </c>
      <c r="EI178" s="13">
        <f t="shared" si="42"/>
        <v>3</v>
      </c>
      <c r="EJ178" s="13">
        <f t="shared" si="43"/>
        <v>2</v>
      </c>
      <c r="EK178" s="13">
        <f>[1]新神器!HE180</f>
        <v>1606013</v>
      </c>
      <c r="EL178" s="13" t="str">
        <f>[1]新神器!HF180</f>
        <v>神器3-3 : 18级</v>
      </c>
      <c r="EM178" s="13">
        <f>[1]新神器!HH180</f>
        <v>18</v>
      </c>
      <c r="EN178" s="13">
        <f>[1]新神器!HJ180</f>
        <v>10</v>
      </c>
      <c r="EO178" s="13">
        <f>[2]新神器!$AW179*6</f>
        <v>38310</v>
      </c>
      <c r="EP178" s="13">
        <f t="shared" si="44"/>
        <v>2886</v>
      </c>
      <c r="EQ178" s="13">
        <f t="shared" si="39"/>
        <v>600</v>
      </c>
      <c r="ER178" s="13">
        <f>[1]新神器!$HL180</f>
        <v>5900</v>
      </c>
      <c r="ES178" s="13">
        <f t="shared" si="45"/>
        <v>605.9</v>
      </c>
      <c r="ET178" s="13">
        <f t="shared" si="46"/>
        <v>28.58</v>
      </c>
      <c r="FV178" s="14"/>
      <c r="FW178" s="14"/>
    </row>
    <row r="179" spans="49:179" ht="16.5" x14ac:dyDescent="0.2">
      <c r="AW179" s="32">
        <v>5</v>
      </c>
      <c r="AX179" s="32">
        <v>19</v>
      </c>
      <c r="AY179" s="13">
        <f>[1]卡牌消耗!$AC179</f>
        <v>65</v>
      </c>
      <c r="AZ179" s="33">
        <f>INDEX($CJ$5:$CJ$56,数据母表!AX179)</f>
        <v>10</v>
      </c>
      <c r="BA179" s="13">
        <f>[2]属性投放!CH180</f>
        <v>150</v>
      </c>
      <c r="BB179" s="13">
        <f>[2]属性投放!CI180</f>
        <v>75</v>
      </c>
      <c r="BC179" s="13">
        <f>[2]属性投放!CJ180</f>
        <v>1350</v>
      </c>
      <c r="BD179" s="32">
        <f>[1]卡牌消耗!AD179</f>
        <v>0</v>
      </c>
      <c r="BE179" s="32">
        <f>[1]卡牌消耗!AE179</f>
        <v>0</v>
      </c>
      <c r="BF179" s="32">
        <f>[1]卡牌消耗!AF179</f>
        <v>70</v>
      </c>
      <c r="BG179" s="32">
        <f>[1]卡牌消耗!AG179</f>
        <v>0</v>
      </c>
      <c r="BH179" s="32">
        <f>[1]卡牌消耗!AH179</f>
        <v>0</v>
      </c>
      <c r="BI179" s="32">
        <f>[1]卡牌消耗!AI179</f>
        <v>0</v>
      </c>
      <c r="BJ179" s="32">
        <f>[1]卡牌消耗!AJ179</f>
        <v>8300</v>
      </c>
      <c r="CP179" s="33">
        <v>25</v>
      </c>
      <c r="CQ179" s="33">
        <v>3</v>
      </c>
      <c r="CR179" s="13">
        <f>[1]卡牌消耗!DF29</f>
        <v>5800</v>
      </c>
      <c r="CS179" s="13">
        <f t="shared" si="40"/>
        <v>2320</v>
      </c>
      <c r="DR179" s="13">
        <v>25</v>
      </c>
      <c r="DS179" s="13">
        <v>2</v>
      </c>
      <c r="DT179" s="13">
        <f t="shared" si="41"/>
        <v>1760</v>
      </c>
      <c r="EH179" s="13">
        <f>[1]新神器!HA181</f>
        <v>12</v>
      </c>
      <c r="EI179" s="13">
        <f t="shared" si="42"/>
        <v>3</v>
      </c>
      <c r="EJ179" s="13">
        <f t="shared" si="43"/>
        <v>2</v>
      </c>
      <c r="EK179" s="13">
        <f>[1]新神器!HE181</f>
        <v>1606014</v>
      </c>
      <c r="EL179" s="13" t="str">
        <f>[1]新神器!HF181</f>
        <v>神器3-4 : 1级</v>
      </c>
      <c r="EM179" s="13">
        <f>[1]新神器!HH181</f>
        <v>1</v>
      </c>
      <c r="EN179" s="13">
        <f>[1]新神器!HJ181</f>
        <v>1</v>
      </c>
      <c r="EO179" s="13">
        <f>[2]新神器!$AW180*6</f>
        <v>2382</v>
      </c>
      <c r="EP179" s="13">
        <f t="shared" si="44"/>
        <v>2382</v>
      </c>
      <c r="EQ179" s="13">
        <f t="shared" si="39"/>
        <v>60</v>
      </c>
      <c r="ER179" s="13">
        <f>[1]新神器!$HL181</f>
        <v>3900</v>
      </c>
      <c r="ES179" s="13">
        <f t="shared" si="45"/>
        <v>63.9</v>
      </c>
      <c r="ET179" s="13">
        <f t="shared" si="46"/>
        <v>223.66</v>
      </c>
      <c r="FV179" s="14"/>
      <c r="FW179" s="14"/>
    </row>
    <row r="180" spans="49:179" ht="16.5" x14ac:dyDescent="0.2">
      <c r="AW180" s="32">
        <v>5</v>
      </c>
      <c r="AX180" s="32">
        <v>20</v>
      </c>
      <c r="AY180" s="13">
        <f>[1]卡牌消耗!$AC180</f>
        <v>68</v>
      </c>
      <c r="AZ180" s="33">
        <f>INDEX($CJ$5:$CJ$56,数据母表!AX180)</f>
        <v>10</v>
      </c>
      <c r="BA180" s="13">
        <f>[2]属性投放!CH181</f>
        <v>150</v>
      </c>
      <c r="BB180" s="13">
        <f>[2]属性投放!CI181</f>
        <v>75</v>
      </c>
      <c r="BC180" s="13">
        <f>[2]属性投放!CJ181</f>
        <v>1350</v>
      </c>
      <c r="BD180" s="32">
        <f>[1]卡牌消耗!AD180</f>
        <v>0</v>
      </c>
      <c r="BE180" s="32">
        <f>[1]卡牌消耗!AE180</f>
        <v>0</v>
      </c>
      <c r="BF180" s="32">
        <f>[1]卡牌消耗!AF180</f>
        <v>105</v>
      </c>
      <c r="BG180" s="32">
        <f>[1]卡牌消耗!AG180</f>
        <v>0</v>
      </c>
      <c r="BH180" s="32">
        <f>[1]卡牌消耗!AH180</f>
        <v>0</v>
      </c>
      <c r="BI180" s="32">
        <f>[1]卡牌消耗!AI180</f>
        <v>0</v>
      </c>
      <c r="BJ180" s="32">
        <f>[1]卡牌消耗!AJ180</f>
        <v>10150</v>
      </c>
      <c r="CP180" s="33">
        <v>26</v>
      </c>
      <c r="CQ180" s="33">
        <v>3</v>
      </c>
      <c r="CR180" s="13">
        <f>[1]卡牌消耗!DF30</f>
        <v>6100</v>
      </c>
      <c r="CS180" s="13">
        <f t="shared" si="40"/>
        <v>2440</v>
      </c>
      <c r="DR180" s="13">
        <v>26</v>
      </c>
      <c r="DS180" s="13">
        <v>2</v>
      </c>
      <c r="DT180" s="13">
        <f t="shared" si="41"/>
        <v>1760</v>
      </c>
      <c r="EH180" s="13">
        <f>[1]新神器!HA182</f>
        <v>12</v>
      </c>
      <c r="EI180" s="13">
        <f t="shared" si="42"/>
        <v>3</v>
      </c>
      <c r="EJ180" s="13">
        <f t="shared" si="43"/>
        <v>2</v>
      </c>
      <c r="EK180" s="13">
        <f>[1]新神器!HE182</f>
        <v>1606014</v>
      </c>
      <c r="EL180" s="13" t="str">
        <f>[1]新神器!HF182</f>
        <v>神器3-4 : 2级</v>
      </c>
      <c r="EM180" s="13">
        <f>[1]新神器!HH182</f>
        <v>2</v>
      </c>
      <c r="EN180" s="13">
        <f>[1]新神器!HJ182</f>
        <v>1</v>
      </c>
      <c r="EO180" s="13">
        <f>[2]新神器!$AW181*6</f>
        <v>3750</v>
      </c>
      <c r="EP180" s="13">
        <f t="shared" si="44"/>
        <v>1368</v>
      </c>
      <c r="EQ180" s="13">
        <f t="shared" si="39"/>
        <v>60</v>
      </c>
      <c r="ER180" s="13">
        <f>[1]新神器!$HL182</f>
        <v>4050</v>
      </c>
      <c r="ES180" s="13">
        <f t="shared" si="45"/>
        <v>64.05</v>
      </c>
      <c r="ET180" s="13">
        <f t="shared" si="46"/>
        <v>128.15</v>
      </c>
      <c r="FV180" s="14"/>
      <c r="FW180" s="14"/>
    </row>
    <row r="181" spans="49:179" ht="16.5" x14ac:dyDescent="0.2">
      <c r="AW181" s="32">
        <v>5</v>
      </c>
      <c r="AX181" s="32">
        <v>21</v>
      </c>
      <c r="AY181" s="13">
        <f>[1]卡牌消耗!$AC181</f>
        <v>70</v>
      </c>
      <c r="AZ181" s="33">
        <f>INDEX($CJ$5:$CJ$56,数据母表!AX181)</f>
        <v>10</v>
      </c>
      <c r="BA181" s="13">
        <f>[2]属性投放!CH182</f>
        <v>150</v>
      </c>
      <c r="BB181" s="13">
        <f>[2]属性投放!CI182</f>
        <v>75</v>
      </c>
      <c r="BC181" s="13">
        <f>[2]属性投放!CJ182</f>
        <v>1350</v>
      </c>
      <c r="BD181" s="32">
        <f>[1]卡牌消耗!AD181</f>
        <v>0</v>
      </c>
      <c r="BE181" s="32">
        <f>[1]卡牌消耗!AE181</f>
        <v>0</v>
      </c>
      <c r="BF181" s="32">
        <f>[1]卡牌消耗!AF181</f>
        <v>105</v>
      </c>
      <c r="BG181" s="32">
        <f>[1]卡牌消耗!AG181</f>
        <v>0</v>
      </c>
      <c r="BH181" s="32">
        <f>[1]卡牌消耗!AH181</f>
        <v>0</v>
      </c>
      <c r="BI181" s="32">
        <f>[1]卡牌消耗!AI181</f>
        <v>0</v>
      </c>
      <c r="BJ181" s="32">
        <f>[1]卡牌消耗!AJ181</f>
        <v>10150</v>
      </c>
      <c r="CP181" s="33">
        <v>27</v>
      </c>
      <c r="CQ181" s="33">
        <v>3</v>
      </c>
      <c r="CR181" s="13">
        <f>[1]卡牌消耗!DF31</f>
        <v>6400</v>
      </c>
      <c r="CS181" s="13">
        <f t="shared" si="40"/>
        <v>2560</v>
      </c>
      <c r="DR181" s="13">
        <v>27</v>
      </c>
      <c r="DS181" s="13">
        <v>2</v>
      </c>
      <c r="DT181" s="13">
        <f t="shared" si="41"/>
        <v>1800</v>
      </c>
      <c r="EH181" s="13">
        <f>[1]新神器!HA183</f>
        <v>12</v>
      </c>
      <c r="EI181" s="13">
        <f t="shared" si="42"/>
        <v>3</v>
      </c>
      <c r="EJ181" s="13">
        <f t="shared" si="43"/>
        <v>2</v>
      </c>
      <c r="EK181" s="13">
        <f>[1]新神器!HE183</f>
        <v>1606014</v>
      </c>
      <c r="EL181" s="13" t="str">
        <f>[1]新神器!HF183</f>
        <v>神器3-4 : 3级</v>
      </c>
      <c r="EM181" s="13">
        <f>[1]新神器!HH183</f>
        <v>3</v>
      </c>
      <c r="EN181" s="13">
        <f>[1]新神器!HJ183</f>
        <v>1</v>
      </c>
      <c r="EO181" s="13">
        <f>[2]新神器!$AW182*6</f>
        <v>5196</v>
      </c>
      <c r="EP181" s="13">
        <f t="shared" si="44"/>
        <v>1446</v>
      </c>
      <c r="EQ181" s="13">
        <f t="shared" si="39"/>
        <v>60</v>
      </c>
      <c r="ER181" s="13">
        <f>[1]新神器!$HL183</f>
        <v>4200</v>
      </c>
      <c r="ES181" s="13">
        <f t="shared" si="45"/>
        <v>64.2</v>
      </c>
      <c r="ET181" s="13">
        <f t="shared" si="46"/>
        <v>135.13999999999999</v>
      </c>
      <c r="FV181" s="14"/>
      <c r="FW181" s="14"/>
    </row>
    <row r="182" spans="49:179" ht="16.5" x14ac:dyDescent="0.2">
      <c r="AW182" s="32">
        <v>5</v>
      </c>
      <c r="AX182" s="32">
        <v>22</v>
      </c>
      <c r="AY182" s="13">
        <f>[1]卡牌消耗!$AC182</f>
        <v>73</v>
      </c>
      <c r="AZ182" s="33">
        <f>INDEX($CJ$5:$CJ$56,数据母表!AX182)</f>
        <v>11</v>
      </c>
      <c r="BA182" s="13">
        <f>[2]属性投放!CH183</f>
        <v>200</v>
      </c>
      <c r="BB182" s="13">
        <f>[2]属性投放!CI183</f>
        <v>100</v>
      </c>
      <c r="BC182" s="13">
        <f>[2]属性投放!CJ183</f>
        <v>1800</v>
      </c>
      <c r="BD182" s="32">
        <f>[1]卡牌消耗!AD182</f>
        <v>0</v>
      </c>
      <c r="BE182" s="32">
        <f>[1]卡牌消耗!AE182</f>
        <v>0</v>
      </c>
      <c r="BF182" s="32">
        <f>[1]卡牌消耗!AF182</f>
        <v>105</v>
      </c>
      <c r="BG182" s="32">
        <f>[1]卡牌消耗!AG182</f>
        <v>0</v>
      </c>
      <c r="BH182" s="32">
        <f>[1]卡牌消耗!AH182</f>
        <v>0</v>
      </c>
      <c r="BI182" s="32">
        <f>[1]卡牌消耗!AI182</f>
        <v>0</v>
      </c>
      <c r="BJ182" s="32">
        <f>[1]卡牌消耗!AJ182</f>
        <v>10150</v>
      </c>
      <c r="CP182" s="33">
        <v>28</v>
      </c>
      <c r="CQ182" s="33">
        <v>3</v>
      </c>
      <c r="CR182" s="13">
        <f>[1]卡牌消耗!DF32</f>
        <v>6700</v>
      </c>
      <c r="CS182" s="13">
        <f t="shared" si="40"/>
        <v>2680</v>
      </c>
      <c r="DR182" s="13">
        <v>28</v>
      </c>
      <c r="DS182" s="13">
        <v>2</v>
      </c>
      <c r="DT182" s="13">
        <f t="shared" si="41"/>
        <v>1840</v>
      </c>
      <c r="EH182" s="13">
        <f>[1]新神器!HA184</f>
        <v>12</v>
      </c>
      <c r="EI182" s="13">
        <f t="shared" si="42"/>
        <v>3</v>
      </c>
      <c r="EJ182" s="13">
        <f t="shared" si="43"/>
        <v>2</v>
      </c>
      <c r="EK182" s="13">
        <f>[1]新神器!HE184</f>
        <v>1606014</v>
      </c>
      <c r="EL182" s="13" t="str">
        <f>[1]新神器!HF184</f>
        <v>神器3-4 : 4级</v>
      </c>
      <c r="EM182" s="13">
        <f>[1]新神器!HH184</f>
        <v>4</v>
      </c>
      <c r="EN182" s="13">
        <f>[1]新神器!HJ184</f>
        <v>2</v>
      </c>
      <c r="EO182" s="13">
        <f>[2]新神器!$AW183*6</f>
        <v>6714</v>
      </c>
      <c r="EP182" s="13">
        <f t="shared" si="44"/>
        <v>1518</v>
      </c>
      <c r="EQ182" s="13">
        <f t="shared" si="39"/>
        <v>120</v>
      </c>
      <c r="ER182" s="13">
        <f>[1]新神器!$HL184</f>
        <v>4350</v>
      </c>
      <c r="ES182" s="13">
        <f t="shared" si="45"/>
        <v>124.35</v>
      </c>
      <c r="ET182" s="13">
        <f t="shared" si="46"/>
        <v>73.239999999999995</v>
      </c>
      <c r="FV182" s="14"/>
      <c r="FW182" s="14"/>
    </row>
    <row r="183" spans="49:179" ht="16.5" x14ac:dyDescent="0.2">
      <c r="AW183" s="32">
        <v>5</v>
      </c>
      <c r="AX183" s="32">
        <v>23</v>
      </c>
      <c r="AY183" s="13">
        <f>[1]卡牌消耗!$AC183</f>
        <v>75</v>
      </c>
      <c r="AZ183" s="33">
        <f>INDEX($CJ$5:$CJ$56,数据母表!AX183)</f>
        <v>11</v>
      </c>
      <c r="BA183" s="13">
        <f>[2]属性投放!CH184</f>
        <v>200</v>
      </c>
      <c r="BB183" s="13">
        <f>[2]属性投放!CI184</f>
        <v>100</v>
      </c>
      <c r="BC183" s="13">
        <f>[2]属性投放!CJ184</f>
        <v>1800</v>
      </c>
      <c r="BD183" s="32">
        <f>[1]卡牌消耗!AD183</f>
        <v>0</v>
      </c>
      <c r="BE183" s="32">
        <f>[1]卡牌消耗!AE183</f>
        <v>0</v>
      </c>
      <c r="BF183" s="32">
        <f>[1]卡牌消耗!AF183</f>
        <v>0</v>
      </c>
      <c r="BG183" s="32">
        <f>[1]卡牌消耗!AG183</f>
        <v>30</v>
      </c>
      <c r="BH183" s="32">
        <f>[1]卡牌消耗!AH183</f>
        <v>0</v>
      </c>
      <c r="BI183" s="32">
        <f>[1]卡牌消耗!AI183</f>
        <v>0</v>
      </c>
      <c r="BJ183" s="32">
        <f>[1]卡牌消耗!AJ183</f>
        <v>13900</v>
      </c>
      <c r="CP183" s="33">
        <v>29</v>
      </c>
      <c r="CQ183" s="33">
        <v>3</v>
      </c>
      <c r="CR183" s="13">
        <f>[1]卡牌消耗!DF33</f>
        <v>7000</v>
      </c>
      <c r="CS183" s="13">
        <f t="shared" si="40"/>
        <v>2800</v>
      </c>
      <c r="DR183" s="13">
        <v>29</v>
      </c>
      <c r="DS183" s="13">
        <v>2</v>
      </c>
      <c r="DT183" s="13">
        <f t="shared" si="41"/>
        <v>1880</v>
      </c>
      <c r="EH183" s="13">
        <f>[1]新神器!HA185</f>
        <v>12</v>
      </c>
      <c r="EI183" s="13">
        <f t="shared" si="42"/>
        <v>3</v>
      </c>
      <c r="EJ183" s="13">
        <f t="shared" si="43"/>
        <v>2</v>
      </c>
      <c r="EK183" s="13">
        <f>[1]新神器!HE185</f>
        <v>1606014</v>
      </c>
      <c r="EL183" s="13" t="str">
        <f>[1]新神器!HF185</f>
        <v>神器3-4 : 5级</v>
      </c>
      <c r="EM183" s="13">
        <f>[1]新神器!HH185</f>
        <v>5</v>
      </c>
      <c r="EN183" s="13">
        <f>[1]新神器!HJ185</f>
        <v>2</v>
      </c>
      <c r="EO183" s="13">
        <f>[2]新神器!$AW184*6</f>
        <v>8364</v>
      </c>
      <c r="EP183" s="13">
        <f t="shared" si="44"/>
        <v>1650</v>
      </c>
      <c r="EQ183" s="13">
        <f t="shared" si="39"/>
        <v>120</v>
      </c>
      <c r="ER183" s="13">
        <f>[1]新神器!$HL185</f>
        <v>4450</v>
      </c>
      <c r="ES183" s="13">
        <f t="shared" si="45"/>
        <v>124.45</v>
      </c>
      <c r="ET183" s="13">
        <f t="shared" si="46"/>
        <v>79.55</v>
      </c>
      <c r="FV183" s="14"/>
      <c r="FW183" s="14"/>
    </row>
    <row r="184" spans="49:179" ht="16.5" x14ac:dyDescent="0.2">
      <c r="AW184" s="32">
        <v>5</v>
      </c>
      <c r="AX184" s="32">
        <v>24</v>
      </c>
      <c r="AY184" s="13">
        <f>[1]卡牌消耗!$AC184</f>
        <v>78</v>
      </c>
      <c r="AZ184" s="33">
        <f>INDEX($CJ$5:$CJ$56,数据母表!AX184)</f>
        <v>11</v>
      </c>
      <c r="BA184" s="13">
        <f>[2]属性投放!CH185</f>
        <v>200</v>
      </c>
      <c r="BB184" s="13">
        <f>[2]属性投放!CI185</f>
        <v>100</v>
      </c>
      <c r="BC184" s="13">
        <f>[2]属性投放!CJ185</f>
        <v>1800</v>
      </c>
      <c r="BD184" s="32">
        <f>[1]卡牌消耗!AD184</f>
        <v>0</v>
      </c>
      <c r="BE184" s="32">
        <f>[1]卡牌消耗!AE184</f>
        <v>0</v>
      </c>
      <c r="BF184" s="32">
        <f>[1]卡牌消耗!AF184</f>
        <v>0</v>
      </c>
      <c r="BG184" s="32">
        <f>[1]卡牌消耗!AG184</f>
        <v>30</v>
      </c>
      <c r="BH184" s="32">
        <f>[1]卡牌消耗!AH184</f>
        <v>0</v>
      </c>
      <c r="BI184" s="32">
        <f>[1]卡牌消耗!AI184</f>
        <v>0</v>
      </c>
      <c r="BJ184" s="32">
        <f>[1]卡牌消耗!AJ184</f>
        <v>13900</v>
      </c>
      <c r="CP184" s="33">
        <v>30</v>
      </c>
      <c r="CQ184" s="33">
        <v>3</v>
      </c>
      <c r="CR184" s="13">
        <f>[1]卡牌消耗!DF34</f>
        <v>7400</v>
      </c>
      <c r="CS184" s="13">
        <f t="shared" si="40"/>
        <v>2960</v>
      </c>
      <c r="DR184" s="13">
        <v>30</v>
      </c>
      <c r="DS184" s="13">
        <v>2</v>
      </c>
      <c r="DT184" s="13">
        <f t="shared" si="41"/>
        <v>1920</v>
      </c>
      <c r="EH184" s="13">
        <f>[1]新神器!HA186</f>
        <v>12</v>
      </c>
      <c r="EI184" s="13">
        <f t="shared" si="42"/>
        <v>3</v>
      </c>
      <c r="EJ184" s="13">
        <f t="shared" si="43"/>
        <v>2</v>
      </c>
      <c r="EK184" s="13">
        <f>[1]新神器!HE186</f>
        <v>1606014</v>
      </c>
      <c r="EL184" s="13" t="str">
        <f>[1]新神器!HF186</f>
        <v>神器3-4 : 6级</v>
      </c>
      <c r="EM184" s="13">
        <f>[1]新神器!HH186</f>
        <v>6</v>
      </c>
      <c r="EN184" s="13">
        <f>[1]新神器!HJ186</f>
        <v>2</v>
      </c>
      <c r="EO184" s="13">
        <f>[2]新神器!$AW185*6</f>
        <v>10098</v>
      </c>
      <c r="EP184" s="13">
        <f t="shared" si="44"/>
        <v>1734</v>
      </c>
      <c r="EQ184" s="13">
        <f t="shared" si="39"/>
        <v>120</v>
      </c>
      <c r="ER184" s="13">
        <f>[1]新神器!$HL186</f>
        <v>4600</v>
      </c>
      <c r="ES184" s="13">
        <f t="shared" si="45"/>
        <v>124.6</v>
      </c>
      <c r="ET184" s="13">
        <f t="shared" si="46"/>
        <v>83.5</v>
      </c>
      <c r="FV184" s="14"/>
      <c r="FW184" s="14"/>
    </row>
    <row r="185" spans="49:179" ht="16.5" x14ac:dyDescent="0.2">
      <c r="AW185" s="32">
        <v>5</v>
      </c>
      <c r="AX185" s="32">
        <v>25</v>
      </c>
      <c r="AY185" s="13">
        <f>[1]卡牌消耗!$AC185</f>
        <v>80</v>
      </c>
      <c r="AZ185" s="33">
        <f>INDEX($CJ$5:$CJ$56,数据母表!AX185)</f>
        <v>12</v>
      </c>
      <c r="BA185" s="13">
        <f>[2]属性投放!CH186</f>
        <v>260</v>
      </c>
      <c r="BB185" s="13">
        <f>[2]属性投放!CI186</f>
        <v>130</v>
      </c>
      <c r="BC185" s="13">
        <f>[2]属性投放!CJ186</f>
        <v>2340</v>
      </c>
      <c r="BD185" s="32">
        <f>[1]卡牌消耗!AD185</f>
        <v>0</v>
      </c>
      <c r="BE185" s="32">
        <f>[1]卡牌消耗!AE185</f>
        <v>0</v>
      </c>
      <c r="BF185" s="32">
        <f>[1]卡牌消耗!AF185</f>
        <v>0</v>
      </c>
      <c r="BG185" s="32">
        <f>[1]卡牌消耗!AG185</f>
        <v>30</v>
      </c>
      <c r="BH185" s="32">
        <f>[1]卡牌消耗!AH185</f>
        <v>0</v>
      </c>
      <c r="BI185" s="32">
        <f>[1]卡牌消耗!AI185</f>
        <v>0</v>
      </c>
      <c r="BJ185" s="32">
        <f>[1]卡牌消耗!AJ185</f>
        <v>15200</v>
      </c>
      <c r="CP185" s="33">
        <v>31</v>
      </c>
      <c r="CQ185" s="33">
        <v>3</v>
      </c>
      <c r="CR185" s="13">
        <f>[1]卡牌消耗!DF35</f>
        <v>7750</v>
      </c>
      <c r="CS185" s="13">
        <f t="shared" si="40"/>
        <v>3100</v>
      </c>
      <c r="DR185" s="13">
        <v>31</v>
      </c>
      <c r="DS185" s="13">
        <v>2</v>
      </c>
      <c r="DT185" s="13">
        <f t="shared" si="41"/>
        <v>3640</v>
      </c>
      <c r="EH185" s="13">
        <f>[1]新神器!HA187</f>
        <v>12</v>
      </c>
      <c r="EI185" s="13">
        <f t="shared" si="42"/>
        <v>3</v>
      </c>
      <c r="EJ185" s="13">
        <f t="shared" si="43"/>
        <v>2</v>
      </c>
      <c r="EK185" s="13">
        <f>[1]新神器!HE187</f>
        <v>1606014</v>
      </c>
      <c r="EL185" s="13" t="str">
        <f>[1]新神器!HF187</f>
        <v>神器3-4 : 7级</v>
      </c>
      <c r="EM185" s="13">
        <f>[1]新神器!HH187</f>
        <v>7</v>
      </c>
      <c r="EN185" s="13">
        <f>[1]新神器!HJ187</f>
        <v>3</v>
      </c>
      <c r="EO185" s="13">
        <f>[2]新神器!$AW186*6</f>
        <v>11904</v>
      </c>
      <c r="EP185" s="13">
        <f t="shared" si="44"/>
        <v>1806</v>
      </c>
      <c r="EQ185" s="13">
        <f t="shared" si="39"/>
        <v>180</v>
      </c>
      <c r="ER185" s="13">
        <f>[1]新神器!$HL187</f>
        <v>4750</v>
      </c>
      <c r="ES185" s="13">
        <f t="shared" si="45"/>
        <v>184.75</v>
      </c>
      <c r="ET185" s="13">
        <f t="shared" si="46"/>
        <v>58.65</v>
      </c>
      <c r="FV185" s="14"/>
      <c r="FW185" s="14"/>
    </row>
    <row r="186" spans="49:179" ht="16.5" x14ac:dyDescent="0.2">
      <c r="AW186" s="32">
        <v>5</v>
      </c>
      <c r="AX186" s="32">
        <v>26</v>
      </c>
      <c r="AY186" s="13">
        <f>[1]卡牌消耗!$AC186</f>
        <v>83</v>
      </c>
      <c r="AZ186" s="33">
        <f>INDEX($CJ$5:$CJ$56,数据母表!AX186)</f>
        <v>12</v>
      </c>
      <c r="BA186" s="13">
        <f>[2]属性投放!CH187</f>
        <v>260</v>
      </c>
      <c r="BB186" s="13">
        <f>[2]属性投放!CI187</f>
        <v>130</v>
      </c>
      <c r="BC186" s="13">
        <f>[2]属性投放!CJ187</f>
        <v>2340</v>
      </c>
      <c r="BD186" s="32">
        <f>[1]卡牌消耗!AD186</f>
        <v>0</v>
      </c>
      <c r="BE186" s="32">
        <f>[1]卡牌消耗!AE186</f>
        <v>0</v>
      </c>
      <c r="BF186" s="32">
        <f>[1]卡牌消耗!AF186</f>
        <v>0</v>
      </c>
      <c r="BG186" s="32">
        <f>[1]卡牌消耗!AG186</f>
        <v>35</v>
      </c>
      <c r="BH186" s="32">
        <f>[1]卡牌消耗!AH186</f>
        <v>0</v>
      </c>
      <c r="BI186" s="32">
        <f>[1]卡牌消耗!AI186</f>
        <v>0</v>
      </c>
      <c r="BJ186" s="32">
        <f>[1]卡牌消耗!AJ186</f>
        <v>17700</v>
      </c>
      <c r="CP186" s="33">
        <v>32</v>
      </c>
      <c r="CQ186" s="33">
        <v>3</v>
      </c>
      <c r="CR186" s="13">
        <f>[1]卡牌消耗!DF36</f>
        <v>8150</v>
      </c>
      <c r="CS186" s="13">
        <f t="shared" si="40"/>
        <v>3260</v>
      </c>
      <c r="DR186" s="13">
        <v>32</v>
      </c>
      <c r="DS186" s="13">
        <v>2</v>
      </c>
      <c r="DT186" s="13">
        <f t="shared" si="41"/>
        <v>3920</v>
      </c>
      <c r="EH186" s="13">
        <f>[1]新神器!HA188</f>
        <v>12</v>
      </c>
      <c r="EI186" s="13">
        <f t="shared" si="42"/>
        <v>3</v>
      </c>
      <c r="EJ186" s="13">
        <f t="shared" si="43"/>
        <v>2</v>
      </c>
      <c r="EK186" s="13">
        <f>[1]新神器!HE188</f>
        <v>1606014</v>
      </c>
      <c r="EL186" s="13" t="str">
        <f>[1]新神器!HF188</f>
        <v>神器3-4 : 8级</v>
      </c>
      <c r="EM186" s="13">
        <f>[1]新神器!HH188</f>
        <v>8</v>
      </c>
      <c r="EN186" s="13">
        <f>[1]新神器!HJ188</f>
        <v>3</v>
      </c>
      <c r="EO186" s="13">
        <f>[2]新神器!$AW187*6</f>
        <v>13848</v>
      </c>
      <c r="EP186" s="13">
        <f t="shared" si="44"/>
        <v>1944</v>
      </c>
      <c r="EQ186" s="13">
        <f t="shared" si="39"/>
        <v>180</v>
      </c>
      <c r="ER186" s="13">
        <f>[1]新神器!$HL188</f>
        <v>4850</v>
      </c>
      <c r="ES186" s="13">
        <f t="shared" si="45"/>
        <v>184.85</v>
      </c>
      <c r="ET186" s="13">
        <f t="shared" si="46"/>
        <v>63.1</v>
      </c>
      <c r="FV186" s="14"/>
      <c r="FW186" s="14"/>
    </row>
    <row r="187" spans="49:179" ht="16.5" x14ac:dyDescent="0.2">
      <c r="AW187" s="32">
        <v>5</v>
      </c>
      <c r="AX187" s="32">
        <v>27</v>
      </c>
      <c r="AY187" s="13">
        <f>[1]卡牌消耗!$AC187</f>
        <v>85</v>
      </c>
      <c r="AZ187" s="33">
        <f>INDEX($CJ$5:$CJ$56,数据母表!AX187)</f>
        <v>12</v>
      </c>
      <c r="BA187" s="13">
        <f>[2]属性投放!CH188</f>
        <v>260</v>
      </c>
      <c r="BB187" s="13">
        <f>[2]属性投放!CI188</f>
        <v>130</v>
      </c>
      <c r="BC187" s="13">
        <f>[2]属性投放!CJ188</f>
        <v>2340</v>
      </c>
      <c r="BD187" s="32">
        <f>[1]卡牌消耗!AD187</f>
        <v>0</v>
      </c>
      <c r="BE187" s="32">
        <f>[1]卡牌消耗!AE187</f>
        <v>0</v>
      </c>
      <c r="BF187" s="32">
        <f>[1]卡牌消耗!AF187</f>
        <v>0</v>
      </c>
      <c r="BG187" s="32">
        <f>[1]卡牌消耗!AG187</f>
        <v>35</v>
      </c>
      <c r="BH187" s="32">
        <f>[1]卡牌消耗!AH187</f>
        <v>0</v>
      </c>
      <c r="BI187" s="32">
        <f>[1]卡牌消耗!AI187</f>
        <v>0</v>
      </c>
      <c r="BJ187" s="32">
        <f>[1]卡牌消耗!AJ187</f>
        <v>17700</v>
      </c>
      <c r="CP187" s="33">
        <v>33</v>
      </c>
      <c r="CQ187" s="33">
        <v>3</v>
      </c>
      <c r="CR187" s="13">
        <f>[1]卡牌消耗!DF37</f>
        <v>8500</v>
      </c>
      <c r="CS187" s="13">
        <f t="shared" si="40"/>
        <v>3400</v>
      </c>
      <c r="DR187" s="13">
        <v>33</v>
      </c>
      <c r="DS187" s="13">
        <v>2</v>
      </c>
      <c r="DT187" s="13">
        <f t="shared" si="41"/>
        <v>4160</v>
      </c>
      <c r="EH187" s="13">
        <f>[1]新神器!HA189</f>
        <v>12</v>
      </c>
      <c r="EI187" s="13">
        <f t="shared" si="42"/>
        <v>3</v>
      </c>
      <c r="EJ187" s="13">
        <f t="shared" si="43"/>
        <v>2</v>
      </c>
      <c r="EK187" s="13">
        <f>[1]新神器!HE189</f>
        <v>1606014</v>
      </c>
      <c r="EL187" s="13" t="str">
        <f>[1]新神器!HF189</f>
        <v>神器3-4 : 9级</v>
      </c>
      <c r="EM187" s="13">
        <f>[1]新神器!HH189</f>
        <v>9</v>
      </c>
      <c r="EN187" s="13">
        <f>[1]新神器!HJ189</f>
        <v>3</v>
      </c>
      <c r="EO187" s="13">
        <f>[2]新神器!$AW188*6</f>
        <v>15870</v>
      </c>
      <c r="EP187" s="13">
        <f t="shared" si="44"/>
        <v>2022</v>
      </c>
      <c r="EQ187" s="13">
        <f t="shared" si="39"/>
        <v>180</v>
      </c>
      <c r="ER187" s="13">
        <f>[1]新神器!$HL189</f>
        <v>4950</v>
      </c>
      <c r="ES187" s="13">
        <f t="shared" si="45"/>
        <v>184.95</v>
      </c>
      <c r="ET187" s="13">
        <f t="shared" si="46"/>
        <v>65.599999999999994</v>
      </c>
      <c r="FV187" s="14"/>
      <c r="FW187" s="14"/>
    </row>
    <row r="188" spans="49:179" ht="16.5" x14ac:dyDescent="0.2">
      <c r="AW188" s="32">
        <v>5</v>
      </c>
      <c r="AX188" s="32">
        <v>28</v>
      </c>
      <c r="AY188" s="13">
        <f>[1]卡牌消耗!$AC188</f>
        <v>88</v>
      </c>
      <c r="AZ188" s="33">
        <f>INDEX($CJ$5:$CJ$56,数据母表!AX188)</f>
        <v>13</v>
      </c>
      <c r="BA188" s="13">
        <f>[2]属性投放!CH189</f>
        <v>315</v>
      </c>
      <c r="BB188" s="13">
        <f>[2]属性投放!CI189</f>
        <v>158</v>
      </c>
      <c r="BC188" s="13">
        <f>[2]属性投放!CJ189</f>
        <v>3150</v>
      </c>
      <c r="BD188" s="32">
        <f>[1]卡牌消耗!AD188</f>
        <v>0</v>
      </c>
      <c r="BE188" s="32">
        <f>[1]卡牌消耗!AE188</f>
        <v>0</v>
      </c>
      <c r="BF188" s="32">
        <f>[1]卡牌消耗!AF188</f>
        <v>0</v>
      </c>
      <c r="BG188" s="32">
        <f>[1]卡牌消耗!AG188</f>
        <v>35</v>
      </c>
      <c r="BH188" s="32">
        <f>[1]卡牌消耗!AH188</f>
        <v>0</v>
      </c>
      <c r="BI188" s="32">
        <f>[1]卡牌消耗!AI188</f>
        <v>0</v>
      </c>
      <c r="BJ188" s="32">
        <f>[1]卡牌消耗!AJ188</f>
        <v>17700</v>
      </c>
      <c r="CP188" s="33">
        <v>34</v>
      </c>
      <c r="CQ188" s="33">
        <v>3</v>
      </c>
      <c r="CR188" s="13">
        <f>[1]卡牌消耗!DF38</f>
        <v>8850</v>
      </c>
      <c r="CS188" s="13">
        <f t="shared" si="40"/>
        <v>3540</v>
      </c>
      <c r="DR188" s="13">
        <v>34</v>
      </c>
      <c r="DS188" s="13">
        <v>2</v>
      </c>
      <c r="DT188" s="13">
        <f t="shared" si="41"/>
        <v>4440</v>
      </c>
      <c r="EH188" s="13">
        <f>[1]新神器!HA190</f>
        <v>12</v>
      </c>
      <c r="EI188" s="13">
        <f t="shared" si="42"/>
        <v>3</v>
      </c>
      <c r="EJ188" s="13">
        <f t="shared" si="43"/>
        <v>2</v>
      </c>
      <c r="EK188" s="13">
        <f>[1]新神器!HE190</f>
        <v>1606014</v>
      </c>
      <c r="EL188" s="13" t="str">
        <f>[1]新神器!HF190</f>
        <v>神器3-4 : 10级</v>
      </c>
      <c r="EM188" s="13">
        <f>[1]新神器!HH190</f>
        <v>10</v>
      </c>
      <c r="EN188" s="13">
        <f>[1]新神器!HJ190</f>
        <v>5</v>
      </c>
      <c r="EO188" s="13">
        <f>[2]新神器!$AW189*6</f>
        <v>17964</v>
      </c>
      <c r="EP188" s="13">
        <f t="shared" si="44"/>
        <v>2094</v>
      </c>
      <c r="EQ188" s="13">
        <f t="shared" si="39"/>
        <v>300</v>
      </c>
      <c r="ER188" s="13">
        <f>[1]新神器!$HL190</f>
        <v>5100</v>
      </c>
      <c r="ES188" s="13">
        <f t="shared" si="45"/>
        <v>305.10000000000002</v>
      </c>
      <c r="ET188" s="13">
        <f t="shared" si="46"/>
        <v>41.18</v>
      </c>
      <c r="FV188" s="14"/>
      <c r="FW188" s="14"/>
    </row>
    <row r="189" spans="49:179" ht="16.5" x14ac:dyDescent="0.2">
      <c r="AW189" s="32">
        <v>5</v>
      </c>
      <c r="AX189" s="32">
        <v>29</v>
      </c>
      <c r="AY189" s="13">
        <f>[1]卡牌消耗!$AC189</f>
        <v>90</v>
      </c>
      <c r="AZ189" s="33">
        <f>INDEX($CJ$5:$CJ$56,数据母表!AX189)</f>
        <v>13</v>
      </c>
      <c r="BA189" s="13">
        <f>[2]属性投放!CH190</f>
        <v>315</v>
      </c>
      <c r="BB189" s="13">
        <f>[2]属性投放!CI190</f>
        <v>158</v>
      </c>
      <c r="BC189" s="13">
        <f>[2]属性投放!CJ190</f>
        <v>3150</v>
      </c>
      <c r="BD189" s="32">
        <f>[1]卡牌消耗!AD189</f>
        <v>0</v>
      </c>
      <c r="BE189" s="32">
        <f>[1]卡牌消耗!AE189</f>
        <v>0</v>
      </c>
      <c r="BF189" s="32">
        <f>[1]卡牌消耗!AF189</f>
        <v>0</v>
      </c>
      <c r="BG189" s="32">
        <f>[1]卡牌消耗!AG189</f>
        <v>40</v>
      </c>
      <c r="BH189" s="32">
        <f>[1]卡牌消耗!AH189</f>
        <v>0</v>
      </c>
      <c r="BI189" s="32">
        <f>[1]卡牌消耗!AI189</f>
        <v>0</v>
      </c>
      <c r="BJ189" s="32">
        <f>[1]卡牌消耗!AJ189</f>
        <v>17900</v>
      </c>
      <c r="CP189" s="33">
        <v>35</v>
      </c>
      <c r="CQ189" s="33">
        <v>3</v>
      </c>
      <c r="CR189" s="13">
        <f>[1]卡牌消耗!DF39</f>
        <v>7600</v>
      </c>
      <c r="CS189" s="13">
        <f t="shared" si="40"/>
        <v>3040</v>
      </c>
      <c r="DR189" s="13">
        <v>35</v>
      </c>
      <c r="DS189" s="13">
        <v>2</v>
      </c>
      <c r="DT189" s="13">
        <f t="shared" si="41"/>
        <v>4680</v>
      </c>
      <c r="EH189" s="13">
        <f>[1]新神器!HA191</f>
        <v>12</v>
      </c>
      <c r="EI189" s="13">
        <f t="shared" si="42"/>
        <v>3</v>
      </c>
      <c r="EJ189" s="13">
        <f t="shared" si="43"/>
        <v>2</v>
      </c>
      <c r="EK189" s="13">
        <f>[1]新神器!HE191</f>
        <v>1606014</v>
      </c>
      <c r="EL189" s="13" t="str">
        <f>[1]新神器!HF191</f>
        <v>神器3-4 : 11级</v>
      </c>
      <c r="EM189" s="13">
        <f>[1]新神器!HH191</f>
        <v>11</v>
      </c>
      <c r="EN189" s="13">
        <f>[1]新神器!HJ191</f>
        <v>5</v>
      </c>
      <c r="EO189" s="13">
        <f>[2]新神器!$AW190*6</f>
        <v>20136</v>
      </c>
      <c r="EP189" s="13">
        <f t="shared" si="44"/>
        <v>2172</v>
      </c>
      <c r="EQ189" s="13">
        <f t="shared" si="39"/>
        <v>300</v>
      </c>
      <c r="ER189" s="13">
        <f>[1]新神器!$HL191</f>
        <v>5200</v>
      </c>
      <c r="ES189" s="13">
        <f t="shared" si="45"/>
        <v>305.2</v>
      </c>
      <c r="ET189" s="13">
        <f t="shared" si="46"/>
        <v>42.7</v>
      </c>
      <c r="FV189" s="14"/>
      <c r="FW189" s="14"/>
    </row>
    <row r="190" spans="49:179" ht="16.5" x14ac:dyDescent="0.2">
      <c r="AW190" s="32">
        <v>5</v>
      </c>
      <c r="AX190" s="32">
        <v>30</v>
      </c>
      <c r="AY190" s="13">
        <f>[1]卡牌消耗!$AC190</f>
        <v>93</v>
      </c>
      <c r="AZ190" s="33">
        <f>INDEX($CJ$5:$CJ$56,数据母表!AX190)</f>
        <v>13</v>
      </c>
      <c r="BA190" s="13">
        <f>[2]属性投放!CH191</f>
        <v>315</v>
      </c>
      <c r="BB190" s="13">
        <f>[2]属性投放!CI191</f>
        <v>158</v>
      </c>
      <c r="BC190" s="13">
        <f>[2]属性投放!CJ191</f>
        <v>3150</v>
      </c>
      <c r="BD190" s="32">
        <f>[1]卡牌消耗!AD190</f>
        <v>0</v>
      </c>
      <c r="BE190" s="32">
        <f>[1]卡牌消耗!AE190</f>
        <v>0</v>
      </c>
      <c r="BF190" s="32">
        <f>[1]卡牌消耗!AF190</f>
        <v>0</v>
      </c>
      <c r="BG190" s="32">
        <f>[1]卡牌消耗!AG190</f>
        <v>40</v>
      </c>
      <c r="BH190" s="32">
        <f>[1]卡牌消耗!AH190</f>
        <v>0</v>
      </c>
      <c r="BI190" s="32">
        <f>[1]卡牌消耗!AI190</f>
        <v>0</v>
      </c>
      <c r="BJ190" s="32">
        <f>[1]卡牌消耗!AJ190</f>
        <v>17900</v>
      </c>
      <c r="CP190" s="33">
        <v>36</v>
      </c>
      <c r="CQ190" s="33">
        <v>3</v>
      </c>
      <c r="CR190" s="13">
        <f>[1]卡牌消耗!DF40</f>
        <v>7950</v>
      </c>
      <c r="CS190" s="13">
        <f t="shared" si="40"/>
        <v>3180</v>
      </c>
      <c r="DR190" s="13">
        <v>36</v>
      </c>
      <c r="DS190" s="13">
        <v>2</v>
      </c>
      <c r="DT190" s="13">
        <f t="shared" si="41"/>
        <v>4960</v>
      </c>
      <c r="EH190" s="13">
        <f>[1]新神器!HA192</f>
        <v>12</v>
      </c>
      <c r="EI190" s="13">
        <f t="shared" si="42"/>
        <v>3</v>
      </c>
      <c r="EJ190" s="13">
        <f t="shared" si="43"/>
        <v>2</v>
      </c>
      <c r="EK190" s="13">
        <f>[1]新神器!HE192</f>
        <v>1606014</v>
      </c>
      <c r="EL190" s="13" t="str">
        <f>[1]新神器!HF192</f>
        <v>神器3-4 : 12级</v>
      </c>
      <c r="EM190" s="13">
        <f>[1]新神器!HH192</f>
        <v>12</v>
      </c>
      <c r="EN190" s="13">
        <f>[1]新神器!HJ192</f>
        <v>6</v>
      </c>
      <c r="EO190" s="13">
        <f>[2]新神器!$AW191*6</f>
        <v>22446</v>
      </c>
      <c r="EP190" s="13">
        <f t="shared" si="44"/>
        <v>2310</v>
      </c>
      <c r="EQ190" s="13">
        <f t="shared" si="39"/>
        <v>360</v>
      </c>
      <c r="ER190" s="13">
        <f>[1]新神器!$HL192</f>
        <v>5300</v>
      </c>
      <c r="ES190" s="13">
        <f t="shared" si="45"/>
        <v>365.3</v>
      </c>
      <c r="ET190" s="13">
        <f t="shared" si="46"/>
        <v>37.94</v>
      </c>
      <c r="FV190" s="14"/>
      <c r="FW190" s="14"/>
    </row>
    <row r="191" spans="49:179" ht="16.5" x14ac:dyDescent="0.2">
      <c r="AW191" s="32">
        <v>5</v>
      </c>
      <c r="AX191" s="32">
        <v>31</v>
      </c>
      <c r="AY191" s="13">
        <f>[1]卡牌消耗!$AC191</f>
        <v>95</v>
      </c>
      <c r="AZ191" s="33">
        <f>INDEX($CJ$5:$CJ$56,数据母表!AX191)</f>
        <v>14</v>
      </c>
      <c r="BA191" s="13">
        <f>[2]属性投放!CH192</f>
        <v>365</v>
      </c>
      <c r="BB191" s="13">
        <f>[2]属性投放!CI192</f>
        <v>183</v>
      </c>
      <c r="BC191" s="13">
        <f>[2]属性投放!CJ192</f>
        <v>3650</v>
      </c>
      <c r="BD191" s="32">
        <f>[1]卡牌消耗!AD191</f>
        <v>0</v>
      </c>
      <c r="BE191" s="32">
        <f>[1]卡牌消耗!AE191</f>
        <v>0</v>
      </c>
      <c r="BF191" s="32">
        <f>[1]卡牌消耗!AF191</f>
        <v>0</v>
      </c>
      <c r="BG191" s="32">
        <f>[1]卡牌消耗!AG191</f>
        <v>40</v>
      </c>
      <c r="BH191" s="32">
        <f>[1]卡牌消耗!AH191</f>
        <v>0</v>
      </c>
      <c r="BI191" s="32">
        <f>[1]卡牌消耗!AI191</f>
        <v>0</v>
      </c>
      <c r="BJ191" s="32">
        <f>[1]卡牌消耗!AJ191</f>
        <v>17900</v>
      </c>
      <c r="CP191" s="33">
        <v>37</v>
      </c>
      <c r="CQ191" s="33">
        <v>3</v>
      </c>
      <c r="CR191" s="13">
        <f>[1]卡牌消耗!DF41</f>
        <v>8350</v>
      </c>
      <c r="CS191" s="13">
        <f t="shared" si="40"/>
        <v>3340</v>
      </c>
      <c r="DR191" s="13">
        <v>37</v>
      </c>
      <c r="DS191" s="13">
        <v>2</v>
      </c>
      <c r="DT191" s="13">
        <f t="shared" si="41"/>
        <v>5200</v>
      </c>
      <c r="EH191" s="13">
        <f>[1]新神器!HA193</f>
        <v>12</v>
      </c>
      <c r="EI191" s="13">
        <f t="shared" si="42"/>
        <v>3</v>
      </c>
      <c r="EJ191" s="13">
        <f t="shared" si="43"/>
        <v>2</v>
      </c>
      <c r="EK191" s="13">
        <f>[1]新神器!HE193</f>
        <v>1606014</v>
      </c>
      <c r="EL191" s="13" t="str">
        <f>[1]新神器!HF193</f>
        <v>神器3-4 : 13级</v>
      </c>
      <c r="EM191" s="13">
        <f>[1]新神器!HH193</f>
        <v>13</v>
      </c>
      <c r="EN191" s="13">
        <f>[1]新神器!HJ193</f>
        <v>7</v>
      </c>
      <c r="EO191" s="13">
        <f>[2]新神器!$AW192*6</f>
        <v>24888</v>
      </c>
      <c r="EP191" s="13">
        <f t="shared" si="44"/>
        <v>2442</v>
      </c>
      <c r="EQ191" s="13">
        <f t="shared" si="39"/>
        <v>420</v>
      </c>
      <c r="ER191" s="13">
        <f>[1]新神器!$HL193</f>
        <v>5400</v>
      </c>
      <c r="ES191" s="13">
        <f t="shared" si="45"/>
        <v>425.4</v>
      </c>
      <c r="ET191" s="13">
        <f t="shared" si="46"/>
        <v>34.44</v>
      </c>
      <c r="FV191" s="14"/>
      <c r="FW191" s="14"/>
    </row>
    <row r="192" spans="49:179" ht="16.5" x14ac:dyDescent="0.2">
      <c r="AW192" s="32">
        <v>5</v>
      </c>
      <c r="AX192" s="32">
        <v>32</v>
      </c>
      <c r="AY192" s="13">
        <f>[1]卡牌消耗!$AC192</f>
        <v>98</v>
      </c>
      <c r="AZ192" s="33">
        <f>INDEX($CJ$5:$CJ$56,数据母表!AX192)</f>
        <v>14</v>
      </c>
      <c r="BA192" s="13">
        <f>[2]属性投放!CH193</f>
        <v>365</v>
      </c>
      <c r="BB192" s="13">
        <f>[2]属性投放!CI193</f>
        <v>183</v>
      </c>
      <c r="BC192" s="13">
        <f>[2]属性投放!CJ193</f>
        <v>3650</v>
      </c>
      <c r="BD192" s="32">
        <f>[1]卡牌消耗!AD192</f>
        <v>0</v>
      </c>
      <c r="BE192" s="32">
        <f>[1]卡牌消耗!AE192</f>
        <v>0</v>
      </c>
      <c r="BF192" s="32">
        <f>[1]卡牌消耗!AF192</f>
        <v>0</v>
      </c>
      <c r="BG192" s="32">
        <f>[1]卡牌消耗!AG192</f>
        <v>40</v>
      </c>
      <c r="BH192" s="32">
        <f>[1]卡牌消耗!AH192</f>
        <v>0</v>
      </c>
      <c r="BI192" s="32">
        <f>[1]卡牌消耗!AI192</f>
        <v>3</v>
      </c>
      <c r="BJ192" s="32">
        <f>[1]卡牌消耗!AJ192</f>
        <v>24600</v>
      </c>
      <c r="CP192" s="33">
        <v>38</v>
      </c>
      <c r="CQ192" s="33">
        <v>3</v>
      </c>
      <c r="CR192" s="13">
        <f>[1]卡牌消耗!DF42</f>
        <v>8700</v>
      </c>
      <c r="CS192" s="13">
        <f t="shared" si="40"/>
        <v>3480</v>
      </c>
      <c r="DR192" s="13">
        <v>38</v>
      </c>
      <c r="DS192" s="13">
        <v>2</v>
      </c>
      <c r="DT192" s="13">
        <f t="shared" si="41"/>
        <v>5440</v>
      </c>
      <c r="EH192" s="13">
        <f>[1]新神器!HA194</f>
        <v>12</v>
      </c>
      <c r="EI192" s="13">
        <f t="shared" si="42"/>
        <v>3</v>
      </c>
      <c r="EJ192" s="13">
        <f t="shared" si="43"/>
        <v>2</v>
      </c>
      <c r="EK192" s="13">
        <f>[1]新神器!HE194</f>
        <v>1606014</v>
      </c>
      <c r="EL192" s="13" t="str">
        <f>[1]新神器!HF194</f>
        <v>神器3-4 : 14级</v>
      </c>
      <c r="EM192" s="13">
        <f>[1]新神器!HH194</f>
        <v>14</v>
      </c>
      <c r="EN192" s="13">
        <f>[1]新神器!HJ194</f>
        <v>7</v>
      </c>
      <c r="EO192" s="13">
        <f>[2]新神器!$AW193*6</f>
        <v>27348</v>
      </c>
      <c r="EP192" s="13">
        <f t="shared" si="44"/>
        <v>2460</v>
      </c>
      <c r="EQ192" s="13">
        <f t="shared" si="39"/>
        <v>420</v>
      </c>
      <c r="ER192" s="13">
        <f>[1]新神器!$HL194</f>
        <v>5500</v>
      </c>
      <c r="ES192" s="13">
        <f t="shared" si="45"/>
        <v>425.5</v>
      </c>
      <c r="ET192" s="13">
        <f t="shared" si="46"/>
        <v>34.69</v>
      </c>
    </row>
    <row r="193" spans="49:150" ht="16.5" x14ac:dyDescent="0.2">
      <c r="AW193" s="32">
        <v>5</v>
      </c>
      <c r="AX193" s="32">
        <v>33</v>
      </c>
      <c r="AY193" s="13">
        <f>[1]卡牌消耗!$AC193</f>
        <v>100</v>
      </c>
      <c r="AZ193" s="33">
        <f>INDEX($CJ$5:$CJ$56,数据母表!AX193)</f>
        <v>14</v>
      </c>
      <c r="BA193" s="13">
        <f>[2]属性投放!CH194</f>
        <v>365</v>
      </c>
      <c r="BB193" s="13">
        <f>[2]属性投放!CI194</f>
        <v>183</v>
      </c>
      <c r="BC193" s="13">
        <f>[2]属性投放!CJ194</f>
        <v>3650</v>
      </c>
      <c r="BD193" s="32">
        <f>[1]卡牌消耗!AD193</f>
        <v>0</v>
      </c>
      <c r="BE193" s="32">
        <f>[1]卡牌消耗!AE193</f>
        <v>0</v>
      </c>
      <c r="BF193" s="32">
        <f>[1]卡牌消耗!AF193</f>
        <v>0</v>
      </c>
      <c r="BG193" s="32">
        <f>[1]卡牌消耗!AG193</f>
        <v>40</v>
      </c>
      <c r="BH193" s="32">
        <f>[1]卡牌消耗!AH193</f>
        <v>0</v>
      </c>
      <c r="BI193" s="32">
        <f>[1]卡牌消耗!AI193</f>
        <v>3</v>
      </c>
      <c r="BJ193" s="32">
        <f>[1]卡牌消耗!AJ193</f>
        <v>24600</v>
      </c>
      <c r="CP193" s="33">
        <v>39</v>
      </c>
      <c r="CQ193" s="33">
        <v>3</v>
      </c>
      <c r="CR193" s="13">
        <f>[1]卡牌消耗!DF43</f>
        <v>9100</v>
      </c>
      <c r="CS193" s="13">
        <f t="shared" si="40"/>
        <v>3640</v>
      </c>
      <c r="DR193" s="13">
        <v>39</v>
      </c>
      <c r="DS193" s="13">
        <v>2</v>
      </c>
      <c r="DT193" s="13">
        <f t="shared" si="41"/>
        <v>5720</v>
      </c>
      <c r="EH193" s="13">
        <f>[1]新神器!HA195</f>
        <v>12</v>
      </c>
      <c r="EI193" s="13">
        <f t="shared" si="42"/>
        <v>3</v>
      </c>
      <c r="EJ193" s="13">
        <f t="shared" si="43"/>
        <v>2</v>
      </c>
      <c r="EK193" s="13">
        <f>[1]新神器!HE195</f>
        <v>1606014</v>
      </c>
      <c r="EL193" s="13" t="str">
        <f>[1]新神器!HF195</f>
        <v>神器3-4 : 15级</v>
      </c>
      <c r="EM193" s="13">
        <f>[1]新神器!HH195</f>
        <v>15</v>
      </c>
      <c r="EN193" s="13">
        <f>[1]新神器!HJ195</f>
        <v>7</v>
      </c>
      <c r="EO193" s="13">
        <f>[2]新神器!$AW194*6</f>
        <v>29946</v>
      </c>
      <c r="EP193" s="13">
        <f t="shared" si="44"/>
        <v>2598</v>
      </c>
      <c r="EQ193" s="13">
        <f t="shared" si="39"/>
        <v>420</v>
      </c>
      <c r="ER193" s="13">
        <f>[1]新神器!$HL195</f>
        <v>5600</v>
      </c>
      <c r="ES193" s="13">
        <f t="shared" si="45"/>
        <v>425.6</v>
      </c>
      <c r="ET193" s="13">
        <f t="shared" si="46"/>
        <v>36.630000000000003</v>
      </c>
    </row>
    <row r="194" spans="49:150" ht="16.5" x14ac:dyDescent="0.2">
      <c r="AW194" s="32">
        <v>5</v>
      </c>
      <c r="AX194" s="32">
        <v>34</v>
      </c>
      <c r="AY194" s="13">
        <f>[1]卡牌消耗!$AC194</f>
        <v>103</v>
      </c>
      <c r="AZ194" s="33">
        <f>INDEX($CJ$5:$CJ$56,数据母表!AX194)</f>
        <v>15</v>
      </c>
      <c r="BA194" s="13">
        <f>[2]属性投放!CH195</f>
        <v>500</v>
      </c>
      <c r="BB194" s="13">
        <f>[2]属性投放!CI195</f>
        <v>250</v>
      </c>
      <c r="BC194" s="13">
        <f>[2]属性投放!CJ195</f>
        <v>5000</v>
      </c>
      <c r="BD194" s="32">
        <f>[1]卡牌消耗!AD194</f>
        <v>0</v>
      </c>
      <c r="BE194" s="32">
        <f>[1]卡牌消耗!AE194</f>
        <v>0</v>
      </c>
      <c r="BF194" s="32">
        <f>[1]卡牌消耗!AF194</f>
        <v>0</v>
      </c>
      <c r="BG194" s="32">
        <f>[1]卡牌消耗!AG194</f>
        <v>45</v>
      </c>
      <c r="BH194" s="32">
        <f>[1]卡牌消耗!AH194</f>
        <v>0</v>
      </c>
      <c r="BI194" s="32">
        <f>[1]卡牌消耗!AI194</f>
        <v>3</v>
      </c>
      <c r="BJ194" s="32">
        <f>[1]卡牌消耗!AJ194</f>
        <v>24600</v>
      </c>
      <c r="CP194" s="33">
        <v>40</v>
      </c>
      <c r="CQ194" s="33">
        <v>3</v>
      </c>
      <c r="CR194" s="13">
        <f>[1]卡牌消耗!DF44</f>
        <v>9250</v>
      </c>
      <c r="CS194" s="13">
        <f t="shared" si="40"/>
        <v>3700</v>
      </c>
      <c r="DR194" s="13">
        <v>40</v>
      </c>
      <c r="DS194" s="13">
        <v>2</v>
      </c>
      <c r="DT194" s="13">
        <f t="shared" si="41"/>
        <v>5960</v>
      </c>
      <c r="EH194" s="13">
        <f>[1]新神器!HA196</f>
        <v>12</v>
      </c>
      <c r="EI194" s="13">
        <f t="shared" si="42"/>
        <v>3</v>
      </c>
      <c r="EJ194" s="13">
        <f t="shared" si="43"/>
        <v>2</v>
      </c>
      <c r="EK194" s="13">
        <f>[1]新神器!HE196</f>
        <v>1606014</v>
      </c>
      <c r="EL194" s="13" t="str">
        <f>[1]新神器!HF196</f>
        <v>神器3-4 : 16级</v>
      </c>
      <c r="EM194" s="13">
        <f>[1]新神器!HH196</f>
        <v>16</v>
      </c>
      <c r="EN194" s="13">
        <f>[1]新神器!HJ196</f>
        <v>10</v>
      </c>
      <c r="EO194" s="13">
        <f>[2]新神器!$AW195*6</f>
        <v>32616</v>
      </c>
      <c r="EP194" s="13">
        <f t="shared" si="44"/>
        <v>2670</v>
      </c>
      <c r="EQ194" s="13">
        <f t="shared" si="39"/>
        <v>600</v>
      </c>
      <c r="ER194" s="13">
        <f>[1]新神器!$HL196</f>
        <v>5700</v>
      </c>
      <c r="ES194" s="13">
        <f t="shared" si="45"/>
        <v>605.70000000000005</v>
      </c>
      <c r="ET194" s="13">
        <f t="shared" si="46"/>
        <v>26.45</v>
      </c>
    </row>
    <row r="195" spans="49:150" ht="16.5" x14ac:dyDescent="0.2">
      <c r="AW195" s="32">
        <v>5</v>
      </c>
      <c r="AX195" s="32">
        <v>35</v>
      </c>
      <c r="AY195" s="13">
        <f>[1]卡牌消耗!$AC195</f>
        <v>105</v>
      </c>
      <c r="AZ195" s="33">
        <f>INDEX($CJ$5:$CJ$56,数据母表!AX195)</f>
        <v>15</v>
      </c>
      <c r="BA195" s="13">
        <f>[2]属性投放!CH196</f>
        <v>500</v>
      </c>
      <c r="BB195" s="13">
        <f>[2]属性投放!CI196</f>
        <v>250</v>
      </c>
      <c r="BC195" s="13">
        <f>[2]属性投放!CJ196</f>
        <v>5000</v>
      </c>
      <c r="BD195" s="32">
        <f>[1]卡牌消耗!AD195</f>
        <v>0</v>
      </c>
      <c r="BE195" s="32">
        <f>[1]卡牌消耗!AE195</f>
        <v>0</v>
      </c>
      <c r="BF195" s="32">
        <f>[1]卡牌消耗!AF195</f>
        <v>0</v>
      </c>
      <c r="BG195" s="32">
        <f>[1]卡牌消耗!AG195</f>
        <v>45</v>
      </c>
      <c r="BH195" s="32">
        <f>[1]卡牌消耗!AH195</f>
        <v>0</v>
      </c>
      <c r="BI195" s="32">
        <f>[1]卡牌消耗!AI195</f>
        <v>3</v>
      </c>
      <c r="BJ195" s="32">
        <f>[1]卡牌消耗!AJ195</f>
        <v>31300</v>
      </c>
      <c r="CP195" s="33">
        <v>41</v>
      </c>
      <c r="CQ195" s="33">
        <v>3</v>
      </c>
      <c r="CR195" s="13">
        <f>[1]卡牌消耗!DF45</f>
        <v>9700</v>
      </c>
      <c r="CS195" s="13">
        <f t="shared" si="40"/>
        <v>3880</v>
      </c>
      <c r="DR195" s="13">
        <v>41</v>
      </c>
      <c r="DS195" s="13">
        <v>2</v>
      </c>
      <c r="DT195" s="13">
        <f t="shared" si="41"/>
        <v>6240</v>
      </c>
      <c r="EH195" s="13">
        <f>[1]新神器!HA197</f>
        <v>12</v>
      </c>
      <c r="EI195" s="13">
        <f t="shared" si="42"/>
        <v>3</v>
      </c>
      <c r="EJ195" s="13">
        <f t="shared" si="43"/>
        <v>2</v>
      </c>
      <c r="EK195" s="13">
        <f>[1]新神器!HE197</f>
        <v>1606014</v>
      </c>
      <c r="EL195" s="13" t="str">
        <f>[1]新神器!HF197</f>
        <v>神器3-4 : 17级</v>
      </c>
      <c r="EM195" s="13">
        <f>[1]新神器!HH197</f>
        <v>17</v>
      </c>
      <c r="EN195" s="13">
        <f>[1]新神器!HJ197</f>
        <v>10</v>
      </c>
      <c r="EO195" s="13">
        <f>[2]新神器!$AW196*6</f>
        <v>35424</v>
      </c>
      <c r="EP195" s="13">
        <f t="shared" si="44"/>
        <v>2808</v>
      </c>
      <c r="EQ195" s="13">
        <f t="shared" si="39"/>
        <v>600</v>
      </c>
      <c r="ER195" s="13">
        <f>[1]新神器!$HL197</f>
        <v>5800</v>
      </c>
      <c r="ES195" s="13">
        <f t="shared" si="45"/>
        <v>605.79999999999995</v>
      </c>
      <c r="ET195" s="13">
        <f t="shared" si="46"/>
        <v>27.81</v>
      </c>
    </row>
    <row r="196" spans="49:150" ht="16.5" x14ac:dyDescent="0.2">
      <c r="AW196" s="32">
        <v>5</v>
      </c>
      <c r="AX196" s="32">
        <v>36</v>
      </c>
      <c r="AY196" s="13">
        <f>[1]卡牌消耗!$AC196</f>
        <v>108</v>
      </c>
      <c r="AZ196" s="33">
        <f>INDEX($CJ$5:$CJ$56,数据母表!AX196)</f>
        <v>15</v>
      </c>
      <c r="BA196" s="13">
        <f>[2]属性投放!CH197</f>
        <v>500</v>
      </c>
      <c r="BB196" s="13">
        <f>[2]属性投放!CI197</f>
        <v>250</v>
      </c>
      <c r="BC196" s="13">
        <f>[2]属性投放!CJ197</f>
        <v>5000</v>
      </c>
      <c r="BD196" s="32">
        <f>[1]卡牌消耗!AD196</f>
        <v>0</v>
      </c>
      <c r="BE196" s="32">
        <f>[1]卡牌消耗!AE196</f>
        <v>0</v>
      </c>
      <c r="BF196" s="32">
        <f>[1]卡牌消耗!AF196</f>
        <v>0</v>
      </c>
      <c r="BG196" s="32">
        <f>[1]卡牌消耗!AG196</f>
        <v>45</v>
      </c>
      <c r="BH196" s="32">
        <f>[1]卡牌消耗!AH196</f>
        <v>0</v>
      </c>
      <c r="BI196" s="32">
        <f>[1]卡牌消耗!AI196</f>
        <v>3</v>
      </c>
      <c r="BJ196" s="32">
        <f>[1]卡牌消耗!AJ196</f>
        <v>31300</v>
      </c>
      <c r="CP196" s="33">
        <v>42</v>
      </c>
      <c r="CQ196" s="33">
        <v>3</v>
      </c>
      <c r="CR196" s="13">
        <f>[1]卡牌消耗!DF46</f>
        <v>10150</v>
      </c>
      <c r="CS196" s="13">
        <f t="shared" si="40"/>
        <v>4060</v>
      </c>
      <c r="DR196" s="13">
        <v>42</v>
      </c>
      <c r="DS196" s="13">
        <v>2</v>
      </c>
      <c r="DT196" s="13">
        <f t="shared" si="41"/>
        <v>6480</v>
      </c>
      <c r="EH196" s="13">
        <f>[1]新神器!HA198</f>
        <v>12</v>
      </c>
      <c r="EI196" s="13">
        <f t="shared" si="42"/>
        <v>3</v>
      </c>
      <c r="EJ196" s="13">
        <f t="shared" si="43"/>
        <v>2</v>
      </c>
      <c r="EK196" s="13">
        <f>[1]新神器!HE198</f>
        <v>1606014</v>
      </c>
      <c r="EL196" s="13" t="str">
        <f>[1]新神器!HF198</f>
        <v>神器3-4 : 18级</v>
      </c>
      <c r="EM196" s="13">
        <f>[1]新神器!HH198</f>
        <v>18</v>
      </c>
      <c r="EN196" s="13">
        <f>[1]新神器!HJ198</f>
        <v>10</v>
      </c>
      <c r="EO196" s="13">
        <f>[2]新神器!$AW197*6</f>
        <v>38310</v>
      </c>
      <c r="EP196" s="13">
        <f t="shared" si="44"/>
        <v>2886</v>
      </c>
      <c r="EQ196" s="13">
        <f t="shared" si="39"/>
        <v>600</v>
      </c>
      <c r="ER196" s="13">
        <f>[1]新神器!$HL198</f>
        <v>5900</v>
      </c>
      <c r="ES196" s="13">
        <f t="shared" si="45"/>
        <v>605.9</v>
      </c>
      <c r="ET196" s="13">
        <f t="shared" si="46"/>
        <v>28.58</v>
      </c>
    </row>
    <row r="197" spans="49:150" ht="16.5" x14ac:dyDescent="0.2">
      <c r="AW197" s="32">
        <v>5</v>
      </c>
      <c r="AX197" s="32">
        <v>37</v>
      </c>
      <c r="AY197" s="13">
        <f>[1]卡牌消耗!$AC197</f>
        <v>110</v>
      </c>
      <c r="AZ197" s="33">
        <f>INDEX($CJ$5:$CJ$56,数据母表!AX197)</f>
        <v>16</v>
      </c>
      <c r="BA197" s="13">
        <f>[2]属性投放!CH198</f>
        <v>580</v>
      </c>
      <c r="BB197" s="13">
        <f>[2]属性投放!CI198</f>
        <v>290</v>
      </c>
      <c r="BC197" s="13">
        <f>[2]属性投放!CJ198</f>
        <v>5800</v>
      </c>
      <c r="BD197" s="32">
        <f>[1]卡牌消耗!AD197</f>
        <v>0</v>
      </c>
      <c r="BE197" s="32">
        <f>[1]卡牌消耗!AE197</f>
        <v>0</v>
      </c>
      <c r="BF197" s="32">
        <f>[1]卡牌消耗!AF197</f>
        <v>0</v>
      </c>
      <c r="BG197" s="32">
        <f>[1]卡牌消耗!AG197</f>
        <v>45</v>
      </c>
      <c r="BH197" s="32">
        <f>[1]卡牌消耗!AH197</f>
        <v>0</v>
      </c>
      <c r="BI197" s="32">
        <f>[1]卡牌消耗!AI197</f>
        <v>4</v>
      </c>
      <c r="BJ197" s="32">
        <f>[1]卡牌消耗!AJ197</f>
        <v>33550</v>
      </c>
      <c r="CP197" s="33">
        <v>43</v>
      </c>
      <c r="CQ197" s="33">
        <v>3</v>
      </c>
      <c r="CR197" s="13">
        <f>[1]卡牌消耗!DF47</f>
        <v>10650</v>
      </c>
      <c r="CS197" s="13">
        <f t="shared" si="40"/>
        <v>4260</v>
      </c>
      <c r="DR197" s="13">
        <v>43</v>
      </c>
      <c r="DS197" s="13">
        <v>2</v>
      </c>
      <c r="DT197" s="13">
        <f t="shared" si="41"/>
        <v>6720</v>
      </c>
      <c r="EH197" s="13">
        <f>[1]新神器!HA199</f>
        <v>13</v>
      </c>
      <c r="EI197" s="13">
        <f t="shared" si="42"/>
        <v>3</v>
      </c>
      <c r="EJ197" s="13">
        <f t="shared" si="43"/>
        <v>3</v>
      </c>
      <c r="EK197" s="13">
        <f>[1]新神器!HE199</f>
        <v>1606015</v>
      </c>
      <c r="EL197" s="13" t="str">
        <f>[1]新神器!HF199</f>
        <v>神器3-5 : 1级</v>
      </c>
      <c r="EM197" s="13">
        <f>[1]新神器!HH199</f>
        <v>1</v>
      </c>
      <c r="EN197" s="13">
        <f>[1]新神器!HJ199</f>
        <v>1</v>
      </c>
      <c r="EO197" s="13">
        <f>[2]新神器!$AW198*6</f>
        <v>1830</v>
      </c>
      <c r="EP197" s="13">
        <f t="shared" si="44"/>
        <v>1830</v>
      </c>
      <c r="EQ197" s="13">
        <f t="shared" ref="EQ197:EQ260" si="47">EN197*INDEX($EB$5:$EB$46,MATCH(EK197,$EA$5:$EA$46,0))</f>
        <v>140</v>
      </c>
      <c r="ER197" s="13">
        <f>[1]新神器!$HL199</f>
        <v>6000</v>
      </c>
      <c r="ES197" s="13">
        <f t="shared" si="45"/>
        <v>146</v>
      </c>
      <c r="ET197" s="13">
        <f t="shared" si="46"/>
        <v>75.209999999999994</v>
      </c>
    </row>
    <row r="198" spans="49:150" ht="16.5" x14ac:dyDescent="0.2">
      <c r="AW198" s="32">
        <v>5</v>
      </c>
      <c r="AX198" s="32">
        <v>38</v>
      </c>
      <c r="AY198" s="13">
        <f>[1]卡牌消耗!$AC198</f>
        <v>113</v>
      </c>
      <c r="AZ198" s="33">
        <f>INDEX($CJ$5:$CJ$56,数据母表!AX198)</f>
        <v>16</v>
      </c>
      <c r="BA198" s="13">
        <f>[2]属性投放!CH199</f>
        <v>580</v>
      </c>
      <c r="BB198" s="13">
        <f>[2]属性投放!CI199</f>
        <v>290</v>
      </c>
      <c r="BC198" s="13">
        <f>[2]属性投放!CJ199</f>
        <v>5800</v>
      </c>
      <c r="BD198" s="32">
        <f>[1]卡牌消耗!AD198</f>
        <v>0</v>
      </c>
      <c r="BE198" s="32">
        <f>[1]卡牌消耗!AE198</f>
        <v>0</v>
      </c>
      <c r="BF198" s="32">
        <f>[1]卡牌消耗!AF198</f>
        <v>0</v>
      </c>
      <c r="BG198" s="32">
        <f>[1]卡牌消耗!AG198</f>
        <v>0</v>
      </c>
      <c r="BH198" s="32">
        <f>[1]卡牌消耗!AH198</f>
        <v>10</v>
      </c>
      <c r="BI198" s="32">
        <f>[1]卡牌消耗!AI198</f>
        <v>4</v>
      </c>
      <c r="BJ198" s="32">
        <f>[1]卡牌消耗!AJ198</f>
        <v>43100</v>
      </c>
      <c r="CP198" s="33">
        <v>44</v>
      </c>
      <c r="CQ198" s="33">
        <v>3</v>
      </c>
      <c r="CR198" s="13">
        <f>[1]卡牌消耗!DF48</f>
        <v>11100</v>
      </c>
      <c r="CS198" s="13">
        <f t="shared" ref="CS198:CS261" si="48">CR198/2.5</f>
        <v>4440</v>
      </c>
      <c r="DR198" s="13">
        <v>44</v>
      </c>
      <c r="DS198" s="13">
        <v>2</v>
      </c>
      <c r="DT198" s="13">
        <f t="shared" ref="DT198:DT261" si="49">INDEX($DL$5:$DO$154,DR198,MIN(DS198,4))</f>
        <v>7000</v>
      </c>
      <c r="EH198" s="13">
        <f>[1]新神器!HA200</f>
        <v>13</v>
      </c>
      <c r="EI198" s="13">
        <f t="shared" ref="EI198:EI261" si="50">INDEX($DX$5:$DX$46,EH198)</f>
        <v>3</v>
      </c>
      <c r="EJ198" s="13">
        <f t="shared" ref="EJ198:EJ261" si="51">INDEX($DZ$5:$DZ$46,EH198)</f>
        <v>3</v>
      </c>
      <c r="EK198" s="13">
        <f>[1]新神器!HE200</f>
        <v>1606015</v>
      </c>
      <c r="EL198" s="13" t="str">
        <f>[1]新神器!HF200</f>
        <v>神器3-5 : 2级</v>
      </c>
      <c r="EM198" s="13">
        <f>[1]新神器!HH200</f>
        <v>2</v>
      </c>
      <c r="EN198" s="13">
        <f>[1]新神器!HJ200</f>
        <v>1</v>
      </c>
      <c r="EO198" s="13">
        <f>[2]新神器!$AW199*6</f>
        <v>2850</v>
      </c>
      <c r="EP198" s="13">
        <f t="shared" ref="EP198:EP261" si="52">IF(EM198&gt;1,EO198-EO197,EO198)</f>
        <v>1020</v>
      </c>
      <c r="EQ198" s="13">
        <f t="shared" si="47"/>
        <v>140</v>
      </c>
      <c r="ER198" s="13">
        <f>[1]新神器!$HL200</f>
        <v>6200</v>
      </c>
      <c r="ES198" s="13">
        <f t="shared" ref="ES198:ES261" si="53">EQ198+ER198/1000</f>
        <v>146.19999999999999</v>
      </c>
      <c r="ET198" s="13">
        <f t="shared" ref="ET198:ET261" si="54">ROUND(EP198*6/ES198,2)</f>
        <v>41.86</v>
      </c>
    </row>
    <row r="199" spans="49:150" ht="16.5" x14ac:dyDescent="0.2">
      <c r="AW199" s="32">
        <v>5</v>
      </c>
      <c r="AX199" s="32">
        <v>39</v>
      </c>
      <c r="AY199" s="13">
        <f>[1]卡牌消耗!$AC199</f>
        <v>115</v>
      </c>
      <c r="AZ199" s="33">
        <f>INDEX($CJ$5:$CJ$56,数据母表!AX199)</f>
        <v>16</v>
      </c>
      <c r="BA199" s="13">
        <f>[2]属性投放!CH200</f>
        <v>580</v>
      </c>
      <c r="BB199" s="13">
        <f>[2]属性投放!CI200</f>
        <v>290</v>
      </c>
      <c r="BC199" s="13">
        <f>[2]属性投放!CJ200</f>
        <v>5800</v>
      </c>
      <c r="BD199" s="32">
        <f>[1]卡牌消耗!AD199</f>
        <v>0</v>
      </c>
      <c r="BE199" s="32">
        <f>[1]卡牌消耗!AE199</f>
        <v>0</v>
      </c>
      <c r="BF199" s="32">
        <f>[1]卡牌消耗!AF199</f>
        <v>0</v>
      </c>
      <c r="BG199" s="32">
        <f>[1]卡牌消耗!AG199</f>
        <v>0</v>
      </c>
      <c r="BH199" s="32">
        <f>[1]卡牌消耗!AH199</f>
        <v>10</v>
      </c>
      <c r="BI199" s="32">
        <f>[1]卡牌消耗!AI199</f>
        <v>4</v>
      </c>
      <c r="BJ199" s="32">
        <f>[1]卡牌消耗!AJ199</f>
        <v>43100</v>
      </c>
      <c r="CP199" s="33">
        <v>45</v>
      </c>
      <c r="CQ199" s="33">
        <v>3</v>
      </c>
      <c r="CR199" s="13">
        <f>[1]卡牌消耗!DF49</f>
        <v>10000</v>
      </c>
      <c r="CS199" s="13">
        <f t="shared" si="48"/>
        <v>4000</v>
      </c>
      <c r="DR199" s="13">
        <v>45</v>
      </c>
      <c r="DS199" s="13">
        <v>2</v>
      </c>
      <c r="DT199" s="13">
        <f t="shared" si="49"/>
        <v>7240</v>
      </c>
      <c r="EH199" s="13">
        <f>[1]新神器!HA201</f>
        <v>13</v>
      </c>
      <c r="EI199" s="13">
        <f t="shared" si="50"/>
        <v>3</v>
      </c>
      <c r="EJ199" s="13">
        <f t="shared" si="51"/>
        <v>3</v>
      </c>
      <c r="EK199" s="13">
        <f>[1]新神器!HE201</f>
        <v>1606015</v>
      </c>
      <c r="EL199" s="13" t="str">
        <f>[1]新神器!HF201</f>
        <v>神器3-5 : 3级</v>
      </c>
      <c r="EM199" s="13">
        <f>[1]新神器!HH201</f>
        <v>3</v>
      </c>
      <c r="EN199" s="13">
        <f>[1]新神器!HJ201</f>
        <v>1</v>
      </c>
      <c r="EO199" s="13">
        <f>[2]新神器!$AW200*6</f>
        <v>3954</v>
      </c>
      <c r="EP199" s="13">
        <f t="shared" si="52"/>
        <v>1104</v>
      </c>
      <c r="EQ199" s="13">
        <f t="shared" si="47"/>
        <v>140</v>
      </c>
      <c r="ER199" s="13">
        <f>[1]新神器!$HL201</f>
        <v>6450</v>
      </c>
      <c r="ES199" s="13">
        <f t="shared" si="53"/>
        <v>146.44999999999999</v>
      </c>
      <c r="ET199" s="13">
        <f t="shared" si="54"/>
        <v>45.23</v>
      </c>
    </row>
    <row r="200" spans="49:150" ht="16.5" x14ac:dyDescent="0.2">
      <c r="AW200" s="32">
        <v>5</v>
      </c>
      <c r="AX200" s="32">
        <v>40</v>
      </c>
      <c r="AY200" s="13">
        <f>[1]卡牌消耗!$AC200</f>
        <v>118</v>
      </c>
      <c r="AZ200" s="33">
        <f>INDEX($CJ$5:$CJ$56,数据母表!AX200)</f>
        <v>17</v>
      </c>
      <c r="BA200" s="13">
        <f>[2]属性投放!CH201</f>
        <v>720</v>
      </c>
      <c r="BB200" s="13">
        <f>[2]属性投放!CI201</f>
        <v>360</v>
      </c>
      <c r="BC200" s="13">
        <f>[2]属性投放!CJ201</f>
        <v>7200</v>
      </c>
      <c r="BD200" s="32">
        <f>[1]卡牌消耗!AD200</f>
        <v>0</v>
      </c>
      <c r="BE200" s="32">
        <f>[1]卡牌消耗!AE200</f>
        <v>0</v>
      </c>
      <c r="BF200" s="32">
        <f>[1]卡牌消耗!AF200</f>
        <v>0</v>
      </c>
      <c r="BG200" s="32">
        <f>[1]卡牌消耗!AG200</f>
        <v>0</v>
      </c>
      <c r="BH200" s="32">
        <f>[1]卡牌消耗!AH200</f>
        <v>10</v>
      </c>
      <c r="BI200" s="32">
        <f>[1]卡牌消耗!AI200</f>
        <v>4</v>
      </c>
      <c r="BJ200" s="32">
        <f>[1]卡牌消耗!AJ200</f>
        <v>43100</v>
      </c>
      <c r="CP200" s="33">
        <v>46</v>
      </c>
      <c r="CQ200" s="33">
        <v>3</v>
      </c>
      <c r="CR200" s="13">
        <f>[1]卡牌消耗!DF50</f>
        <v>10500</v>
      </c>
      <c r="CS200" s="13">
        <f t="shared" si="48"/>
        <v>4200</v>
      </c>
      <c r="DR200" s="13">
        <v>46</v>
      </c>
      <c r="DS200" s="13">
        <v>2</v>
      </c>
      <c r="DT200" s="13">
        <f t="shared" si="49"/>
        <v>7520</v>
      </c>
      <c r="EH200" s="13">
        <f>[1]新神器!HA202</f>
        <v>13</v>
      </c>
      <c r="EI200" s="13">
        <f t="shared" si="50"/>
        <v>3</v>
      </c>
      <c r="EJ200" s="13">
        <f t="shared" si="51"/>
        <v>3</v>
      </c>
      <c r="EK200" s="13">
        <f>[1]新神器!HE202</f>
        <v>1606015</v>
      </c>
      <c r="EL200" s="13" t="str">
        <f>[1]新神器!HF202</f>
        <v>神器3-5 : 4级</v>
      </c>
      <c r="EM200" s="13">
        <f>[1]新神器!HH202</f>
        <v>4</v>
      </c>
      <c r="EN200" s="13">
        <f>[1]新神器!HJ202</f>
        <v>2</v>
      </c>
      <c r="EO200" s="13">
        <f>[2]新神器!$AW201*6</f>
        <v>5142</v>
      </c>
      <c r="EP200" s="13">
        <f t="shared" si="52"/>
        <v>1188</v>
      </c>
      <c r="EQ200" s="13">
        <f t="shared" si="47"/>
        <v>280</v>
      </c>
      <c r="ER200" s="13">
        <f>[1]新神器!$HL202</f>
        <v>6650</v>
      </c>
      <c r="ES200" s="13">
        <f t="shared" si="53"/>
        <v>286.64999999999998</v>
      </c>
      <c r="ET200" s="13">
        <f t="shared" si="54"/>
        <v>24.87</v>
      </c>
    </row>
    <row r="201" spans="49:150" ht="16.5" x14ac:dyDescent="0.2">
      <c r="AW201" s="32">
        <v>5</v>
      </c>
      <c r="AX201" s="32">
        <v>41</v>
      </c>
      <c r="AY201" s="13">
        <f>[1]卡牌消耗!$AC201</f>
        <v>120</v>
      </c>
      <c r="AZ201" s="33">
        <f>INDEX($CJ$5:$CJ$56,数据母表!AX201)</f>
        <v>17</v>
      </c>
      <c r="BA201" s="13">
        <f>[2]属性投放!CH202</f>
        <v>720</v>
      </c>
      <c r="BB201" s="13">
        <f>[2]属性投放!CI202</f>
        <v>360</v>
      </c>
      <c r="BC201" s="13">
        <f>[2]属性投放!CJ202</f>
        <v>7200</v>
      </c>
      <c r="BD201" s="32">
        <f>[1]卡牌消耗!AD201</f>
        <v>0</v>
      </c>
      <c r="BE201" s="32">
        <f>[1]卡牌消耗!AE201</f>
        <v>0</v>
      </c>
      <c r="BF201" s="32">
        <f>[1]卡牌消耗!AF201</f>
        <v>0</v>
      </c>
      <c r="BG201" s="32">
        <f>[1]卡牌消耗!AG201</f>
        <v>0</v>
      </c>
      <c r="BH201" s="32">
        <f>[1]卡牌消耗!AH201</f>
        <v>15</v>
      </c>
      <c r="BI201" s="32">
        <f>[1]卡牌消耗!AI201</f>
        <v>4</v>
      </c>
      <c r="BJ201" s="32">
        <f>[1]卡牌消耗!AJ201</f>
        <v>59300</v>
      </c>
      <c r="CP201" s="33">
        <v>47</v>
      </c>
      <c r="CQ201" s="33">
        <v>3</v>
      </c>
      <c r="CR201" s="13">
        <f>[1]卡牌消耗!DF51</f>
        <v>11000</v>
      </c>
      <c r="CS201" s="13">
        <f t="shared" si="48"/>
        <v>4400</v>
      </c>
      <c r="DR201" s="13">
        <v>47</v>
      </c>
      <c r="DS201" s="13">
        <v>2</v>
      </c>
      <c r="DT201" s="13">
        <f t="shared" si="49"/>
        <v>7760</v>
      </c>
      <c r="EH201" s="13">
        <f>[1]新神器!HA203</f>
        <v>13</v>
      </c>
      <c r="EI201" s="13">
        <f t="shared" si="50"/>
        <v>3</v>
      </c>
      <c r="EJ201" s="13">
        <f t="shared" si="51"/>
        <v>3</v>
      </c>
      <c r="EK201" s="13">
        <f>[1]新神器!HE203</f>
        <v>1606015</v>
      </c>
      <c r="EL201" s="13" t="str">
        <f>[1]新神器!HF203</f>
        <v>神器3-5 : 5级</v>
      </c>
      <c r="EM201" s="13">
        <f>[1]新神器!HH203</f>
        <v>5</v>
      </c>
      <c r="EN201" s="13">
        <f>[1]新神器!HJ203</f>
        <v>2</v>
      </c>
      <c r="EO201" s="13">
        <f>[2]新神器!$AW202*6</f>
        <v>6378</v>
      </c>
      <c r="EP201" s="13">
        <f t="shared" si="52"/>
        <v>1236</v>
      </c>
      <c r="EQ201" s="13">
        <f t="shared" si="47"/>
        <v>280</v>
      </c>
      <c r="ER201" s="13">
        <f>[1]新神器!$HL203</f>
        <v>6850</v>
      </c>
      <c r="ES201" s="13">
        <f t="shared" si="53"/>
        <v>286.85000000000002</v>
      </c>
      <c r="ET201" s="13">
        <f t="shared" si="54"/>
        <v>25.85</v>
      </c>
    </row>
    <row r="202" spans="49:150" ht="16.5" x14ac:dyDescent="0.2">
      <c r="AW202" s="32">
        <v>5</v>
      </c>
      <c r="AX202" s="32">
        <v>42</v>
      </c>
      <c r="AY202" s="13">
        <f>[1]卡牌消耗!$AC202</f>
        <v>123</v>
      </c>
      <c r="AZ202" s="33">
        <f>INDEX($CJ$5:$CJ$56,数据母表!AX202)</f>
        <v>17</v>
      </c>
      <c r="BA202" s="13">
        <f>[2]属性投放!CH203</f>
        <v>720</v>
      </c>
      <c r="BB202" s="13">
        <f>[2]属性投放!CI203</f>
        <v>360</v>
      </c>
      <c r="BC202" s="13">
        <f>[2]属性投放!CJ203</f>
        <v>7200</v>
      </c>
      <c r="BD202" s="32">
        <f>[1]卡牌消耗!AD202</f>
        <v>0</v>
      </c>
      <c r="BE202" s="32">
        <f>[1]卡牌消耗!AE202</f>
        <v>0</v>
      </c>
      <c r="BF202" s="32">
        <f>[1]卡牌消耗!AF202</f>
        <v>0</v>
      </c>
      <c r="BG202" s="32">
        <f>[1]卡牌消耗!AG202</f>
        <v>0</v>
      </c>
      <c r="BH202" s="32">
        <f>[1]卡牌消耗!AH202</f>
        <v>15</v>
      </c>
      <c r="BI202" s="32">
        <f>[1]卡牌消耗!AI202</f>
        <v>4</v>
      </c>
      <c r="BJ202" s="32">
        <f>[1]卡牌消耗!AJ202</f>
        <v>59300</v>
      </c>
      <c r="CP202" s="33">
        <v>48</v>
      </c>
      <c r="CQ202" s="33">
        <v>3</v>
      </c>
      <c r="CR202" s="13">
        <f>[1]卡牌消耗!DF52</f>
        <v>11500</v>
      </c>
      <c r="CS202" s="13">
        <f t="shared" si="48"/>
        <v>4600</v>
      </c>
      <c r="DR202" s="13">
        <v>48</v>
      </c>
      <c r="DS202" s="13">
        <v>2</v>
      </c>
      <c r="DT202" s="13">
        <f t="shared" si="49"/>
        <v>8000</v>
      </c>
      <c r="EH202" s="13">
        <f>[1]新神器!HA204</f>
        <v>13</v>
      </c>
      <c r="EI202" s="13">
        <f t="shared" si="50"/>
        <v>3</v>
      </c>
      <c r="EJ202" s="13">
        <f t="shared" si="51"/>
        <v>3</v>
      </c>
      <c r="EK202" s="13">
        <f>[1]新神器!HE204</f>
        <v>1606015</v>
      </c>
      <c r="EL202" s="13" t="str">
        <f>[1]新神器!HF204</f>
        <v>神器3-5 : 6级</v>
      </c>
      <c r="EM202" s="13">
        <f>[1]新神器!HH204</f>
        <v>6</v>
      </c>
      <c r="EN202" s="13">
        <f>[1]新神器!HJ204</f>
        <v>2</v>
      </c>
      <c r="EO202" s="13">
        <f>[2]新神器!$AW203*6</f>
        <v>7692</v>
      </c>
      <c r="EP202" s="13">
        <f t="shared" si="52"/>
        <v>1314</v>
      </c>
      <c r="EQ202" s="13">
        <f t="shared" si="47"/>
        <v>280</v>
      </c>
      <c r="ER202" s="13">
        <f>[1]新神器!$HL204</f>
        <v>7050</v>
      </c>
      <c r="ES202" s="13">
        <f t="shared" si="53"/>
        <v>287.05</v>
      </c>
      <c r="ET202" s="13">
        <f t="shared" si="54"/>
        <v>27.47</v>
      </c>
    </row>
    <row r="203" spans="49:150" ht="16.5" x14ac:dyDescent="0.2">
      <c r="AW203" s="32">
        <v>5</v>
      </c>
      <c r="AX203" s="32">
        <v>43</v>
      </c>
      <c r="AY203" s="13">
        <f>[1]卡牌消耗!$AC203</f>
        <v>125</v>
      </c>
      <c r="AZ203" s="33">
        <f>INDEX($CJ$5:$CJ$56,数据母表!AX203)</f>
        <v>18</v>
      </c>
      <c r="BA203" s="13">
        <f>[2]属性投放!CH204</f>
        <v>830</v>
      </c>
      <c r="BB203" s="13">
        <f>[2]属性投放!CI204</f>
        <v>415</v>
      </c>
      <c r="BC203" s="13">
        <f>[2]属性投放!CJ204</f>
        <v>8300</v>
      </c>
      <c r="BD203" s="32">
        <f>[1]卡牌消耗!AD203</f>
        <v>0</v>
      </c>
      <c r="BE203" s="32">
        <f>[1]卡牌消耗!AE203</f>
        <v>0</v>
      </c>
      <c r="BF203" s="32">
        <f>[1]卡牌消耗!AF203</f>
        <v>0</v>
      </c>
      <c r="BG203" s="32">
        <f>[1]卡牌消耗!AG203</f>
        <v>0</v>
      </c>
      <c r="BH203" s="32">
        <f>[1]卡牌消耗!AH203</f>
        <v>15</v>
      </c>
      <c r="BI203" s="32">
        <f>[1]卡牌消耗!AI203</f>
        <v>4</v>
      </c>
      <c r="BJ203" s="32">
        <f>[1]卡牌消耗!AJ203</f>
        <v>59300</v>
      </c>
      <c r="CP203" s="33">
        <v>49</v>
      </c>
      <c r="CQ203" s="33">
        <v>3</v>
      </c>
      <c r="CR203" s="13">
        <f>[1]卡牌消耗!DF53</f>
        <v>12000</v>
      </c>
      <c r="CS203" s="13">
        <f t="shared" si="48"/>
        <v>4800</v>
      </c>
      <c r="DR203" s="13">
        <v>49</v>
      </c>
      <c r="DS203" s="13">
        <v>2</v>
      </c>
      <c r="DT203" s="13">
        <f t="shared" si="49"/>
        <v>8280</v>
      </c>
      <c r="EH203" s="13">
        <f>[1]新神器!HA205</f>
        <v>13</v>
      </c>
      <c r="EI203" s="13">
        <f t="shared" si="50"/>
        <v>3</v>
      </c>
      <c r="EJ203" s="13">
        <f t="shared" si="51"/>
        <v>3</v>
      </c>
      <c r="EK203" s="13">
        <f>[1]新神器!HE205</f>
        <v>1606015</v>
      </c>
      <c r="EL203" s="13" t="str">
        <f>[1]新神器!HF205</f>
        <v>神器3-5 : 7级</v>
      </c>
      <c r="EM203" s="13">
        <f>[1]新神器!HH205</f>
        <v>7</v>
      </c>
      <c r="EN203" s="13">
        <f>[1]新神器!HJ205</f>
        <v>3</v>
      </c>
      <c r="EO203" s="13">
        <f>[2]新神器!$AW204*6</f>
        <v>9096</v>
      </c>
      <c r="EP203" s="13">
        <f t="shared" si="52"/>
        <v>1404</v>
      </c>
      <c r="EQ203" s="13">
        <f t="shared" si="47"/>
        <v>420</v>
      </c>
      <c r="ER203" s="13">
        <f>[1]新神器!$HL205</f>
        <v>7200</v>
      </c>
      <c r="ES203" s="13">
        <f t="shared" si="53"/>
        <v>427.2</v>
      </c>
      <c r="ET203" s="13">
        <f t="shared" si="54"/>
        <v>19.72</v>
      </c>
    </row>
    <row r="204" spans="49:150" ht="16.5" x14ac:dyDescent="0.2">
      <c r="AW204" s="32">
        <v>5</v>
      </c>
      <c r="AX204" s="32">
        <v>44</v>
      </c>
      <c r="AY204" s="13">
        <f>[1]卡牌消耗!$AC204</f>
        <v>128</v>
      </c>
      <c r="AZ204" s="33">
        <f>INDEX($CJ$5:$CJ$56,数据母表!AX204)</f>
        <v>18</v>
      </c>
      <c r="BA204" s="13">
        <f>[2]属性投放!CH205</f>
        <v>830</v>
      </c>
      <c r="BB204" s="13">
        <f>[2]属性投放!CI205</f>
        <v>415</v>
      </c>
      <c r="BC204" s="13">
        <f>[2]属性投放!CJ205</f>
        <v>8300</v>
      </c>
      <c r="BD204" s="32">
        <f>[1]卡牌消耗!AD204</f>
        <v>0</v>
      </c>
      <c r="BE204" s="32">
        <f>[1]卡牌消耗!AE204</f>
        <v>0</v>
      </c>
      <c r="BF204" s="32">
        <f>[1]卡牌消耗!AF204</f>
        <v>0</v>
      </c>
      <c r="BG204" s="32">
        <f>[1]卡牌消耗!AG204</f>
        <v>0</v>
      </c>
      <c r="BH204" s="32">
        <f>[1]卡牌消耗!AH204</f>
        <v>15</v>
      </c>
      <c r="BI204" s="32">
        <f>[1]卡牌消耗!AI204</f>
        <v>4</v>
      </c>
      <c r="BJ204" s="32">
        <f>[1]卡牌消耗!AJ204</f>
        <v>75450</v>
      </c>
      <c r="CP204" s="33">
        <v>50</v>
      </c>
      <c r="CQ204" s="33">
        <v>3</v>
      </c>
      <c r="CR204" s="13">
        <f>[1]卡牌消耗!DF54</f>
        <v>11150</v>
      </c>
      <c r="CS204" s="13">
        <f t="shared" si="48"/>
        <v>4460</v>
      </c>
      <c r="DR204" s="13">
        <v>50</v>
      </c>
      <c r="DS204" s="13">
        <v>2</v>
      </c>
      <c r="DT204" s="13">
        <f t="shared" si="49"/>
        <v>8520</v>
      </c>
      <c r="EH204" s="13">
        <f>[1]新神器!HA206</f>
        <v>13</v>
      </c>
      <c r="EI204" s="13">
        <f t="shared" si="50"/>
        <v>3</v>
      </c>
      <c r="EJ204" s="13">
        <f t="shared" si="51"/>
        <v>3</v>
      </c>
      <c r="EK204" s="13">
        <f>[1]新神器!HE206</f>
        <v>1606015</v>
      </c>
      <c r="EL204" s="13" t="str">
        <f>[1]新神器!HF206</f>
        <v>神器3-5 : 8级</v>
      </c>
      <c r="EM204" s="13">
        <f>[1]新神器!HH206</f>
        <v>8</v>
      </c>
      <c r="EN204" s="13">
        <f>[1]新神器!HJ206</f>
        <v>3</v>
      </c>
      <c r="EO204" s="13">
        <f>[2]新神器!$AW205*6</f>
        <v>10542</v>
      </c>
      <c r="EP204" s="13">
        <f t="shared" si="52"/>
        <v>1446</v>
      </c>
      <c r="EQ204" s="13">
        <f t="shared" si="47"/>
        <v>420</v>
      </c>
      <c r="ER204" s="13">
        <f>[1]新神器!$HL206</f>
        <v>7400</v>
      </c>
      <c r="ES204" s="13">
        <f t="shared" si="53"/>
        <v>427.4</v>
      </c>
      <c r="ET204" s="13">
        <f t="shared" si="54"/>
        <v>20.3</v>
      </c>
    </row>
    <row r="205" spans="49:150" ht="16.5" x14ac:dyDescent="0.2">
      <c r="AW205" s="32">
        <v>5</v>
      </c>
      <c r="AX205" s="32">
        <v>45</v>
      </c>
      <c r="AY205" s="13">
        <f>[1]卡牌消耗!$AC205</f>
        <v>130</v>
      </c>
      <c r="AZ205" s="33">
        <f>INDEX($CJ$5:$CJ$56,数据母表!AX205)</f>
        <v>18</v>
      </c>
      <c r="BA205" s="13">
        <f>[2]属性投放!CH206</f>
        <v>830</v>
      </c>
      <c r="BB205" s="13">
        <f>[2]属性投放!CI206</f>
        <v>415</v>
      </c>
      <c r="BC205" s="13">
        <f>[2]属性投放!CJ206</f>
        <v>8300</v>
      </c>
      <c r="BD205" s="32">
        <f>[1]卡牌消耗!AD205</f>
        <v>0</v>
      </c>
      <c r="BE205" s="32">
        <f>[1]卡牌消耗!AE205</f>
        <v>0</v>
      </c>
      <c r="BF205" s="32">
        <f>[1]卡牌消耗!AF205</f>
        <v>0</v>
      </c>
      <c r="BG205" s="32">
        <f>[1]卡牌消耗!AG205</f>
        <v>0</v>
      </c>
      <c r="BH205" s="32">
        <f>[1]卡牌消耗!AH205</f>
        <v>15</v>
      </c>
      <c r="BI205" s="32">
        <f>[1]卡牌消耗!AI205</f>
        <v>4</v>
      </c>
      <c r="BJ205" s="32">
        <f>[1]卡牌消耗!AJ205</f>
        <v>75450</v>
      </c>
      <c r="CP205" s="33">
        <v>51</v>
      </c>
      <c r="CQ205" s="33">
        <v>3</v>
      </c>
      <c r="CR205" s="13">
        <f>[1]卡牌消耗!DF55</f>
        <v>11700</v>
      </c>
      <c r="CS205" s="13">
        <f t="shared" si="48"/>
        <v>4680</v>
      </c>
      <c r="DR205" s="13">
        <v>51</v>
      </c>
      <c r="DS205" s="13">
        <v>2</v>
      </c>
      <c r="DT205" s="13">
        <f t="shared" si="49"/>
        <v>9040</v>
      </c>
      <c r="EH205" s="13">
        <f>[1]新神器!HA207</f>
        <v>13</v>
      </c>
      <c r="EI205" s="13">
        <f t="shared" si="50"/>
        <v>3</v>
      </c>
      <c r="EJ205" s="13">
        <f t="shared" si="51"/>
        <v>3</v>
      </c>
      <c r="EK205" s="13">
        <f>[1]新神器!HE207</f>
        <v>1606015</v>
      </c>
      <c r="EL205" s="13" t="str">
        <f>[1]新神器!HF207</f>
        <v>神器3-5 : 9级</v>
      </c>
      <c r="EM205" s="13">
        <f>[1]新神器!HH207</f>
        <v>9</v>
      </c>
      <c r="EN205" s="13">
        <f>[1]新神器!HJ207</f>
        <v>3</v>
      </c>
      <c r="EO205" s="13">
        <f>[2]新神器!$AW206*6</f>
        <v>12108</v>
      </c>
      <c r="EP205" s="13">
        <f t="shared" si="52"/>
        <v>1566</v>
      </c>
      <c r="EQ205" s="13">
        <f t="shared" si="47"/>
        <v>420</v>
      </c>
      <c r="ER205" s="13">
        <f>[1]新神器!$HL207</f>
        <v>7600</v>
      </c>
      <c r="ES205" s="13">
        <f t="shared" si="53"/>
        <v>427.6</v>
      </c>
      <c r="ET205" s="13">
        <f t="shared" si="54"/>
        <v>21.97</v>
      </c>
    </row>
    <row r="206" spans="49:150" ht="16.5" x14ac:dyDescent="0.2">
      <c r="AW206" s="32">
        <v>5</v>
      </c>
      <c r="AX206" s="32">
        <v>46</v>
      </c>
      <c r="AY206" s="13">
        <f>[1]卡牌消耗!$AC206</f>
        <v>133</v>
      </c>
      <c r="AZ206" s="33">
        <f>INDEX($CJ$5:$CJ$56,数据母表!AX206)</f>
        <v>19</v>
      </c>
      <c r="BA206" s="13">
        <f>[2]属性投放!CH207</f>
        <v>980</v>
      </c>
      <c r="BB206" s="13">
        <f>[2]属性投放!CI207</f>
        <v>490</v>
      </c>
      <c r="BC206" s="13">
        <f>[2]属性投放!CJ207</f>
        <v>9800</v>
      </c>
      <c r="BD206" s="32">
        <f>[1]卡牌消耗!AD206</f>
        <v>0</v>
      </c>
      <c r="BE206" s="32">
        <f>[1]卡牌消耗!AE206</f>
        <v>0</v>
      </c>
      <c r="BF206" s="32">
        <f>[1]卡牌消耗!AF206</f>
        <v>0</v>
      </c>
      <c r="BG206" s="32">
        <f>[1]卡牌消耗!AG206</f>
        <v>0</v>
      </c>
      <c r="BH206" s="32">
        <f>[1]卡牌消耗!AH206</f>
        <v>15</v>
      </c>
      <c r="BI206" s="32">
        <f>[1]卡牌消耗!AI206</f>
        <v>4</v>
      </c>
      <c r="BJ206" s="32">
        <f>[1]卡牌消耗!AJ206</f>
        <v>80850</v>
      </c>
      <c r="CP206" s="33">
        <v>52</v>
      </c>
      <c r="CQ206" s="33">
        <v>3</v>
      </c>
      <c r="CR206" s="13">
        <f>[1]卡牌消耗!DF56</f>
        <v>12250</v>
      </c>
      <c r="CS206" s="13">
        <f t="shared" si="48"/>
        <v>4900</v>
      </c>
      <c r="DR206" s="13">
        <v>52</v>
      </c>
      <c r="DS206" s="13">
        <v>2</v>
      </c>
      <c r="DT206" s="13">
        <f t="shared" si="49"/>
        <v>9440</v>
      </c>
      <c r="EH206" s="13">
        <f>[1]新神器!HA208</f>
        <v>13</v>
      </c>
      <c r="EI206" s="13">
        <f t="shared" si="50"/>
        <v>3</v>
      </c>
      <c r="EJ206" s="13">
        <f t="shared" si="51"/>
        <v>3</v>
      </c>
      <c r="EK206" s="13">
        <f>[1]新神器!HE208</f>
        <v>1606015</v>
      </c>
      <c r="EL206" s="13" t="str">
        <f>[1]新神器!HF208</f>
        <v>神器3-5 : 10级</v>
      </c>
      <c r="EM206" s="13">
        <f>[1]新神器!HH208</f>
        <v>10</v>
      </c>
      <c r="EN206" s="13">
        <f>[1]新神器!HJ208</f>
        <v>5</v>
      </c>
      <c r="EO206" s="13">
        <f>[2]新神器!$AW207*6</f>
        <v>13722</v>
      </c>
      <c r="EP206" s="13">
        <f t="shared" si="52"/>
        <v>1614</v>
      </c>
      <c r="EQ206" s="13">
        <f t="shared" si="47"/>
        <v>700</v>
      </c>
      <c r="ER206" s="13">
        <f>[1]新神器!$HL208</f>
        <v>7750</v>
      </c>
      <c r="ES206" s="13">
        <f t="shared" si="53"/>
        <v>707.75</v>
      </c>
      <c r="ET206" s="13">
        <f t="shared" si="54"/>
        <v>13.68</v>
      </c>
    </row>
    <row r="207" spans="49:150" ht="16.5" x14ac:dyDescent="0.2">
      <c r="AW207" s="32">
        <v>5</v>
      </c>
      <c r="AX207" s="32">
        <v>47</v>
      </c>
      <c r="AY207" s="13">
        <f>[1]卡牌消耗!$AC207</f>
        <v>135</v>
      </c>
      <c r="AZ207" s="33">
        <f>INDEX($CJ$5:$CJ$56,数据母表!AX207)</f>
        <v>19</v>
      </c>
      <c r="BA207" s="13">
        <f>[2]属性投放!CH208</f>
        <v>980</v>
      </c>
      <c r="BB207" s="13">
        <f>[2]属性投放!CI208</f>
        <v>490</v>
      </c>
      <c r="BC207" s="13">
        <f>[2]属性投放!CJ208</f>
        <v>9800</v>
      </c>
      <c r="BD207" s="32">
        <f>[1]卡牌消耗!AD207</f>
        <v>0</v>
      </c>
      <c r="BE207" s="32">
        <f>[1]卡牌消耗!AE207</f>
        <v>0</v>
      </c>
      <c r="BF207" s="32">
        <f>[1]卡牌消耗!AF207</f>
        <v>0</v>
      </c>
      <c r="BG207" s="32">
        <f>[1]卡牌消耗!AG207</f>
        <v>0</v>
      </c>
      <c r="BH207" s="32">
        <f>[1]卡牌消耗!AH207</f>
        <v>15</v>
      </c>
      <c r="BI207" s="32">
        <f>[1]卡牌消耗!AI207</f>
        <v>4</v>
      </c>
      <c r="BJ207" s="32">
        <f>[1]卡牌消耗!AJ207</f>
        <v>164250</v>
      </c>
      <c r="CP207" s="33">
        <v>53</v>
      </c>
      <c r="CQ207" s="33">
        <v>3</v>
      </c>
      <c r="CR207" s="13">
        <f>[1]卡牌消耗!DF57</f>
        <v>12800</v>
      </c>
      <c r="CS207" s="13">
        <f t="shared" si="48"/>
        <v>5120</v>
      </c>
      <c r="DR207" s="13">
        <v>53</v>
      </c>
      <c r="DS207" s="13">
        <v>2</v>
      </c>
      <c r="DT207" s="13">
        <f t="shared" si="49"/>
        <v>9840</v>
      </c>
      <c r="EH207" s="13">
        <f>[1]新神器!HA209</f>
        <v>13</v>
      </c>
      <c r="EI207" s="13">
        <f t="shared" si="50"/>
        <v>3</v>
      </c>
      <c r="EJ207" s="13">
        <f t="shared" si="51"/>
        <v>3</v>
      </c>
      <c r="EK207" s="13">
        <f>[1]新神器!HE209</f>
        <v>1606015</v>
      </c>
      <c r="EL207" s="13" t="str">
        <f>[1]新神器!HF209</f>
        <v>神器3-5 : 11级</v>
      </c>
      <c r="EM207" s="13">
        <f>[1]新神器!HH209</f>
        <v>11</v>
      </c>
      <c r="EN207" s="13">
        <f>[1]新神器!HJ209</f>
        <v>5</v>
      </c>
      <c r="EO207" s="13">
        <f>[2]新神器!$AW208*6</f>
        <v>15390</v>
      </c>
      <c r="EP207" s="13">
        <f t="shared" si="52"/>
        <v>1668</v>
      </c>
      <c r="EQ207" s="13">
        <f t="shared" si="47"/>
        <v>700</v>
      </c>
      <c r="ER207" s="13">
        <f>[1]新神器!$HL209</f>
        <v>7900</v>
      </c>
      <c r="ES207" s="13">
        <f t="shared" si="53"/>
        <v>707.9</v>
      </c>
      <c r="ET207" s="13">
        <f t="shared" si="54"/>
        <v>14.14</v>
      </c>
    </row>
    <row r="208" spans="49:150" ht="16.5" x14ac:dyDescent="0.2">
      <c r="AW208" s="32">
        <v>5</v>
      </c>
      <c r="AX208" s="32">
        <v>48</v>
      </c>
      <c r="AY208" s="13">
        <f>[1]卡牌消耗!$AC208</f>
        <v>138</v>
      </c>
      <c r="AZ208" s="33">
        <f>INDEX($CJ$5:$CJ$56,数据母表!AX208)</f>
        <v>19</v>
      </c>
      <c r="BA208" s="13">
        <f>[2]属性投放!CH209</f>
        <v>980</v>
      </c>
      <c r="BB208" s="13">
        <f>[2]属性投放!CI209</f>
        <v>490</v>
      </c>
      <c r="BC208" s="13">
        <f>[2]属性投放!CJ209</f>
        <v>9800</v>
      </c>
      <c r="BD208" s="32">
        <f>[1]卡牌消耗!AD208</f>
        <v>0</v>
      </c>
      <c r="BE208" s="32">
        <f>[1]卡牌消耗!AE208</f>
        <v>0</v>
      </c>
      <c r="BF208" s="32">
        <f>[1]卡牌消耗!AF208</f>
        <v>0</v>
      </c>
      <c r="BG208" s="32">
        <f>[1]卡牌消耗!AG208</f>
        <v>0</v>
      </c>
      <c r="BH208" s="32">
        <f>[1]卡牌消耗!AH208</f>
        <v>15</v>
      </c>
      <c r="BI208" s="32">
        <f>[1]卡牌消耗!AI208</f>
        <v>4</v>
      </c>
      <c r="BJ208" s="32">
        <f>[1]卡牌消耗!AJ208</f>
        <v>164250</v>
      </c>
      <c r="CP208" s="33">
        <v>54</v>
      </c>
      <c r="CQ208" s="33">
        <v>3</v>
      </c>
      <c r="CR208" s="13">
        <f>[1]卡牌消耗!DF58</f>
        <v>13350</v>
      </c>
      <c r="CS208" s="13">
        <f t="shared" si="48"/>
        <v>5340</v>
      </c>
      <c r="DR208" s="13">
        <v>54</v>
      </c>
      <c r="DS208" s="13">
        <v>2</v>
      </c>
      <c r="DT208" s="13">
        <f t="shared" si="49"/>
        <v>10240</v>
      </c>
      <c r="EH208" s="13">
        <f>[1]新神器!HA210</f>
        <v>13</v>
      </c>
      <c r="EI208" s="13">
        <f t="shared" si="50"/>
        <v>3</v>
      </c>
      <c r="EJ208" s="13">
        <f t="shared" si="51"/>
        <v>3</v>
      </c>
      <c r="EK208" s="13">
        <f>[1]新神器!HE210</f>
        <v>1606015</v>
      </c>
      <c r="EL208" s="13" t="str">
        <f>[1]新神器!HF210</f>
        <v>神器3-5 : 12级</v>
      </c>
      <c r="EM208" s="13">
        <f>[1]新神器!HH210</f>
        <v>12</v>
      </c>
      <c r="EN208" s="13">
        <f>[1]新神器!HJ210</f>
        <v>6</v>
      </c>
      <c r="EO208" s="13">
        <f>[2]新神器!$AW209*6</f>
        <v>17166</v>
      </c>
      <c r="EP208" s="13">
        <f t="shared" si="52"/>
        <v>1776</v>
      </c>
      <c r="EQ208" s="13">
        <f t="shared" si="47"/>
        <v>840</v>
      </c>
      <c r="ER208" s="13">
        <f>[1]新神器!$HL210</f>
        <v>8100</v>
      </c>
      <c r="ES208" s="13">
        <f t="shared" si="53"/>
        <v>848.1</v>
      </c>
      <c r="ET208" s="13">
        <f t="shared" si="54"/>
        <v>12.56</v>
      </c>
    </row>
    <row r="209" spans="49:150" ht="16.5" x14ac:dyDescent="0.2">
      <c r="AW209" s="32">
        <v>5</v>
      </c>
      <c r="AX209" s="32">
        <v>49</v>
      </c>
      <c r="AY209" s="13">
        <f>[1]卡牌消耗!$AC209</f>
        <v>140</v>
      </c>
      <c r="AZ209" s="33">
        <f>INDEX($CJ$5:$CJ$56,数据母表!AX209)</f>
        <v>20</v>
      </c>
      <c r="BA209" s="13">
        <f>[2]属性投放!CH210</f>
        <v>1050</v>
      </c>
      <c r="BB209" s="13">
        <f>[2]属性投放!CI210</f>
        <v>525</v>
      </c>
      <c r="BC209" s="13">
        <f>[2]属性投放!CJ210</f>
        <v>10500</v>
      </c>
      <c r="BD209" s="32">
        <f>[1]卡牌消耗!AD209</f>
        <v>0</v>
      </c>
      <c r="BE209" s="32">
        <f>[1]卡牌消耗!AE209</f>
        <v>0</v>
      </c>
      <c r="BF209" s="32">
        <f>[1]卡牌消耗!AF209</f>
        <v>0</v>
      </c>
      <c r="BG209" s="32">
        <f>[1]卡牌消耗!AG209</f>
        <v>0</v>
      </c>
      <c r="BH209" s="32">
        <f>[1]卡牌消耗!AH209</f>
        <v>20</v>
      </c>
      <c r="BI209" s="32">
        <f>[1]卡牌消耗!AI209</f>
        <v>4</v>
      </c>
      <c r="BJ209" s="32">
        <f>[1]卡牌消耗!AJ209</f>
        <v>164250</v>
      </c>
      <c r="CP209" s="33">
        <v>55</v>
      </c>
      <c r="CQ209" s="33">
        <v>3</v>
      </c>
      <c r="CR209" s="13">
        <f>[1]卡牌消耗!DF59</f>
        <v>12550</v>
      </c>
      <c r="CS209" s="13">
        <f t="shared" si="48"/>
        <v>5020</v>
      </c>
      <c r="DR209" s="13">
        <v>55</v>
      </c>
      <c r="DS209" s="13">
        <v>2</v>
      </c>
      <c r="DT209" s="13">
        <f t="shared" si="49"/>
        <v>10640</v>
      </c>
      <c r="EH209" s="13">
        <f>[1]新神器!HA211</f>
        <v>13</v>
      </c>
      <c r="EI209" s="13">
        <f t="shared" si="50"/>
        <v>3</v>
      </c>
      <c r="EJ209" s="13">
        <f t="shared" si="51"/>
        <v>3</v>
      </c>
      <c r="EK209" s="13">
        <f>[1]新神器!HE211</f>
        <v>1606015</v>
      </c>
      <c r="EL209" s="13" t="str">
        <f>[1]新神器!HF211</f>
        <v>神器3-5 : 13级</v>
      </c>
      <c r="EM209" s="13">
        <f>[1]新神器!HH211</f>
        <v>13</v>
      </c>
      <c r="EN209" s="13">
        <f>[1]新神器!HJ211</f>
        <v>7</v>
      </c>
      <c r="EO209" s="13">
        <f>[2]新神器!$AW210*6</f>
        <v>18996</v>
      </c>
      <c r="EP209" s="13">
        <f t="shared" si="52"/>
        <v>1830</v>
      </c>
      <c r="EQ209" s="13">
        <f t="shared" si="47"/>
        <v>980</v>
      </c>
      <c r="ER209" s="13">
        <f>[1]新神器!$HL211</f>
        <v>8250</v>
      </c>
      <c r="ES209" s="13">
        <f t="shared" si="53"/>
        <v>988.25</v>
      </c>
      <c r="ET209" s="13">
        <f t="shared" si="54"/>
        <v>11.11</v>
      </c>
    </row>
    <row r="210" spans="49:150" ht="16.5" x14ac:dyDescent="0.2">
      <c r="AW210" s="32">
        <v>5</v>
      </c>
      <c r="AX210" s="32">
        <v>50</v>
      </c>
      <c r="AY210" s="13">
        <f>[1]卡牌消耗!$AC210</f>
        <v>143</v>
      </c>
      <c r="AZ210" s="33">
        <f>INDEX($CJ$5:$CJ$56,数据母表!AX210)</f>
        <v>20</v>
      </c>
      <c r="BA210" s="13">
        <f>[2]属性投放!CH211</f>
        <v>1050</v>
      </c>
      <c r="BB210" s="13">
        <f>[2]属性投放!CI211</f>
        <v>525</v>
      </c>
      <c r="BC210" s="13">
        <f>[2]属性投放!CJ211</f>
        <v>10500</v>
      </c>
      <c r="BD210" s="32">
        <f>[1]卡牌消耗!AD210</f>
        <v>0</v>
      </c>
      <c r="BE210" s="32">
        <f>[1]卡牌消耗!AE210</f>
        <v>0</v>
      </c>
      <c r="BF210" s="32">
        <f>[1]卡牌消耗!AF210</f>
        <v>0</v>
      </c>
      <c r="BG210" s="32">
        <f>[1]卡牌消耗!AG210</f>
        <v>0</v>
      </c>
      <c r="BH210" s="32">
        <f>[1]卡牌消耗!AH210</f>
        <v>20</v>
      </c>
      <c r="BI210" s="32">
        <f>[1]卡牌消耗!AI210</f>
        <v>4</v>
      </c>
      <c r="BJ210" s="32">
        <f>[1]卡牌消耗!AJ210</f>
        <v>273700</v>
      </c>
      <c r="CP210" s="33">
        <v>56</v>
      </c>
      <c r="CQ210" s="33">
        <v>3</v>
      </c>
      <c r="CR210" s="13">
        <f>[1]卡牌消耗!DF60</f>
        <v>13150</v>
      </c>
      <c r="CS210" s="13">
        <f t="shared" si="48"/>
        <v>5260</v>
      </c>
      <c r="DR210" s="13">
        <v>56</v>
      </c>
      <c r="DS210" s="13">
        <v>2</v>
      </c>
      <c r="DT210" s="13">
        <f t="shared" si="49"/>
        <v>11040</v>
      </c>
      <c r="EH210" s="13">
        <f>[1]新神器!HA212</f>
        <v>13</v>
      </c>
      <c r="EI210" s="13">
        <f t="shared" si="50"/>
        <v>3</v>
      </c>
      <c r="EJ210" s="13">
        <f t="shared" si="51"/>
        <v>3</v>
      </c>
      <c r="EK210" s="13">
        <f>[1]新神器!HE212</f>
        <v>1606015</v>
      </c>
      <c r="EL210" s="13" t="str">
        <f>[1]新神器!HF212</f>
        <v>神器3-5 : 14级</v>
      </c>
      <c r="EM210" s="13">
        <f>[1]新神器!HH212</f>
        <v>14</v>
      </c>
      <c r="EN210" s="13">
        <f>[1]新神器!HJ212</f>
        <v>7</v>
      </c>
      <c r="EO210" s="13">
        <f>[2]新神器!$AW211*6</f>
        <v>20904</v>
      </c>
      <c r="EP210" s="13">
        <f t="shared" si="52"/>
        <v>1908</v>
      </c>
      <c r="EQ210" s="13">
        <f t="shared" si="47"/>
        <v>980</v>
      </c>
      <c r="ER210" s="13">
        <f>[1]新神器!$HL212</f>
        <v>8400</v>
      </c>
      <c r="ES210" s="13">
        <f t="shared" si="53"/>
        <v>988.4</v>
      </c>
      <c r="ET210" s="13">
        <f t="shared" si="54"/>
        <v>11.58</v>
      </c>
    </row>
    <row r="211" spans="49:150" ht="16.5" x14ac:dyDescent="0.2">
      <c r="AW211" s="32">
        <v>5</v>
      </c>
      <c r="AX211" s="32">
        <v>51</v>
      </c>
      <c r="AY211" s="13">
        <f>[1]卡牌消耗!$AC211</f>
        <v>145</v>
      </c>
      <c r="AZ211" s="33">
        <f>INDEX($CJ$5:$CJ$56,数据母表!AX211)</f>
        <v>20</v>
      </c>
      <c r="BA211" s="13">
        <f>[2]属性投放!CH212</f>
        <v>1050</v>
      </c>
      <c r="BB211" s="13">
        <f>[2]属性投放!CI212</f>
        <v>525</v>
      </c>
      <c r="BC211" s="13">
        <f>[2]属性投放!CJ212</f>
        <v>10500</v>
      </c>
      <c r="BD211" s="32">
        <f>[1]卡牌消耗!AD211</f>
        <v>0</v>
      </c>
      <c r="BE211" s="32">
        <f>[1]卡牌消耗!AE211</f>
        <v>0</v>
      </c>
      <c r="BF211" s="32">
        <f>[1]卡牌消耗!AF211</f>
        <v>0</v>
      </c>
      <c r="BG211" s="32">
        <f>[1]卡牌消耗!AG211</f>
        <v>0</v>
      </c>
      <c r="BH211" s="32">
        <f>[1]卡牌消耗!AH211</f>
        <v>20</v>
      </c>
      <c r="BI211" s="32">
        <f>[1]卡牌消耗!AI211</f>
        <v>4</v>
      </c>
      <c r="BJ211" s="32">
        <f>[1]卡牌消耗!AJ211</f>
        <v>301100</v>
      </c>
      <c r="CP211" s="33">
        <v>57</v>
      </c>
      <c r="CQ211" s="33">
        <v>3</v>
      </c>
      <c r="CR211" s="13">
        <f>[1]卡牌消耗!DF61</f>
        <v>13800</v>
      </c>
      <c r="CS211" s="13">
        <f t="shared" si="48"/>
        <v>5520</v>
      </c>
      <c r="DR211" s="13">
        <v>57</v>
      </c>
      <c r="DS211" s="13">
        <v>2</v>
      </c>
      <c r="DT211" s="13">
        <f t="shared" si="49"/>
        <v>11480</v>
      </c>
      <c r="EH211" s="13">
        <f>[1]新神器!HA213</f>
        <v>13</v>
      </c>
      <c r="EI211" s="13">
        <f t="shared" si="50"/>
        <v>3</v>
      </c>
      <c r="EJ211" s="13">
        <f t="shared" si="51"/>
        <v>3</v>
      </c>
      <c r="EK211" s="13">
        <f>[1]新神器!HE213</f>
        <v>1606015</v>
      </c>
      <c r="EL211" s="13" t="str">
        <f>[1]新神器!HF213</f>
        <v>神器3-5 : 15级</v>
      </c>
      <c r="EM211" s="13">
        <f>[1]新神器!HH213</f>
        <v>15</v>
      </c>
      <c r="EN211" s="13">
        <f>[1]新神器!HJ213</f>
        <v>7</v>
      </c>
      <c r="EO211" s="13">
        <f>[2]新神器!$AW212*6</f>
        <v>22866</v>
      </c>
      <c r="EP211" s="13">
        <f t="shared" si="52"/>
        <v>1962</v>
      </c>
      <c r="EQ211" s="13">
        <f t="shared" si="47"/>
        <v>980</v>
      </c>
      <c r="ER211" s="13">
        <f>[1]新神器!$HL213</f>
        <v>8550</v>
      </c>
      <c r="ES211" s="13">
        <f t="shared" si="53"/>
        <v>988.55</v>
      </c>
      <c r="ET211" s="13">
        <f t="shared" si="54"/>
        <v>11.91</v>
      </c>
    </row>
    <row r="212" spans="49:150" ht="16.5" x14ac:dyDescent="0.2">
      <c r="AW212" s="32">
        <v>5</v>
      </c>
      <c r="AX212" s="32">
        <v>52</v>
      </c>
      <c r="AY212" s="13">
        <f>[1]卡牌消耗!$AC212</f>
        <v>148</v>
      </c>
      <c r="AZ212" s="33">
        <f>INDEX($CJ$5:$CJ$56,数据母表!AX212)</f>
        <v>20</v>
      </c>
      <c r="BA212" s="13">
        <f>[2]属性投放!CH213</f>
        <v>1050</v>
      </c>
      <c r="BB212" s="13">
        <f>[2]属性投放!CI213</f>
        <v>525</v>
      </c>
      <c r="BC212" s="13">
        <f>[2]属性投放!CJ213</f>
        <v>10500</v>
      </c>
      <c r="BD212" s="32">
        <f>[1]卡牌消耗!AD212</f>
        <v>0</v>
      </c>
      <c r="BE212" s="32">
        <f>[1]卡牌消耗!AE212</f>
        <v>0</v>
      </c>
      <c r="BF212" s="32">
        <f>[1]卡牌消耗!AF212</f>
        <v>0</v>
      </c>
      <c r="BG212" s="32">
        <f>[1]卡牌消耗!AG212</f>
        <v>0</v>
      </c>
      <c r="BH212" s="32">
        <f>[1]卡牌消耗!AH212</f>
        <v>20</v>
      </c>
      <c r="BI212" s="32">
        <f>[1]卡牌消耗!AI212</f>
        <v>4</v>
      </c>
      <c r="BJ212" s="32">
        <f>[1]卡牌消耗!AJ212</f>
        <v>301100</v>
      </c>
      <c r="CP212" s="33">
        <v>58</v>
      </c>
      <c r="CQ212" s="33">
        <v>3</v>
      </c>
      <c r="CR212" s="13">
        <f>[1]卡牌消耗!DF62</f>
        <v>14400</v>
      </c>
      <c r="CS212" s="13">
        <f t="shared" si="48"/>
        <v>5760</v>
      </c>
      <c r="DR212" s="13">
        <v>58</v>
      </c>
      <c r="DS212" s="13">
        <v>2</v>
      </c>
      <c r="DT212" s="13">
        <f t="shared" si="49"/>
        <v>11880</v>
      </c>
      <c r="EH212" s="13">
        <f>[1]新神器!HA214</f>
        <v>13</v>
      </c>
      <c r="EI212" s="13">
        <f t="shared" si="50"/>
        <v>3</v>
      </c>
      <c r="EJ212" s="13">
        <f t="shared" si="51"/>
        <v>3</v>
      </c>
      <c r="EK212" s="13">
        <f>[1]新神器!HE214</f>
        <v>1606015</v>
      </c>
      <c r="EL212" s="13" t="str">
        <f>[1]新神器!HF214</f>
        <v>神器3-5 : 16级</v>
      </c>
      <c r="EM212" s="13">
        <f>[1]新神器!HH214</f>
        <v>16</v>
      </c>
      <c r="EN212" s="13">
        <f>[1]新神器!HJ214</f>
        <v>10</v>
      </c>
      <c r="EO212" s="13">
        <f>[2]新神器!$AW213*6</f>
        <v>24942</v>
      </c>
      <c r="EP212" s="13">
        <f t="shared" si="52"/>
        <v>2076</v>
      </c>
      <c r="EQ212" s="13">
        <f t="shared" si="47"/>
        <v>1400</v>
      </c>
      <c r="ER212" s="13">
        <f>[1]新神器!$HL214</f>
        <v>8700</v>
      </c>
      <c r="ES212" s="13">
        <f t="shared" si="53"/>
        <v>1408.7</v>
      </c>
      <c r="ET212" s="13">
        <f t="shared" si="54"/>
        <v>8.84</v>
      </c>
    </row>
    <row r="213" spans="49:150" ht="16.5" x14ac:dyDescent="0.2">
      <c r="CP213" s="33">
        <v>59</v>
      </c>
      <c r="CQ213" s="33">
        <v>3</v>
      </c>
      <c r="CR213" s="13">
        <f>[1]卡牌消耗!DF63</f>
        <v>15050</v>
      </c>
      <c r="CS213" s="13">
        <f t="shared" si="48"/>
        <v>6020</v>
      </c>
      <c r="DR213" s="13">
        <v>59</v>
      </c>
      <c r="DS213" s="13">
        <v>2</v>
      </c>
      <c r="DT213" s="13">
        <f t="shared" si="49"/>
        <v>12280</v>
      </c>
      <c r="EH213" s="13">
        <f>[1]新神器!HA215</f>
        <v>13</v>
      </c>
      <c r="EI213" s="13">
        <f t="shared" si="50"/>
        <v>3</v>
      </c>
      <c r="EJ213" s="13">
        <f t="shared" si="51"/>
        <v>3</v>
      </c>
      <c r="EK213" s="13">
        <f>[1]新神器!HE215</f>
        <v>1606015</v>
      </c>
      <c r="EL213" s="13" t="str">
        <f>[1]新神器!HF215</f>
        <v>神器3-5 : 17级</v>
      </c>
      <c r="EM213" s="13">
        <f>[1]新神器!HH215</f>
        <v>17</v>
      </c>
      <c r="EN213" s="13">
        <f>[1]新神器!HJ215</f>
        <v>10</v>
      </c>
      <c r="EO213" s="13">
        <f>[2]新神器!$AW214*6</f>
        <v>27066</v>
      </c>
      <c r="EP213" s="13">
        <f t="shared" si="52"/>
        <v>2124</v>
      </c>
      <c r="EQ213" s="13">
        <f t="shared" si="47"/>
        <v>1400</v>
      </c>
      <c r="ER213" s="13">
        <f>[1]新神器!$HL215</f>
        <v>8850</v>
      </c>
      <c r="ES213" s="13">
        <f t="shared" si="53"/>
        <v>1408.85</v>
      </c>
      <c r="ET213" s="13">
        <f t="shared" si="54"/>
        <v>9.0500000000000007</v>
      </c>
    </row>
    <row r="214" spans="49:150" ht="16.5" x14ac:dyDescent="0.2">
      <c r="CP214" s="33">
        <v>60</v>
      </c>
      <c r="CQ214" s="33">
        <v>3</v>
      </c>
      <c r="CR214" s="13">
        <f>[1]卡牌消耗!DF64</f>
        <v>13750</v>
      </c>
      <c r="CS214" s="13">
        <f t="shared" si="48"/>
        <v>5500</v>
      </c>
      <c r="DR214" s="13">
        <v>60</v>
      </c>
      <c r="DS214" s="13">
        <v>2</v>
      </c>
      <c r="DT214" s="13">
        <f t="shared" si="49"/>
        <v>12680</v>
      </c>
      <c r="EH214" s="13">
        <f>[1]新神器!HA216</f>
        <v>13</v>
      </c>
      <c r="EI214" s="13">
        <f t="shared" si="50"/>
        <v>3</v>
      </c>
      <c r="EJ214" s="13">
        <f t="shared" si="51"/>
        <v>3</v>
      </c>
      <c r="EK214" s="13">
        <f>[1]新神器!HE216</f>
        <v>1606015</v>
      </c>
      <c r="EL214" s="13" t="str">
        <f>[1]新神器!HF216</f>
        <v>神器3-5 : 18级</v>
      </c>
      <c r="EM214" s="13">
        <f>[1]新神器!HH216</f>
        <v>18</v>
      </c>
      <c r="EN214" s="13">
        <f>[1]新神器!HJ216</f>
        <v>10</v>
      </c>
      <c r="EO214" s="13">
        <f>[2]新神器!$AW215*6</f>
        <v>29244</v>
      </c>
      <c r="EP214" s="13">
        <f t="shared" si="52"/>
        <v>2178</v>
      </c>
      <c r="EQ214" s="13">
        <f t="shared" si="47"/>
        <v>1400</v>
      </c>
      <c r="ER214" s="13">
        <f>[1]新神器!$HL216</f>
        <v>9000</v>
      </c>
      <c r="ES214" s="13">
        <f t="shared" si="53"/>
        <v>1409</v>
      </c>
      <c r="ET214" s="13">
        <f t="shared" si="54"/>
        <v>9.27</v>
      </c>
    </row>
    <row r="215" spans="49:150" ht="16.5" x14ac:dyDescent="0.2">
      <c r="CP215" s="33">
        <v>61</v>
      </c>
      <c r="CQ215" s="33">
        <v>3</v>
      </c>
      <c r="CR215" s="13">
        <f>[1]卡牌消耗!DF65</f>
        <v>14450</v>
      </c>
      <c r="CS215" s="13">
        <f t="shared" si="48"/>
        <v>5780</v>
      </c>
      <c r="DR215" s="13">
        <v>61</v>
      </c>
      <c r="DS215" s="13">
        <v>2</v>
      </c>
      <c r="DT215" s="13">
        <f t="shared" si="49"/>
        <v>13080</v>
      </c>
      <c r="EH215" s="13">
        <f>[1]新神器!HA217</f>
        <v>14</v>
      </c>
      <c r="EI215" s="13">
        <f t="shared" si="50"/>
        <v>3</v>
      </c>
      <c r="EJ215" s="13">
        <f t="shared" si="51"/>
        <v>4</v>
      </c>
      <c r="EK215" s="13">
        <f>[1]新神器!HE217</f>
        <v>1606016</v>
      </c>
      <c r="EL215" s="13" t="str">
        <f>[1]新神器!HF217</f>
        <v>神器3-6 : 1级</v>
      </c>
      <c r="EM215" s="13">
        <f>[1]新神器!HH217</f>
        <v>1</v>
      </c>
      <c r="EN215" s="13">
        <f>[1]新神器!HJ217</f>
        <v>1</v>
      </c>
      <c r="EO215" s="13">
        <f>[2]新神器!$AW216*6</f>
        <v>7020</v>
      </c>
      <c r="EP215" s="13">
        <f t="shared" si="52"/>
        <v>7020</v>
      </c>
      <c r="EQ215" s="13">
        <f t="shared" si="47"/>
        <v>300</v>
      </c>
      <c r="ER215" s="13">
        <f>[1]新神器!$HL217</f>
        <v>8800</v>
      </c>
      <c r="ES215" s="13">
        <f t="shared" si="53"/>
        <v>308.8</v>
      </c>
      <c r="ET215" s="13">
        <f t="shared" si="54"/>
        <v>136.4</v>
      </c>
    </row>
    <row r="216" spans="49:150" ht="16.5" x14ac:dyDescent="0.2">
      <c r="CP216" s="33">
        <v>62</v>
      </c>
      <c r="CQ216" s="33">
        <v>3</v>
      </c>
      <c r="CR216" s="13">
        <f>[1]卡牌消耗!DF66</f>
        <v>15150</v>
      </c>
      <c r="CS216" s="13">
        <f t="shared" si="48"/>
        <v>6060</v>
      </c>
      <c r="DR216" s="13">
        <v>62</v>
      </c>
      <c r="DS216" s="13">
        <v>2</v>
      </c>
      <c r="DT216" s="13">
        <f t="shared" si="49"/>
        <v>13520</v>
      </c>
      <c r="EH216" s="13">
        <f>[1]新神器!HA218</f>
        <v>14</v>
      </c>
      <c r="EI216" s="13">
        <f t="shared" si="50"/>
        <v>3</v>
      </c>
      <c r="EJ216" s="13">
        <f t="shared" si="51"/>
        <v>4</v>
      </c>
      <c r="EK216" s="13">
        <f>[1]新神器!HE218</f>
        <v>1606016</v>
      </c>
      <c r="EL216" s="13" t="str">
        <f>[1]新神器!HF218</f>
        <v>神器3-6 : 2级</v>
      </c>
      <c r="EM216" s="13">
        <f>[1]新神器!HH218</f>
        <v>2</v>
      </c>
      <c r="EN216" s="13">
        <f>[1]新神器!HJ218</f>
        <v>1</v>
      </c>
      <c r="EO216" s="13">
        <f>[2]新神器!$AW217*6</f>
        <v>11490</v>
      </c>
      <c r="EP216" s="13">
        <f t="shared" si="52"/>
        <v>4470</v>
      </c>
      <c r="EQ216" s="13">
        <f t="shared" si="47"/>
        <v>300</v>
      </c>
      <c r="ER216" s="13">
        <f>[1]新神器!$HL218</f>
        <v>9100</v>
      </c>
      <c r="ES216" s="13">
        <f t="shared" si="53"/>
        <v>309.10000000000002</v>
      </c>
      <c r="ET216" s="13">
        <f t="shared" si="54"/>
        <v>86.77</v>
      </c>
    </row>
    <row r="217" spans="49:150" ht="16.5" x14ac:dyDescent="0.2">
      <c r="CP217" s="33">
        <v>63</v>
      </c>
      <c r="CQ217" s="33">
        <v>3</v>
      </c>
      <c r="CR217" s="13">
        <f>[1]卡牌消耗!DF67</f>
        <v>15850</v>
      </c>
      <c r="CS217" s="13">
        <f t="shared" si="48"/>
        <v>6340</v>
      </c>
      <c r="DR217" s="13">
        <v>63</v>
      </c>
      <c r="DS217" s="13">
        <v>2</v>
      </c>
      <c r="DT217" s="13">
        <f t="shared" si="49"/>
        <v>13920</v>
      </c>
      <c r="EH217" s="13">
        <f>[1]新神器!HA219</f>
        <v>14</v>
      </c>
      <c r="EI217" s="13">
        <f t="shared" si="50"/>
        <v>3</v>
      </c>
      <c r="EJ217" s="13">
        <f t="shared" si="51"/>
        <v>4</v>
      </c>
      <c r="EK217" s="13">
        <f>[1]新神器!HE219</f>
        <v>1606016</v>
      </c>
      <c r="EL217" s="13" t="str">
        <f>[1]新神器!HF219</f>
        <v>神器3-6 : 3级</v>
      </c>
      <c r="EM217" s="13">
        <f>[1]新神器!HH219</f>
        <v>3</v>
      </c>
      <c r="EN217" s="13">
        <f>[1]新神器!HJ219</f>
        <v>1</v>
      </c>
      <c r="EO217" s="13">
        <f>[2]新神器!$AW218*6</f>
        <v>16170</v>
      </c>
      <c r="EP217" s="13">
        <f t="shared" si="52"/>
        <v>4680</v>
      </c>
      <c r="EQ217" s="13">
        <f t="shared" si="47"/>
        <v>300</v>
      </c>
      <c r="ER217" s="13">
        <f>[1]新神器!$HL219</f>
        <v>9400</v>
      </c>
      <c r="ES217" s="13">
        <f t="shared" si="53"/>
        <v>309.39999999999998</v>
      </c>
      <c r="ET217" s="13">
        <f t="shared" si="54"/>
        <v>90.76</v>
      </c>
    </row>
    <row r="218" spans="49:150" ht="16.5" x14ac:dyDescent="0.2">
      <c r="CP218" s="33">
        <v>64</v>
      </c>
      <c r="CQ218" s="33">
        <v>3</v>
      </c>
      <c r="CR218" s="13">
        <f>[1]卡牌消耗!DF68</f>
        <v>16550</v>
      </c>
      <c r="CS218" s="13">
        <f t="shared" si="48"/>
        <v>6620</v>
      </c>
      <c r="DR218" s="13">
        <v>64</v>
      </c>
      <c r="DS218" s="13">
        <v>2</v>
      </c>
      <c r="DT218" s="13">
        <f t="shared" si="49"/>
        <v>14320</v>
      </c>
      <c r="EH218" s="13">
        <f>[1]新神器!HA220</f>
        <v>14</v>
      </c>
      <c r="EI218" s="13">
        <f t="shared" si="50"/>
        <v>3</v>
      </c>
      <c r="EJ218" s="13">
        <f t="shared" si="51"/>
        <v>4</v>
      </c>
      <c r="EK218" s="13">
        <f>[1]新神器!HE220</f>
        <v>1606016</v>
      </c>
      <c r="EL218" s="13" t="str">
        <f>[1]新神器!HF220</f>
        <v>神器3-6 : 4级</v>
      </c>
      <c r="EM218" s="13">
        <f>[1]新神器!HH220</f>
        <v>4</v>
      </c>
      <c r="EN218" s="13">
        <f>[1]新神器!HJ220</f>
        <v>2</v>
      </c>
      <c r="EO218" s="13">
        <f>[2]新神器!$AW219*6</f>
        <v>21090</v>
      </c>
      <c r="EP218" s="13">
        <f t="shared" si="52"/>
        <v>4920</v>
      </c>
      <c r="EQ218" s="13">
        <f t="shared" si="47"/>
        <v>600</v>
      </c>
      <c r="ER218" s="13">
        <f>[1]新神器!$HL220</f>
        <v>9700</v>
      </c>
      <c r="ES218" s="13">
        <f t="shared" si="53"/>
        <v>609.70000000000005</v>
      </c>
      <c r="ET218" s="13">
        <f t="shared" si="54"/>
        <v>48.42</v>
      </c>
    </row>
    <row r="219" spans="49:150" ht="16.5" x14ac:dyDescent="0.2">
      <c r="CP219" s="33">
        <v>65</v>
      </c>
      <c r="CQ219" s="33">
        <v>3</v>
      </c>
      <c r="CR219" s="13">
        <f>[1]卡牌消耗!DF69</f>
        <v>15150</v>
      </c>
      <c r="CS219" s="13">
        <f t="shared" si="48"/>
        <v>6060</v>
      </c>
      <c r="DR219" s="13">
        <v>65</v>
      </c>
      <c r="DS219" s="13">
        <v>2</v>
      </c>
      <c r="DT219" s="13">
        <f t="shared" si="49"/>
        <v>14720</v>
      </c>
      <c r="EH219" s="13">
        <f>[1]新神器!HA221</f>
        <v>14</v>
      </c>
      <c r="EI219" s="13">
        <f t="shared" si="50"/>
        <v>3</v>
      </c>
      <c r="EJ219" s="13">
        <f t="shared" si="51"/>
        <v>4</v>
      </c>
      <c r="EK219" s="13">
        <f>[1]新神器!HE221</f>
        <v>1606016</v>
      </c>
      <c r="EL219" s="13" t="str">
        <f>[1]新神器!HF221</f>
        <v>神器3-6 : 5级</v>
      </c>
      <c r="EM219" s="13">
        <f>[1]新神器!HH221</f>
        <v>5</v>
      </c>
      <c r="EN219" s="13">
        <f>[1]新神器!HJ221</f>
        <v>2</v>
      </c>
      <c r="EO219" s="13">
        <f>[2]新神器!$AW220*6</f>
        <v>26250</v>
      </c>
      <c r="EP219" s="13">
        <f t="shared" si="52"/>
        <v>5160</v>
      </c>
      <c r="EQ219" s="13">
        <f t="shared" si="47"/>
        <v>600</v>
      </c>
      <c r="ER219" s="13">
        <f>[1]新神器!$HL221</f>
        <v>10000</v>
      </c>
      <c r="ES219" s="13">
        <f t="shared" si="53"/>
        <v>610</v>
      </c>
      <c r="ET219" s="13">
        <f t="shared" si="54"/>
        <v>50.75</v>
      </c>
    </row>
    <row r="220" spans="49:150" ht="16.5" x14ac:dyDescent="0.2">
      <c r="CP220" s="33">
        <v>66</v>
      </c>
      <c r="CQ220" s="33">
        <v>3</v>
      </c>
      <c r="CR220" s="13">
        <f>[1]卡牌消耗!DF70</f>
        <v>15900</v>
      </c>
      <c r="CS220" s="13">
        <f t="shared" si="48"/>
        <v>6360</v>
      </c>
      <c r="DR220" s="13">
        <v>66</v>
      </c>
      <c r="DS220" s="13">
        <v>2</v>
      </c>
      <c r="DT220" s="13">
        <f t="shared" si="49"/>
        <v>15120</v>
      </c>
      <c r="EH220" s="13">
        <f>[1]新神器!HA222</f>
        <v>14</v>
      </c>
      <c r="EI220" s="13">
        <f t="shared" si="50"/>
        <v>3</v>
      </c>
      <c r="EJ220" s="13">
        <f t="shared" si="51"/>
        <v>4</v>
      </c>
      <c r="EK220" s="13">
        <f>[1]新神器!HE222</f>
        <v>1606016</v>
      </c>
      <c r="EL220" s="13" t="str">
        <f>[1]新神器!HF222</f>
        <v>神器3-6 : 6级</v>
      </c>
      <c r="EM220" s="13">
        <f>[1]新神器!HH222</f>
        <v>6</v>
      </c>
      <c r="EN220" s="13">
        <f>[1]新神器!HJ222</f>
        <v>2</v>
      </c>
      <c r="EO220" s="13">
        <f>[2]新神器!$AW221*6</f>
        <v>31650</v>
      </c>
      <c r="EP220" s="13">
        <f t="shared" si="52"/>
        <v>5400</v>
      </c>
      <c r="EQ220" s="13">
        <f t="shared" si="47"/>
        <v>600</v>
      </c>
      <c r="ER220" s="13">
        <f>[1]新神器!$HL222</f>
        <v>10300</v>
      </c>
      <c r="ES220" s="13">
        <f t="shared" si="53"/>
        <v>610.29999999999995</v>
      </c>
      <c r="ET220" s="13">
        <f t="shared" si="54"/>
        <v>53.09</v>
      </c>
    </row>
    <row r="221" spans="49:150" ht="16.5" x14ac:dyDescent="0.2">
      <c r="CP221" s="33">
        <v>67</v>
      </c>
      <c r="CQ221" s="33">
        <v>3</v>
      </c>
      <c r="CR221" s="13">
        <f>[1]卡牌消耗!DF71</f>
        <v>16650</v>
      </c>
      <c r="CS221" s="13">
        <f t="shared" si="48"/>
        <v>6660</v>
      </c>
      <c r="DR221" s="13">
        <v>67</v>
      </c>
      <c r="DS221" s="13">
        <v>2</v>
      </c>
      <c r="DT221" s="13">
        <f t="shared" si="49"/>
        <v>15520</v>
      </c>
      <c r="EH221" s="13">
        <f>[1]新神器!HA223</f>
        <v>14</v>
      </c>
      <c r="EI221" s="13">
        <f t="shared" si="50"/>
        <v>3</v>
      </c>
      <c r="EJ221" s="13">
        <f t="shared" si="51"/>
        <v>4</v>
      </c>
      <c r="EK221" s="13">
        <f>[1]新神器!HE223</f>
        <v>1606016</v>
      </c>
      <c r="EL221" s="13" t="str">
        <f>[1]新神器!HF223</f>
        <v>神器3-6 : 7级</v>
      </c>
      <c r="EM221" s="13">
        <f>[1]新神器!HH223</f>
        <v>7</v>
      </c>
      <c r="EN221" s="13">
        <f>[1]新神器!HJ223</f>
        <v>3</v>
      </c>
      <c r="EO221" s="13">
        <f>[2]新神器!$AW222*6</f>
        <v>37290</v>
      </c>
      <c r="EP221" s="13">
        <f t="shared" si="52"/>
        <v>5640</v>
      </c>
      <c r="EQ221" s="13">
        <f t="shared" si="47"/>
        <v>900</v>
      </c>
      <c r="ER221" s="13">
        <f>[1]新神器!$HL223</f>
        <v>10550</v>
      </c>
      <c r="ES221" s="13">
        <f t="shared" si="53"/>
        <v>910.55</v>
      </c>
      <c r="ET221" s="13">
        <f t="shared" si="54"/>
        <v>37.159999999999997</v>
      </c>
    </row>
    <row r="222" spans="49:150" ht="16.5" x14ac:dyDescent="0.2">
      <c r="CP222" s="33">
        <v>68</v>
      </c>
      <c r="CQ222" s="33">
        <v>3</v>
      </c>
      <c r="CR222" s="13">
        <f>[1]卡牌消耗!DF72</f>
        <v>17400</v>
      </c>
      <c r="CS222" s="13">
        <f t="shared" si="48"/>
        <v>6960</v>
      </c>
      <c r="DR222" s="13">
        <v>68</v>
      </c>
      <c r="DS222" s="13">
        <v>2</v>
      </c>
      <c r="DT222" s="13">
        <f t="shared" si="49"/>
        <v>15960</v>
      </c>
      <c r="EH222" s="13">
        <f>[1]新神器!HA224</f>
        <v>14</v>
      </c>
      <c r="EI222" s="13">
        <f t="shared" si="50"/>
        <v>3</v>
      </c>
      <c r="EJ222" s="13">
        <f t="shared" si="51"/>
        <v>4</v>
      </c>
      <c r="EK222" s="13">
        <f>[1]新神器!HE224</f>
        <v>1606016</v>
      </c>
      <c r="EL222" s="13" t="str">
        <f>[1]新神器!HF224</f>
        <v>神器3-6 : 8级</v>
      </c>
      <c r="EM222" s="13">
        <f>[1]新神器!HH224</f>
        <v>8</v>
      </c>
      <c r="EN222" s="13">
        <f>[1]新神器!HJ224</f>
        <v>3</v>
      </c>
      <c r="EO222" s="13">
        <f>[2]新神器!$AW223*6</f>
        <v>43140</v>
      </c>
      <c r="EP222" s="13">
        <f t="shared" si="52"/>
        <v>5850</v>
      </c>
      <c r="EQ222" s="13">
        <f t="shared" si="47"/>
        <v>900</v>
      </c>
      <c r="ER222" s="13">
        <f>[1]新神器!$HL224</f>
        <v>10850</v>
      </c>
      <c r="ES222" s="13">
        <f t="shared" si="53"/>
        <v>910.85</v>
      </c>
      <c r="ET222" s="13">
        <f t="shared" si="54"/>
        <v>38.54</v>
      </c>
    </row>
    <row r="223" spans="49:150" ht="16.5" x14ac:dyDescent="0.2">
      <c r="CP223" s="33">
        <v>69</v>
      </c>
      <c r="CQ223" s="33">
        <v>3</v>
      </c>
      <c r="CR223" s="13">
        <f>[1]卡牌消耗!DF73</f>
        <v>18150</v>
      </c>
      <c r="CS223" s="13">
        <f t="shared" si="48"/>
        <v>7260</v>
      </c>
      <c r="DR223" s="13">
        <v>69</v>
      </c>
      <c r="DS223" s="13">
        <v>2</v>
      </c>
      <c r="DT223" s="13">
        <f t="shared" si="49"/>
        <v>16360</v>
      </c>
      <c r="EH223" s="13">
        <f>[1]新神器!HA225</f>
        <v>14</v>
      </c>
      <c r="EI223" s="13">
        <f t="shared" si="50"/>
        <v>3</v>
      </c>
      <c r="EJ223" s="13">
        <f t="shared" si="51"/>
        <v>4</v>
      </c>
      <c r="EK223" s="13">
        <f>[1]新神器!HE225</f>
        <v>1606016</v>
      </c>
      <c r="EL223" s="13" t="str">
        <f>[1]新神器!HF225</f>
        <v>神器3-6 : 9级</v>
      </c>
      <c r="EM223" s="13">
        <f>[1]新神器!HH225</f>
        <v>9</v>
      </c>
      <c r="EN223" s="13">
        <f>[1]新神器!HJ225</f>
        <v>3</v>
      </c>
      <c r="EO223" s="13">
        <f>[2]新神器!$AW224*6</f>
        <v>49230</v>
      </c>
      <c r="EP223" s="13">
        <f t="shared" si="52"/>
        <v>6090</v>
      </c>
      <c r="EQ223" s="13">
        <f t="shared" si="47"/>
        <v>900</v>
      </c>
      <c r="ER223" s="13">
        <f>[1]新神器!$HL225</f>
        <v>11100</v>
      </c>
      <c r="ES223" s="13">
        <f t="shared" si="53"/>
        <v>911.1</v>
      </c>
      <c r="ET223" s="13">
        <f t="shared" si="54"/>
        <v>40.11</v>
      </c>
    </row>
    <row r="224" spans="49:150" ht="16.5" x14ac:dyDescent="0.2">
      <c r="CP224" s="33">
        <v>70</v>
      </c>
      <c r="CQ224" s="33">
        <v>3</v>
      </c>
      <c r="CR224" s="13">
        <f>[1]卡牌消耗!DF74</f>
        <v>18450</v>
      </c>
      <c r="CS224" s="13">
        <f t="shared" si="48"/>
        <v>7380</v>
      </c>
      <c r="DR224" s="13">
        <v>70</v>
      </c>
      <c r="DS224" s="13">
        <v>2</v>
      </c>
      <c r="DT224" s="13">
        <f t="shared" si="49"/>
        <v>16760</v>
      </c>
      <c r="EH224" s="13">
        <f>[1]新神器!HA226</f>
        <v>14</v>
      </c>
      <c r="EI224" s="13">
        <f t="shared" si="50"/>
        <v>3</v>
      </c>
      <c r="EJ224" s="13">
        <f t="shared" si="51"/>
        <v>4</v>
      </c>
      <c r="EK224" s="13">
        <f>[1]新神器!HE226</f>
        <v>1606016</v>
      </c>
      <c r="EL224" s="13" t="str">
        <f>[1]新神器!HF226</f>
        <v>神器3-6 : 10级</v>
      </c>
      <c r="EM224" s="13">
        <f>[1]新神器!HH226</f>
        <v>10</v>
      </c>
      <c r="EN224" s="13">
        <f>[1]新神器!HJ226</f>
        <v>5</v>
      </c>
      <c r="EO224" s="13">
        <f>[2]新神器!$AW225*6</f>
        <v>55560</v>
      </c>
      <c r="EP224" s="13">
        <f t="shared" si="52"/>
        <v>6330</v>
      </c>
      <c r="EQ224" s="13">
        <f t="shared" si="47"/>
        <v>1500</v>
      </c>
      <c r="ER224" s="13">
        <f>[1]新神器!$HL226</f>
        <v>11350</v>
      </c>
      <c r="ES224" s="13">
        <f t="shared" si="53"/>
        <v>1511.35</v>
      </c>
      <c r="ET224" s="13">
        <f t="shared" si="54"/>
        <v>25.13</v>
      </c>
    </row>
    <row r="225" spans="94:150" ht="16.5" x14ac:dyDescent="0.2">
      <c r="CP225" s="33">
        <v>71</v>
      </c>
      <c r="CQ225" s="33">
        <v>3</v>
      </c>
      <c r="CR225" s="13">
        <f>[1]卡牌消耗!DF75</f>
        <v>19400</v>
      </c>
      <c r="CS225" s="13">
        <f t="shared" si="48"/>
        <v>7760</v>
      </c>
      <c r="DR225" s="13">
        <v>71</v>
      </c>
      <c r="DS225" s="13">
        <v>2</v>
      </c>
      <c r="DT225" s="13">
        <f t="shared" si="49"/>
        <v>20680</v>
      </c>
      <c r="EH225" s="13">
        <f>[1]新神器!HA227</f>
        <v>14</v>
      </c>
      <c r="EI225" s="13">
        <f t="shared" si="50"/>
        <v>3</v>
      </c>
      <c r="EJ225" s="13">
        <f t="shared" si="51"/>
        <v>4</v>
      </c>
      <c r="EK225" s="13">
        <f>[1]新神器!HE227</f>
        <v>1606016</v>
      </c>
      <c r="EL225" s="13" t="str">
        <f>[1]新神器!HF227</f>
        <v>神器3-6 : 11级</v>
      </c>
      <c r="EM225" s="13">
        <f>[1]新神器!HH227</f>
        <v>11</v>
      </c>
      <c r="EN225" s="13">
        <f>[1]新神器!HJ227</f>
        <v>5</v>
      </c>
      <c r="EO225" s="13">
        <f>[2]新神器!$AW226*6</f>
        <v>62100</v>
      </c>
      <c r="EP225" s="13">
        <f t="shared" si="52"/>
        <v>6540</v>
      </c>
      <c r="EQ225" s="13">
        <f t="shared" si="47"/>
        <v>1500</v>
      </c>
      <c r="ER225" s="13">
        <f>[1]新神器!$HL227</f>
        <v>11600</v>
      </c>
      <c r="ES225" s="13">
        <f t="shared" si="53"/>
        <v>1511.6</v>
      </c>
      <c r="ET225" s="13">
        <f t="shared" si="54"/>
        <v>25.96</v>
      </c>
    </row>
    <row r="226" spans="94:150" ht="16.5" x14ac:dyDescent="0.2">
      <c r="CP226" s="33">
        <v>72</v>
      </c>
      <c r="CQ226" s="33">
        <v>3</v>
      </c>
      <c r="CR226" s="13">
        <f>[1]卡牌消耗!DF76</f>
        <v>20300</v>
      </c>
      <c r="CS226" s="13">
        <f t="shared" si="48"/>
        <v>8120</v>
      </c>
      <c r="DR226" s="13">
        <v>72</v>
      </c>
      <c r="DS226" s="13">
        <v>2</v>
      </c>
      <c r="DT226" s="13">
        <f t="shared" si="49"/>
        <v>21600</v>
      </c>
      <c r="EH226" s="13">
        <f>[1]新神器!HA228</f>
        <v>14</v>
      </c>
      <c r="EI226" s="13">
        <f t="shared" si="50"/>
        <v>3</v>
      </c>
      <c r="EJ226" s="13">
        <f t="shared" si="51"/>
        <v>4</v>
      </c>
      <c r="EK226" s="13">
        <f>[1]新神器!HE228</f>
        <v>1606016</v>
      </c>
      <c r="EL226" s="13" t="str">
        <f>[1]新神器!HF228</f>
        <v>神器3-6 : 12级</v>
      </c>
      <c r="EM226" s="13">
        <f>[1]新神器!HH228</f>
        <v>12</v>
      </c>
      <c r="EN226" s="13">
        <f>[1]新神器!HJ228</f>
        <v>6</v>
      </c>
      <c r="EO226" s="13">
        <f>[2]新神器!$AW227*6</f>
        <v>68910</v>
      </c>
      <c r="EP226" s="13">
        <f t="shared" si="52"/>
        <v>6810</v>
      </c>
      <c r="EQ226" s="13">
        <f t="shared" si="47"/>
        <v>1800</v>
      </c>
      <c r="ER226" s="13">
        <f>[1]新神器!$HL228</f>
        <v>11850</v>
      </c>
      <c r="ES226" s="13">
        <f t="shared" si="53"/>
        <v>1811.85</v>
      </c>
      <c r="ET226" s="13">
        <f t="shared" si="54"/>
        <v>22.55</v>
      </c>
    </row>
    <row r="227" spans="94:150" ht="16.5" x14ac:dyDescent="0.2">
      <c r="CP227" s="33">
        <v>73</v>
      </c>
      <c r="CQ227" s="33">
        <v>3</v>
      </c>
      <c r="CR227" s="13">
        <f>[1]卡牌消耗!DF77</f>
        <v>21250</v>
      </c>
      <c r="CS227" s="13">
        <f t="shared" si="48"/>
        <v>8500</v>
      </c>
      <c r="DR227" s="13">
        <v>73</v>
      </c>
      <c r="DS227" s="13">
        <v>2</v>
      </c>
      <c r="DT227" s="13">
        <f t="shared" si="49"/>
        <v>22560</v>
      </c>
      <c r="EH227" s="13">
        <f>[1]新神器!HA229</f>
        <v>14</v>
      </c>
      <c r="EI227" s="13">
        <f t="shared" si="50"/>
        <v>3</v>
      </c>
      <c r="EJ227" s="13">
        <f t="shared" si="51"/>
        <v>4</v>
      </c>
      <c r="EK227" s="13">
        <f>[1]新神器!HE229</f>
        <v>1606016</v>
      </c>
      <c r="EL227" s="13" t="str">
        <f>[1]新神器!HF229</f>
        <v>神器3-6 : 13级</v>
      </c>
      <c r="EM227" s="13">
        <f>[1]新神器!HH229</f>
        <v>13</v>
      </c>
      <c r="EN227" s="13">
        <f>[1]新神器!HJ229</f>
        <v>7</v>
      </c>
      <c r="EO227" s="13">
        <f>[2]新神器!$AW228*6</f>
        <v>75930</v>
      </c>
      <c r="EP227" s="13">
        <f t="shared" si="52"/>
        <v>7020</v>
      </c>
      <c r="EQ227" s="13">
        <f t="shared" si="47"/>
        <v>2100</v>
      </c>
      <c r="ER227" s="13">
        <f>[1]新神器!$HL229</f>
        <v>12100</v>
      </c>
      <c r="ES227" s="13">
        <f t="shared" si="53"/>
        <v>2112.1</v>
      </c>
      <c r="ET227" s="13">
        <f t="shared" si="54"/>
        <v>19.940000000000001</v>
      </c>
    </row>
    <row r="228" spans="94:150" ht="16.5" x14ac:dyDescent="0.2">
      <c r="CP228" s="33">
        <v>74</v>
      </c>
      <c r="CQ228" s="33">
        <v>3</v>
      </c>
      <c r="CR228" s="13">
        <f>[1]卡牌消耗!DF78</f>
        <v>22150</v>
      </c>
      <c r="CS228" s="13">
        <f t="shared" si="48"/>
        <v>8860</v>
      </c>
      <c r="DR228" s="13">
        <v>74</v>
      </c>
      <c r="DS228" s="13">
        <v>2</v>
      </c>
      <c r="DT228" s="13">
        <f t="shared" si="49"/>
        <v>23480</v>
      </c>
      <c r="EH228" s="13">
        <f>[1]新神器!HA230</f>
        <v>14</v>
      </c>
      <c r="EI228" s="13">
        <f t="shared" si="50"/>
        <v>3</v>
      </c>
      <c r="EJ228" s="13">
        <f t="shared" si="51"/>
        <v>4</v>
      </c>
      <c r="EK228" s="13">
        <f>[1]新神器!HE230</f>
        <v>1606016</v>
      </c>
      <c r="EL228" s="13" t="str">
        <f>[1]新神器!HF230</f>
        <v>神器3-6 : 14级</v>
      </c>
      <c r="EM228" s="13">
        <f>[1]新神器!HH230</f>
        <v>14</v>
      </c>
      <c r="EN228" s="13">
        <f>[1]新神器!HJ230</f>
        <v>7</v>
      </c>
      <c r="EO228" s="13">
        <f>[2]新神器!$AW229*6</f>
        <v>83190</v>
      </c>
      <c r="EP228" s="13">
        <f t="shared" si="52"/>
        <v>7260</v>
      </c>
      <c r="EQ228" s="13">
        <f t="shared" si="47"/>
        <v>2100</v>
      </c>
      <c r="ER228" s="13">
        <f>[1]新神器!$HL230</f>
        <v>12300</v>
      </c>
      <c r="ES228" s="13">
        <f t="shared" si="53"/>
        <v>2112.3000000000002</v>
      </c>
      <c r="ET228" s="13">
        <f t="shared" si="54"/>
        <v>20.62</v>
      </c>
    </row>
    <row r="229" spans="94:150" ht="16.5" x14ac:dyDescent="0.2">
      <c r="CP229" s="33">
        <v>75</v>
      </c>
      <c r="CQ229" s="33">
        <v>3</v>
      </c>
      <c r="CR229" s="13">
        <f>[1]卡牌消耗!DF79</f>
        <v>20700</v>
      </c>
      <c r="CS229" s="13">
        <f t="shared" si="48"/>
        <v>8280</v>
      </c>
      <c r="DR229" s="13">
        <v>75</v>
      </c>
      <c r="DS229" s="13">
        <v>2</v>
      </c>
      <c r="DT229" s="13">
        <f t="shared" si="49"/>
        <v>24400</v>
      </c>
      <c r="EH229" s="13">
        <f>[1]新神器!HA231</f>
        <v>14</v>
      </c>
      <c r="EI229" s="13">
        <f t="shared" si="50"/>
        <v>3</v>
      </c>
      <c r="EJ229" s="13">
        <f t="shared" si="51"/>
        <v>4</v>
      </c>
      <c r="EK229" s="13">
        <f>[1]新神器!HE231</f>
        <v>1606016</v>
      </c>
      <c r="EL229" s="13" t="str">
        <f>[1]新神器!HF231</f>
        <v>神器3-6 : 15级</v>
      </c>
      <c r="EM229" s="13">
        <f>[1]新神器!HH231</f>
        <v>15</v>
      </c>
      <c r="EN229" s="13">
        <f>[1]新神器!HJ231</f>
        <v>7</v>
      </c>
      <c r="EO229" s="13">
        <f>[2]新神器!$AW230*6</f>
        <v>90660</v>
      </c>
      <c r="EP229" s="13">
        <f t="shared" si="52"/>
        <v>7470</v>
      </c>
      <c r="EQ229" s="13">
        <f t="shared" si="47"/>
        <v>2100</v>
      </c>
      <c r="ER229" s="13">
        <f>[1]新神器!$HL231</f>
        <v>12550</v>
      </c>
      <c r="ES229" s="13">
        <f t="shared" si="53"/>
        <v>2112.5500000000002</v>
      </c>
      <c r="ET229" s="13">
        <f t="shared" si="54"/>
        <v>21.22</v>
      </c>
    </row>
    <row r="230" spans="94:150" ht="16.5" x14ac:dyDescent="0.2">
      <c r="CP230" s="33">
        <v>76</v>
      </c>
      <c r="CQ230" s="33">
        <v>3</v>
      </c>
      <c r="CR230" s="13">
        <f>[1]卡牌消耗!DF80</f>
        <v>21750</v>
      </c>
      <c r="CS230" s="13">
        <f t="shared" si="48"/>
        <v>8700</v>
      </c>
      <c r="DR230" s="13">
        <v>76</v>
      </c>
      <c r="DS230" s="13">
        <v>2</v>
      </c>
      <c r="DT230" s="13">
        <f t="shared" si="49"/>
        <v>25320</v>
      </c>
      <c r="EH230" s="13">
        <f>[1]新神器!HA232</f>
        <v>14</v>
      </c>
      <c r="EI230" s="13">
        <f t="shared" si="50"/>
        <v>3</v>
      </c>
      <c r="EJ230" s="13">
        <f t="shared" si="51"/>
        <v>4</v>
      </c>
      <c r="EK230" s="13">
        <f>[1]新神器!HE232</f>
        <v>1606016</v>
      </c>
      <c r="EL230" s="13" t="str">
        <f>[1]新神器!HF232</f>
        <v>神器3-6 : 16级</v>
      </c>
      <c r="EM230" s="13">
        <f>[1]新神器!HH232</f>
        <v>16</v>
      </c>
      <c r="EN230" s="13">
        <f>[1]新神器!HJ232</f>
        <v>10</v>
      </c>
      <c r="EO230" s="13">
        <f>[2]新神器!$AW231*6</f>
        <v>98400</v>
      </c>
      <c r="EP230" s="13">
        <f t="shared" si="52"/>
        <v>7740</v>
      </c>
      <c r="EQ230" s="13">
        <f t="shared" si="47"/>
        <v>3000</v>
      </c>
      <c r="ER230" s="13">
        <f>[1]新神器!$HL232</f>
        <v>12750</v>
      </c>
      <c r="ES230" s="13">
        <f t="shared" si="53"/>
        <v>3012.75</v>
      </c>
      <c r="ET230" s="13">
        <f t="shared" si="54"/>
        <v>15.41</v>
      </c>
    </row>
    <row r="231" spans="94:150" ht="16.5" x14ac:dyDescent="0.2">
      <c r="CP231" s="33">
        <v>77</v>
      </c>
      <c r="CQ231" s="33">
        <v>3</v>
      </c>
      <c r="CR231" s="13">
        <f>[1]卡牌消耗!DF81</f>
        <v>22800</v>
      </c>
      <c r="CS231" s="13">
        <f t="shared" si="48"/>
        <v>9120</v>
      </c>
      <c r="DR231" s="13">
        <v>77</v>
      </c>
      <c r="DS231" s="13">
        <v>2</v>
      </c>
      <c r="DT231" s="13">
        <f t="shared" si="49"/>
        <v>26280</v>
      </c>
      <c r="EH231" s="13">
        <f>[1]新神器!HA233</f>
        <v>14</v>
      </c>
      <c r="EI231" s="13">
        <f t="shared" si="50"/>
        <v>3</v>
      </c>
      <c r="EJ231" s="13">
        <f t="shared" si="51"/>
        <v>4</v>
      </c>
      <c r="EK231" s="13">
        <f>[1]新神器!HE233</f>
        <v>1606016</v>
      </c>
      <c r="EL231" s="13" t="str">
        <f>[1]新神器!HF233</f>
        <v>神器3-6 : 17级</v>
      </c>
      <c r="EM231" s="13">
        <f>[1]新神器!HH233</f>
        <v>17</v>
      </c>
      <c r="EN231" s="13">
        <f>[1]新神器!HJ233</f>
        <v>10</v>
      </c>
      <c r="EO231" s="13">
        <f>[2]新神器!$AW232*6</f>
        <v>106350</v>
      </c>
      <c r="EP231" s="13">
        <f t="shared" si="52"/>
        <v>7950</v>
      </c>
      <c r="EQ231" s="13">
        <f t="shared" si="47"/>
        <v>3000</v>
      </c>
      <c r="ER231" s="13">
        <f>[1]新神器!$HL233</f>
        <v>13000</v>
      </c>
      <c r="ES231" s="13">
        <f t="shared" si="53"/>
        <v>3013</v>
      </c>
      <c r="ET231" s="13">
        <f t="shared" si="54"/>
        <v>15.83</v>
      </c>
    </row>
    <row r="232" spans="94:150" ht="16.5" x14ac:dyDescent="0.2">
      <c r="CP232" s="33">
        <v>78</v>
      </c>
      <c r="CQ232" s="33">
        <v>3</v>
      </c>
      <c r="CR232" s="13">
        <f>[1]卡牌消耗!DF82</f>
        <v>23850</v>
      </c>
      <c r="CS232" s="13">
        <f t="shared" si="48"/>
        <v>9540</v>
      </c>
      <c r="DR232" s="13">
        <v>78</v>
      </c>
      <c r="DS232" s="13">
        <v>2</v>
      </c>
      <c r="DT232" s="13">
        <f t="shared" si="49"/>
        <v>27200</v>
      </c>
      <c r="EH232" s="13">
        <f>[1]新神器!HA234</f>
        <v>14</v>
      </c>
      <c r="EI232" s="13">
        <f t="shared" si="50"/>
        <v>3</v>
      </c>
      <c r="EJ232" s="13">
        <f t="shared" si="51"/>
        <v>4</v>
      </c>
      <c r="EK232" s="13">
        <f>[1]新神器!HE234</f>
        <v>1606016</v>
      </c>
      <c r="EL232" s="13" t="str">
        <f>[1]新神器!HF234</f>
        <v>神器3-6 : 18级</v>
      </c>
      <c r="EM232" s="13">
        <f>[1]新神器!HH234</f>
        <v>18</v>
      </c>
      <c r="EN232" s="13">
        <f>[1]新神器!HJ234</f>
        <v>10</v>
      </c>
      <c r="EO232" s="13">
        <f>[2]新神器!$AW233*6</f>
        <v>114540</v>
      </c>
      <c r="EP232" s="13">
        <f t="shared" si="52"/>
        <v>8190</v>
      </c>
      <c r="EQ232" s="13">
        <f t="shared" si="47"/>
        <v>3000</v>
      </c>
      <c r="ER232" s="13">
        <f>[1]新神器!$HL234</f>
        <v>13200</v>
      </c>
      <c r="ES232" s="13">
        <f t="shared" si="53"/>
        <v>3013.2</v>
      </c>
      <c r="ET232" s="13">
        <f t="shared" si="54"/>
        <v>16.309999999999999</v>
      </c>
    </row>
    <row r="233" spans="94:150" ht="16.5" x14ac:dyDescent="0.2">
      <c r="CP233" s="33">
        <v>79</v>
      </c>
      <c r="CQ233" s="33">
        <v>3</v>
      </c>
      <c r="CR233" s="13">
        <f>[1]卡牌消耗!DF83</f>
        <v>24850</v>
      </c>
      <c r="CS233" s="13">
        <f t="shared" si="48"/>
        <v>9940</v>
      </c>
      <c r="DR233" s="13">
        <v>79</v>
      </c>
      <c r="DS233" s="13">
        <v>2</v>
      </c>
      <c r="DT233" s="13">
        <f t="shared" si="49"/>
        <v>28120</v>
      </c>
      <c r="EH233" s="13">
        <f>[1]新神器!HA235</f>
        <v>15</v>
      </c>
      <c r="EI233" s="13">
        <f t="shared" si="50"/>
        <v>4</v>
      </c>
      <c r="EJ233" s="13">
        <f t="shared" si="51"/>
        <v>1</v>
      </c>
      <c r="EK233" s="13">
        <f>[1]新神器!HE235</f>
        <v>1606017</v>
      </c>
      <c r="EL233" s="13" t="str">
        <f>[1]新神器!HF235</f>
        <v>神器4-1 : 1级</v>
      </c>
      <c r="EM233" s="13">
        <f>[1]新神器!HH235</f>
        <v>1</v>
      </c>
      <c r="EN233" s="13">
        <f>[1]新神器!HJ235</f>
        <v>1</v>
      </c>
      <c r="EO233" s="13">
        <f>[2]新神器!$AW234*6</f>
        <v>1788</v>
      </c>
      <c r="EP233" s="13">
        <f t="shared" si="52"/>
        <v>1788</v>
      </c>
      <c r="EQ233" s="13">
        <f t="shared" si="47"/>
        <v>25</v>
      </c>
      <c r="ER233" s="13">
        <f>[1]新神器!$HL235</f>
        <v>2850</v>
      </c>
      <c r="ES233" s="13">
        <f t="shared" si="53"/>
        <v>27.85</v>
      </c>
      <c r="ET233" s="13">
        <f t="shared" si="54"/>
        <v>385.21</v>
      </c>
    </row>
    <row r="234" spans="94:150" ht="16.5" x14ac:dyDescent="0.2">
      <c r="CP234" s="33">
        <v>80</v>
      </c>
      <c r="CQ234" s="33">
        <v>3</v>
      </c>
      <c r="CR234" s="13">
        <f>[1]卡牌消耗!DF84</f>
        <v>24350</v>
      </c>
      <c r="CS234" s="13">
        <f t="shared" si="48"/>
        <v>9740</v>
      </c>
      <c r="DR234" s="13">
        <v>80</v>
      </c>
      <c r="DS234" s="13">
        <v>2</v>
      </c>
      <c r="DT234" s="13">
        <f t="shared" si="49"/>
        <v>29080</v>
      </c>
      <c r="EH234" s="13">
        <f>[1]新神器!HA236</f>
        <v>15</v>
      </c>
      <c r="EI234" s="13">
        <f t="shared" si="50"/>
        <v>4</v>
      </c>
      <c r="EJ234" s="13">
        <f t="shared" si="51"/>
        <v>1</v>
      </c>
      <c r="EK234" s="13">
        <f>[1]新神器!HE236</f>
        <v>1606017</v>
      </c>
      <c r="EL234" s="13" t="str">
        <f>[1]新神器!HF236</f>
        <v>神器4-1 : 2级</v>
      </c>
      <c r="EM234" s="13">
        <f>[1]新神器!HH236</f>
        <v>2</v>
      </c>
      <c r="EN234" s="13">
        <f>[1]新神器!HJ236</f>
        <v>1</v>
      </c>
      <c r="EO234" s="13">
        <f>[2]新神器!$AW235*6</f>
        <v>2784</v>
      </c>
      <c r="EP234" s="13">
        <f t="shared" si="52"/>
        <v>996</v>
      </c>
      <c r="EQ234" s="13">
        <f t="shared" si="47"/>
        <v>25</v>
      </c>
      <c r="ER234" s="13">
        <f>[1]新神器!$HL236</f>
        <v>2950</v>
      </c>
      <c r="ES234" s="13">
        <f t="shared" si="53"/>
        <v>27.95</v>
      </c>
      <c r="ET234" s="13">
        <f t="shared" si="54"/>
        <v>213.81</v>
      </c>
    </row>
    <row r="235" spans="94:150" ht="16.5" x14ac:dyDescent="0.2">
      <c r="CP235" s="33">
        <v>81</v>
      </c>
      <c r="CQ235" s="33">
        <v>3</v>
      </c>
      <c r="CR235" s="13">
        <f>[1]卡牌消耗!DF85</f>
        <v>25550</v>
      </c>
      <c r="CS235" s="13">
        <f t="shared" si="48"/>
        <v>10220</v>
      </c>
      <c r="DR235" s="13">
        <v>81</v>
      </c>
      <c r="DS235" s="13">
        <v>2</v>
      </c>
      <c r="DT235" s="13">
        <f t="shared" si="49"/>
        <v>30000</v>
      </c>
      <c r="EH235" s="13">
        <f>[1]新神器!HA237</f>
        <v>15</v>
      </c>
      <c r="EI235" s="13">
        <f t="shared" si="50"/>
        <v>4</v>
      </c>
      <c r="EJ235" s="13">
        <f t="shared" si="51"/>
        <v>1</v>
      </c>
      <c r="EK235" s="13">
        <f>[1]新神器!HE237</f>
        <v>1606017</v>
      </c>
      <c r="EL235" s="13" t="str">
        <f>[1]新神器!HF237</f>
        <v>神器4-1 : 3级</v>
      </c>
      <c r="EM235" s="13">
        <f>[1]新神器!HH237</f>
        <v>3</v>
      </c>
      <c r="EN235" s="13">
        <f>[1]新神器!HJ237</f>
        <v>1</v>
      </c>
      <c r="EO235" s="13">
        <f>[2]新神器!$AW236*6</f>
        <v>3846</v>
      </c>
      <c r="EP235" s="13">
        <f t="shared" si="52"/>
        <v>1062</v>
      </c>
      <c r="EQ235" s="13">
        <f t="shared" si="47"/>
        <v>25</v>
      </c>
      <c r="ER235" s="13">
        <f>[1]新神器!$HL237</f>
        <v>3050</v>
      </c>
      <c r="ES235" s="13">
        <f t="shared" si="53"/>
        <v>28.05</v>
      </c>
      <c r="ET235" s="13">
        <f t="shared" si="54"/>
        <v>227.17</v>
      </c>
    </row>
    <row r="236" spans="94:150" ht="16.5" x14ac:dyDescent="0.2">
      <c r="CP236" s="33">
        <v>82</v>
      </c>
      <c r="CQ236" s="33">
        <v>3</v>
      </c>
      <c r="CR236" s="13">
        <f>[1]卡牌消耗!DF86</f>
        <v>26800</v>
      </c>
      <c r="CS236" s="13">
        <f t="shared" si="48"/>
        <v>10720</v>
      </c>
      <c r="DR236" s="13">
        <v>82</v>
      </c>
      <c r="DS236" s="13">
        <v>2</v>
      </c>
      <c r="DT236" s="13">
        <f t="shared" si="49"/>
        <v>30920</v>
      </c>
      <c r="EH236" s="13">
        <f>[1]新神器!HA238</f>
        <v>15</v>
      </c>
      <c r="EI236" s="13">
        <f t="shared" si="50"/>
        <v>4</v>
      </c>
      <c r="EJ236" s="13">
        <f t="shared" si="51"/>
        <v>1</v>
      </c>
      <c r="EK236" s="13">
        <f>[1]新神器!HE238</f>
        <v>1606017</v>
      </c>
      <c r="EL236" s="13" t="str">
        <f>[1]新神器!HF238</f>
        <v>神器4-1 : 4级</v>
      </c>
      <c r="EM236" s="13">
        <f>[1]新神器!HH238</f>
        <v>4</v>
      </c>
      <c r="EN236" s="13">
        <f>[1]新神器!HJ238</f>
        <v>2</v>
      </c>
      <c r="EO236" s="13">
        <f>[2]新神器!$AW237*6</f>
        <v>5004</v>
      </c>
      <c r="EP236" s="13">
        <f t="shared" si="52"/>
        <v>1158</v>
      </c>
      <c r="EQ236" s="13">
        <f t="shared" si="47"/>
        <v>50</v>
      </c>
      <c r="ER236" s="13">
        <f>[1]新神器!$HL238</f>
        <v>3150</v>
      </c>
      <c r="ES236" s="13">
        <f t="shared" si="53"/>
        <v>53.15</v>
      </c>
      <c r="ET236" s="13">
        <f t="shared" si="54"/>
        <v>130.72</v>
      </c>
    </row>
    <row r="237" spans="94:150" ht="16.5" x14ac:dyDescent="0.2">
      <c r="CP237" s="33">
        <v>83</v>
      </c>
      <c r="CQ237" s="33">
        <v>3</v>
      </c>
      <c r="CR237" s="13">
        <f>[1]卡牌消耗!DF87</f>
        <v>28000</v>
      </c>
      <c r="CS237" s="13">
        <f t="shared" si="48"/>
        <v>11200</v>
      </c>
      <c r="DR237" s="13">
        <v>83</v>
      </c>
      <c r="DS237" s="13">
        <v>2</v>
      </c>
      <c r="DT237" s="13">
        <f t="shared" si="49"/>
        <v>31880</v>
      </c>
      <c r="EH237" s="13">
        <f>[1]新神器!HA239</f>
        <v>15</v>
      </c>
      <c r="EI237" s="13">
        <f t="shared" si="50"/>
        <v>4</v>
      </c>
      <c r="EJ237" s="13">
        <f t="shared" si="51"/>
        <v>1</v>
      </c>
      <c r="EK237" s="13">
        <f>[1]新神器!HE239</f>
        <v>1606017</v>
      </c>
      <c r="EL237" s="13" t="str">
        <f>[1]新神器!HF239</f>
        <v>神器4-1 : 5级</v>
      </c>
      <c r="EM237" s="13">
        <f>[1]新神器!HH239</f>
        <v>5</v>
      </c>
      <c r="EN237" s="13">
        <f>[1]新神器!HJ239</f>
        <v>2</v>
      </c>
      <c r="EO237" s="13">
        <f>[2]新神器!$AW238*6</f>
        <v>6228</v>
      </c>
      <c r="EP237" s="13">
        <f t="shared" si="52"/>
        <v>1224</v>
      </c>
      <c r="EQ237" s="13">
        <f t="shared" si="47"/>
        <v>50</v>
      </c>
      <c r="ER237" s="13">
        <f>[1]新神器!$HL239</f>
        <v>3250</v>
      </c>
      <c r="ES237" s="13">
        <f t="shared" si="53"/>
        <v>53.25</v>
      </c>
      <c r="ET237" s="13">
        <f t="shared" si="54"/>
        <v>137.91999999999999</v>
      </c>
    </row>
    <row r="238" spans="94:150" ht="16.5" x14ac:dyDescent="0.2">
      <c r="CP238" s="33">
        <v>84</v>
      </c>
      <c r="CQ238" s="33">
        <v>3</v>
      </c>
      <c r="CR238" s="13">
        <f>[1]卡牌消耗!DF88</f>
        <v>29200</v>
      </c>
      <c r="CS238" s="13">
        <f t="shared" si="48"/>
        <v>11680</v>
      </c>
      <c r="DR238" s="13">
        <v>84</v>
      </c>
      <c r="DS238" s="13">
        <v>2</v>
      </c>
      <c r="DT238" s="13">
        <f t="shared" si="49"/>
        <v>32800</v>
      </c>
      <c r="EH238" s="13">
        <f>[1]新神器!HA240</f>
        <v>15</v>
      </c>
      <c r="EI238" s="13">
        <f t="shared" si="50"/>
        <v>4</v>
      </c>
      <c r="EJ238" s="13">
        <f t="shared" si="51"/>
        <v>1</v>
      </c>
      <c r="EK238" s="13">
        <f>[1]新神器!HE240</f>
        <v>1606017</v>
      </c>
      <c r="EL238" s="13" t="str">
        <f>[1]新神器!HF240</f>
        <v>神器4-1 : 6级</v>
      </c>
      <c r="EM238" s="13">
        <f>[1]新神器!HH240</f>
        <v>6</v>
      </c>
      <c r="EN238" s="13">
        <f>[1]新神器!HJ240</f>
        <v>2</v>
      </c>
      <c r="EO238" s="13">
        <f>[2]新神器!$AW239*6</f>
        <v>7488</v>
      </c>
      <c r="EP238" s="13">
        <f t="shared" si="52"/>
        <v>1260</v>
      </c>
      <c r="EQ238" s="13">
        <f t="shared" si="47"/>
        <v>50</v>
      </c>
      <c r="ER238" s="13">
        <f>[1]新神器!$HL240</f>
        <v>3350</v>
      </c>
      <c r="ES238" s="13">
        <f t="shared" si="53"/>
        <v>53.35</v>
      </c>
      <c r="ET238" s="13">
        <f t="shared" si="54"/>
        <v>141.71</v>
      </c>
    </row>
    <row r="239" spans="94:150" ht="16.5" x14ac:dyDescent="0.2">
      <c r="CP239" s="33">
        <v>85</v>
      </c>
      <c r="CQ239" s="33">
        <v>3</v>
      </c>
      <c r="CR239" s="13">
        <f>[1]卡牌消耗!DF89</f>
        <v>28900</v>
      </c>
      <c r="CS239" s="13">
        <f t="shared" si="48"/>
        <v>11560</v>
      </c>
      <c r="DR239" s="13">
        <v>85</v>
      </c>
      <c r="DS239" s="13">
        <v>2</v>
      </c>
      <c r="DT239" s="13">
        <f t="shared" si="49"/>
        <v>33720</v>
      </c>
      <c r="EH239" s="13">
        <f>[1]新神器!HA241</f>
        <v>15</v>
      </c>
      <c r="EI239" s="13">
        <f t="shared" si="50"/>
        <v>4</v>
      </c>
      <c r="EJ239" s="13">
        <f t="shared" si="51"/>
        <v>1</v>
      </c>
      <c r="EK239" s="13">
        <f>[1]新神器!HE241</f>
        <v>1606017</v>
      </c>
      <c r="EL239" s="13" t="str">
        <f>[1]新神器!HF241</f>
        <v>神器4-1 : 7级</v>
      </c>
      <c r="EM239" s="13">
        <f>[1]新神器!HH241</f>
        <v>7</v>
      </c>
      <c r="EN239" s="13">
        <f>[1]新神器!HJ241</f>
        <v>3</v>
      </c>
      <c r="EO239" s="13">
        <f>[2]新神器!$AW240*6</f>
        <v>8844</v>
      </c>
      <c r="EP239" s="13">
        <f t="shared" si="52"/>
        <v>1356</v>
      </c>
      <c r="EQ239" s="13">
        <f t="shared" si="47"/>
        <v>75</v>
      </c>
      <c r="ER239" s="13">
        <f>[1]新神器!$HL241</f>
        <v>3450</v>
      </c>
      <c r="ES239" s="13">
        <f t="shared" si="53"/>
        <v>78.45</v>
      </c>
      <c r="ET239" s="13">
        <f t="shared" si="54"/>
        <v>103.71</v>
      </c>
    </row>
    <row r="240" spans="94:150" ht="16.5" x14ac:dyDescent="0.2">
      <c r="CP240" s="33">
        <v>86</v>
      </c>
      <c r="CQ240" s="33">
        <v>3</v>
      </c>
      <c r="CR240" s="13">
        <f>[1]卡牌消耗!DF90</f>
        <v>30350</v>
      </c>
      <c r="CS240" s="13">
        <f t="shared" si="48"/>
        <v>12140</v>
      </c>
      <c r="DR240" s="13">
        <v>86</v>
      </c>
      <c r="DS240" s="13">
        <v>2</v>
      </c>
      <c r="DT240" s="13">
        <f t="shared" si="49"/>
        <v>34680</v>
      </c>
      <c r="EH240" s="13">
        <f>[1]新神器!HA242</f>
        <v>15</v>
      </c>
      <c r="EI240" s="13">
        <f t="shared" si="50"/>
        <v>4</v>
      </c>
      <c r="EJ240" s="13">
        <f t="shared" si="51"/>
        <v>1</v>
      </c>
      <c r="EK240" s="13">
        <f>[1]新神器!HE242</f>
        <v>1606017</v>
      </c>
      <c r="EL240" s="13" t="str">
        <f>[1]新神器!HF242</f>
        <v>神器4-1 : 8级</v>
      </c>
      <c r="EM240" s="13">
        <f>[1]新神器!HH242</f>
        <v>8</v>
      </c>
      <c r="EN240" s="13">
        <f>[1]新神器!HJ242</f>
        <v>3</v>
      </c>
      <c r="EO240" s="13">
        <f>[2]新神器!$AW241*6</f>
        <v>10302</v>
      </c>
      <c r="EP240" s="13">
        <f t="shared" si="52"/>
        <v>1458</v>
      </c>
      <c r="EQ240" s="13">
        <f t="shared" si="47"/>
        <v>75</v>
      </c>
      <c r="ER240" s="13">
        <f>[1]新神器!$HL242</f>
        <v>3500</v>
      </c>
      <c r="ES240" s="13">
        <f t="shared" si="53"/>
        <v>78.5</v>
      </c>
      <c r="ET240" s="13">
        <f t="shared" si="54"/>
        <v>111.44</v>
      </c>
    </row>
    <row r="241" spans="94:150" ht="16.5" x14ac:dyDescent="0.2">
      <c r="CP241" s="33">
        <v>87</v>
      </c>
      <c r="CQ241" s="33">
        <v>3</v>
      </c>
      <c r="CR241" s="13">
        <f>[1]卡牌消耗!DF91</f>
        <v>31800</v>
      </c>
      <c r="CS241" s="13">
        <f t="shared" si="48"/>
        <v>12720</v>
      </c>
      <c r="DR241" s="13">
        <v>87</v>
      </c>
      <c r="DS241" s="13">
        <v>2</v>
      </c>
      <c r="DT241" s="13">
        <f t="shared" si="49"/>
        <v>35600</v>
      </c>
      <c r="EH241" s="13">
        <f>[1]新神器!HA243</f>
        <v>15</v>
      </c>
      <c r="EI241" s="13">
        <f t="shared" si="50"/>
        <v>4</v>
      </c>
      <c r="EJ241" s="13">
        <f t="shared" si="51"/>
        <v>1</v>
      </c>
      <c r="EK241" s="13">
        <f>[1]新神器!HE243</f>
        <v>1606017</v>
      </c>
      <c r="EL241" s="13" t="str">
        <f>[1]新神器!HF243</f>
        <v>神器4-1 : 9级</v>
      </c>
      <c r="EM241" s="13">
        <f>[1]新神器!HH243</f>
        <v>9</v>
      </c>
      <c r="EN241" s="13">
        <f>[1]新神器!HJ243</f>
        <v>3</v>
      </c>
      <c r="EO241" s="13">
        <f>[2]新神器!$AW242*6</f>
        <v>11790</v>
      </c>
      <c r="EP241" s="13">
        <f t="shared" si="52"/>
        <v>1488</v>
      </c>
      <c r="EQ241" s="13">
        <f t="shared" si="47"/>
        <v>75</v>
      </c>
      <c r="ER241" s="13">
        <f>[1]新神器!$HL243</f>
        <v>3600</v>
      </c>
      <c r="ES241" s="13">
        <f t="shared" si="53"/>
        <v>78.599999999999994</v>
      </c>
      <c r="ET241" s="13">
        <f t="shared" si="54"/>
        <v>113.59</v>
      </c>
    </row>
    <row r="242" spans="94:150" ht="16.5" x14ac:dyDescent="0.2">
      <c r="CP242" s="33">
        <v>88</v>
      </c>
      <c r="CQ242" s="33">
        <v>3</v>
      </c>
      <c r="CR242" s="13">
        <f>[1]卡牌消耗!DF92</f>
        <v>33250</v>
      </c>
      <c r="CS242" s="13">
        <f t="shared" si="48"/>
        <v>13300</v>
      </c>
      <c r="DR242" s="13">
        <v>88</v>
      </c>
      <c r="DS242" s="13">
        <v>2</v>
      </c>
      <c r="DT242" s="13">
        <f t="shared" si="49"/>
        <v>36520</v>
      </c>
      <c r="EH242" s="13">
        <f>[1]新神器!HA244</f>
        <v>15</v>
      </c>
      <c r="EI242" s="13">
        <f t="shared" si="50"/>
        <v>4</v>
      </c>
      <c r="EJ242" s="13">
        <f t="shared" si="51"/>
        <v>1</v>
      </c>
      <c r="EK242" s="13">
        <f>[1]新神器!HE244</f>
        <v>1606017</v>
      </c>
      <c r="EL242" s="13" t="str">
        <f>[1]新神器!HF244</f>
        <v>神器4-1 : 10级</v>
      </c>
      <c r="EM242" s="13">
        <f>[1]新神器!HH244</f>
        <v>10</v>
      </c>
      <c r="EN242" s="13">
        <f>[1]新神器!HJ244</f>
        <v>5</v>
      </c>
      <c r="EO242" s="13">
        <f>[2]新神器!$AW243*6</f>
        <v>13350</v>
      </c>
      <c r="EP242" s="13">
        <f t="shared" si="52"/>
        <v>1560</v>
      </c>
      <c r="EQ242" s="13">
        <f t="shared" si="47"/>
        <v>125</v>
      </c>
      <c r="ER242" s="13">
        <f>[1]新神器!$HL244</f>
        <v>3700</v>
      </c>
      <c r="ES242" s="13">
        <f t="shared" si="53"/>
        <v>128.69999999999999</v>
      </c>
      <c r="ET242" s="13">
        <f t="shared" si="54"/>
        <v>72.73</v>
      </c>
    </row>
    <row r="243" spans="94:150" ht="16.5" x14ac:dyDescent="0.2">
      <c r="CP243" s="33">
        <v>89</v>
      </c>
      <c r="CQ243" s="33">
        <v>3</v>
      </c>
      <c r="CR243" s="13">
        <f>[1]卡牌消耗!DF93</f>
        <v>34700</v>
      </c>
      <c r="CS243" s="13">
        <f t="shared" si="48"/>
        <v>13880</v>
      </c>
      <c r="DR243" s="13">
        <v>89</v>
      </c>
      <c r="DS243" s="13">
        <v>2</v>
      </c>
      <c r="DT243" s="13">
        <f t="shared" si="49"/>
        <v>37440</v>
      </c>
      <c r="EH243" s="13">
        <f>[1]新神器!HA245</f>
        <v>15</v>
      </c>
      <c r="EI243" s="13">
        <f t="shared" si="50"/>
        <v>4</v>
      </c>
      <c r="EJ243" s="13">
        <f t="shared" si="51"/>
        <v>1</v>
      </c>
      <c r="EK243" s="13">
        <f>[1]新神器!HE245</f>
        <v>1606017</v>
      </c>
      <c r="EL243" s="13" t="str">
        <f>[1]新神器!HF245</f>
        <v>神器4-1 : 11级</v>
      </c>
      <c r="EM243" s="13">
        <f>[1]新神器!HH245</f>
        <v>11</v>
      </c>
      <c r="EN243" s="13">
        <f>[1]新神器!HJ245</f>
        <v>5</v>
      </c>
      <c r="EO243" s="13">
        <f>[2]新神器!$AW244*6</f>
        <v>15006</v>
      </c>
      <c r="EP243" s="13">
        <f t="shared" si="52"/>
        <v>1656</v>
      </c>
      <c r="EQ243" s="13">
        <f t="shared" si="47"/>
        <v>125</v>
      </c>
      <c r="ER243" s="13">
        <f>[1]新神器!$HL245</f>
        <v>3800</v>
      </c>
      <c r="ES243" s="13">
        <f t="shared" si="53"/>
        <v>128.80000000000001</v>
      </c>
      <c r="ET243" s="13">
        <f t="shared" si="54"/>
        <v>77.14</v>
      </c>
    </row>
    <row r="244" spans="94:150" ht="16.5" x14ac:dyDescent="0.2">
      <c r="CP244" s="33">
        <v>90</v>
      </c>
      <c r="CQ244" s="33">
        <v>3</v>
      </c>
      <c r="CR244" s="13">
        <f>[1]卡牌消耗!DF94</f>
        <v>33150</v>
      </c>
      <c r="CS244" s="13">
        <f t="shared" si="48"/>
        <v>13260</v>
      </c>
      <c r="DR244" s="13">
        <v>90</v>
      </c>
      <c r="DS244" s="13">
        <v>2</v>
      </c>
      <c r="DT244" s="13">
        <f t="shared" si="49"/>
        <v>38400</v>
      </c>
      <c r="EH244" s="13">
        <f>[1]新神器!HA246</f>
        <v>15</v>
      </c>
      <c r="EI244" s="13">
        <f t="shared" si="50"/>
        <v>4</v>
      </c>
      <c r="EJ244" s="13">
        <f t="shared" si="51"/>
        <v>1</v>
      </c>
      <c r="EK244" s="13">
        <f>[1]新神器!HE246</f>
        <v>1606017</v>
      </c>
      <c r="EL244" s="13" t="str">
        <f>[1]新神器!HF246</f>
        <v>神器4-1 : 12级</v>
      </c>
      <c r="EM244" s="13">
        <f>[1]新神器!HH246</f>
        <v>12</v>
      </c>
      <c r="EN244" s="13">
        <f>[1]新神器!HJ246</f>
        <v>6</v>
      </c>
      <c r="EO244" s="13">
        <f>[2]新神器!$AW245*6</f>
        <v>16728</v>
      </c>
      <c r="EP244" s="13">
        <f t="shared" si="52"/>
        <v>1722</v>
      </c>
      <c r="EQ244" s="13">
        <f t="shared" si="47"/>
        <v>150</v>
      </c>
      <c r="ER244" s="13">
        <f>[1]新神器!$HL246</f>
        <v>3850</v>
      </c>
      <c r="ES244" s="13">
        <f t="shared" si="53"/>
        <v>153.85</v>
      </c>
      <c r="ET244" s="13">
        <f t="shared" si="54"/>
        <v>67.16</v>
      </c>
    </row>
    <row r="245" spans="94:150" ht="16.5" x14ac:dyDescent="0.2">
      <c r="CP245" s="33">
        <v>91</v>
      </c>
      <c r="CQ245" s="33">
        <v>3</v>
      </c>
      <c r="CR245" s="13">
        <f>[1]卡牌消耗!DF95</f>
        <v>34800</v>
      </c>
      <c r="CS245" s="13">
        <f t="shared" si="48"/>
        <v>13920</v>
      </c>
      <c r="DR245" s="13">
        <v>91</v>
      </c>
      <c r="DS245" s="13">
        <v>2</v>
      </c>
      <c r="DT245" s="13">
        <f t="shared" si="49"/>
        <v>36520</v>
      </c>
      <c r="EH245" s="13">
        <f>[1]新神器!HA247</f>
        <v>15</v>
      </c>
      <c r="EI245" s="13">
        <f t="shared" si="50"/>
        <v>4</v>
      </c>
      <c r="EJ245" s="13">
        <f t="shared" si="51"/>
        <v>1</v>
      </c>
      <c r="EK245" s="13">
        <f>[1]新神器!HE247</f>
        <v>1606017</v>
      </c>
      <c r="EL245" s="13" t="str">
        <f>[1]新神器!HF247</f>
        <v>神器4-1 : 13级</v>
      </c>
      <c r="EM245" s="13">
        <f>[1]新神器!HH247</f>
        <v>13</v>
      </c>
      <c r="EN245" s="13">
        <f>[1]新神器!HJ247</f>
        <v>7</v>
      </c>
      <c r="EO245" s="13">
        <f>[2]新神器!$AW246*6</f>
        <v>18516</v>
      </c>
      <c r="EP245" s="13">
        <f t="shared" si="52"/>
        <v>1788</v>
      </c>
      <c r="EQ245" s="13">
        <f t="shared" si="47"/>
        <v>175</v>
      </c>
      <c r="ER245" s="13">
        <f>[1]新神器!$HL247</f>
        <v>3950</v>
      </c>
      <c r="ES245" s="13">
        <f t="shared" si="53"/>
        <v>178.95</v>
      </c>
      <c r="ET245" s="13">
        <f t="shared" si="54"/>
        <v>59.95</v>
      </c>
    </row>
    <row r="246" spans="94:150" ht="16.5" x14ac:dyDescent="0.2">
      <c r="CP246" s="33">
        <v>92</v>
      </c>
      <c r="CQ246" s="33">
        <v>3</v>
      </c>
      <c r="CR246" s="13">
        <f>[1]卡牌消耗!DF96</f>
        <v>36450</v>
      </c>
      <c r="CS246" s="13">
        <f t="shared" si="48"/>
        <v>14580</v>
      </c>
      <c r="DR246" s="13">
        <v>92</v>
      </c>
      <c r="DS246" s="13">
        <v>2</v>
      </c>
      <c r="DT246" s="13">
        <f t="shared" si="49"/>
        <v>38160</v>
      </c>
      <c r="EH246" s="13">
        <f>[1]新神器!HA248</f>
        <v>15</v>
      </c>
      <c r="EI246" s="13">
        <f t="shared" si="50"/>
        <v>4</v>
      </c>
      <c r="EJ246" s="13">
        <f t="shared" si="51"/>
        <v>1</v>
      </c>
      <c r="EK246" s="13">
        <f>[1]新神器!HE248</f>
        <v>1606017</v>
      </c>
      <c r="EL246" s="13" t="str">
        <f>[1]新神器!HF248</f>
        <v>神器4-1 : 14级</v>
      </c>
      <c r="EM246" s="13">
        <f>[1]新神器!HH248</f>
        <v>14</v>
      </c>
      <c r="EN246" s="13">
        <f>[1]新神器!HJ248</f>
        <v>7</v>
      </c>
      <c r="EO246" s="13">
        <f>[2]新神器!$AW247*6</f>
        <v>20370</v>
      </c>
      <c r="EP246" s="13">
        <f t="shared" si="52"/>
        <v>1854</v>
      </c>
      <c r="EQ246" s="13">
        <f t="shared" si="47"/>
        <v>175</v>
      </c>
      <c r="ER246" s="13">
        <f>[1]新神器!$HL248</f>
        <v>4000</v>
      </c>
      <c r="ES246" s="13">
        <f t="shared" si="53"/>
        <v>179</v>
      </c>
      <c r="ET246" s="13">
        <f t="shared" si="54"/>
        <v>62.15</v>
      </c>
    </row>
    <row r="247" spans="94:150" ht="16.5" x14ac:dyDescent="0.2">
      <c r="CP247" s="33">
        <v>93</v>
      </c>
      <c r="CQ247" s="33">
        <v>3</v>
      </c>
      <c r="CR247" s="13">
        <f>[1]卡牌消耗!DF97</f>
        <v>38100</v>
      </c>
      <c r="CS247" s="13">
        <f t="shared" si="48"/>
        <v>15240</v>
      </c>
      <c r="DR247" s="13">
        <v>93</v>
      </c>
      <c r="DS247" s="13">
        <v>2</v>
      </c>
      <c r="DT247" s="13">
        <f t="shared" si="49"/>
        <v>39800</v>
      </c>
      <c r="EH247" s="13">
        <f>[1]新神器!HA249</f>
        <v>15</v>
      </c>
      <c r="EI247" s="13">
        <f t="shared" si="50"/>
        <v>4</v>
      </c>
      <c r="EJ247" s="13">
        <f t="shared" si="51"/>
        <v>1</v>
      </c>
      <c r="EK247" s="13">
        <f>[1]新神器!HE249</f>
        <v>1606017</v>
      </c>
      <c r="EL247" s="13" t="str">
        <f>[1]新神器!HF249</f>
        <v>神器4-1 : 15级</v>
      </c>
      <c r="EM247" s="13">
        <f>[1]新神器!HH249</f>
        <v>15</v>
      </c>
      <c r="EN247" s="13">
        <f>[1]新神器!HJ249</f>
        <v>7</v>
      </c>
      <c r="EO247" s="13">
        <f>[2]新神器!$AW248*6</f>
        <v>22290</v>
      </c>
      <c r="EP247" s="13">
        <f t="shared" si="52"/>
        <v>1920</v>
      </c>
      <c r="EQ247" s="13">
        <f t="shared" si="47"/>
        <v>175</v>
      </c>
      <c r="ER247" s="13">
        <f>[1]新神器!$HL249</f>
        <v>4100</v>
      </c>
      <c r="ES247" s="13">
        <f t="shared" si="53"/>
        <v>179.1</v>
      </c>
      <c r="ET247" s="13">
        <f t="shared" si="54"/>
        <v>64.319999999999993</v>
      </c>
    </row>
    <row r="248" spans="94:150" ht="16.5" x14ac:dyDescent="0.2">
      <c r="CP248" s="33">
        <v>94</v>
      </c>
      <c r="CQ248" s="33">
        <v>3</v>
      </c>
      <c r="CR248" s="13">
        <f>[1]卡牌消耗!DF98</f>
        <v>39750</v>
      </c>
      <c r="CS248" s="13">
        <f t="shared" si="48"/>
        <v>15900</v>
      </c>
      <c r="DR248" s="13">
        <v>94</v>
      </c>
      <c r="DS248" s="13">
        <v>2</v>
      </c>
      <c r="DT248" s="13">
        <f t="shared" si="49"/>
        <v>41440</v>
      </c>
      <c r="EH248" s="13">
        <f>[1]新神器!HA250</f>
        <v>15</v>
      </c>
      <c r="EI248" s="13">
        <f t="shared" si="50"/>
        <v>4</v>
      </c>
      <c r="EJ248" s="13">
        <f t="shared" si="51"/>
        <v>1</v>
      </c>
      <c r="EK248" s="13">
        <f>[1]新神器!HE250</f>
        <v>1606017</v>
      </c>
      <c r="EL248" s="13" t="str">
        <f>[1]新神器!HF250</f>
        <v>神器4-1 : 16级</v>
      </c>
      <c r="EM248" s="13">
        <f>[1]新神器!HH250</f>
        <v>16</v>
      </c>
      <c r="EN248" s="13">
        <f>[1]新神器!HJ250</f>
        <v>10</v>
      </c>
      <c r="EO248" s="13">
        <f>[2]新神器!$AW249*6</f>
        <v>24282</v>
      </c>
      <c r="EP248" s="13">
        <f t="shared" si="52"/>
        <v>1992</v>
      </c>
      <c r="EQ248" s="13">
        <f t="shared" si="47"/>
        <v>250</v>
      </c>
      <c r="ER248" s="13">
        <f>[1]新神器!$HL250</f>
        <v>4150</v>
      </c>
      <c r="ES248" s="13">
        <f t="shared" si="53"/>
        <v>254.15</v>
      </c>
      <c r="ET248" s="13">
        <f t="shared" si="54"/>
        <v>47.03</v>
      </c>
    </row>
    <row r="249" spans="94:150" ht="16.5" x14ac:dyDescent="0.2">
      <c r="CP249" s="33">
        <v>95</v>
      </c>
      <c r="CQ249" s="33">
        <v>3</v>
      </c>
      <c r="CR249" s="13">
        <f>[1]卡牌消耗!DF99</f>
        <v>36850</v>
      </c>
      <c r="CS249" s="13">
        <f t="shared" si="48"/>
        <v>14740</v>
      </c>
      <c r="DR249" s="13">
        <v>95</v>
      </c>
      <c r="DS249" s="13">
        <v>2</v>
      </c>
      <c r="DT249" s="13">
        <f t="shared" si="49"/>
        <v>43120</v>
      </c>
      <c r="EH249" s="13">
        <f>[1]新神器!HA251</f>
        <v>15</v>
      </c>
      <c r="EI249" s="13">
        <f t="shared" si="50"/>
        <v>4</v>
      </c>
      <c r="EJ249" s="13">
        <f t="shared" si="51"/>
        <v>1</v>
      </c>
      <c r="EK249" s="13">
        <f>[1]新神器!HE251</f>
        <v>1606017</v>
      </c>
      <c r="EL249" s="13" t="str">
        <f>[1]新神器!HF251</f>
        <v>神器4-1 : 17级</v>
      </c>
      <c r="EM249" s="13">
        <f>[1]新神器!HH251</f>
        <v>17</v>
      </c>
      <c r="EN249" s="13">
        <f>[1]新神器!HJ251</f>
        <v>10</v>
      </c>
      <c r="EO249" s="13">
        <f>[2]新神器!$AW250*6</f>
        <v>26364</v>
      </c>
      <c r="EP249" s="13">
        <f t="shared" si="52"/>
        <v>2082</v>
      </c>
      <c r="EQ249" s="13">
        <f t="shared" si="47"/>
        <v>250</v>
      </c>
      <c r="ER249" s="13">
        <f>[1]新神器!$HL251</f>
        <v>4250</v>
      </c>
      <c r="ES249" s="13">
        <f t="shared" si="53"/>
        <v>254.25</v>
      </c>
      <c r="ET249" s="13">
        <f t="shared" si="54"/>
        <v>49.13</v>
      </c>
    </row>
    <row r="250" spans="94:150" ht="16.5" x14ac:dyDescent="0.2">
      <c r="CP250" s="33">
        <v>96</v>
      </c>
      <c r="CQ250" s="33">
        <v>3</v>
      </c>
      <c r="CR250" s="13">
        <f>[1]卡牌消耗!DF100</f>
        <v>38700</v>
      </c>
      <c r="CS250" s="13">
        <f t="shared" si="48"/>
        <v>15480</v>
      </c>
      <c r="DR250" s="13">
        <v>96</v>
      </c>
      <c r="DS250" s="13">
        <v>2</v>
      </c>
      <c r="DT250" s="13">
        <f t="shared" si="49"/>
        <v>44760</v>
      </c>
      <c r="EH250" s="13">
        <f>[1]新神器!HA252</f>
        <v>15</v>
      </c>
      <c r="EI250" s="13">
        <f t="shared" si="50"/>
        <v>4</v>
      </c>
      <c r="EJ250" s="13">
        <f t="shared" si="51"/>
        <v>1</v>
      </c>
      <c r="EK250" s="13">
        <f>[1]新神器!HE252</f>
        <v>1606017</v>
      </c>
      <c r="EL250" s="13" t="str">
        <f>[1]新神器!HF252</f>
        <v>神器4-1 : 18级</v>
      </c>
      <c r="EM250" s="13">
        <f>[1]新神器!HH252</f>
        <v>18</v>
      </c>
      <c r="EN250" s="13">
        <f>[1]新神器!HJ252</f>
        <v>10</v>
      </c>
      <c r="EO250" s="13">
        <f>[2]新神器!$AW251*6</f>
        <v>28488</v>
      </c>
      <c r="EP250" s="13">
        <f t="shared" si="52"/>
        <v>2124</v>
      </c>
      <c r="EQ250" s="13">
        <f t="shared" si="47"/>
        <v>250</v>
      </c>
      <c r="ER250" s="13">
        <f>[1]新神器!$HL252</f>
        <v>4300</v>
      </c>
      <c r="ES250" s="13">
        <f t="shared" si="53"/>
        <v>254.3</v>
      </c>
      <c r="ET250" s="13">
        <f t="shared" si="54"/>
        <v>50.11</v>
      </c>
    </row>
    <row r="251" spans="94:150" ht="16.5" x14ac:dyDescent="0.2">
      <c r="CP251" s="33">
        <v>97</v>
      </c>
      <c r="CQ251" s="33">
        <v>3</v>
      </c>
      <c r="CR251" s="13">
        <f>[1]卡牌消耗!DF101</f>
        <v>40550</v>
      </c>
      <c r="CS251" s="13">
        <f t="shared" si="48"/>
        <v>16220</v>
      </c>
      <c r="DR251" s="13">
        <v>97</v>
      </c>
      <c r="DS251" s="13">
        <v>2</v>
      </c>
      <c r="DT251" s="13">
        <f t="shared" si="49"/>
        <v>46400</v>
      </c>
      <c r="EH251" s="13">
        <f>[1]新神器!HA253</f>
        <v>16</v>
      </c>
      <c r="EI251" s="13">
        <f t="shared" si="50"/>
        <v>4</v>
      </c>
      <c r="EJ251" s="13">
        <f t="shared" si="51"/>
        <v>1</v>
      </c>
      <c r="EK251" s="13">
        <f>[1]新神器!HE253</f>
        <v>1606018</v>
      </c>
      <c r="EL251" s="13" t="str">
        <f>[1]新神器!HF253</f>
        <v>神器4-2 : 1级</v>
      </c>
      <c r="EM251" s="13">
        <f>[1]新神器!HH253</f>
        <v>1</v>
      </c>
      <c r="EN251" s="13">
        <f>[1]新神器!HJ253</f>
        <v>1</v>
      </c>
      <c r="EO251" s="13">
        <f>[2]新神器!$AW252*6</f>
        <v>3300</v>
      </c>
      <c r="EP251" s="13">
        <f t="shared" si="52"/>
        <v>3300</v>
      </c>
      <c r="EQ251" s="13">
        <f t="shared" si="47"/>
        <v>25</v>
      </c>
      <c r="ER251" s="13">
        <f>[1]新神器!$HL253</f>
        <v>2850</v>
      </c>
      <c r="ES251" s="13">
        <f t="shared" si="53"/>
        <v>27.85</v>
      </c>
      <c r="ET251" s="13">
        <f t="shared" si="54"/>
        <v>710.95</v>
      </c>
    </row>
    <row r="252" spans="94:150" ht="16.5" x14ac:dyDescent="0.2">
      <c r="CP252" s="33">
        <v>98</v>
      </c>
      <c r="CQ252" s="33">
        <v>3</v>
      </c>
      <c r="CR252" s="13">
        <f>[1]卡牌消耗!DF102</f>
        <v>42400</v>
      </c>
      <c r="CS252" s="13">
        <f t="shared" si="48"/>
        <v>16960</v>
      </c>
      <c r="DR252" s="13">
        <v>98</v>
      </c>
      <c r="DS252" s="13">
        <v>2</v>
      </c>
      <c r="DT252" s="13">
        <f t="shared" si="49"/>
        <v>48040</v>
      </c>
      <c r="EH252" s="13">
        <f>[1]新神器!HA254</f>
        <v>16</v>
      </c>
      <c r="EI252" s="13">
        <f t="shared" si="50"/>
        <v>4</v>
      </c>
      <c r="EJ252" s="13">
        <f t="shared" si="51"/>
        <v>1</v>
      </c>
      <c r="EK252" s="13">
        <f>[1]新神器!HE254</f>
        <v>1606018</v>
      </c>
      <c r="EL252" s="13" t="str">
        <f>[1]新神器!HF254</f>
        <v>神器4-2 : 2级</v>
      </c>
      <c r="EM252" s="13">
        <f>[1]新神器!HH254</f>
        <v>2</v>
      </c>
      <c r="EN252" s="13">
        <f>[1]新神器!HJ254</f>
        <v>1</v>
      </c>
      <c r="EO252" s="13">
        <f>[2]新神器!$AW253*6</f>
        <v>5100</v>
      </c>
      <c r="EP252" s="13">
        <f t="shared" si="52"/>
        <v>1800</v>
      </c>
      <c r="EQ252" s="13">
        <f t="shared" si="47"/>
        <v>25</v>
      </c>
      <c r="ER252" s="13">
        <f>[1]新神器!$HL254</f>
        <v>2950</v>
      </c>
      <c r="ES252" s="13">
        <f t="shared" si="53"/>
        <v>27.95</v>
      </c>
      <c r="ET252" s="13">
        <f t="shared" si="54"/>
        <v>386.4</v>
      </c>
    </row>
    <row r="253" spans="94:150" ht="16.5" x14ac:dyDescent="0.2">
      <c r="CP253" s="33">
        <v>99</v>
      </c>
      <c r="CQ253" s="33">
        <v>3</v>
      </c>
      <c r="CR253" s="13">
        <f>[1]卡牌消耗!DF103</f>
        <v>44250</v>
      </c>
      <c r="CS253" s="13">
        <f t="shared" si="48"/>
        <v>17700</v>
      </c>
      <c r="DR253" s="13">
        <v>99</v>
      </c>
      <c r="DS253" s="13">
        <v>2</v>
      </c>
      <c r="DT253" s="13">
        <f t="shared" si="49"/>
        <v>49680</v>
      </c>
      <c r="EH253" s="13">
        <f>[1]新神器!HA255</f>
        <v>16</v>
      </c>
      <c r="EI253" s="13">
        <f t="shared" si="50"/>
        <v>4</v>
      </c>
      <c r="EJ253" s="13">
        <f t="shared" si="51"/>
        <v>1</v>
      </c>
      <c r="EK253" s="13">
        <f>[1]新神器!HE255</f>
        <v>1606018</v>
      </c>
      <c r="EL253" s="13" t="str">
        <f>[1]新神器!HF255</f>
        <v>神器4-2 : 3级</v>
      </c>
      <c r="EM253" s="13">
        <f>[1]新神器!HH255</f>
        <v>3</v>
      </c>
      <c r="EN253" s="13">
        <f>[1]新神器!HJ255</f>
        <v>1</v>
      </c>
      <c r="EO253" s="13">
        <f>[2]新神器!$AW254*6</f>
        <v>7080</v>
      </c>
      <c r="EP253" s="13">
        <f t="shared" si="52"/>
        <v>1980</v>
      </c>
      <c r="EQ253" s="13">
        <f t="shared" si="47"/>
        <v>25</v>
      </c>
      <c r="ER253" s="13">
        <f>[1]新神器!$HL255</f>
        <v>3050</v>
      </c>
      <c r="ES253" s="13">
        <f t="shared" si="53"/>
        <v>28.05</v>
      </c>
      <c r="ET253" s="13">
        <f t="shared" si="54"/>
        <v>423.53</v>
      </c>
    </row>
    <row r="254" spans="94:150" ht="16.5" x14ac:dyDescent="0.2">
      <c r="CP254" s="33">
        <v>100</v>
      </c>
      <c r="CQ254" s="33">
        <v>3</v>
      </c>
      <c r="CR254" s="13">
        <f>[1]卡牌消耗!DF104</f>
        <v>41100</v>
      </c>
      <c r="CS254" s="13">
        <f t="shared" si="48"/>
        <v>16440</v>
      </c>
      <c r="DR254" s="13">
        <v>100</v>
      </c>
      <c r="DS254" s="13">
        <v>2</v>
      </c>
      <c r="DT254" s="13">
        <f t="shared" si="49"/>
        <v>51360</v>
      </c>
      <c r="EH254" s="13">
        <f>[1]新神器!HA256</f>
        <v>16</v>
      </c>
      <c r="EI254" s="13">
        <f t="shared" si="50"/>
        <v>4</v>
      </c>
      <c r="EJ254" s="13">
        <f t="shared" si="51"/>
        <v>1</v>
      </c>
      <c r="EK254" s="13">
        <f>[1]新神器!HE256</f>
        <v>1606018</v>
      </c>
      <c r="EL254" s="13" t="str">
        <f>[1]新神器!HF256</f>
        <v>神器4-2 : 4级</v>
      </c>
      <c r="EM254" s="13">
        <f>[1]新神器!HH256</f>
        <v>4</v>
      </c>
      <c r="EN254" s="13">
        <f>[1]新神器!HJ256</f>
        <v>2</v>
      </c>
      <c r="EO254" s="13">
        <f>[2]新神器!$AW255*6</f>
        <v>9210</v>
      </c>
      <c r="EP254" s="13">
        <f t="shared" si="52"/>
        <v>2130</v>
      </c>
      <c r="EQ254" s="13">
        <f t="shared" si="47"/>
        <v>50</v>
      </c>
      <c r="ER254" s="13">
        <f>[1]新神器!$HL256</f>
        <v>3150</v>
      </c>
      <c r="ES254" s="13">
        <f t="shared" si="53"/>
        <v>53.15</v>
      </c>
      <c r="ET254" s="13">
        <f t="shared" si="54"/>
        <v>240.45</v>
      </c>
    </row>
    <row r="255" spans="94:150" ht="16.5" x14ac:dyDescent="0.2">
      <c r="CP255" s="33">
        <v>101</v>
      </c>
      <c r="CQ255" s="33">
        <v>3</v>
      </c>
      <c r="CR255" s="13">
        <f>[1]卡牌消耗!DF105</f>
        <v>43150</v>
      </c>
      <c r="CS255" s="13">
        <f t="shared" si="48"/>
        <v>17260</v>
      </c>
      <c r="DR255" s="13">
        <v>101</v>
      </c>
      <c r="DS255" s="13">
        <v>2</v>
      </c>
      <c r="DT255" s="13">
        <f t="shared" si="49"/>
        <v>53000</v>
      </c>
      <c r="EH255" s="13">
        <f>[1]新神器!HA257</f>
        <v>16</v>
      </c>
      <c r="EI255" s="13">
        <f t="shared" si="50"/>
        <v>4</v>
      </c>
      <c r="EJ255" s="13">
        <f t="shared" si="51"/>
        <v>1</v>
      </c>
      <c r="EK255" s="13">
        <f>[1]新神器!HE257</f>
        <v>1606018</v>
      </c>
      <c r="EL255" s="13" t="str">
        <f>[1]新神器!HF257</f>
        <v>神器4-2 : 5级</v>
      </c>
      <c r="EM255" s="13">
        <f>[1]新神器!HH257</f>
        <v>5</v>
      </c>
      <c r="EN255" s="13">
        <f>[1]新神器!HJ257</f>
        <v>2</v>
      </c>
      <c r="EO255" s="13">
        <f>[2]新神器!$AW256*6</f>
        <v>11400</v>
      </c>
      <c r="EP255" s="13">
        <f t="shared" si="52"/>
        <v>2190</v>
      </c>
      <c r="EQ255" s="13">
        <f t="shared" si="47"/>
        <v>50</v>
      </c>
      <c r="ER255" s="13">
        <f>[1]新神器!$HL257</f>
        <v>3250</v>
      </c>
      <c r="ES255" s="13">
        <f t="shared" si="53"/>
        <v>53.25</v>
      </c>
      <c r="ET255" s="13">
        <f t="shared" si="54"/>
        <v>246.76</v>
      </c>
    </row>
    <row r="256" spans="94:150" ht="16.5" x14ac:dyDescent="0.2">
      <c r="CP256" s="33">
        <v>102</v>
      </c>
      <c r="CQ256" s="33">
        <v>3</v>
      </c>
      <c r="CR256" s="13">
        <f>[1]卡牌消耗!DF106</f>
        <v>45200</v>
      </c>
      <c r="CS256" s="13">
        <f t="shared" si="48"/>
        <v>18080</v>
      </c>
      <c r="DR256" s="13">
        <v>102</v>
      </c>
      <c r="DS256" s="13">
        <v>2</v>
      </c>
      <c r="DT256" s="13">
        <f t="shared" si="49"/>
        <v>54640</v>
      </c>
      <c r="EH256" s="13">
        <f>[1]新神器!HA258</f>
        <v>16</v>
      </c>
      <c r="EI256" s="13">
        <f t="shared" si="50"/>
        <v>4</v>
      </c>
      <c r="EJ256" s="13">
        <f t="shared" si="51"/>
        <v>1</v>
      </c>
      <c r="EK256" s="13">
        <f>[1]新神器!HE258</f>
        <v>1606018</v>
      </c>
      <c r="EL256" s="13" t="str">
        <f>[1]新神器!HF258</f>
        <v>神器4-2 : 6级</v>
      </c>
      <c r="EM256" s="13">
        <f>[1]新神器!HH258</f>
        <v>6</v>
      </c>
      <c r="EN256" s="13">
        <f>[1]新神器!HJ258</f>
        <v>2</v>
      </c>
      <c r="EO256" s="13">
        <f>[2]新神器!$AW257*6</f>
        <v>13740</v>
      </c>
      <c r="EP256" s="13">
        <f t="shared" si="52"/>
        <v>2340</v>
      </c>
      <c r="EQ256" s="13">
        <f t="shared" si="47"/>
        <v>50</v>
      </c>
      <c r="ER256" s="13">
        <f>[1]新神器!$HL258</f>
        <v>3350</v>
      </c>
      <c r="ES256" s="13">
        <f t="shared" si="53"/>
        <v>53.35</v>
      </c>
      <c r="ET256" s="13">
        <f t="shared" si="54"/>
        <v>263.17</v>
      </c>
    </row>
    <row r="257" spans="94:150" ht="16.5" x14ac:dyDescent="0.2">
      <c r="CP257" s="33">
        <v>103</v>
      </c>
      <c r="CQ257" s="33">
        <v>3</v>
      </c>
      <c r="CR257" s="13">
        <f>[1]卡牌消耗!DF107</f>
        <v>47250</v>
      </c>
      <c r="CS257" s="13">
        <f t="shared" si="48"/>
        <v>18900</v>
      </c>
      <c r="DR257" s="13">
        <v>103</v>
      </c>
      <c r="DS257" s="13">
        <v>2</v>
      </c>
      <c r="DT257" s="13">
        <f t="shared" si="49"/>
        <v>56280</v>
      </c>
      <c r="EH257" s="13">
        <f>[1]新神器!HA259</f>
        <v>16</v>
      </c>
      <c r="EI257" s="13">
        <f t="shared" si="50"/>
        <v>4</v>
      </c>
      <c r="EJ257" s="13">
        <f t="shared" si="51"/>
        <v>1</v>
      </c>
      <c r="EK257" s="13">
        <f>[1]新神器!HE259</f>
        <v>1606018</v>
      </c>
      <c r="EL257" s="13" t="str">
        <f>[1]新神器!HF259</f>
        <v>神器4-2 : 7级</v>
      </c>
      <c r="EM257" s="13">
        <f>[1]新神器!HH259</f>
        <v>7</v>
      </c>
      <c r="EN257" s="13">
        <f>[1]新神器!HJ259</f>
        <v>3</v>
      </c>
      <c r="EO257" s="13">
        <f>[2]新神器!$AW258*6</f>
        <v>16230</v>
      </c>
      <c r="EP257" s="13">
        <f t="shared" si="52"/>
        <v>2490</v>
      </c>
      <c r="EQ257" s="13">
        <f t="shared" si="47"/>
        <v>75</v>
      </c>
      <c r="ER257" s="13">
        <f>[1]新神器!$HL259</f>
        <v>3450</v>
      </c>
      <c r="ES257" s="13">
        <f t="shared" si="53"/>
        <v>78.45</v>
      </c>
      <c r="ET257" s="13">
        <f t="shared" si="54"/>
        <v>190.44</v>
      </c>
    </row>
    <row r="258" spans="94:150" ht="16.5" x14ac:dyDescent="0.2">
      <c r="CP258" s="33">
        <v>104</v>
      </c>
      <c r="CQ258" s="33">
        <v>3</v>
      </c>
      <c r="CR258" s="13">
        <f>[1]卡牌消耗!DF108</f>
        <v>49300</v>
      </c>
      <c r="CS258" s="13">
        <f t="shared" si="48"/>
        <v>19720</v>
      </c>
      <c r="DR258" s="13">
        <v>104</v>
      </c>
      <c r="DS258" s="13">
        <v>2</v>
      </c>
      <c r="DT258" s="13">
        <f t="shared" si="49"/>
        <v>57920</v>
      </c>
      <c r="EH258" s="13">
        <f>[1]新神器!HA260</f>
        <v>16</v>
      </c>
      <c r="EI258" s="13">
        <f t="shared" si="50"/>
        <v>4</v>
      </c>
      <c r="EJ258" s="13">
        <f t="shared" si="51"/>
        <v>1</v>
      </c>
      <c r="EK258" s="13">
        <f>[1]新神器!HE260</f>
        <v>1606018</v>
      </c>
      <c r="EL258" s="13" t="str">
        <f>[1]新神器!HF260</f>
        <v>神器4-2 : 8级</v>
      </c>
      <c r="EM258" s="13">
        <f>[1]新神器!HH260</f>
        <v>8</v>
      </c>
      <c r="EN258" s="13">
        <f>[1]新神器!HJ260</f>
        <v>3</v>
      </c>
      <c r="EO258" s="13">
        <f>[2]新神器!$AW259*6</f>
        <v>18930</v>
      </c>
      <c r="EP258" s="13">
        <f t="shared" si="52"/>
        <v>2700</v>
      </c>
      <c r="EQ258" s="13">
        <f t="shared" si="47"/>
        <v>75</v>
      </c>
      <c r="ER258" s="13">
        <f>[1]新神器!$HL260</f>
        <v>3500</v>
      </c>
      <c r="ES258" s="13">
        <f t="shared" si="53"/>
        <v>78.5</v>
      </c>
      <c r="ET258" s="13">
        <f t="shared" si="54"/>
        <v>206.37</v>
      </c>
    </row>
    <row r="259" spans="94:150" ht="16.5" x14ac:dyDescent="0.2">
      <c r="CP259" s="33">
        <v>105</v>
      </c>
      <c r="CQ259" s="33">
        <v>3</v>
      </c>
      <c r="CR259" s="13">
        <f>[1]卡牌消耗!DF109</f>
        <v>44450</v>
      </c>
      <c r="CS259" s="13">
        <f t="shared" si="48"/>
        <v>17780</v>
      </c>
      <c r="DR259" s="13">
        <v>105</v>
      </c>
      <c r="DS259" s="13">
        <v>2</v>
      </c>
      <c r="DT259" s="13">
        <f t="shared" si="49"/>
        <v>59600</v>
      </c>
      <c r="EH259" s="13">
        <f>[1]新神器!HA261</f>
        <v>16</v>
      </c>
      <c r="EI259" s="13">
        <f t="shared" si="50"/>
        <v>4</v>
      </c>
      <c r="EJ259" s="13">
        <f t="shared" si="51"/>
        <v>1</v>
      </c>
      <c r="EK259" s="13">
        <f>[1]新神器!HE261</f>
        <v>1606018</v>
      </c>
      <c r="EL259" s="13" t="str">
        <f>[1]新神器!HF261</f>
        <v>神器4-2 : 9级</v>
      </c>
      <c r="EM259" s="13">
        <f>[1]新神器!HH261</f>
        <v>9</v>
      </c>
      <c r="EN259" s="13">
        <f>[1]新神器!HJ261</f>
        <v>3</v>
      </c>
      <c r="EO259" s="13">
        <f>[2]新神器!$AW260*6</f>
        <v>21660</v>
      </c>
      <c r="EP259" s="13">
        <f t="shared" si="52"/>
        <v>2730</v>
      </c>
      <c r="EQ259" s="13">
        <f t="shared" si="47"/>
        <v>75</v>
      </c>
      <c r="ER259" s="13">
        <f>[1]新神器!$HL261</f>
        <v>3600</v>
      </c>
      <c r="ES259" s="13">
        <f t="shared" si="53"/>
        <v>78.599999999999994</v>
      </c>
      <c r="ET259" s="13">
        <f t="shared" si="54"/>
        <v>208.4</v>
      </c>
    </row>
    <row r="260" spans="94:150" ht="16.5" x14ac:dyDescent="0.2">
      <c r="CP260" s="33">
        <v>106</v>
      </c>
      <c r="CQ260" s="33">
        <v>3</v>
      </c>
      <c r="CR260" s="13">
        <f>[1]卡牌消耗!DF110</f>
        <v>46650</v>
      </c>
      <c r="CS260" s="13">
        <f t="shared" si="48"/>
        <v>18660</v>
      </c>
      <c r="DR260" s="13">
        <v>106</v>
      </c>
      <c r="DS260" s="13">
        <v>2</v>
      </c>
      <c r="DT260" s="13">
        <f t="shared" si="49"/>
        <v>61240</v>
      </c>
      <c r="EH260" s="13">
        <f>[1]新神器!HA262</f>
        <v>16</v>
      </c>
      <c r="EI260" s="13">
        <f t="shared" si="50"/>
        <v>4</v>
      </c>
      <c r="EJ260" s="13">
        <f t="shared" si="51"/>
        <v>1</v>
      </c>
      <c r="EK260" s="13">
        <f>[1]新神器!HE262</f>
        <v>1606018</v>
      </c>
      <c r="EL260" s="13" t="str">
        <f>[1]新神器!HF262</f>
        <v>神器4-2 : 10级</v>
      </c>
      <c r="EM260" s="13">
        <f>[1]新神器!HH262</f>
        <v>10</v>
      </c>
      <c r="EN260" s="13">
        <f>[1]新神器!HJ262</f>
        <v>5</v>
      </c>
      <c r="EO260" s="13">
        <f>[2]新神器!$AW261*6</f>
        <v>24510</v>
      </c>
      <c r="EP260" s="13">
        <f t="shared" si="52"/>
        <v>2850</v>
      </c>
      <c r="EQ260" s="13">
        <f t="shared" si="47"/>
        <v>125</v>
      </c>
      <c r="ER260" s="13">
        <f>[1]新神器!$HL262</f>
        <v>3700</v>
      </c>
      <c r="ES260" s="13">
        <f t="shared" si="53"/>
        <v>128.69999999999999</v>
      </c>
      <c r="ET260" s="13">
        <f t="shared" si="54"/>
        <v>132.87</v>
      </c>
    </row>
    <row r="261" spans="94:150" ht="16.5" x14ac:dyDescent="0.2">
      <c r="CP261" s="33">
        <v>107</v>
      </c>
      <c r="CQ261" s="33">
        <v>3</v>
      </c>
      <c r="CR261" s="13">
        <f>[1]卡牌消耗!DF111</f>
        <v>48900</v>
      </c>
      <c r="CS261" s="13">
        <f t="shared" si="48"/>
        <v>19560</v>
      </c>
      <c r="DR261" s="13">
        <v>107</v>
      </c>
      <c r="DS261" s="13">
        <v>2</v>
      </c>
      <c r="DT261" s="13">
        <f t="shared" si="49"/>
        <v>62880</v>
      </c>
      <c r="EH261" s="13">
        <f>[1]新神器!HA263</f>
        <v>16</v>
      </c>
      <c r="EI261" s="13">
        <f t="shared" si="50"/>
        <v>4</v>
      </c>
      <c r="EJ261" s="13">
        <f t="shared" si="51"/>
        <v>1</v>
      </c>
      <c r="EK261" s="13">
        <f>[1]新神器!HE263</f>
        <v>1606018</v>
      </c>
      <c r="EL261" s="13" t="str">
        <f>[1]新神器!HF263</f>
        <v>神器4-2 : 11级</v>
      </c>
      <c r="EM261" s="13">
        <f>[1]新神器!HH263</f>
        <v>11</v>
      </c>
      <c r="EN261" s="13">
        <f>[1]新神器!HJ263</f>
        <v>5</v>
      </c>
      <c r="EO261" s="13">
        <f>[2]新神器!$AW262*6</f>
        <v>27570</v>
      </c>
      <c r="EP261" s="13">
        <f t="shared" si="52"/>
        <v>3060</v>
      </c>
      <c r="EQ261" s="13">
        <f t="shared" ref="EQ261:EQ324" si="55">EN261*INDEX($EB$5:$EB$46,MATCH(EK261,$EA$5:$EA$46,0))</f>
        <v>125</v>
      </c>
      <c r="ER261" s="13">
        <f>[1]新神器!$HL263</f>
        <v>3800</v>
      </c>
      <c r="ES261" s="13">
        <f t="shared" si="53"/>
        <v>128.80000000000001</v>
      </c>
      <c r="ET261" s="13">
        <f t="shared" si="54"/>
        <v>142.55000000000001</v>
      </c>
    </row>
    <row r="262" spans="94:150" ht="16.5" x14ac:dyDescent="0.2">
      <c r="CP262" s="33">
        <v>108</v>
      </c>
      <c r="CQ262" s="33">
        <v>3</v>
      </c>
      <c r="CR262" s="13">
        <f>[1]卡牌消耗!DF112</f>
        <v>51100</v>
      </c>
      <c r="CS262" s="13">
        <f t="shared" ref="CS262:CS325" si="56">CR262/2.5</f>
        <v>20440</v>
      </c>
      <c r="DR262" s="13">
        <v>108</v>
      </c>
      <c r="DS262" s="13">
        <v>2</v>
      </c>
      <c r="DT262" s="13">
        <f t="shared" ref="DT262:DT325" si="57">INDEX($DL$5:$DO$154,DR262,MIN(DS262,4))</f>
        <v>64520</v>
      </c>
      <c r="EH262" s="13">
        <f>[1]新神器!HA264</f>
        <v>16</v>
      </c>
      <c r="EI262" s="13">
        <f t="shared" ref="EI262:EI325" si="58">INDEX($DX$5:$DX$46,EH262)</f>
        <v>4</v>
      </c>
      <c r="EJ262" s="13">
        <f t="shared" ref="EJ262:EJ325" si="59">INDEX($DZ$5:$DZ$46,EH262)</f>
        <v>1</v>
      </c>
      <c r="EK262" s="13">
        <f>[1]新神器!HE264</f>
        <v>1606018</v>
      </c>
      <c r="EL262" s="13" t="str">
        <f>[1]新神器!HF264</f>
        <v>神器4-2 : 12级</v>
      </c>
      <c r="EM262" s="13">
        <f>[1]新神器!HH264</f>
        <v>12</v>
      </c>
      <c r="EN262" s="13">
        <f>[1]新神器!HJ264</f>
        <v>6</v>
      </c>
      <c r="EO262" s="13">
        <f>[2]新神器!$AW263*6</f>
        <v>30690</v>
      </c>
      <c r="EP262" s="13">
        <f t="shared" ref="EP262:EP325" si="60">IF(EM262&gt;1,EO262-EO261,EO262)</f>
        <v>3120</v>
      </c>
      <c r="EQ262" s="13">
        <f t="shared" si="55"/>
        <v>150</v>
      </c>
      <c r="ER262" s="13">
        <f>[1]新神器!$HL264</f>
        <v>3850</v>
      </c>
      <c r="ES262" s="13">
        <f t="shared" ref="ES262:ES325" si="61">EQ262+ER262/1000</f>
        <v>153.85</v>
      </c>
      <c r="ET262" s="13">
        <f t="shared" ref="ET262:ET325" si="62">ROUND(EP262*6/ES262,2)</f>
        <v>121.68</v>
      </c>
    </row>
    <row r="263" spans="94:150" ht="16.5" x14ac:dyDescent="0.2">
      <c r="CP263" s="33">
        <v>109</v>
      </c>
      <c r="CQ263" s="33">
        <v>3</v>
      </c>
      <c r="CR263" s="13">
        <f>[1]卡牌消耗!DF113</f>
        <v>53350</v>
      </c>
      <c r="CS263" s="13">
        <f t="shared" si="56"/>
        <v>21340</v>
      </c>
      <c r="DR263" s="13">
        <v>109</v>
      </c>
      <c r="DS263" s="13">
        <v>2</v>
      </c>
      <c r="DT263" s="13">
        <f t="shared" si="57"/>
        <v>66160</v>
      </c>
      <c r="EH263" s="13">
        <f>[1]新神器!HA265</f>
        <v>16</v>
      </c>
      <c r="EI263" s="13">
        <f t="shared" si="58"/>
        <v>4</v>
      </c>
      <c r="EJ263" s="13">
        <f t="shared" si="59"/>
        <v>1</v>
      </c>
      <c r="EK263" s="13">
        <f>[1]新神器!HE265</f>
        <v>1606018</v>
      </c>
      <c r="EL263" s="13" t="str">
        <f>[1]新神器!HF265</f>
        <v>神器4-2 : 13级</v>
      </c>
      <c r="EM263" s="13">
        <f>[1]新神器!HH265</f>
        <v>13</v>
      </c>
      <c r="EN263" s="13">
        <f>[1]新神器!HJ265</f>
        <v>7</v>
      </c>
      <c r="EO263" s="13">
        <f>[2]新神器!$AW264*6</f>
        <v>33990</v>
      </c>
      <c r="EP263" s="13">
        <f t="shared" si="60"/>
        <v>3300</v>
      </c>
      <c r="EQ263" s="13">
        <f t="shared" si="55"/>
        <v>175</v>
      </c>
      <c r="ER263" s="13">
        <f>[1]新神器!$HL265</f>
        <v>3950</v>
      </c>
      <c r="ES263" s="13">
        <f t="shared" si="61"/>
        <v>178.95</v>
      </c>
      <c r="ET263" s="13">
        <f t="shared" si="62"/>
        <v>110.65</v>
      </c>
    </row>
    <row r="264" spans="94:150" ht="16.5" x14ac:dyDescent="0.2">
      <c r="CP264" s="33">
        <v>110</v>
      </c>
      <c r="CQ264" s="33">
        <v>3</v>
      </c>
      <c r="CR264" s="13">
        <f>[1]卡牌消耗!DF114</f>
        <v>49550</v>
      </c>
      <c r="CS264" s="13">
        <f t="shared" si="56"/>
        <v>19820</v>
      </c>
      <c r="DR264" s="13">
        <v>110</v>
      </c>
      <c r="DS264" s="13">
        <v>2</v>
      </c>
      <c r="DT264" s="13">
        <f t="shared" si="57"/>
        <v>67840</v>
      </c>
      <c r="EH264" s="13">
        <f>[1]新神器!HA266</f>
        <v>16</v>
      </c>
      <c r="EI264" s="13">
        <f t="shared" si="58"/>
        <v>4</v>
      </c>
      <c r="EJ264" s="13">
        <f t="shared" si="59"/>
        <v>1</v>
      </c>
      <c r="EK264" s="13">
        <f>[1]新神器!HE266</f>
        <v>1606018</v>
      </c>
      <c r="EL264" s="13" t="str">
        <f>[1]新神器!HF266</f>
        <v>神器4-2 : 14级</v>
      </c>
      <c r="EM264" s="13">
        <f>[1]新神器!HH266</f>
        <v>14</v>
      </c>
      <c r="EN264" s="13">
        <f>[1]新神器!HJ266</f>
        <v>7</v>
      </c>
      <c r="EO264" s="13">
        <f>[2]新神器!$AW265*6</f>
        <v>37410</v>
      </c>
      <c r="EP264" s="13">
        <f t="shared" si="60"/>
        <v>3420</v>
      </c>
      <c r="EQ264" s="13">
        <f t="shared" si="55"/>
        <v>175</v>
      </c>
      <c r="ER264" s="13">
        <f>[1]新神器!$HL266</f>
        <v>4000</v>
      </c>
      <c r="ES264" s="13">
        <f t="shared" si="61"/>
        <v>179</v>
      </c>
      <c r="ET264" s="13">
        <f t="shared" si="62"/>
        <v>114.64</v>
      </c>
    </row>
    <row r="265" spans="94:150" ht="16.5" x14ac:dyDescent="0.2">
      <c r="CP265" s="33">
        <v>111</v>
      </c>
      <c r="CQ265" s="33">
        <v>3</v>
      </c>
      <c r="CR265" s="13">
        <f>[1]卡牌消耗!DF115</f>
        <v>52050</v>
      </c>
      <c r="CS265" s="13">
        <f t="shared" si="56"/>
        <v>20820</v>
      </c>
      <c r="DR265" s="13">
        <v>111</v>
      </c>
      <c r="DS265" s="13">
        <v>2</v>
      </c>
      <c r="DT265" s="13">
        <f t="shared" si="57"/>
        <v>75440</v>
      </c>
      <c r="EH265" s="13">
        <f>[1]新神器!HA267</f>
        <v>16</v>
      </c>
      <c r="EI265" s="13">
        <f t="shared" si="58"/>
        <v>4</v>
      </c>
      <c r="EJ265" s="13">
        <f t="shared" si="59"/>
        <v>1</v>
      </c>
      <c r="EK265" s="13">
        <f>[1]新神器!HE267</f>
        <v>1606018</v>
      </c>
      <c r="EL265" s="13" t="str">
        <f>[1]新神器!HF267</f>
        <v>神器4-2 : 15级</v>
      </c>
      <c r="EM265" s="13">
        <f>[1]新神器!HH267</f>
        <v>15</v>
      </c>
      <c r="EN265" s="13">
        <f>[1]新神器!HJ267</f>
        <v>7</v>
      </c>
      <c r="EO265" s="13">
        <f>[2]新神器!$AW266*6</f>
        <v>40950</v>
      </c>
      <c r="EP265" s="13">
        <f t="shared" si="60"/>
        <v>3540</v>
      </c>
      <c r="EQ265" s="13">
        <f t="shared" si="55"/>
        <v>175</v>
      </c>
      <c r="ER265" s="13">
        <f>[1]新神器!$HL267</f>
        <v>4100</v>
      </c>
      <c r="ES265" s="13">
        <f t="shared" si="61"/>
        <v>179.1</v>
      </c>
      <c r="ET265" s="13">
        <f t="shared" si="62"/>
        <v>118.59</v>
      </c>
    </row>
    <row r="266" spans="94:150" ht="16.5" x14ac:dyDescent="0.2">
      <c r="CP266" s="33">
        <v>112</v>
      </c>
      <c r="CQ266" s="33">
        <v>3</v>
      </c>
      <c r="CR266" s="13">
        <f>[1]卡牌消耗!DF116</f>
        <v>54550</v>
      </c>
      <c r="CS266" s="13">
        <f t="shared" si="56"/>
        <v>21820</v>
      </c>
      <c r="DR266" s="13">
        <v>112</v>
      </c>
      <c r="DS266" s="13">
        <v>2</v>
      </c>
      <c r="DT266" s="13">
        <f t="shared" si="57"/>
        <v>77560</v>
      </c>
      <c r="EH266" s="13">
        <f>[1]新神器!HA268</f>
        <v>16</v>
      </c>
      <c r="EI266" s="13">
        <f t="shared" si="58"/>
        <v>4</v>
      </c>
      <c r="EJ266" s="13">
        <f t="shared" si="59"/>
        <v>1</v>
      </c>
      <c r="EK266" s="13">
        <f>[1]新神器!HE268</f>
        <v>1606018</v>
      </c>
      <c r="EL266" s="13" t="str">
        <f>[1]新神器!HF268</f>
        <v>神器4-2 : 16级</v>
      </c>
      <c r="EM266" s="13">
        <f>[1]新神器!HH268</f>
        <v>16</v>
      </c>
      <c r="EN266" s="13">
        <f>[1]新神器!HJ268</f>
        <v>10</v>
      </c>
      <c r="EO266" s="13">
        <f>[2]新神器!$AW267*6</f>
        <v>44610</v>
      </c>
      <c r="EP266" s="13">
        <f t="shared" si="60"/>
        <v>3660</v>
      </c>
      <c r="EQ266" s="13">
        <f t="shared" si="55"/>
        <v>250</v>
      </c>
      <c r="ER266" s="13">
        <f>[1]新神器!$HL268</f>
        <v>4150</v>
      </c>
      <c r="ES266" s="13">
        <f t="shared" si="61"/>
        <v>254.15</v>
      </c>
      <c r="ET266" s="13">
        <f t="shared" si="62"/>
        <v>86.41</v>
      </c>
    </row>
    <row r="267" spans="94:150" ht="16.5" x14ac:dyDescent="0.2">
      <c r="CP267" s="33">
        <v>113</v>
      </c>
      <c r="CQ267" s="33">
        <v>3</v>
      </c>
      <c r="CR267" s="13">
        <f>[1]卡牌消耗!DF117</f>
        <v>57000</v>
      </c>
      <c r="CS267" s="13">
        <f t="shared" si="56"/>
        <v>22800</v>
      </c>
      <c r="DR267" s="13">
        <v>113</v>
      </c>
      <c r="DS267" s="13">
        <v>2</v>
      </c>
      <c r="DT267" s="13">
        <f t="shared" si="57"/>
        <v>79640</v>
      </c>
      <c r="EH267" s="13">
        <f>[1]新神器!HA269</f>
        <v>16</v>
      </c>
      <c r="EI267" s="13">
        <f t="shared" si="58"/>
        <v>4</v>
      </c>
      <c r="EJ267" s="13">
        <f t="shared" si="59"/>
        <v>1</v>
      </c>
      <c r="EK267" s="13">
        <f>[1]新神器!HE269</f>
        <v>1606018</v>
      </c>
      <c r="EL267" s="13" t="str">
        <f>[1]新神器!HF269</f>
        <v>神器4-2 : 17级</v>
      </c>
      <c r="EM267" s="13">
        <f>[1]新神器!HH269</f>
        <v>17</v>
      </c>
      <c r="EN267" s="13">
        <f>[1]新神器!HJ269</f>
        <v>10</v>
      </c>
      <c r="EO267" s="13">
        <f>[2]新神器!$AW268*6</f>
        <v>48420</v>
      </c>
      <c r="EP267" s="13">
        <f t="shared" si="60"/>
        <v>3810</v>
      </c>
      <c r="EQ267" s="13">
        <f t="shared" si="55"/>
        <v>250</v>
      </c>
      <c r="ER267" s="13">
        <f>[1]新神器!$HL269</f>
        <v>4250</v>
      </c>
      <c r="ES267" s="13">
        <f t="shared" si="61"/>
        <v>254.25</v>
      </c>
      <c r="ET267" s="13">
        <f t="shared" si="62"/>
        <v>89.91</v>
      </c>
    </row>
    <row r="268" spans="94:150" ht="16.5" x14ac:dyDescent="0.2">
      <c r="CP268" s="33">
        <v>114</v>
      </c>
      <c r="CQ268" s="33">
        <v>3</v>
      </c>
      <c r="CR268" s="13">
        <f>[1]卡牌消耗!DF118</f>
        <v>59500</v>
      </c>
      <c r="CS268" s="13">
        <f t="shared" si="56"/>
        <v>23800</v>
      </c>
      <c r="DR268" s="13">
        <v>114</v>
      </c>
      <c r="DS268" s="13">
        <v>2</v>
      </c>
      <c r="DT268" s="13">
        <f t="shared" si="57"/>
        <v>81720</v>
      </c>
      <c r="EH268" s="13">
        <f>[1]新神器!HA270</f>
        <v>16</v>
      </c>
      <c r="EI268" s="13">
        <f t="shared" si="58"/>
        <v>4</v>
      </c>
      <c r="EJ268" s="13">
        <f t="shared" si="59"/>
        <v>1</v>
      </c>
      <c r="EK268" s="13">
        <f>[1]新神器!HE270</f>
        <v>1606018</v>
      </c>
      <c r="EL268" s="13" t="str">
        <f>[1]新神器!HF270</f>
        <v>神器4-2 : 18级</v>
      </c>
      <c r="EM268" s="13">
        <f>[1]新神器!HH270</f>
        <v>18</v>
      </c>
      <c r="EN268" s="13">
        <f>[1]新神器!HJ270</f>
        <v>10</v>
      </c>
      <c r="EO268" s="13">
        <f>[2]新神器!$AW269*6</f>
        <v>52320</v>
      </c>
      <c r="EP268" s="13">
        <f t="shared" si="60"/>
        <v>3900</v>
      </c>
      <c r="EQ268" s="13">
        <f t="shared" si="55"/>
        <v>250</v>
      </c>
      <c r="ER268" s="13">
        <f>[1]新神器!$HL270</f>
        <v>4300</v>
      </c>
      <c r="ES268" s="13">
        <f t="shared" si="61"/>
        <v>254.3</v>
      </c>
      <c r="ET268" s="13">
        <f t="shared" si="62"/>
        <v>92.02</v>
      </c>
    </row>
    <row r="269" spans="94:150" ht="16.5" x14ac:dyDescent="0.2">
      <c r="CP269" s="33">
        <v>115</v>
      </c>
      <c r="CQ269" s="33">
        <v>3</v>
      </c>
      <c r="CR269" s="13">
        <f>[1]卡牌消耗!DF119</f>
        <v>53800</v>
      </c>
      <c r="CS269" s="13">
        <f t="shared" si="56"/>
        <v>21520</v>
      </c>
      <c r="DR269" s="13">
        <v>115</v>
      </c>
      <c r="DS269" s="13">
        <v>2</v>
      </c>
      <c r="DT269" s="13">
        <f t="shared" si="57"/>
        <v>83840</v>
      </c>
      <c r="EH269" s="13">
        <f>[1]新神器!HA271</f>
        <v>17</v>
      </c>
      <c r="EI269" s="13">
        <f t="shared" si="58"/>
        <v>4</v>
      </c>
      <c r="EJ269" s="13">
        <f t="shared" si="59"/>
        <v>2</v>
      </c>
      <c r="EK269" s="13">
        <f>[1]新神器!HE271</f>
        <v>1606019</v>
      </c>
      <c r="EL269" s="13" t="str">
        <f>[1]新神器!HF271</f>
        <v>神器4-3 : 1级</v>
      </c>
      <c r="EM269" s="13">
        <f>[1]新神器!HH271</f>
        <v>1</v>
      </c>
      <c r="EN269" s="13">
        <f>[1]新神器!HJ271</f>
        <v>1</v>
      </c>
      <c r="EO269" s="13">
        <f>[2]新神器!$AW270*6</f>
        <v>2682</v>
      </c>
      <c r="EP269" s="13">
        <f t="shared" si="60"/>
        <v>2682</v>
      </c>
      <c r="EQ269" s="13">
        <f t="shared" si="55"/>
        <v>75</v>
      </c>
      <c r="ER269" s="13">
        <f>[1]新神器!$HL271</f>
        <v>4950</v>
      </c>
      <c r="ES269" s="13">
        <f t="shared" si="61"/>
        <v>79.95</v>
      </c>
      <c r="ET269" s="13">
        <f t="shared" si="62"/>
        <v>201.28</v>
      </c>
    </row>
    <row r="270" spans="94:150" ht="16.5" x14ac:dyDescent="0.2">
      <c r="CP270" s="33">
        <v>116</v>
      </c>
      <c r="CQ270" s="33">
        <v>3</v>
      </c>
      <c r="CR270" s="13">
        <f>[1]卡牌消耗!DF120</f>
        <v>56450</v>
      </c>
      <c r="CS270" s="13">
        <f t="shared" si="56"/>
        <v>22580</v>
      </c>
      <c r="DR270" s="13">
        <v>116</v>
      </c>
      <c r="DS270" s="13">
        <v>2</v>
      </c>
      <c r="DT270" s="13">
        <f t="shared" si="57"/>
        <v>85920</v>
      </c>
      <c r="EH270" s="13">
        <f>[1]新神器!HA272</f>
        <v>17</v>
      </c>
      <c r="EI270" s="13">
        <f t="shared" si="58"/>
        <v>4</v>
      </c>
      <c r="EJ270" s="13">
        <f t="shared" si="59"/>
        <v>2</v>
      </c>
      <c r="EK270" s="13">
        <f>[1]新神器!HE272</f>
        <v>1606019</v>
      </c>
      <c r="EL270" s="13" t="str">
        <f>[1]新神器!HF272</f>
        <v>神器4-3 : 2级</v>
      </c>
      <c r="EM270" s="13">
        <f>[1]新神器!HH272</f>
        <v>2</v>
      </c>
      <c r="EN270" s="13">
        <f>[1]新神器!HJ272</f>
        <v>1</v>
      </c>
      <c r="EO270" s="13">
        <f>[2]新神器!$AW271*6</f>
        <v>4176</v>
      </c>
      <c r="EP270" s="13">
        <f t="shared" si="60"/>
        <v>1494</v>
      </c>
      <c r="EQ270" s="13">
        <f t="shared" si="55"/>
        <v>75</v>
      </c>
      <c r="ER270" s="13">
        <f>[1]新神器!$HL272</f>
        <v>5150</v>
      </c>
      <c r="ES270" s="13">
        <f t="shared" si="61"/>
        <v>80.150000000000006</v>
      </c>
      <c r="ET270" s="13">
        <f t="shared" si="62"/>
        <v>111.84</v>
      </c>
    </row>
    <row r="271" spans="94:150" ht="16.5" x14ac:dyDescent="0.2">
      <c r="CP271" s="33">
        <v>117</v>
      </c>
      <c r="CQ271" s="33">
        <v>3</v>
      </c>
      <c r="CR271" s="13">
        <f>[1]卡牌消耗!DF121</f>
        <v>59150</v>
      </c>
      <c r="CS271" s="13">
        <f t="shared" si="56"/>
        <v>23660</v>
      </c>
      <c r="DR271" s="13">
        <v>117</v>
      </c>
      <c r="DS271" s="13">
        <v>2</v>
      </c>
      <c r="DT271" s="13">
        <f t="shared" si="57"/>
        <v>88040</v>
      </c>
      <c r="EH271" s="13">
        <f>[1]新神器!HA273</f>
        <v>17</v>
      </c>
      <c r="EI271" s="13">
        <f t="shared" si="58"/>
        <v>4</v>
      </c>
      <c r="EJ271" s="13">
        <f t="shared" si="59"/>
        <v>2</v>
      </c>
      <c r="EK271" s="13">
        <f>[1]新神器!HE273</f>
        <v>1606019</v>
      </c>
      <c r="EL271" s="13" t="str">
        <f>[1]新神器!HF273</f>
        <v>神器4-3 : 3级</v>
      </c>
      <c r="EM271" s="13">
        <f>[1]新神器!HH273</f>
        <v>3</v>
      </c>
      <c r="EN271" s="13">
        <f>[1]新神器!HJ273</f>
        <v>1</v>
      </c>
      <c r="EO271" s="13">
        <f>[2]新神器!$AW272*6</f>
        <v>5796</v>
      </c>
      <c r="EP271" s="13">
        <f t="shared" si="60"/>
        <v>1620</v>
      </c>
      <c r="EQ271" s="13">
        <f t="shared" si="55"/>
        <v>75</v>
      </c>
      <c r="ER271" s="13">
        <f>[1]新神器!$HL273</f>
        <v>5300</v>
      </c>
      <c r="ES271" s="13">
        <f t="shared" si="61"/>
        <v>80.3</v>
      </c>
      <c r="ET271" s="13">
        <f t="shared" si="62"/>
        <v>121.05</v>
      </c>
    </row>
    <row r="272" spans="94:150" ht="16.5" x14ac:dyDescent="0.2">
      <c r="CP272" s="33">
        <v>118</v>
      </c>
      <c r="CQ272" s="33">
        <v>3</v>
      </c>
      <c r="CR272" s="13">
        <f>[1]卡牌消耗!DF122</f>
        <v>61850</v>
      </c>
      <c r="CS272" s="13">
        <f t="shared" si="56"/>
        <v>24740</v>
      </c>
      <c r="DR272" s="13">
        <v>118</v>
      </c>
      <c r="DS272" s="13">
        <v>2</v>
      </c>
      <c r="DT272" s="13">
        <f t="shared" si="57"/>
        <v>90120</v>
      </c>
      <c r="EH272" s="13">
        <f>[1]新神器!HA274</f>
        <v>17</v>
      </c>
      <c r="EI272" s="13">
        <f t="shared" si="58"/>
        <v>4</v>
      </c>
      <c r="EJ272" s="13">
        <f t="shared" si="59"/>
        <v>2</v>
      </c>
      <c r="EK272" s="13">
        <f>[1]新神器!HE274</f>
        <v>1606019</v>
      </c>
      <c r="EL272" s="13" t="str">
        <f>[1]新神器!HF274</f>
        <v>神器4-3 : 4级</v>
      </c>
      <c r="EM272" s="13">
        <f>[1]新神器!HH274</f>
        <v>4</v>
      </c>
      <c r="EN272" s="13">
        <f>[1]新神器!HJ274</f>
        <v>2</v>
      </c>
      <c r="EO272" s="13">
        <f>[2]新神器!$AW273*6</f>
        <v>7488</v>
      </c>
      <c r="EP272" s="13">
        <f t="shared" si="60"/>
        <v>1692</v>
      </c>
      <c r="EQ272" s="13">
        <f t="shared" si="55"/>
        <v>150</v>
      </c>
      <c r="ER272" s="13">
        <f>[1]新神器!$HL274</f>
        <v>5500</v>
      </c>
      <c r="ES272" s="13">
        <f t="shared" si="61"/>
        <v>155.5</v>
      </c>
      <c r="ET272" s="13">
        <f t="shared" si="62"/>
        <v>65.290000000000006</v>
      </c>
    </row>
    <row r="273" spans="94:150" ht="16.5" x14ac:dyDescent="0.2">
      <c r="CP273" s="33">
        <v>119</v>
      </c>
      <c r="CQ273" s="33">
        <v>3</v>
      </c>
      <c r="CR273" s="13">
        <f>[1]卡牌消耗!DF123</f>
        <v>64550</v>
      </c>
      <c r="CS273" s="13">
        <f t="shared" si="56"/>
        <v>25820</v>
      </c>
      <c r="DR273" s="13">
        <v>119</v>
      </c>
      <c r="DS273" s="13">
        <v>2</v>
      </c>
      <c r="DT273" s="13">
        <f t="shared" si="57"/>
        <v>92200</v>
      </c>
      <c r="EH273" s="13">
        <f>[1]新神器!HA275</f>
        <v>17</v>
      </c>
      <c r="EI273" s="13">
        <f t="shared" si="58"/>
        <v>4</v>
      </c>
      <c r="EJ273" s="13">
        <f t="shared" si="59"/>
        <v>2</v>
      </c>
      <c r="EK273" s="13">
        <f>[1]新神器!HE275</f>
        <v>1606019</v>
      </c>
      <c r="EL273" s="13" t="str">
        <f>[1]新神器!HF275</f>
        <v>神器4-3 : 5级</v>
      </c>
      <c r="EM273" s="13">
        <f>[1]新神器!HH275</f>
        <v>5</v>
      </c>
      <c r="EN273" s="13">
        <f>[1]新神器!HJ275</f>
        <v>2</v>
      </c>
      <c r="EO273" s="13">
        <f>[2]新神器!$AW274*6</f>
        <v>9312</v>
      </c>
      <c r="EP273" s="13">
        <f t="shared" si="60"/>
        <v>1824</v>
      </c>
      <c r="EQ273" s="13">
        <f t="shared" si="55"/>
        <v>150</v>
      </c>
      <c r="ER273" s="13">
        <f>[1]新神器!$HL275</f>
        <v>5650</v>
      </c>
      <c r="ES273" s="13">
        <f t="shared" si="61"/>
        <v>155.65</v>
      </c>
      <c r="ET273" s="13">
        <f t="shared" si="62"/>
        <v>70.31</v>
      </c>
    </row>
    <row r="274" spans="94:150" ht="16.5" x14ac:dyDescent="0.2">
      <c r="CP274" s="33">
        <v>120</v>
      </c>
      <c r="CQ274" s="33">
        <v>3</v>
      </c>
      <c r="CR274" s="13">
        <f>[1]卡牌消耗!DF124</f>
        <v>62100</v>
      </c>
      <c r="CS274" s="13">
        <f t="shared" si="56"/>
        <v>24840</v>
      </c>
      <c r="DR274" s="13">
        <v>120</v>
      </c>
      <c r="DS274" s="13">
        <v>2</v>
      </c>
      <c r="DT274" s="13">
        <f t="shared" si="57"/>
        <v>94320</v>
      </c>
      <c r="EH274" s="13">
        <f>[1]新神器!HA276</f>
        <v>17</v>
      </c>
      <c r="EI274" s="13">
        <f t="shared" si="58"/>
        <v>4</v>
      </c>
      <c r="EJ274" s="13">
        <f t="shared" si="59"/>
        <v>2</v>
      </c>
      <c r="EK274" s="13">
        <f>[1]新神器!HE276</f>
        <v>1606019</v>
      </c>
      <c r="EL274" s="13" t="str">
        <f>[1]新神器!HF276</f>
        <v>神器4-3 : 6级</v>
      </c>
      <c r="EM274" s="13">
        <f>[1]新神器!HH276</f>
        <v>6</v>
      </c>
      <c r="EN274" s="13">
        <f>[1]新神器!HJ276</f>
        <v>2</v>
      </c>
      <c r="EO274" s="13">
        <f>[2]新神器!$AW275*6</f>
        <v>11262</v>
      </c>
      <c r="EP274" s="13">
        <f t="shared" si="60"/>
        <v>1950</v>
      </c>
      <c r="EQ274" s="13">
        <f t="shared" si="55"/>
        <v>150</v>
      </c>
      <c r="ER274" s="13">
        <f>[1]新神器!$HL276</f>
        <v>5800</v>
      </c>
      <c r="ES274" s="13">
        <f t="shared" si="61"/>
        <v>155.80000000000001</v>
      </c>
      <c r="ET274" s="13">
        <f t="shared" si="62"/>
        <v>75.099999999999994</v>
      </c>
    </row>
    <row r="275" spans="94:150" ht="16.5" x14ac:dyDescent="0.2">
      <c r="CP275" s="33">
        <v>121</v>
      </c>
      <c r="CQ275" s="33">
        <v>3</v>
      </c>
      <c r="CR275" s="13">
        <f>[1]卡牌消耗!DF125</f>
        <v>65200</v>
      </c>
      <c r="CS275" s="13">
        <f t="shared" si="56"/>
        <v>26080</v>
      </c>
      <c r="DR275" s="13">
        <v>121</v>
      </c>
      <c r="DS275" s="13">
        <v>2</v>
      </c>
      <c r="DT275" s="13">
        <f t="shared" si="57"/>
        <v>96400</v>
      </c>
      <c r="EH275" s="13">
        <f>[1]新神器!HA277</f>
        <v>17</v>
      </c>
      <c r="EI275" s="13">
        <f t="shared" si="58"/>
        <v>4</v>
      </c>
      <c r="EJ275" s="13">
        <f t="shared" si="59"/>
        <v>2</v>
      </c>
      <c r="EK275" s="13">
        <f>[1]新神器!HE277</f>
        <v>1606019</v>
      </c>
      <c r="EL275" s="13" t="str">
        <f>[1]新神器!HF277</f>
        <v>神器4-3 : 7级</v>
      </c>
      <c r="EM275" s="13">
        <f>[1]新神器!HH277</f>
        <v>7</v>
      </c>
      <c r="EN275" s="13">
        <f>[1]新神器!HJ277</f>
        <v>3</v>
      </c>
      <c r="EO275" s="13">
        <f>[2]新神器!$AW276*6</f>
        <v>13284</v>
      </c>
      <c r="EP275" s="13">
        <f t="shared" si="60"/>
        <v>2022</v>
      </c>
      <c r="EQ275" s="13">
        <f t="shared" si="55"/>
        <v>225</v>
      </c>
      <c r="ER275" s="13">
        <f>[1]新神器!$HL277</f>
        <v>5950</v>
      </c>
      <c r="ES275" s="13">
        <f t="shared" si="61"/>
        <v>230.95</v>
      </c>
      <c r="ET275" s="13">
        <f t="shared" si="62"/>
        <v>52.53</v>
      </c>
    </row>
    <row r="276" spans="94:150" ht="16.5" x14ac:dyDescent="0.2">
      <c r="CP276" s="33">
        <v>122</v>
      </c>
      <c r="CQ276" s="33">
        <v>3</v>
      </c>
      <c r="CR276" s="13">
        <f>[1]卡牌消耗!DF126</f>
        <v>68300</v>
      </c>
      <c r="CS276" s="13">
        <f t="shared" si="56"/>
        <v>27320</v>
      </c>
      <c r="DR276" s="13">
        <v>122</v>
      </c>
      <c r="DS276" s="13">
        <v>2</v>
      </c>
      <c r="DT276" s="13">
        <f t="shared" si="57"/>
        <v>98520</v>
      </c>
      <c r="EH276" s="13">
        <f>[1]新神器!HA278</f>
        <v>17</v>
      </c>
      <c r="EI276" s="13">
        <f t="shared" si="58"/>
        <v>4</v>
      </c>
      <c r="EJ276" s="13">
        <f t="shared" si="59"/>
        <v>2</v>
      </c>
      <c r="EK276" s="13">
        <f>[1]新神器!HE278</f>
        <v>1606019</v>
      </c>
      <c r="EL276" s="13" t="str">
        <f>[1]新神器!HF278</f>
        <v>神器4-3 : 8级</v>
      </c>
      <c r="EM276" s="13">
        <f>[1]新神器!HH278</f>
        <v>8</v>
      </c>
      <c r="EN276" s="13">
        <f>[1]新神器!HJ278</f>
        <v>3</v>
      </c>
      <c r="EO276" s="13">
        <f>[2]新神器!$AW277*6</f>
        <v>15438</v>
      </c>
      <c r="EP276" s="13">
        <f t="shared" si="60"/>
        <v>2154</v>
      </c>
      <c r="EQ276" s="13">
        <f t="shared" si="55"/>
        <v>225</v>
      </c>
      <c r="ER276" s="13">
        <f>[1]新神器!$HL278</f>
        <v>6100</v>
      </c>
      <c r="ES276" s="13">
        <f t="shared" si="61"/>
        <v>231.1</v>
      </c>
      <c r="ET276" s="13">
        <f t="shared" si="62"/>
        <v>55.92</v>
      </c>
    </row>
    <row r="277" spans="94:150" ht="16.5" x14ac:dyDescent="0.2">
      <c r="CP277" s="33">
        <v>123</v>
      </c>
      <c r="CQ277" s="33">
        <v>3</v>
      </c>
      <c r="CR277" s="13">
        <f>[1]卡牌消耗!DF127</f>
        <v>71400</v>
      </c>
      <c r="CS277" s="13">
        <f t="shared" si="56"/>
        <v>28560</v>
      </c>
      <c r="DR277" s="13">
        <v>123</v>
      </c>
      <c r="DS277" s="13">
        <v>2</v>
      </c>
      <c r="DT277" s="13">
        <f t="shared" si="57"/>
        <v>100600</v>
      </c>
      <c r="EH277" s="13">
        <f>[1]新神器!HA279</f>
        <v>17</v>
      </c>
      <c r="EI277" s="13">
        <f t="shared" si="58"/>
        <v>4</v>
      </c>
      <c r="EJ277" s="13">
        <f t="shared" si="59"/>
        <v>2</v>
      </c>
      <c r="EK277" s="13">
        <f>[1]新神器!HE279</f>
        <v>1606019</v>
      </c>
      <c r="EL277" s="13" t="str">
        <f>[1]新神器!HF279</f>
        <v>神器4-3 : 9级</v>
      </c>
      <c r="EM277" s="13">
        <f>[1]新神器!HH279</f>
        <v>9</v>
      </c>
      <c r="EN277" s="13">
        <f>[1]新神器!HJ279</f>
        <v>3</v>
      </c>
      <c r="EO277" s="13">
        <f>[2]新神器!$AW278*6</f>
        <v>17688</v>
      </c>
      <c r="EP277" s="13">
        <f t="shared" si="60"/>
        <v>2250</v>
      </c>
      <c r="EQ277" s="13">
        <f t="shared" si="55"/>
        <v>225</v>
      </c>
      <c r="ER277" s="13">
        <f>[1]新神器!$HL279</f>
        <v>6250</v>
      </c>
      <c r="ES277" s="13">
        <f t="shared" si="61"/>
        <v>231.25</v>
      </c>
      <c r="ET277" s="13">
        <f t="shared" si="62"/>
        <v>58.38</v>
      </c>
    </row>
    <row r="278" spans="94:150" ht="16.5" x14ac:dyDescent="0.2">
      <c r="CP278" s="33">
        <v>124</v>
      </c>
      <c r="CQ278" s="33">
        <v>3</v>
      </c>
      <c r="CR278" s="13">
        <f>[1]卡牌消耗!DF128</f>
        <v>74500</v>
      </c>
      <c r="CS278" s="13">
        <f t="shared" si="56"/>
        <v>29800</v>
      </c>
      <c r="DR278" s="13">
        <v>124</v>
      </c>
      <c r="DS278" s="13">
        <v>2</v>
      </c>
      <c r="DT278" s="13">
        <f t="shared" si="57"/>
        <v>102680</v>
      </c>
      <c r="EH278" s="13">
        <f>[1]新神器!HA280</f>
        <v>17</v>
      </c>
      <c r="EI278" s="13">
        <f t="shared" si="58"/>
        <v>4</v>
      </c>
      <c r="EJ278" s="13">
        <f t="shared" si="59"/>
        <v>2</v>
      </c>
      <c r="EK278" s="13">
        <f>[1]新神器!HE280</f>
        <v>1606019</v>
      </c>
      <c r="EL278" s="13" t="str">
        <f>[1]新神器!HF280</f>
        <v>神器4-3 : 10级</v>
      </c>
      <c r="EM278" s="13">
        <f>[1]新神器!HH280</f>
        <v>10</v>
      </c>
      <c r="EN278" s="13">
        <f>[1]新神器!HJ280</f>
        <v>5</v>
      </c>
      <c r="EO278" s="13">
        <f>[2]新神器!$AW279*6</f>
        <v>20040</v>
      </c>
      <c r="EP278" s="13">
        <f t="shared" si="60"/>
        <v>2352</v>
      </c>
      <c r="EQ278" s="13">
        <f t="shared" si="55"/>
        <v>375</v>
      </c>
      <c r="ER278" s="13">
        <f>[1]新神器!$HL280</f>
        <v>6400</v>
      </c>
      <c r="ES278" s="13">
        <f t="shared" si="61"/>
        <v>381.4</v>
      </c>
      <c r="ET278" s="13">
        <f t="shared" si="62"/>
        <v>37</v>
      </c>
    </row>
    <row r="279" spans="94:150" ht="16.5" x14ac:dyDescent="0.2">
      <c r="CP279" s="33">
        <v>125</v>
      </c>
      <c r="CQ279" s="33">
        <v>3</v>
      </c>
      <c r="CR279" s="13">
        <f>[1]卡牌消耗!DF129</f>
        <v>74750</v>
      </c>
      <c r="CS279" s="13">
        <f t="shared" si="56"/>
        <v>29900</v>
      </c>
      <c r="DR279" s="13">
        <v>125</v>
      </c>
      <c r="DS279" s="13">
        <v>2</v>
      </c>
      <c r="DT279" s="13">
        <f t="shared" si="57"/>
        <v>104800</v>
      </c>
      <c r="EH279" s="13">
        <f>[1]新神器!HA281</f>
        <v>17</v>
      </c>
      <c r="EI279" s="13">
        <f t="shared" si="58"/>
        <v>4</v>
      </c>
      <c r="EJ279" s="13">
        <f t="shared" si="59"/>
        <v>2</v>
      </c>
      <c r="EK279" s="13">
        <f>[1]新神器!HE281</f>
        <v>1606019</v>
      </c>
      <c r="EL279" s="13" t="str">
        <f>[1]新神器!HF281</f>
        <v>神器4-3 : 11级</v>
      </c>
      <c r="EM279" s="13">
        <f>[1]新神器!HH281</f>
        <v>11</v>
      </c>
      <c r="EN279" s="13">
        <f>[1]新神器!HJ281</f>
        <v>5</v>
      </c>
      <c r="EO279" s="13">
        <f>[2]新神器!$AW280*6</f>
        <v>22494</v>
      </c>
      <c r="EP279" s="13">
        <f t="shared" si="60"/>
        <v>2454</v>
      </c>
      <c r="EQ279" s="13">
        <f t="shared" si="55"/>
        <v>375</v>
      </c>
      <c r="ER279" s="13">
        <f>[1]新神器!$HL281</f>
        <v>6550</v>
      </c>
      <c r="ES279" s="13">
        <f t="shared" si="61"/>
        <v>381.55</v>
      </c>
      <c r="ET279" s="13">
        <f t="shared" si="62"/>
        <v>38.590000000000003</v>
      </c>
    </row>
    <row r="280" spans="94:150" ht="16.5" x14ac:dyDescent="0.2">
      <c r="CP280" s="33">
        <v>126</v>
      </c>
      <c r="CQ280" s="33">
        <v>3</v>
      </c>
      <c r="CR280" s="13">
        <f>[1]卡牌消耗!DF130</f>
        <v>78500</v>
      </c>
      <c r="CS280" s="13">
        <f t="shared" si="56"/>
        <v>31400</v>
      </c>
      <c r="DR280" s="13">
        <v>126</v>
      </c>
      <c r="DS280" s="13">
        <v>2</v>
      </c>
      <c r="DT280" s="13">
        <f t="shared" si="57"/>
        <v>106880</v>
      </c>
      <c r="EH280" s="13">
        <f>[1]新神器!HA282</f>
        <v>17</v>
      </c>
      <c r="EI280" s="13">
        <f t="shared" si="58"/>
        <v>4</v>
      </c>
      <c r="EJ280" s="13">
        <f t="shared" si="59"/>
        <v>2</v>
      </c>
      <c r="EK280" s="13">
        <f>[1]新神器!HE282</f>
        <v>1606019</v>
      </c>
      <c r="EL280" s="13" t="str">
        <f>[1]新神器!HF282</f>
        <v>神器4-3 : 12级</v>
      </c>
      <c r="EM280" s="13">
        <f>[1]新神器!HH282</f>
        <v>12</v>
      </c>
      <c r="EN280" s="13">
        <f>[1]新神器!HJ282</f>
        <v>6</v>
      </c>
      <c r="EO280" s="13">
        <f>[2]新神器!$AW281*6</f>
        <v>25074</v>
      </c>
      <c r="EP280" s="13">
        <f t="shared" si="60"/>
        <v>2580</v>
      </c>
      <c r="EQ280" s="13">
        <f t="shared" si="55"/>
        <v>450</v>
      </c>
      <c r="ER280" s="13">
        <f>[1]新神器!$HL282</f>
        <v>6700</v>
      </c>
      <c r="ES280" s="13">
        <f t="shared" si="61"/>
        <v>456.7</v>
      </c>
      <c r="ET280" s="13">
        <f t="shared" si="62"/>
        <v>33.9</v>
      </c>
    </row>
    <row r="281" spans="94:150" ht="16.5" x14ac:dyDescent="0.2">
      <c r="CP281" s="33">
        <v>127</v>
      </c>
      <c r="CQ281" s="33">
        <v>3</v>
      </c>
      <c r="CR281" s="13">
        <f>[1]卡牌消耗!DF131</f>
        <v>82250</v>
      </c>
      <c r="CS281" s="13">
        <f t="shared" si="56"/>
        <v>32900</v>
      </c>
      <c r="DR281" s="13">
        <v>127</v>
      </c>
      <c r="DS281" s="13">
        <v>2</v>
      </c>
      <c r="DT281" s="13">
        <f t="shared" si="57"/>
        <v>108960</v>
      </c>
      <c r="EH281" s="13">
        <f>[1]新神器!HA283</f>
        <v>17</v>
      </c>
      <c r="EI281" s="13">
        <f t="shared" si="58"/>
        <v>4</v>
      </c>
      <c r="EJ281" s="13">
        <f t="shared" si="59"/>
        <v>2</v>
      </c>
      <c r="EK281" s="13">
        <f>[1]新神器!HE283</f>
        <v>1606019</v>
      </c>
      <c r="EL281" s="13" t="str">
        <f>[1]新神器!HF283</f>
        <v>神器4-3 : 13级</v>
      </c>
      <c r="EM281" s="13">
        <f>[1]新神器!HH283</f>
        <v>13</v>
      </c>
      <c r="EN281" s="13">
        <f>[1]新神器!HJ283</f>
        <v>7</v>
      </c>
      <c r="EO281" s="13">
        <f>[2]新神器!$AW282*6</f>
        <v>27756</v>
      </c>
      <c r="EP281" s="13">
        <f t="shared" si="60"/>
        <v>2682</v>
      </c>
      <c r="EQ281" s="13">
        <f t="shared" si="55"/>
        <v>525</v>
      </c>
      <c r="ER281" s="13">
        <f>[1]新神器!$HL283</f>
        <v>6800</v>
      </c>
      <c r="ES281" s="13">
        <f t="shared" si="61"/>
        <v>531.79999999999995</v>
      </c>
      <c r="ET281" s="13">
        <f t="shared" si="62"/>
        <v>30.26</v>
      </c>
    </row>
    <row r="282" spans="94:150" ht="16.5" x14ac:dyDescent="0.2">
      <c r="CP282" s="33">
        <v>128</v>
      </c>
      <c r="CQ282" s="33">
        <v>3</v>
      </c>
      <c r="CR282" s="13">
        <f>[1]卡牌消耗!DF132</f>
        <v>85950</v>
      </c>
      <c r="CS282" s="13">
        <f t="shared" si="56"/>
        <v>34380</v>
      </c>
      <c r="DR282" s="13">
        <v>128</v>
      </c>
      <c r="DS282" s="13">
        <v>2</v>
      </c>
      <c r="DT282" s="13">
        <f t="shared" si="57"/>
        <v>111080</v>
      </c>
      <c r="EH282" s="13">
        <f>[1]新神器!HA284</f>
        <v>17</v>
      </c>
      <c r="EI282" s="13">
        <f t="shared" si="58"/>
        <v>4</v>
      </c>
      <c r="EJ282" s="13">
        <f t="shared" si="59"/>
        <v>2</v>
      </c>
      <c r="EK282" s="13">
        <f>[1]新神器!HE284</f>
        <v>1606019</v>
      </c>
      <c r="EL282" s="13" t="str">
        <f>[1]新神器!HF284</f>
        <v>神器4-3 : 14级</v>
      </c>
      <c r="EM282" s="13">
        <f>[1]新神器!HH284</f>
        <v>14</v>
      </c>
      <c r="EN282" s="13">
        <f>[1]新神器!HJ284</f>
        <v>7</v>
      </c>
      <c r="EO282" s="13">
        <f>[2]新神器!$AW283*6</f>
        <v>30540</v>
      </c>
      <c r="EP282" s="13">
        <f t="shared" si="60"/>
        <v>2784</v>
      </c>
      <c r="EQ282" s="13">
        <f t="shared" si="55"/>
        <v>525</v>
      </c>
      <c r="ER282" s="13">
        <f>[1]新神器!$HL284</f>
        <v>6950</v>
      </c>
      <c r="ES282" s="13">
        <f t="shared" si="61"/>
        <v>531.95000000000005</v>
      </c>
      <c r="ET282" s="13">
        <f t="shared" si="62"/>
        <v>31.4</v>
      </c>
    </row>
    <row r="283" spans="94:150" ht="16.5" x14ac:dyDescent="0.2">
      <c r="CP283" s="33">
        <v>129</v>
      </c>
      <c r="CQ283" s="33">
        <v>3</v>
      </c>
      <c r="CR283" s="13">
        <f>[1]卡牌消耗!DF133</f>
        <v>89700</v>
      </c>
      <c r="CS283" s="13">
        <f t="shared" si="56"/>
        <v>35880</v>
      </c>
      <c r="DR283" s="13">
        <v>129</v>
      </c>
      <c r="DS283" s="13">
        <v>2</v>
      </c>
      <c r="DT283" s="13">
        <f t="shared" si="57"/>
        <v>113160</v>
      </c>
      <c r="EH283" s="13">
        <f>[1]新神器!HA285</f>
        <v>17</v>
      </c>
      <c r="EI283" s="13">
        <f t="shared" si="58"/>
        <v>4</v>
      </c>
      <c r="EJ283" s="13">
        <f t="shared" si="59"/>
        <v>2</v>
      </c>
      <c r="EK283" s="13">
        <f>[1]新神器!HE285</f>
        <v>1606019</v>
      </c>
      <c r="EL283" s="13" t="str">
        <f>[1]新神器!HF285</f>
        <v>神器4-3 : 15级</v>
      </c>
      <c r="EM283" s="13">
        <f>[1]新神器!HH285</f>
        <v>15</v>
      </c>
      <c r="EN283" s="13">
        <f>[1]新神器!HJ285</f>
        <v>7</v>
      </c>
      <c r="EO283" s="13">
        <f>[2]新神器!$AW284*6</f>
        <v>33420</v>
      </c>
      <c r="EP283" s="13">
        <f t="shared" si="60"/>
        <v>2880</v>
      </c>
      <c r="EQ283" s="13">
        <f t="shared" si="55"/>
        <v>525</v>
      </c>
      <c r="ER283" s="13">
        <f>[1]新神器!$HL285</f>
        <v>7050</v>
      </c>
      <c r="ES283" s="13">
        <f t="shared" si="61"/>
        <v>532.04999999999995</v>
      </c>
      <c r="ET283" s="13">
        <f t="shared" si="62"/>
        <v>32.479999999999997</v>
      </c>
    </row>
    <row r="284" spans="94:150" ht="16.5" x14ac:dyDescent="0.2">
      <c r="CP284" s="33">
        <v>130</v>
      </c>
      <c r="CQ284" s="33">
        <v>3</v>
      </c>
      <c r="CR284" s="13">
        <f>[1]卡牌消耗!DF134</f>
        <v>92350</v>
      </c>
      <c r="CS284" s="13">
        <f t="shared" si="56"/>
        <v>36940</v>
      </c>
      <c r="DR284" s="13">
        <v>130</v>
      </c>
      <c r="DS284" s="13">
        <v>2</v>
      </c>
      <c r="DT284" s="13">
        <f t="shared" si="57"/>
        <v>115280</v>
      </c>
      <c r="EH284" s="13">
        <f>[1]新神器!HA286</f>
        <v>17</v>
      </c>
      <c r="EI284" s="13">
        <f t="shared" si="58"/>
        <v>4</v>
      </c>
      <c r="EJ284" s="13">
        <f t="shared" si="59"/>
        <v>2</v>
      </c>
      <c r="EK284" s="13">
        <f>[1]新神器!HE286</f>
        <v>1606019</v>
      </c>
      <c r="EL284" s="13" t="str">
        <f>[1]新神器!HF286</f>
        <v>神器4-3 : 16级</v>
      </c>
      <c r="EM284" s="13">
        <f>[1]新神器!HH286</f>
        <v>16</v>
      </c>
      <c r="EN284" s="13">
        <f>[1]新神器!HJ286</f>
        <v>10</v>
      </c>
      <c r="EO284" s="13">
        <f>[2]新神器!$AW285*6</f>
        <v>36438</v>
      </c>
      <c r="EP284" s="13">
        <f t="shared" si="60"/>
        <v>3018</v>
      </c>
      <c r="EQ284" s="13">
        <f t="shared" si="55"/>
        <v>750</v>
      </c>
      <c r="ER284" s="13">
        <f>[1]新神器!$HL286</f>
        <v>7200</v>
      </c>
      <c r="ES284" s="13">
        <f t="shared" si="61"/>
        <v>757.2</v>
      </c>
      <c r="ET284" s="13">
        <f t="shared" si="62"/>
        <v>23.91</v>
      </c>
    </row>
    <row r="285" spans="94:150" ht="16.5" x14ac:dyDescent="0.2">
      <c r="CP285" s="33">
        <v>131</v>
      </c>
      <c r="CQ285" s="33">
        <v>3</v>
      </c>
      <c r="CR285" s="13">
        <f>[1]卡牌消耗!DF135</f>
        <v>96950</v>
      </c>
      <c r="CS285" s="13">
        <f t="shared" si="56"/>
        <v>38780</v>
      </c>
      <c r="DR285" s="13">
        <v>131</v>
      </c>
      <c r="DS285" s="13">
        <v>2</v>
      </c>
      <c r="DT285" s="13">
        <f t="shared" si="57"/>
        <v>117360</v>
      </c>
      <c r="EH285" s="13">
        <f>[1]新神器!HA287</f>
        <v>17</v>
      </c>
      <c r="EI285" s="13">
        <f t="shared" si="58"/>
        <v>4</v>
      </c>
      <c r="EJ285" s="13">
        <f t="shared" si="59"/>
        <v>2</v>
      </c>
      <c r="EK285" s="13">
        <f>[1]新神器!HE287</f>
        <v>1606019</v>
      </c>
      <c r="EL285" s="13" t="str">
        <f>[1]新神器!HF287</f>
        <v>神器4-3 : 17级</v>
      </c>
      <c r="EM285" s="13">
        <f>[1]新神器!HH287</f>
        <v>17</v>
      </c>
      <c r="EN285" s="13">
        <f>[1]新神器!HJ287</f>
        <v>10</v>
      </c>
      <c r="EO285" s="13">
        <f>[2]新神器!$AW286*6</f>
        <v>39546</v>
      </c>
      <c r="EP285" s="13">
        <f t="shared" si="60"/>
        <v>3108</v>
      </c>
      <c r="EQ285" s="13">
        <f t="shared" si="55"/>
        <v>750</v>
      </c>
      <c r="ER285" s="13">
        <f>[1]新神器!$HL287</f>
        <v>7350</v>
      </c>
      <c r="ES285" s="13">
        <f t="shared" si="61"/>
        <v>757.35</v>
      </c>
      <c r="ET285" s="13">
        <f t="shared" si="62"/>
        <v>24.62</v>
      </c>
    </row>
    <row r="286" spans="94:150" ht="16.5" x14ac:dyDescent="0.2">
      <c r="CP286" s="33">
        <v>132</v>
      </c>
      <c r="CQ286" s="33">
        <v>3</v>
      </c>
      <c r="CR286" s="13">
        <f>[1]卡牌消耗!DF136</f>
        <v>101600</v>
      </c>
      <c r="CS286" s="13">
        <f t="shared" si="56"/>
        <v>40640</v>
      </c>
      <c r="DR286" s="13">
        <v>132</v>
      </c>
      <c r="DS286" s="13">
        <v>2</v>
      </c>
      <c r="DT286" s="13">
        <f t="shared" si="57"/>
        <v>119480</v>
      </c>
      <c r="EH286" s="13">
        <f>[1]新神器!HA288</f>
        <v>17</v>
      </c>
      <c r="EI286" s="13">
        <f t="shared" si="58"/>
        <v>4</v>
      </c>
      <c r="EJ286" s="13">
        <f t="shared" si="59"/>
        <v>2</v>
      </c>
      <c r="EK286" s="13">
        <f>[1]新神器!HE288</f>
        <v>1606019</v>
      </c>
      <c r="EL286" s="13" t="str">
        <f>[1]新神器!HF288</f>
        <v>神器4-3 : 18级</v>
      </c>
      <c r="EM286" s="13">
        <f>[1]新神器!HH288</f>
        <v>18</v>
      </c>
      <c r="EN286" s="13">
        <f>[1]新神器!HJ288</f>
        <v>10</v>
      </c>
      <c r="EO286" s="13">
        <f>[2]新神器!$AW287*6</f>
        <v>42762</v>
      </c>
      <c r="EP286" s="13">
        <f t="shared" si="60"/>
        <v>3216</v>
      </c>
      <c r="EQ286" s="13">
        <f t="shared" si="55"/>
        <v>750</v>
      </c>
      <c r="ER286" s="13">
        <f>[1]新神器!$HL288</f>
        <v>7450</v>
      </c>
      <c r="ES286" s="13">
        <f t="shared" si="61"/>
        <v>757.45</v>
      </c>
      <c r="ET286" s="13">
        <f t="shared" si="62"/>
        <v>25.47</v>
      </c>
    </row>
    <row r="287" spans="94:150" ht="16.5" x14ac:dyDescent="0.2">
      <c r="CP287" s="33">
        <v>133</v>
      </c>
      <c r="CQ287" s="33">
        <v>3</v>
      </c>
      <c r="CR287" s="13">
        <f>[1]卡牌消耗!DF137</f>
        <v>106200</v>
      </c>
      <c r="CS287" s="13">
        <f t="shared" si="56"/>
        <v>42480</v>
      </c>
      <c r="DR287" s="13">
        <v>133</v>
      </c>
      <c r="DS287" s="13">
        <v>2</v>
      </c>
      <c r="DT287" s="13">
        <f t="shared" si="57"/>
        <v>121560</v>
      </c>
      <c r="EH287" s="13">
        <f>[1]新神器!HA289</f>
        <v>18</v>
      </c>
      <c r="EI287" s="13">
        <f t="shared" si="58"/>
        <v>4</v>
      </c>
      <c r="EJ287" s="13">
        <f t="shared" si="59"/>
        <v>2</v>
      </c>
      <c r="EK287" s="13">
        <f>[1]新神器!HE289</f>
        <v>1606020</v>
      </c>
      <c r="EL287" s="13" t="str">
        <f>[1]新神器!HF289</f>
        <v>神器4-4 : 1级</v>
      </c>
      <c r="EM287" s="13">
        <f>[1]新神器!HH289</f>
        <v>1</v>
      </c>
      <c r="EN287" s="13">
        <f>[1]新神器!HJ289</f>
        <v>1</v>
      </c>
      <c r="EO287" s="13">
        <f>[2]新神器!$AW288*6</f>
        <v>2682</v>
      </c>
      <c r="EP287" s="13">
        <f t="shared" si="60"/>
        <v>2682</v>
      </c>
      <c r="EQ287" s="13">
        <f t="shared" si="55"/>
        <v>75</v>
      </c>
      <c r="ER287" s="13">
        <f>[1]新神器!$HL289</f>
        <v>4950</v>
      </c>
      <c r="ES287" s="13">
        <f t="shared" si="61"/>
        <v>79.95</v>
      </c>
      <c r="ET287" s="13">
        <f t="shared" si="62"/>
        <v>201.28</v>
      </c>
    </row>
    <row r="288" spans="94:150" ht="16.5" x14ac:dyDescent="0.2">
      <c r="CP288" s="33">
        <v>134</v>
      </c>
      <c r="CQ288" s="33">
        <v>3</v>
      </c>
      <c r="CR288" s="13">
        <f>[1]卡牌消耗!DF138</f>
        <v>110800</v>
      </c>
      <c r="CS288" s="13">
        <f t="shared" si="56"/>
        <v>44320</v>
      </c>
      <c r="DR288" s="13">
        <v>134</v>
      </c>
      <c r="DS288" s="13">
        <v>2</v>
      </c>
      <c r="DT288" s="13">
        <f t="shared" si="57"/>
        <v>123640</v>
      </c>
      <c r="EH288" s="13">
        <f>[1]新神器!HA290</f>
        <v>18</v>
      </c>
      <c r="EI288" s="13">
        <f t="shared" si="58"/>
        <v>4</v>
      </c>
      <c r="EJ288" s="13">
        <f t="shared" si="59"/>
        <v>2</v>
      </c>
      <c r="EK288" s="13">
        <f>[1]新神器!HE290</f>
        <v>1606020</v>
      </c>
      <c r="EL288" s="13" t="str">
        <f>[1]新神器!HF290</f>
        <v>神器4-4 : 2级</v>
      </c>
      <c r="EM288" s="13">
        <f>[1]新神器!HH290</f>
        <v>2</v>
      </c>
      <c r="EN288" s="13">
        <f>[1]新神器!HJ290</f>
        <v>1</v>
      </c>
      <c r="EO288" s="13">
        <f>[2]新神器!$AW289*6</f>
        <v>4176</v>
      </c>
      <c r="EP288" s="13">
        <f t="shared" si="60"/>
        <v>1494</v>
      </c>
      <c r="EQ288" s="13">
        <f t="shared" si="55"/>
        <v>75</v>
      </c>
      <c r="ER288" s="13">
        <f>[1]新神器!$HL290</f>
        <v>5150</v>
      </c>
      <c r="ES288" s="13">
        <f t="shared" si="61"/>
        <v>80.150000000000006</v>
      </c>
      <c r="ET288" s="13">
        <f t="shared" si="62"/>
        <v>111.84</v>
      </c>
    </row>
    <row r="289" spans="94:150" ht="16.5" x14ac:dyDescent="0.2">
      <c r="CP289" s="33">
        <v>135</v>
      </c>
      <c r="CQ289" s="33">
        <v>3</v>
      </c>
      <c r="CR289" s="13">
        <f>[1]卡牌消耗!DF139</f>
        <v>115850</v>
      </c>
      <c r="CS289" s="13">
        <f t="shared" si="56"/>
        <v>46340</v>
      </c>
      <c r="DR289" s="13">
        <v>135</v>
      </c>
      <c r="DS289" s="13">
        <v>2</v>
      </c>
      <c r="DT289" s="13">
        <f t="shared" si="57"/>
        <v>125760</v>
      </c>
      <c r="EH289" s="13">
        <f>[1]新神器!HA291</f>
        <v>18</v>
      </c>
      <c r="EI289" s="13">
        <f t="shared" si="58"/>
        <v>4</v>
      </c>
      <c r="EJ289" s="13">
        <f t="shared" si="59"/>
        <v>2</v>
      </c>
      <c r="EK289" s="13">
        <f>[1]新神器!HE291</f>
        <v>1606020</v>
      </c>
      <c r="EL289" s="13" t="str">
        <f>[1]新神器!HF291</f>
        <v>神器4-4 : 3级</v>
      </c>
      <c r="EM289" s="13">
        <f>[1]新神器!HH291</f>
        <v>3</v>
      </c>
      <c r="EN289" s="13">
        <f>[1]新神器!HJ291</f>
        <v>1</v>
      </c>
      <c r="EO289" s="13">
        <f>[2]新神器!$AW290*6</f>
        <v>5796</v>
      </c>
      <c r="EP289" s="13">
        <f t="shared" si="60"/>
        <v>1620</v>
      </c>
      <c r="EQ289" s="13">
        <f t="shared" si="55"/>
        <v>75</v>
      </c>
      <c r="ER289" s="13">
        <f>[1]新神器!$HL291</f>
        <v>5300</v>
      </c>
      <c r="ES289" s="13">
        <f t="shared" si="61"/>
        <v>80.3</v>
      </c>
      <c r="ET289" s="13">
        <f t="shared" si="62"/>
        <v>121.05</v>
      </c>
    </row>
    <row r="290" spans="94:150" ht="16.5" x14ac:dyDescent="0.2">
      <c r="CP290" s="33">
        <v>136</v>
      </c>
      <c r="CQ290" s="33">
        <v>3</v>
      </c>
      <c r="CR290" s="13">
        <f>[1]卡牌消耗!DF140</f>
        <v>121650</v>
      </c>
      <c r="CS290" s="13">
        <f t="shared" si="56"/>
        <v>48660</v>
      </c>
      <c r="DR290" s="13">
        <v>136</v>
      </c>
      <c r="DS290" s="13">
        <v>2</v>
      </c>
      <c r="DT290" s="13">
        <f t="shared" si="57"/>
        <v>255480</v>
      </c>
      <c r="EH290" s="13">
        <f>[1]新神器!HA292</f>
        <v>18</v>
      </c>
      <c r="EI290" s="13">
        <f t="shared" si="58"/>
        <v>4</v>
      </c>
      <c r="EJ290" s="13">
        <f t="shared" si="59"/>
        <v>2</v>
      </c>
      <c r="EK290" s="13">
        <f>[1]新神器!HE292</f>
        <v>1606020</v>
      </c>
      <c r="EL290" s="13" t="str">
        <f>[1]新神器!HF292</f>
        <v>神器4-4 : 4级</v>
      </c>
      <c r="EM290" s="13">
        <f>[1]新神器!HH292</f>
        <v>4</v>
      </c>
      <c r="EN290" s="13">
        <f>[1]新神器!HJ292</f>
        <v>2</v>
      </c>
      <c r="EO290" s="13">
        <f>[2]新神器!$AW291*6</f>
        <v>7488</v>
      </c>
      <c r="EP290" s="13">
        <f t="shared" si="60"/>
        <v>1692</v>
      </c>
      <c r="EQ290" s="13">
        <f t="shared" si="55"/>
        <v>150</v>
      </c>
      <c r="ER290" s="13">
        <f>[1]新神器!$HL292</f>
        <v>5500</v>
      </c>
      <c r="ES290" s="13">
        <f t="shared" si="61"/>
        <v>155.5</v>
      </c>
      <c r="ET290" s="13">
        <f t="shared" si="62"/>
        <v>65.290000000000006</v>
      </c>
    </row>
    <row r="291" spans="94:150" ht="16.5" x14ac:dyDescent="0.2">
      <c r="CP291" s="33">
        <v>137</v>
      </c>
      <c r="CQ291" s="33">
        <v>3</v>
      </c>
      <c r="CR291" s="13">
        <f>[1]卡牌消耗!DF141</f>
        <v>127450</v>
      </c>
      <c r="CS291" s="13">
        <f t="shared" si="56"/>
        <v>50980</v>
      </c>
      <c r="DR291" s="13">
        <v>137</v>
      </c>
      <c r="DS291" s="13">
        <v>2</v>
      </c>
      <c r="DT291" s="13">
        <f t="shared" si="57"/>
        <v>279800</v>
      </c>
      <c r="EH291" s="13">
        <f>[1]新神器!HA293</f>
        <v>18</v>
      </c>
      <c r="EI291" s="13">
        <f t="shared" si="58"/>
        <v>4</v>
      </c>
      <c r="EJ291" s="13">
        <f t="shared" si="59"/>
        <v>2</v>
      </c>
      <c r="EK291" s="13">
        <f>[1]新神器!HE293</f>
        <v>1606020</v>
      </c>
      <c r="EL291" s="13" t="str">
        <f>[1]新神器!HF293</f>
        <v>神器4-4 : 5级</v>
      </c>
      <c r="EM291" s="13">
        <f>[1]新神器!HH293</f>
        <v>5</v>
      </c>
      <c r="EN291" s="13">
        <f>[1]新神器!HJ293</f>
        <v>2</v>
      </c>
      <c r="EO291" s="13">
        <f>[2]新神器!$AW292*6</f>
        <v>9312</v>
      </c>
      <c r="EP291" s="13">
        <f t="shared" si="60"/>
        <v>1824</v>
      </c>
      <c r="EQ291" s="13">
        <f t="shared" si="55"/>
        <v>150</v>
      </c>
      <c r="ER291" s="13">
        <f>[1]新神器!$HL293</f>
        <v>5650</v>
      </c>
      <c r="ES291" s="13">
        <f t="shared" si="61"/>
        <v>155.65</v>
      </c>
      <c r="ET291" s="13">
        <f t="shared" si="62"/>
        <v>70.31</v>
      </c>
    </row>
    <row r="292" spans="94:150" ht="16.5" x14ac:dyDescent="0.2">
      <c r="CP292" s="33">
        <v>138</v>
      </c>
      <c r="CQ292" s="33">
        <v>3</v>
      </c>
      <c r="CR292" s="13">
        <f>[1]卡牌消耗!DF142</f>
        <v>133250</v>
      </c>
      <c r="CS292" s="13">
        <f t="shared" si="56"/>
        <v>53300</v>
      </c>
      <c r="DR292" s="13">
        <v>138</v>
      </c>
      <c r="DS292" s="13">
        <v>2</v>
      </c>
      <c r="DT292" s="13">
        <f t="shared" si="57"/>
        <v>304120</v>
      </c>
      <c r="EH292" s="13">
        <f>[1]新神器!HA294</f>
        <v>18</v>
      </c>
      <c r="EI292" s="13">
        <f t="shared" si="58"/>
        <v>4</v>
      </c>
      <c r="EJ292" s="13">
        <f t="shared" si="59"/>
        <v>2</v>
      </c>
      <c r="EK292" s="13">
        <f>[1]新神器!HE294</f>
        <v>1606020</v>
      </c>
      <c r="EL292" s="13" t="str">
        <f>[1]新神器!HF294</f>
        <v>神器4-4 : 6级</v>
      </c>
      <c r="EM292" s="13">
        <f>[1]新神器!HH294</f>
        <v>6</v>
      </c>
      <c r="EN292" s="13">
        <f>[1]新神器!HJ294</f>
        <v>2</v>
      </c>
      <c r="EO292" s="13">
        <f>[2]新神器!$AW293*6</f>
        <v>11262</v>
      </c>
      <c r="EP292" s="13">
        <f t="shared" si="60"/>
        <v>1950</v>
      </c>
      <c r="EQ292" s="13">
        <f t="shared" si="55"/>
        <v>150</v>
      </c>
      <c r="ER292" s="13">
        <f>[1]新神器!$HL294</f>
        <v>5800</v>
      </c>
      <c r="ES292" s="13">
        <f t="shared" si="61"/>
        <v>155.80000000000001</v>
      </c>
      <c r="ET292" s="13">
        <f t="shared" si="62"/>
        <v>75.099999999999994</v>
      </c>
    </row>
    <row r="293" spans="94:150" ht="16.5" x14ac:dyDescent="0.2">
      <c r="CP293" s="33">
        <v>139</v>
      </c>
      <c r="CQ293" s="33">
        <v>3</v>
      </c>
      <c r="CR293" s="13">
        <f>[1]卡牌消耗!DF143</f>
        <v>139050</v>
      </c>
      <c r="CS293" s="13">
        <f t="shared" si="56"/>
        <v>55620</v>
      </c>
      <c r="DR293" s="13">
        <v>139</v>
      </c>
      <c r="DS293" s="13">
        <v>2</v>
      </c>
      <c r="DT293" s="13">
        <f t="shared" si="57"/>
        <v>328440</v>
      </c>
      <c r="EH293" s="13">
        <f>[1]新神器!HA295</f>
        <v>18</v>
      </c>
      <c r="EI293" s="13">
        <f t="shared" si="58"/>
        <v>4</v>
      </c>
      <c r="EJ293" s="13">
        <f t="shared" si="59"/>
        <v>2</v>
      </c>
      <c r="EK293" s="13">
        <f>[1]新神器!HE295</f>
        <v>1606020</v>
      </c>
      <c r="EL293" s="13" t="str">
        <f>[1]新神器!HF295</f>
        <v>神器4-4 : 7级</v>
      </c>
      <c r="EM293" s="13">
        <f>[1]新神器!HH295</f>
        <v>7</v>
      </c>
      <c r="EN293" s="13">
        <f>[1]新神器!HJ295</f>
        <v>3</v>
      </c>
      <c r="EO293" s="13">
        <f>[2]新神器!$AW294*6</f>
        <v>13284</v>
      </c>
      <c r="EP293" s="13">
        <f t="shared" si="60"/>
        <v>2022</v>
      </c>
      <c r="EQ293" s="13">
        <f t="shared" si="55"/>
        <v>225</v>
      </c>
      <c r="ER293" s="13">
        <f>[1]新神器!$HL295</f>
        <v>5950</v>
      </c>
      <c r="ES293" s="13">
        <f t="shared" si="61"/>
        <v>230.95</v>
      </c>
      <c r="ET293" s="13">
        <f t="shared" si="62"/>
        <v>52.53</v>
      </c>
    </row>
    <row r="294" spans="94:150" ht="16.5" x14ac:dyDescent="0.2">
      <c r="CP294" s="33">
        <v>140</v>
      </c>
      <c r="CQ294" s="33">
        <v>3</v>
      </c>
      <c r="CR294" s="13">
        <f>[1]卡牌消耗!DF144</f>
        <v>146050</v>
      </c>
      <c r="CS294" s="13">
        <f t="shared" si="56"/>
        <v>58420</v>
      </c>
      <c r="DR294" s="13">
        <v>140</v>
      </c>
      <c r="DS294" s="13">
        <v>2</v>
      </c>
      <c r="DT294" s="13">
        <f t="shared" si="57"/>
        <v>352800</v>
      </c>
      <c r="EH294" s="13">
        <f>[1]新神器!HA296</f>
        <v>18</v>
      </c>
      <c r="EI294" s="13">
        <f t="shared" si="58"/>
        <v>4</v>
      </c>
      <c r="EJ294" s="13">
        <f t="shared" si="59"/>
        <v>2</v>
      </c>
      <c r="EK294" s="13">
        <f>[1]新神器!HE296</f>
        <v>1606020</v>
      </c>
      <c r="EL294" s="13" t="str">
        <f>[1]新神器!HF296</f>
        <v>神器4-4 : 8级</v>
      </c>
      <c r="EM294" s="13">
        <f>[1]新神器!HH296</f>
        <v>8</v>
      </c>
      <c r="EN294" s="13">
        <f>[1]新神器!HJ296</f>
        <v>3</v>
      </c>
      <c r="EO294" s="13">
        <f>[2]新神器!$AW295*6</f>
        <v>15438</v>
      </c>
      <c r="EP294" s="13">
        <f t="shared" si="60"/>
        <v>2154</v>
      </c>
      <c r="EQ294" s="13">
        <f t="shared" si="55"/>
        <v>225</v>
      </c>
      <c r="ER294" s="13">
        <f>[1]新神器!$HL296</f>
        <v>6100</v>
      </c>
      <c r="ES294" s="13">
        <f t="shared" si="61"/>
        <v>231.1</v>
      </c>
      <c r="ET294" s="13">
        <f t="shared" si="62"/>
        <v>55.92</v>
      </c>
    </row>
    <row r="295" spans="94:150" ht="16.5" x14ac:dyDescent="0.2">
      <c r="CP295" s="33">
        <v>141</v>
      </c>
      <c r="CQ295" s="33">
        <v>3</v>
      </c>
      <c r="CR295" s="13">
        <f>[1]卡牌消耗!DF145</f>
        <v>153350</v>
      </c>
      <c r="CS295" s="13">
        <f t="shared" si="56"/>
        <v>61340</v>
      </c>
      <c r="DR295" s="13">
        <v>141</v>
      </c>
      <c r="DS295" s="13">
        <v>2</v>
      </c>
      <c r="DT295" s="13">
        <f t="shared" si="57"/>
        <v>377120</v>
      </c>
      <c r="EH295" s="13">
        <f>[1]新神器!HA297</f>
        <v>18</v>
      </c>
      <c r="EI295" s="13">
        <f t="shared" si="58"/>
        <v>4</v>
      </c>
      <c r="EJ295" s="13">
        <f t="shared" si="59"/>
        <v>2</v>
      </c>
      <c r="EK295" s="13">
        <f>[1]新神器!HE297</f>
        <v>1606020</v>
      </c>
      <c r="EL295" s="13" t="str">
        <f>[1]新神器!HF297</f>
        <v>神器4-4 : 9级</v>
      </c>
      <c r="EM295" s="13">
        <f>[1]新神器!HH297</f>
        <v>9</v>
      </c>
      <c r="EN295" s="13">
        <f>[1]新神器!HJ297</f>
        <v>3</v>
      </c>
      <c r="EO295" s="13">
        <f>[2]新神器!$AW296*6</f>
        <v>17688</v>
      </c>
      <c r="EP295" s="13">
        <f t="shared" si="60"/>
        <v>2250</v>
      </c>
      <c r="EQ295" s="13">
        <f t="shared" si="55"/>
        <v>225</v>
      </c>
      <c r="ER295" s="13">
        <f>[1]新神器!$HL297</f>
        <v>6250</v>
      </c>
      <c r="ES295" s="13">
        <f t="shared" si="61"/>
        <v>231.25</v>
      </c>
      <c r="ET295" s="13">
        <f t="shared" si="62"/>
        <v>58.38</v>
      </c>
    </row>
    <row r="296" spans="94:150" ht="16.5" x14ac:dyDescent="0.2">
      <c r="CP296" s="33">
        <v>142</v>
      </c>
      <c r="CQ296" s="33">
        <v>3</v>
      </c>
      <c r="CR296" s="13">
        <f>[1]卡牌消耗!DF146</f>
        <v>160700</v>
      </c>
      <c r="CS296" s="13">
        <f t="shared" si="56"/>
        <v>64280</v>
      </c>
      <c r="DR296" s="13">
        <v>142</v>
      </c>
      <c r="DS296" s="13">
        <v>2</v>
      </c>
      <c r="DT296" s="13">
        <f t="shared" si="57"/>
        <v>401440</v>
      </c>
      <c r="EH296" s="13">
        <f>[1]新神器!HA298</f>
        <v>18</v>
      </c>
      <c r="EI296" s="13">
        <f t="shared" si="58"/>
        <v>4</v>
      </c>
      <c r="EJ296" s="13">
        <f t="shared" si="59"/>
        <v>2</v>
      </c>
      <c r="EK296" s="13">
        <f>[1]新神器!HE298</f>
        <v>1606020</v>
      </c>
      <c r="EL296" s="13" t="str">
        <f>[1]新神器!HF298</f>
        <v>神器4-4 : 10级</v>
      </c>
      <c r="EM296" s="13">
        <f>[1]新神器!HH298</f>
        <v>10</v>
      </c>
      <c r="EN296" s="13">
        <f>[1]新神器!HJ298</f>
        <v>5</v>
      </c>
      <c r="EO296" s="13">
        <f>[2]新神器!$AW297*6</f>
        <v>20040</v>
      </c>
      <c r="EP296" s="13">
        <f t="shared" si="60"/>
        <v>2352</v>
      </c>
      <c r="EQ296" s="13">
        <f t="shared" si="55"/>
        <v>375</v>
      </c>
      <c r="ER296" s="13">
        <f>[1]新神器!$HL298</f>
        <v>6400</v>
      </c>
      <c r="ES296" s="13">
        <f t="shared" si="61"/>
        <v>381.4</v>
      </c>
      <c r="ET296" s="13">
        <f t="shared" si="62"/>
        <v>37</v>
      </c>
    </row>
    <row r="297" spans="94:150" ht="16.5" x14ac:dyDescent="0.2">
      <c r="CP297" s="33">
        <v>143</v>
      </c>
      <c r="CQ297" s="33">
        <v>3</v>
      </c>
      <c r="CR297" s="13">
        <f>[1]卡牌消耗!DF147</f>
        <v>168000</v>
      </c>
      <c r="CS297" s="13">
        <f t="shared" si="56"/>
        <v>67200</v>
      </c>
      <c r="DR297" s="13">
        <v>143</v>
      </c>
      <c r="DS297" s="13">
        <v>2</v>
      </c>
      <c r="DT297" s="13">
        <f t="shared" si="57"/>
        <v>425760</v>
      </c>
      <c r="EH297" s="13">
        <f>[1]新神器!HA299</f>
        <v>18</v>
      </c>
      <c r="EI297" s="13">
        <f t="shared" si="58"/>
        <v>4</v>
      </c>
      <c r="EJ297" s="13">
        <f t="shared" si="59"/>
        <v>2</v>
      </c>
      <c r="EK297" s="13">
        <f>[1]新神器!HE299</f>
        <v>1606020</v>
      </c>
      <c r="EL297" s="13" t="str">
        <f>[1]新神器!HF299</f>
        <v>神器4-4 : 11级</v>
      </c>
      <c r="EM297" s="13">
        <f>[1]新神器!HH299</f>
        <v>11</v>
      </c>
      <c r="EN297" s="13">
        <f>[1]新神器!HJ299</f>
        <v>5</v>
      </c>
      <c r="EO297" s="13">
        <f>[2]新神器!$AW298*6</f>
        <v>22494</v>
      </c>
      <c r="EP297" s="13">
        <f t="shared" si="60"/>
        <v>2454</v>
      </c>
      <c r="EQ297" s="13">
        <f t="shared" si="55"/>
        <v>375</v>
      </c>
      <c r="ER297" s="13">
        <f>[1]新神器!$HL299</f>
        <v>6550</v>
      </c>
      <c r="ES297" s="13">
        <f t="shared" si="61"/>
        <v>381.55</v>
      </c>
      <c r="ET297" s="13">
        <f t="shared" si="62"/>
        <v>38.590000000000003</v>
      </c>
    </row>
    <row r="298" spans="94:150" ht="16.5" x14ac:dyDescent="0.2">
      <c r="CP298" s="33">
        <v>144</v>
      </c>
      <c r="CQ298" s="33">
        <v>3</v>
      </c>
      <c r="CR298" s="13">
        <f>[1]卡牌消耗!DF148</f>
        <v>175300</v>
      </c>
      <c r="CS298" s="13">
        <f t="shared" si="56"/>
        <v>70120</v>
      </c>
      <c r="DR298" s="13">
        <v>144</v>
      </c>
      <c r="DS298" s="13">
        <v>2</v>
      </c>
      <c r="DT298" s="13">
        <f t="shared" si="57"/>
        <v>450080</v>
      </c>
      <c r="EH298" s="13">
        <f>[1]新神器!HA300</f>
        <v>18</v>
      </c>
      <c r="EI298" s="13">
        <f t="shared" si="58"/>
        <v>4</v>
      </c>
      <c r="EJ298" s="13">
        <f t="shared" si="59"/>
        <v>2</v>
      </c>
      <c r="EK298" s="13">
        <f>[1]新神器!HE300</f>
        <v>1606020</v>
      </c>
      <c r="EL298" s="13" t="str">
        <f>[1]新神器!HF300</f>
        <v>神器4-4 : 12级</v>
      </c>
      <c r="EM298" s="13">
        <f>[1]新神器!HH300</f>
        <v>12</v>
      </c>
      <c r="EN298" s="13">
        <f>[1]新神器!HJ300</f>
        <v>6</v>
      </c>
      <c r="EO298" s="13">
        <f>[2]新神器!$AW299*6</f>
        <v>25074</v>
      </c>
      <c r="EP298" s="13">
        <f t="shared" si="60"/>
        <v>2580</v>
      </c>
      <c r="EQ298" s="13">
        <f t="shared" si="55"/>
        <v>450</v>
      </c>
      <c r="ER298" s="13">
        <f>[1]新神器!$HL300</f>
        <v>6700</v>
      </c>
      <c r="ES298" s="13">
        <f t="shared" si="61"/>
        <v>456.7</v>
      </c>
      <c r="ET298" s="13">
        <f t="shared" si="62"/>
        <v>33.9</v>
      </c>
    </row>
    <row r="299" spans="94:150" ht="16.5" x14ac:dyDescent="0.2">
      <c r="CP299" s="33">
        <v>145</v>
      </c>
      <c r="CQ299" s="33">
        <v>3</v>
      </c>
      <c r="CR299" s="13">
        <f>[1]卡牌消耗!DF149</f>
        <v>174750</v>
      </c>
      <c r="CS299" s="13">
        <f t="shared" si="56"/>
        <v>69900</v>
      </c>
      <c r="DR299" s="13">
        <v>145</v>
      </c>
      <c r="DS299" s="13">
        <v>2</v>
      </c>
      <c r="DT299" s="13">
        <f t="shared" si="57"/>
        <v>474440</v>
      </c>
      <c r="EH299" s="13">
        <f>[1]新神器!HA301</f>
        <v>18</v>
      </c>
      <c r="EI299" s="13">
        <f t="shared" si="58"/>
        <v>4</v>
      </c>
      <c r="EJ299" s="13">
        <f t="shared" si="59"/>
        <v>2</v>
      </c>
      <c r="EK299" s="13">
        <f>[1]新神器!HE301</f>
        <v>1606020</v>
      </c>
      <c r="EL299" s="13" t="str">
        <f>[1]新神器!HF301</f>
        <v>神器4-4 : 13级</v>
      </c>
      <c r="EM299" s="13">
        <f>[1]新神器!HH301</f>
        <v>13</v>
      </c>
      <c r="EN299" s="13">
        <f>[1]新神器!HJ301</f>
        <v>7</v>
      </c>
      <c r="EO299" s="13">
        <f>[2]新神器!$AW300*6</f>
        <v>27756</v>
      </c>
      <c r="EP299" s="13">
        <f t="shared" si="60"/>
        <v>2682</v>
      </c>
      <c r="EQ299" s="13">
        <f t="shared" si="55"/>
        <v>525</v>
      </c>
      <c r="ER299" s="13">
        <f>[1]新神器!$HL301</f>
        <v>6800</v>
      </c>
      <c r="ES299" s="13">
        <f t="shared" si="61"/>
        <v>531.79999999999995</v>
      </c>
      <c r="ET299" s="13">
        <f t="shared" si="62"/>
        <v>30.26</v>
      </c>
    </row>
    <row r="300" spans="94:150" ht="16.5" x14ac:dyDescent="0.2">
      <c r="CP300" s="33">
        <v>146</v>
      </c>
      <c r="CQ300" s="33">
        <v>3</v>
      </c>
      <c r="CR300" s="13">
        <f>[1]卡牌消耗!DF150</f>
        <v>183500</v>
      </c>
      <c r="CS300" s="13">
        <f t="shared" si="56"/>
        <v>73400</v>
      </c>
      <c r="DR300" s="13">
        <v>146</v>
      </c>
      <c r="DS300" s="13">
        <v>2</v>
      </c>
      <c r="DT300" s="13">
        <f t="shared" si="57"/>
        <v>498760</v>
      </c>
      <c r="EH300" s="13">
        <f>[1]新神器!HA302</f>
        <v>18</v>
      </c>
      <c r="EI300" s="13">
        <f t="shared" si="58"/>
        <v>4</v>
      </c>
      <c r="EJ300" s="13">
        <f t="shared" si="59"/>
        <v>2</v>
      </c>
      <c r="EK300" s="13">
        <f>[1]新神器!HE302</f>
        <v>1606020</v>
      </c>
      <c r="EL300" s="13" t="str">
        <f>[1]新神器!HF302</f>
        <v>神器4-4 : 14级</v>
      </c>
      <c r="EM300" s="13">
        <f>[1]新神器!HH302</f>
        <v>14</v>
      </c>
      <c r="EN300" s="13">
        <f>[1]新神器!HJ302</f>
        <v>7</v>
      </c>
      <c r="EO300" s="13">
        <f>[2]新神器!$AW301*6</f>
        <v>30540</v>
      </c>
      <c r="EP300" s="13">
        <f t="shared" si="60"/>
        <v>2784</v>
      </c>
      <c r="EQ300" s="13">
        <f t="shared" si="55"/>
        <v>525</v>
      </c>
      <c r="ER300" s="13">
        <f>[1]新神器!$HL302</f>
        <v>6950</v>
      </c>
      <c r="ES300" s="13">
        <f t="shared" si="61"/>
        <v>531.95000000000005</v>
      </c>
      <c r="ET300" s="13">
        <f t="shared" si="62"/>
        <v>31.4</v>
      </c>
    </row>
    <row r="301" spans="94:150" ht="16.5" x14ac:dyDescent="0.2">
      <c r="CP301" s="33">
        <v>147</v>
      </c>
      <c r="CQ301" s="33">
        <v>3</v>
      </c>
      <c r="CR301" s="13">
        <f>[1]卡牌消耗!DF151</f>
        <v>192250</v>
      </c>
      <c r="CS301" s="13">
        <f t="shared" si="56"/>
        <v>76900</v>
      </c>
      <c r="DR301" s="13">
        <v>147</v>
      </c>
      <c r="DS301" s="13">
        <v>2</v>
      </c>
      <c r="DT301" s="13">
        <f t="shared" si="57"/>
        <v>523080</v>
      </c>
      <c r="EH301" s="13">
        <f>[1]新神器!HA303</f>
        <v>18</v>
      </c>
      <c r="EI301" s="13">
        <f t="shared" si="58"/>
        <v>4</v>
      </c>
      <c r="EJ301" s="13">
        <f t="shared" si="59"/>
        <v>2</v>
      </c>
      <c r="EK301" s="13">
        <f>[1]新神器!HE303</f>
        <v>1606020</v>
      </c>
      <c r="EL301" s="13" t="str">
        <f>[1]新神器!HF303</f>
        <v>神器4-4 : 15级</v>
      </c>
      <c r="EM301" s="13">
        <f>[1]新神器!HH303</f>
        <v>15</v>
      </c>
      <c r="EN301" s="13">
        <f>[1]新神器!HJ303</f>
        <v>7</v>
      </c>
      <c r="EO301" s="13">
        <f>[2]新神器!$AW302*6</f>
        <v>33420</v>
      </c>
      <c r="EP301" s="13">
        <f t="shared" si="60"/>
        <v>2880</v>
      </c>
      <c r="EQ301" s="13">
        <f t="shared" si="55"/>
        <v>525</v>
      </c>
      <c r="ER301" s="13">
        <f>[1]新神器!$HL303</f>
        <v>7050</v>
      </c>
      <c r="ES301" s="13">
        <f t="shared" si="61"/>
        <v>532.04999999999995</v>
      </c>
      <c r="ET301" s="13">
        <f t="shared" si="62"/>
        <v>32.479999999999997</v>
      </c>
    </row>
    <row r="302" spans="94:150" ht="16.5" x14ac:dyDescent="0.2">
      <c r="CP302" s="33">
        <v>148</v>
      </c>
      <c r="CQ302" s="33">
        <v>3</v>
      </c>
      <c r="CR302" s="13">
        <f>[1]卡牌消耗!DF152</f>
        <v>200950</v>
      </c>
      <c r="CS302" s="13">
        <f t="shared" si="56"/>
        <v>80380</v>
      </c>
      <c r="DR302" s="13">
        <v>148</v>
      </c>
      <c r="DS302" s="13">
        <v>2</v>
      </c>
      <c r="DT302" s="13">
        <f t="shared" si="57"/>
        <v>547400</v>
      </c>
      <c r="EH302" s="13">
        <f>[1]新神器!HA304</f>
        <v>18</v>
      </c>
      <c r="EI302" s="13">
        <f t="shared" si="58"/>
        <v>4</v>
      </c>
      <c r="EJ302" s="13">
        <f t="shared" si="59"/>
        <v>2</v>
      </c>
      <c r="EK302" s="13">
        <f>[1]新神器!HE304</f>
        <v>1606020</v>
      </c>
      <c r="EL302" s="13" t="str">
        <f>[1]新神器!HF304</f>
        <v>神器4-4 : 16级</v>
      </c>
      <c r="EM302" s="13">
        <f>[1]新神器!HH304</f>
        <v>16</v>
      </c>
      <c r="EN302" s="13">
        <f>[1]新神器!HJ304</f>
        <v>10</v>
      </c>
      <c r="EO302" s="13">
        <f>[2]新神器!$AW303*6</f>
        <v>36438</v>
      </c>
      <c r="EP302" s="13">
        <f t="shared" si="60"/>
        <v>3018</v>
      </c>
      <c r="EQ302" s="13">
        <f t="shared" si="55"/>
        <v>750</v>
      </c>
      <c r="ER302" s="13">
        <f>[1]新神器!$HL304</f>
        <v>7200</v>
      </c>
      <c r="ES302" s="13">
        <f t="shared" si="61"/>
        <v>757.2</v>
      </c>
      <c r="ET302" s="13">
        <f t="shared" si="62"/>
        <v>23.91</v>
      </c>
    </row>
    <row r="303" spans="94:150" ht="16.5" x14ac:dyDescent="0.2">
      <c r="CP303" s="33">
        <v>149</v>
      </c>
      <c r="CQ303" s="33">
        <v>3</v>
      </c>
      <c r="CR303" s="13">
        <f>[1]卡牌消耗!DF153</f>
        <v>209700</v>
      </c>
      <c r="CS303" s="13">
        <f t="shared" si="56"/>
        <v>83880</v>
      </c>
      <c r="DR303" s="13">
        <v>149</v>
      </c>
      <c r="DS303" s="13">
        <v>2</v>
      </c>
      <c r="DT303" s="13">
        <f t="shared" si="57"/>
        <v>571760</v>
      </c>
      <c r="EH303" s="13">
        <f>[1]新神器!HA305</f>
        <v>18</v>
      </c>
      <c r="EI303" s="13">
        <f t="shared" si="58"/>
        <v>4</v>
      </c>
      <c r="EJ303" s="13">
        <f t="shared" si="59"/>
        <v>2</v>
      </c>
      <c r="EK303" s="13">
        <f>[1]新神器!HE305</f>
        <v>1606020</v>
      </c>
      <c r="EL303" s="13" t="str">
        <f>[1]新神器!HF305</f>
        <v>神器4-4 : 17级</v>
      </c>
      <c r="EM303" s="13">
        <f>[1]新神器!HH305</f>
        <v>17</v>
      </c>
      <c r="EN303" s="13">
        <f>[1]新神器!HJ305</f>
        <v>10</v>
      </c>
      <c r="EO303" s="13">
        <f>[2]新神器!$AW304*6</f>
        <v>39546</v>
      </c>
      <c r="EP303" s="13">
        <f t="shared" si="60"/>
        <v>3108</v>
      </c>
      <c r="EQ303" s="13">
        <f t="shared" si="55"/>
        <v>750</v>
      </c>
      <c r="ER303" s="13">
        <f>[1]新神器!$HL305</f>
        <v>7350</v>
      </c>
      <c r="ES303" s="13">
        <f t="shared" si="61"/>
        <v>757.35</v>
      </c>
      <c r="ET303" s="13">
        <f t="shared" si="62"/>
        <v>24.62</v>
      </c>
    </row>
    <row r="304" spans="94:150" ht="16.5" x14ac:dyDescent="0.2">
      <c r="CP304" s="33">
        <v>150</v>
      </c>
      <c r="CQ304" s="33">
        <v>3</v>
      </c>
      <c r="CR304" s="13">
        <f>[1]卡牌消耗!DF154</f>
        <v>349500</v>
      </c>
      <c r="CS304" s="13">
        <f t="shared" si="56"/>
        <v>139800</v>
      </c>
      <c r="DR304" s="13">
        <v>150</v>
      </c>
      <c r="DS304" s="13">
        <v>2</v>
      </c>
      <c r="DT304" s="13">
        <f t="shared" si="57"/>
        <v>596080</v>
      </c>
      <c r="EH304" s="13">
        <f>[1]新神器!HA306</f>
        <v>18</v>
      </c>
      <c r="EI304" s="13">
        <f t="shared" si="58"/>
        <v>4</v>
      </c>
      <c r="EJ304" s="13">
        <f t="shared" si="59"/>
        <v>2</v>
      </c>
      <c r="EK304" s="13">
        <f>[1]新神器!HE306</f>
        <v>1606020</v>
      </c>
      <c r="EL304" s="13" t="str">
        <f>[1]新神器!HF306</f>
        <v>神器4-4 : 18级</v>
      </c>
      <c r="EM304" s="13">
        <f>[1]新神器!HH306</f>
        <v>18</v>
      </c>
      <c r="EN304" s="13">
        <f>[1]新神器!HJ306</f>
        <v>10</v>
      </c>
      <c r="EO304" s="13">
        <f>[2]新神器!$AW305*6</f>
        <v>42762</v>
      </c>
      <c r="EP304" s="13">
        <f t="shared" si="60"/>
        <v>3216</v>
      </c>
      <c r="EQ304" s="13">
        <f t="shared" si="55"/>
        <v>750</v>
      </c>
      <c r="ER304" s="13">
        <f>[1]新神器!$HL306</f>
        <v>7450</v>
      </c>
      <c r="ES304" s="13">
        <f t="shared" si="61"/>
        <v>757.45</v>
      </c>
      <c r="ET304" s="13">
        <f t="shared" si="62"/>
        <v>25.47</v>
      </c>
    </row>
    <row r="305" spans="94:150" ht="16.5" x14ac:dyDescent="0.2">
      <c r="CP305" s="33">
        <v>1</v>
      </c>
      <c r="CQ305" s="33">
        <v>4</v>
      </c>
      <c r="CR305" s="13">
        <f>[1]卡牌消耗!DG5</f>
        <v>350</v>
      </c>
      <c r="CS305" s="13">
        <f t="shared" si="56"/>
        <v>140</v>
      </c>
      <c r="DR305" s="13">
        <v>1</v>
      </c>
      <c r="DS305" s="13">
        <v>3</v>
      </c>
      <c r="DT305" s="13">
        <f t="shared" si="57"/>
        <v>1040</v>
      </c>
      <c r="EH305" s="13">
        <f>[1]新神器!HA307</f>
        <v>19</v>
      </c>
      <c r="EI305" s="13">
        <f t="shared" si="58"/>
        <v>4</v>
      </c>
      <c r="EJ305" s="13">
        <f t="shared" si="59"/>
        <v>3</v>
      </c>
      <c r="EK305" s="13">
        <f>[1]新神器!HE307</f>
        <v>1606021</v>
      </c>
      <c r="EL305" s="13" t="str">
        <f>[1]新神器!HF307</f>
        <v>神器4-5 : 1级</v>
      </c>
      <c r="EM305" s="13">
        <f>[1]新神器!HH307</f>
        <v>1</v>
      </c>
      <c r="EN305" s="13">
        <f>[1]新神器!HJ307</f>
        <v>1</v>
      </c>
      <c r="EO305" s="13">
        <f>[2]新神器!$AW306*6</f>
        <v>5256</v>
      </c>
      <c r="EP305" s="13">
        <f t="shared" si="60"/>
        <v>5256</v>
      </c>
      <c r="EQ305" s="13">
        <f t="shared" si="55"/>
        <v>175</v>
      </c>
      <c r="ER305" s="13">
        <f>[1]新神器!$HL307</f>
        <v>7600</v>
      </c>
      <c r="ES305" s="13">
        <f t="shared" si="61"/>
        <v>182.6</v>
      </c>
      <c r="ET305" s="13">
        <f t="shared" si="62"/>
        <v>172.71</v>
      </c>
    </row>
    <row r="306" spans="94:150" ht="16.5" x14ac:dyDescent="0.2">
      <c r="CP306" s="33">
        <v>2</v>
      </c>
      <c r="CQ306" s="33">
        <v>4</v>
      </c>
      <c r="CR306" s="13">
        <f>[1]卡牌消耗!DG6</f>
        <v>450</v>
      </c>
      <c r="CS306" s="13">
        <f t="shared" si="56"/>
        <v>180</v>
      </c>
      <c r="DR306" s="13">
        <v>2</v>
      </c>
      <c r="DS306" s="13">
        <v>3</v>
      </c>
      <c r="DT306" s="13">
        <f t="shared" si="57"/>
        <v>1080</v>
      </c>
      <c r="EH306" s="13">
        <f>[1]新神器!HA308</f>
        <v>19</v>
      </c>
      <c r="EI306" s="13">
        <f t="shared" si="58"/>
        <v>4</v>
      </c>
      <c r="EJ306" s="13">
        <f t="shared" si="59"/>
        <v>3</v>
      </c>
      <c r="EK306" s="13">
        <f>[1]新神器!HE308</f>
        <v>1606021</v>
      </c>
      <c r="EL306" s="13" t="str">
        <f>[1]新神器!HF308</f>
        <v>神器4-5 : 2级</v>
      </c>
      <c r="EM306" s="13">
        <f>[1]新神器!HH308</f>
        <v>2</v>
      </c>
      <c r="EN306" s="13">
        <f>[1]新神器!HJ308</f>
        <v>1</v>
      </c>
      <c r="EO306" s="13">
        <f>[2]新神器!$AW307*6</f>
        <v>8208</v>
      </c>
      <c r="EP306" s="13">
        <f t="shared" si="60"/>
        <v>2952</v>
      </c>
      <c r="EQ306" s="13">
        <f t="shared" si="55"/>
        <v>175</v>
      </c>
      <c r="ER306" s="13">
        <f>[1]新神器!$HL308</f>
        <v>7850</v>
      </c>
      <c r="ES306" s="13">
        <f t="shared" si="61"/>
        <v>182.85</v>
      </c>
      <c r="ET306" s="13">
        <f t="shared" si="62"/>
        <v>96.87</v>
      </c>
    </row>
    <row r="307" spans="94:150" ht="16.5" x14ac:dyDescent="0.2">
      <c r="CP307" s="33">
        <v>3</v>
      </c>
      <c r="CQ307" s="33">
        <v>4</v>
      </c>
      <c r="CR307" s="13">
        <f>[1]卡牌消耗!DG7</f>
        <v>550</v>
      </c>
      <c r="CS307" s="13">
        <f t="shared" si="56"/>
        <v>220</v>
      </c>
      <c r="DR307" s="13">
        <v>3</v>
      </c>
      <c r="DS307" s="13">
        <v>3</v>
      </c>
      <c r="DT307" s="13">
        <f t="shared" si="57"/>
        <v>1120</v>
      </c>
      <c r="EH307" s="13">
        <f>[1]新神器!HA309</f>
        <v>19</v>
      </c>
      <c r="EI307" s="13">
        <f t="shared" si="58"/>
        <v>4</v>
      </c>
      <c r="EJ307" s="13">
        <f t="shared" si="59"/>
        <v>3</v>
      </c>
      <c r="EK307" s="13">
        <f>[1]新神器!HE309</f>
        <v>1606021</v>
      </c>
      <c r="EL307" s="13" t="str">
        <f>[1]新神器!HF309</f>
        <v>神器4-5 : 3级</v>
      </c>
      <c r="EM307" s="13">
        <f>[1]新神器!HH309</f>
        <v>3</v>
      </c>
      <c r="EN307" s="13">
        <f>[1]新神器!HJ309</f>
        <v>1</v>
      </c>
      <c r="EO307" s="13">
        <f>[2]新神器!$AW308*6</f>
        <v>11406</v>
      </c>
      <c r="EP307" s="13">
        <f t="shared" si="60"/>
        <v>3198</v>
      </c>
      <c r="EQ307" s="13">
        <f t="shared" si="55"/>
        <v>175</v>
      </c>
      <c r="ER307" s="13">
        <f>[1]新神器!$HL309</f>
        <v>8100</v>
      </c>
      <c r="ES307" s="13">
        <f t="shared" si="61"/>
        <v>183.1</v>
      </c>
      <c r="ET307" s="13">
        <f t="shared" si="62"/>
        <v>104.8</v>
      </c>
    </row>
    <row r="308" spans="94:150" ht="16.5" x14ac:dyDescent="0.2">
      <c r="CP308" s="33">
        <v>4</v>
      </c>
      <c r="CQ308" s="33">
        <v>4</v>
      </c>
      <c r="CR308" s="13">
        <f>[1]卡牌消耗!DG8</f>
        <v>600</v>
      </c>
      <c r="CS308" s="13">
        <f t="shared" si="56"/>
        <v>240</v>
      </c>
      <c r="DR308" s="13">
        <v>4</v>
      </c>
      <c r="DS308" s="13">
        <v>3</v>
      </c>
      <c r="DT308" s="13">
        <f t="shared" si="57"/>
        <v>1160</v>
      </c>
      <c r="EH308" s="13">
        <f>[1]新神器!HA310</f>
        <v>19</v>
      </c>
      <c r="EI308" s="13">
        <f t="shared" si="58"/>
        <v>4</v>
      </c>
      <c r="EJ308" s="13">
        <f t="shared" si="59"/>
        <v>3</v>
      </c>
      <c r="EK308" s="13">
        <f>[1]新神器!HE310</f>
        <v>1606021</v>
      </c>
      <c r="EL308" s="13" t="str">
        <f>[1]新神器!HF310</f>
        <v>神器4-5 : 4级</v>
      </c>
      <c r="EM308" s="13">
        <f>[1]新神器!HH310</f>
        <v>4</v>
      </c>
      <c r="EN308" s="13">
        <f>[1]新神器!HJ310</f>
        <v>2</v>
      </c>
      <c r="EO308" s="13">
        <f>[2]新神器!$AW309*6</f>
        <v>14772</v>
      </c>
      <c r="EP308" s="13">
        <f t="shared" si="60"/>
        <v>3366</v>
      </c>
      <c r="EQ308" s="13">
        <f t="shared" si="55"/>
        <v>350</v>
      </c>
      <c r="ER308" s="13">
        <f>[1]新神器!$HL310</f>
        <v>8400</v>
      </c>
      <c r="ES308" s="13">
        <f t="shared" si="61"/>
        <v>358.4</v>
      </c>
      <c r="ET308" s="13">
        <f t="shared" si="62"/>
        <v>56.35</v>
      </c>
    </row>
    <row r="309" spans="94:150" ht="16.5" x14ac:dyDescent="0.2">
      <c r="CP309" s="33">
        <v>5</v>
      </c>
      <c r="CQ309" s="33">
        <v>4</v>
      </c>
      <c r="CR309" s="13">
        <f>[1]卡牌消耗!DG9</f>
        <v>700</v>
      </c>
      <c r="CS309" s="13">
        <f t="shared" si="56"/>
        <v>280</v>
      </c>
      <c r="DR309" s="13">
        <v>5</v>
      </c>
      <c r="DS309" s="13">
        <v>3</v>
      </c>
      <c r="DT309" s="13">
        <f t="shared" si="57"/>
        <v>1240</v>
      </c>
      <c r="EH309" s="13">
        <f>[1]新神器!HA311</f>
        <v>19</v>
      </c>
      <c r="EI309" s="13">
        <f t="shared" si="58"/>
        <v>4</v>
      </c>
      <c r="EJ309" s="13">
        <f t="shared" si="59"/>
        <v>3</v>
      </c>
      <c r="EK309" s="13">
        <f>[1]新神器!HE311</f>
        <v>1606021</v>
      </c>
      <c r="EL309" s="13" t="str">
        <f>[1]新神器!HF311</f>
        <v>神器4-5 : 5级</v>
      </c>
      <c r="EM309" s="13">
        <f>[1]新神器!HH311</f>
        <v>5</v>
      </c>
      <c r="EN309" s="13">
        <f>[1]新神器!HJ311</f>
        <v>2</v>
      </c>
      <c r="EO309" s="13">
        <f>[2]新神器!$AW310*6</f>
        <v>18390</v>
      </c>
      <c r="EP309" s="13">
        <f t="shared" si="60"/>
        <v>3618</v>
      </c>
      <c r="EQ309" s="13">
        <f t="shared" si="55"/>
        <v>350</v>
      </c>
      <c r="ER309" s="13">
        <f>[1]新神器!$HL311</f>
        <v>8600</v>
      </c>
      <c r="ES309" s="13">
        <f t="shared" si="61"/>
        <v>358.6</v>
      </c>
      <c r="ET309" s="13">
        <f t="shared" si="62"/>
        <v>60.54</v>
      </c>
    </row>
    <row r="310" spans="94:150" ht="16.5" x14ac:dyDescent="0.2">
      <c r="CP310" s="33">
        <v>6</v>
      </c>
      <c r="CQ310" s="33">
        <v>4</v>
      </c>
      <c r="CR310" s="13">
        <f>[1]卡牌消耗!DG10</f>
        <v>750</v>
      </c>
      <c r="CS310" s="13">
        <f t="shared" si="56"/>
        <v>300</v>
      </c>
      <c r="DR310" s="13">
        <v>6</v>
      </c>
      <c r="DS310" s="13">
        <v>3</v>
      </c>
      <c r="DT310" s="13">
        <f t="shared" si="57"/>
        <v>1280</v>
      </c>
      <c r="EH310" s="13">
        <f>[1]新神器!HA312</f>
        <v>19</v>
      </c>
      <c r="EI310" s="13">
        <f t="shared" si="58"/>
        <v>4</v>
      </c>
      <c r="EJ310" s="13">
        <f t="shared" si="59"/>
        <v>3</v>
      </c>
      <c r="EK310" s="13">
        <f>[1]新神器!HE312</f>
        <v>1606021</v>
      </c>
      <c r="EL310" s="13" t="str">
        <f>[1]新神器!HF312</f>
        <v>神器4-5 : 6级</v>
      </c>
      <c r="EM310" s="13">
        <f>[1]新神器!HH312</f>
        <v>6</v>
      </c>
      <c r="EN310" s="13">
        <f>[1]新神器!HJ312</f>
        <v>2</v>
      </c>
      <c r="EO310" s="13">
        <f>[2]新神器!$AW311*6</f>
        <v>22176</v>
      </c>
      <c r="EP310" s="13">
        <f t="shared" si="60"/>
        <v>3786</v>
      </c>
      <c r="EQ310" s="13">
        <f t="shared" si="55"/>
        <v>350</v>
      </c>
      <c r="ER310" s="13">
        <f>[1]新神器!$HL312</f>
        <v>8850</v>
      </c>
      <c r="ES310" s="13">
        <f t="shared" si="61"/>
        <v>358.85</v>
      </c>
      <c r="ET310" s="13">
        <f t="shared" si="62"/>
        <v>63.3</v>
      </c>
    </row>
    <row r="311" spans="94:150" ht="16.5" x14ac:dyDescent="0.2">
      <c r="CP311" s="33">
        <v>7</v>
      </c>
      <c r="CQ311" s="33">
        <v>4</v>
      </c>
      <c r="CR311" s="13">
        <f>[1]卡牌消耗!DG11</f>
        <v>850</v>
      </c>
      <c r="CS311" s="13">
        <f t="shared" si="56"/>
        <v>340</v>
      </c>
      <c r="DR311" s="13">
        <v>7</v>
      </c>
      <c r="DS311" s="13">
        <v>3</v>
      </c>
      <c r="DT311" s="13">
        <f t="shared" si="57"/>
        <v>1320</v>
      </c>
      <c r="EH311" s="13">
        <f>[1]新神器!HA313</f>
        <v>19</v>
      </c>
      <c r="EI311" s="13">
        <f t="shared" si="58"/>
        <v>4</v>
      </c>
      <c r="EJ311" s="13">
        <f t="shared" si="59"/>
        <v>3</v>
      </c>
      <c r="EK311" s="13">
        <f>[1]新神器!HE313</f>
        <v>1606021</v>
      </c>
      <c r="EL311" s="13" t="str">
        <f>[1]新神器!HF313</f>
        <v>神器4-5 : 7级</v>
      </c>
      <c r="EM311" s="13">
        <f>[1]新神器!HH313</f>
        <v>7</v>
      </c>
      <c r="EN311" s="13">
        <f>[1]新神器!HJ313</f>
        <v>3</v>
      </c>
      <c r="EO311" s="13">
        <f>[2]新神器!$AW312*6</f>
        <v>26178</v>
      </c>
      <c r="EP311" s="13">
        <f t="shared" si="60"/>
        <v>4002</v>
      </c>
      <c r="EQ311" s="13">
        <f t="shared" si="55"/>
        <v>525</v>
      </c>
      <c r="ER311" s="13">
        <f>[1]新神器!$HL313</f>
        <v>9100</v>
      </c>
      <c r="ES311" s="13">
        <f t="shared" si="61"/>
        <v>534.1</v>
      </c>
      <c r="ET311" s="13">
        <f t="shared" si="62"/>
        <v>44.96</v>
      </c>
    </row>
    <row r="312" spans="94:150" ht="16.5" x14ac:dyDescent="0.2">
      <c r="CP312" s="33">
        <v>8</v>
      </c>
      <c r="CQ312" s="33">
        <v>4</v>
      </c>
      <c r="CR312" s="13">
        <f>[1]卡牌消耗!DG12</f>
        <v>900</v>
      </c>
      <c r="CS312" s="13">
        <f t="shared" si="56"/>
        <v>360</v>
      </c>
      <c r="DR312" s="13">
        <v>8</v>
      </c>
      <c r="DS312" s="13">
        <v>3</v>
      </c>
      <c r="DT312" s="13">
        <f t="shared" si="57"/>
        <v>1360</v>
      </c>
      <c r="EH312" s="13">
        <f>[1]新神器!HA314</f>
        <v>19</v>
      </c>
      <c r="EI312" s="13">
        <f t="shared" si="58"/>
        <v>4</v>
      </c>
      <c r="EJ312" s="13">
        <f t="shared" si="59"/>
        <v>3</v>
      </c>
      <c r="EK312" s="13">
        <f>[1]新神器!HE314</f>
        <v>1606021</v>
      </c>
      <c r="EL312" s="13" t="str">
        <f>[1]新神器!HF314</f>
        <v>神器4-5 : 8级</v>
      </c>
      <c r="EM312" s="13">
        <f>[1]新神器!HH314</f>
        <v>8</v>
      </c>
      <c r="EN312" s="13">
        <f>[1]新神器!HJ314</f>
        <v>3</v>
      </c>
      <c r="EO312" s="13">
        <f>[2]新神器!$AW313*6</f>
        <v>30408</v>
      </c>
      <c r="EP312" s="13">
        <f t="shared" si="60"/>
        <v>4230</v>
      </c>
      <c r="EQ312" s="13">
        <f t="shared" si="55"/>
        <v>525</v>
      </c>
      <c r="ER312" s="13">
        <f>[1]新神器!$HL314</f>
        <v>9350</v>
      </c>
      <c r="ES312" s="13">
        <f t="shared" si="61"/>
        <v>534.35</v>
      </c>
      <c r="ET312" s="13">
        <f t="shared" si="62"/>
        <v>47.5</v>
      </c>
    </row>
    <row r="313" spans="94:150" ht="16.5" x14ac:dyDescent="0.2">
      <c r="CP313" s="33">
        <v>9</v>
      </c>
      <c r="CQ313" s="33">
        <v>4</v>
      </c>
      <c r="CR313" s="13">
        <f>[1]卡牌消耗!DG13</f>
        <v>900</v>
      </c>
      <c r="CS313" s="13">
        <f t="shared" si="56"/>
        <v>360</v>
      </c>
      <c r="DR313" s="13">
        <v>9</v>
      </c>
      <c r="DS313" s="13">
        <v>3</v>
      </c>
      <c r="DT313" s="13">
        <f t="shared" si="57"/>
        <v>1400</v>
      </c>
      <c r="EH313" s="13">
        <f>[1]新神器!HA315</f>
        <v>19</v>
      </c>
      <c r="EI313" s="13">
        <f t="shared" si="58"/>
        <v>4</v>
      </c>
      <c r="EJ313" s="13">
        <f t="shared" si="59"/>
        <v>3</v>
      </c>
      <c r="EK313" s="13">
        <f>[1]新神器!HE315</f>
        <v>1606021</v>
      </c>
      <c r="EL313" s="13" t="str">
        <f>[1]新神器!HF315</f>
        <v>神器4-5 : 9级</v>
      </c>
      <c r="EM313" s="13">
        <f>[1]新神器!HH315</f>
        <v>9</v>
      </c>
      <c r="EN313" s="13">
        <f>[1]新神器!HJ315</f>
        <v>3</v>
      </c>
      <c r="EO313" s="13">
        <f>[2]新神器!$AW314*6</f>
        <v>34866</v>
      </c>
      <c r="EP313" s="13">
        <f t="shared" si="60"/>
        <v>4458</v>
      </c>
      <c r="EQ313" s="13">
        <f t="shared" si="55"/>
        <v>525</v>
      </c>
      <c r="ER313" s="13">
        <f>[1]新神器!$HL315</f>
        <v>9550</v>
      </c>
      <c r="ES313" s="13">
        <f t="shared" si="61"/>
        <v>534.54999999999995</v>
      </c>
      <c r="ET313" s="13">
        <f t="shared" si="62"/>
        <v>50.04</v>
      </c>
    </row>
    <row r="314" spans="94:150" ht="16.5" x14ac:dyDescent="0.2">
      <c r="CP314" s="33">
        <v>10</v>
      </c>
      <c r="CQ314" s="33">
        <v>4</v>
      </c>
      <c r="CR314" s="13">
        <f>[1]卡牌消耗!DG14</f>
        <v>950</v>
      </c>
      <c r="CS314" s="13">
        <f t="shared" si="56"/>
        <v>380</v>
      </c>
      <c r="DR314" s="13">
        <v>10</v>
      </c>
      <c r="DS314" s="13">
        <v>3</v>
      </c>
      <c r="DT314" s="13">
        <f t="shared" si="57"/>
        <v>1480</v>
      </c>
      <c r="EH314" s="13">
        <f>[1]新神器!HA316</f>
        <v>19</v>
      </c>
      <c r="EI314" s="13">
        <f t="shared" si="58"/>
        <v>4</v>
      </c>
      <c r="EJ314" s="13">
        <f t="shared" si="59"/>
        <v>3</v>
      </c>
      <c r="EK314" s="13">
        <f>[1]新神器!HE316</f>
        <v>1606021</v>
      </c>
      <c r="EL314" s="13" t="str">
        <f>[1]新神器!HF316</f>
        <v>神器4-5 : 10级</v>
      </c>
      <c r="EM314" s="13">
        <f>[1]新神器!HH316</f>
        <v>10</v>
      </c>
      <c r="EN314" s="13">
        <f>[1]新神器!HJ316</f>
        <v>5</v>
      </c>
      <c r="EO314" s="13">
        <f>[2]新神器!$AW315*6</f>
        <v>39510</v>
      </c>
      <c r="EP314" s="13">
        <f t="shared" si="60"/>
        <v>4644</v>
      </c>
      <c r="EQ314" s="13">
        <f t="shared" si="55"/>
        <v>875</v>
      </c>
      <c r="ER314" s="13">
        <f>[1]新神器!$HL316</f>
        <v>9800</v>
      </c>
      <c r="ES314" s="13">
        <f t="shared" si="61"/>
        <v>884.8</v>
      </c>
      <c r="ET314" s="13">
        <f t="shared" si="62"/>
        <v>31.49</v>
      </c>
    </row>
    <row r="315" spans="94:150" ht="16.5" x14ac:dyDescent="0.2">
      <c r="CP315" s="33">
        <v>11</v>
      </c>
      <c r="CQ315" s="33">
        <v>4</v>
      </c>
      <c r="CR315" s="13">
        <f>[1]卡牌消耗!DG15</f>
        <v>1000</v>
      </c>
      <c r="CS315" s="13">
        <f t="shared" si="56"/>
        <v>400</v>
      </c>
      <c r="DR315" s="13">
        <v>11</v>
      </c>
      <c r="DS315" s="13">
        <v>3</v>
      </c>
      <c r="DT315" s="13">
        <f t="shared" si="57"/>
        <v>1520</v>
      </c>
      <c r="EH315" s="13">
        <f>[1]新神器!HA317</f>
        <v>19</v>
      </c>
      <c r="EI315" s="13">
        <f t="shared" si="58"/>
        <v>4</v>
      </c>
      <c r="EJ315" s="13">
        <f t="shared" si="59"/>
        <v>3</v>
      </c>
      <c r="EK315" s="13">
        <f>[1]新神器!HE317</f>
        <v>1606021</v>
      </c>
      <c r="EL315" s="13" t="str">
        <f>[1]新神器!HF317</f>
        <v>神器4-5 : 11级</v>
      </c>
      <c r="EM315" s="13">
        <f>[1]新神器!HH317</f>
        <v>11</v>
      </c>
      <c r="EN315" s="13">
        <f>[1]新神器!HJ317</f>
        <v>5</v>
      </c>
      <c r="EO315" s="13">
        <f>[2]新神器!$AW316*6</f>
        <v>44382</v>
      </c>
      <c r="EP315" s="13">
        <f t="shared" si="60"/>
        <v>4872</v>
      </c>
      <c r="EQ315" s="13">
        <f t="shared" si="55"/>
        <v>875</v>
      </c>
      <c r="ER315" s="13">
        <f>[1]新神器!$HL317</f>
        <v>10000</v>
      </c>
      <c r="ES315" s="13">
        <f t="shared" si="61"/>
        <v>885</v>
      </c>
      <c r="ET315" s="13">
        <f t="shared" si="62"/>
        <v>33.03</v>
      </c>
    </row>
    <row r="316" spans="94:150" ht="16.5" x14ac:dyDescent="0.2">
      <c r="CP316" s="33">
        <v>12</v>
      </c>
      <c r="CQ316" s="33">
        <v>4</v>
      </c>
      <c r="CR316" s="13">
        <f>[1]卡牌消耗!DG16</f>
        <v>1050</v>
      </c>
      <c r="CS316" s="13">
        <f t="shared" si="56"/>
        <v>420</v>
      </c>
      <c r="DR316" s="13">
        <v>12</v>
      </c>
      <c r="DS316" s="13">
        <v>3</v>
      </c>
      <c r="DT316" s="13">
        <f t="shared" si="57"/>
        <v>1560</v>
      </c>
      <c r="EH316" s="13">
        <f>[1]新神器!HA318</f>
        <v>19</v>
      </c>
      <c r="EI316" s="13">
        <f t="shared" si="58"/>
        <v>4</v>
      </c>
      <c r="EJ316" s="13">
        <f t="shared" si="59"/>
        <v>3</v>
      </c>
      <c r="EK316" s="13">
        <f>[1]新神器!HE318</f>
        <v>1606021</v>
      </c>
      <c r="EL316" s="13" t="str">
        <f>[1]新神器!HF318</f>
        <v>神器4-5 : 12级</v>
      </c>
      <c r="EM316" s="13">
        <f>[1]新神器!HH318</f>
        <v>12</v>
      </c>
      <c r="EN316" s="13">
        <f>[1]新神器!HJ318</f>
        <v>6</v>
      </c>
      <c r="EO316" s="13">
        <f>[2]新神器!$AW317*6</f>
        <v>49440</v>
      </c>
      <c r="EP316" s="13">
        <f t="shared" si="60"/>
        <v>5058</v>
      </c>
      <c r="EQ316" s="13">
        <f t="shared" si="55"/>
        <v>1050</v>
      </c>
      <c r="ER316" s="13">
        <f>[1]新神器!$HL318</f>
        <v>10200</v>
      </c>
      <c r="ES316" s="13">
        <f t="shared" si="61"/>
        <v>1060.2</v>
      </c>
      <c r="ET316" s="13">
        <f t="shared" si="62"/>
        <v>28.62</v>
      </c>
    </row>
    <row r="317" spans="94:150" ht="16.5" x14ac:dyDescent="0.2">
      <c r="CP317" s="33">
        <v>13</v>
      </c>
      <c r="CQ317" s="33">
        <v>4</v>
      </c>
      <c r="CR317" s="13">
        <f>[1]卡牌消耗!DG17</f>
        <v>1100</v>
      </c>
      <c r="CS317" s="13">
        <f t="shared" si="56"/>
        <v>440</v>
      </c>
      <c r="DR317" s="13">
        <v>13</v>
      </c>
      <c r="DS317" s="13">
        <v>3</v>
      </c>
      <c r="DT317" s="13">
        <f t="shared" si="57"/>
        <v>1600</v>
      </c>
      <c r="EH317" s="13">
        <f>[1]新神器!HA319</f>
        <v>19</v>
      </c>
      <c r="EI317" s="13">
        <f t="shared" si="58"/>
        <v>4</v>
      </c>
      <c r="EJ317" s="13">
        <f t="shared" si="59"/>
        <v>3</v>
      </c>
      <c r="EK317" s="13">
        <f>[1]新神器!HE319</f>
        <v>1606021</v>
      </c>
      <c r="EL317" s="13" t="str">
        <f>[1]新神器!HF319</f>
        <v>神器4-5 : 13级</v>
      </c>
      <c r="EM317" s="13">
        <f>[1]新神器!HH319</f>
        <v>13</v>
      </c>
      <c r="EN317" s="13">
        <f>[1]新神器!HJ319</f>
        <v>7</v>
      </c>
      <c r="EO317" s="13">
        <f>[2]新神器!$AW318*6</f>
        <v>54702</v>
      </c>
      <c r="EP317" s="13">
        <f t="shared" si="60"/>
        <v>5262</v>
      </c>
      <c r="EQ317" s="13">
        <f t="shared" si="55"/>
        <v>1225</v>
      </c>
      <c r="ER317" s="13">
        <f>[1]新神器!$HL319</f>
        <v>10400</v>
      </c>
      <c r="ES317" s="13">
        <f t="shared" si="61"/>
        <v>1235.4000000000001</v>
      </c>
      <c r="ET317" s="13">
        <f t="shared" si="62"/>
        <v>25.56</v>
      </c>
    </row>
    <row r="318" spans="94:150" ht="16.5" x14ac:dyDescent="0.2">
      <c r="CP318" s="33">
        <v>14</v>
      </c>
      <c r="CQ318" s="33">
        <v>4</v>
      </c>
      <c r="CR318" s="13">
        <f>[1]卡牌消耗!DG18</f>
        <v>1150</v>
      </c>
      <c r="CS318" s="13">
        <f t="shared" si="56"/>
        <v>460</v>
      </c>
      <c r="DR318" s="13">
        <v>14</v>
      </c>
      <c r="DS318" s="13">
        <v>3</v>
      </c>
      <c r="DT318" s="13">
        <f t="shared" si="57"/>
        <v>1640</v>
      </c>
      <c r="EH318" s="13">
        <f>[1]新神器!HA320</f>
        <v>19</v>
      </c>
      <c r="EI318" s="13">
        <f t="shared" si="58"/>
        <v>4</v>
      </c>
      <c r="EJ318" s="13">
        <f t="shared" si="59"/>
        <v>3</v>
      </c>
      <c r="EK318" s="13">
        <f>[1]新神器!HE320</f>
        <v>1606021</v>
      </c>
      <c r="EL318" s="13" t="str">
        <f>[1]新神器!HF320</f>
        <v>神器4-5 : 14级</v>
      </c>
      <c r="EM318" s="13">
        <f>[1]新神器!HH320</f>
        <v>14</v>
      </c>
      <c r="EN318" s="13">
        <f>[1]新神器!HJ320</f>
        <v>7</v>
      </c>
      <c r="EO318" s="13">
        <f>[2]新神器!$AW319*6</f>
        <v>60210</v>
      </c>
      <c r="EP318" s="13">
        <f t="shared" si="60"/>
        <v>5508</v>
      </c>
      <c r="EQ318" s="13">
        <f t="shared" si="55"/>
        <v>1225</v>
      </c>
      <c r="ER318" s="13">
        <f>[1]新神器!$HL320</f>
        <v>10600</v>
      </c>
      <c r="ES318" s="13">
        <f t="shared" si="61"/>
        <v>1235.5999999999999</v>
      </c>
      <c r="ET318" s="13">
        <f t="shared" si="62"/>
        <v>26.75</v>
      </c>
    </row>
    <row r="319" spans="94:150" ht="16.5" x14ac:dyDescent="0.2">
      <c r="CP319" s="33">
        <v>15</v>
      </c>
      <c r="CQ319" s="33">
        <v>4</v>
      </c>
      <c r="CR319" s="13">
        <f>[1]卡牌消耗!DG19</f>
        <v>1950</v>
      </c>
      <c r="CS319" s="13">
        <f t="shared" si="56"/>
        <v>780</v>
      </c>
      <c r="DR319" s="13">
        <v>15</v>
      </c>
      <c r="DS319" s="13">
        <v>3</v>
      </c>
      <c r="DT319" s="13">
        <f t="shared" si="57"/>
        <v>1720</v>
      </c>
      <c r="EH319" s="13">
        <f>[1]新神器!HA321</f>
        <v>19</v>
      </c>
      <c r="EI319" s="13">
        <f t="shared" si="58"/>
        <v>4</v>
      </c>
      <c r="EJ319" s="13">
        <f t="shared" si="59"/>
        <v>3</v>
      </c>
      <c r="EK319" s="13">
        <f>[1]新神器!HE321</f>
        <v>1606021</v>
      </c>
      <c r="EL319" s="13" t="str">
        <f>[1]新神器!HF321</f>
        <v>神器4-5 : 15级</v>
      </c>
      <c r="EM319" s="13">
        <f>[1]新神器!HH321</f>
        <v>15</v>
      </c>
      <c r="EN319" s="13">
        <f>[1]新神器!HJ321</f>
        <v>7</v>
      </c>
      <c r="EO319" s="13">
        <f>[2]新神器!$AW320*6</f>
        <v>65916</v>
      </c>
      <c r="EP319" s="13">
        <f t="shared" si="60"/>
        <v>5706</v>
      </c>
      <c r="EQ319" s="13">
        <f t="shared" si="55"/>
        <v>1225</v>
      </c>
      <c r="ER319" s="13">
        <f>[1]新神器!$HL321</f>
        <v>10800</v>
      </c>
      <c r="ES319" s="13">
        <f t="shared" si="61"/>
        <v>1235.8</v>
      </c>
      <c r="ET319" s="13">
        <f t="shared" si="62"/>
        <v>27.7</v>
      </c>
    </row>
    <row r="320" spans="94:150" ht="16.5" x14ac:dyDescent="0.2">
      <c r="CP320" s="33">
        <v>16</v>
      </c>
      <c r="CQ320" s="33">
        <v>4</v>
      </c>
      <c r="CR320" s="13">
        <f>[1]卡牌消耗!DG20</f>
        <v>2200</v>
      </c>
      <c r="CS320" s="13">
        <f t="shared" si="56"/>
        <v>880</v>
      </c>
      <c r="DR320" s="13">
        <v>16</v>
      </c>
      <c r="DS320" s="13">
        <v>3</v>
      </c>
      <c r="DT320" s="13">
        <f t="shared" si="57"/>
        <v>1760</v>
      </c>
      <c r="EH320" s="13">
        <f>[1]新神器!HA322</f>
        <v>19</v>
      </c>
      <c r="EI320" s="13">
        <f t="shared" si="58"/>
        <v>4</v>
      </c>
      <c r="EJ320" s="13">
        <f t="shared" si="59"/>
        <v>3</v>
      </c>
      <c r="EK320" s="13">
        <f>[1]新神器!HE322</f>
        <v>1606021</v>
      </c>
      <c r="EL320" s="13" t="str">
        <f>[1]新神器!HF322</f>
        <v>神器4-5 : 16级</v>
      </c>
      <c r="EM320" s="13">
        <f>[1]新神器!HH322</f>
        <v>16</v>
      </c>
      <c r="EN320" s="13">
        <f>[1]新神器!HJ322</f>
        <v>10</v>
      </c>
      <c r="EO320" s="13">
        <f>[2]新神器!$AW321*6</f>
        <v>71808</v>
      </c>
      <c r="EP320" s="13">
        <f t="shared" si="60"/>
        <v>5892</v>
      </c>
      <c r="EQ320" s="13">
        <f t="shared" si="55"/>
        <v>1750</v>
      </c>
      <c r="ER320" s="13">
        <f>[1]新神器!$HL322</f>
        <v>11000</v>
      </c>
      <c r="ES320" s="13">
        <f t="shared" si="61"/>
        <v>1761</v>
      </c>
      <c r="ET320" s="13">
        <f t="shared" si="62"/>
        <v>20.07</v>
      </c>
    </row>
    <row r="321" spans="94:150" ht="16.5" x14ac:dyDescent="0.2">
      <c r="CP321" s="33">
        <v>17</v>
      </c>
      <c r="CQ321" s="33">
        <v>4</v>
      </c>
      <c r="CR321" s="13">
        <f>[1]卡牌消耗!DG21</f>
        <v>2400</v>
      </c>
      <c r="CS321" s="13">
        <f t="shared" si="56"/>
        <v>960</v>
      </c>
      <c r="DR321" s="13">
        <v>17</v>
      </c>
      <c r="DS321" s="13">
        <v>3</v>
      </c>
      <c r="DT321" s="13">
        <f t="shared" si="57"/>
        <v>1800</v>
      </c>
      <c r="EH321" s="13">
        <f>[1]新神器!HA323</f>
        <v>19</v>
      </c>
      <c r="EI321" s="13">
        <f t="shared" si="58"/>
        <v>4</v>
      </c>
      <c r="EJ321" s="13">
        <f t="shared" si="59"/>
        <v>3</v>
      </c>
      <c r="EK321" s="13">
        <f>[1]新神器!HE323</f>
        <v>1606021</v>
      </c>
      <c r="EL321" s="13" t="str">
        <f>[1]新神器!HF323</f>
        <v>神器4-5 : 17级</v>
      </c>
      <c r="EM321" s="13">
        <f>[1]新神器!HH323</f>
        <v>17</v>
      </c>
      <c r="EN321" s="13">
        <f>[1]新神器!HJ323</f>
        <v>10</v>
      </c>
      <c r="EO321" s="13">
        <f>[2]新神器!$AW322*6</f>
        <v>77934</v>
      </c>
      <c r="EP321" s="13">
        <f t="shared" si="60"/>
        <v>6126</v>
      </c>
      <c r="EQ321" s="13">
        <f t="shared" si="55"/>
        <v>1750</v>
      </c>
      <c r="ER321" s="13">
        <f>[1]新神器!$HL323</f>
        <v>11200</v>
      </c>
      <c r="ES321" s="13">
        <f t="shared" si="61"/>
        <v>1761.2</v>
      </c>
      <c r="ET321" s="13">
        <f t="shared" si="62"/>
        <v>20.87</v>
      </c>
    </row>
    <row r="322" spans="94:150" ht="16.5" x14ac:dyDescent="0.2">
      <c r="CP322" s="33">
        <v>18</v>
      </c>
      <c r="CQ322" s="33">
        <v>4</v>
      </c>
      <c r="CR322" s="13">
        <f>[1]卡牌消耗!DG22</f>
        <v>2650</v>
      </c>
      <c r="CS322" s="13">
        <f t="shared" si="56"/>
        <v>1060</v>
      </c>
      <c r="DR322" s="13">
        <v>18</v>
      </c>
      <c r="DS322" s="13">
        <v>3</v>
      </c>
      <c r="DT322" s="13">
        <f t="shared" si="57"/>
        <v>1840</v>
      </c>
      <c r="EH322" s="13">
        <f>[1]新神器!HA324</f>
        <v>19</v>
      </c>
      <c r="EI322" s="13">
        <f t="shared" si="58"/>
        <v>4</v>
      </c>
      <c r="EJ322" s="13">
        <f t="shared" si="59"/>
        <v>3</v>
      </c>
      <c r="EK322" s="13">
        <f>[1]新神器!HE324</f>
        <v>1606021</v>
      </c>
      <c r="EL322" s="13" t="str">
        <f>[1]新神器!HF324</f>
        <v>神器4-5 : 18级</v>
      </c>
      <c r="EM322" s="13">
        <f>[1]新神器!HH324</f>
        <v>18</v>
      </c>
      <c r="EN322" s="13">
        <f>[1]新神器!HJ324</f>
        <v>10</v>
      </c>
      <c r="EO322" s="13">
        <f>[2]新神器!$AW323*6</f>
        <v>84276</v>
      </c>
      <c r="EP322" s="13">
        <f t="shared" si="60"/>
        <v>6342</v>
      </c>
      <c r="EQ322" s="13">
        <f t="shared" si="55"/>
        <v>1750</v>
      </c>
      <c r="ER322" s="13">
        <f>[1]新神器!$HL324</f>
        <v>11400</v>
      </c>
      <c r="ES322" s="13">
        <f t="shared" si="61"/>
        <v>1761.4</v>
      </c>
      <c r="ET322" s="13">
        <f t="shared" si="62"/>
        <v>21.6</v>
      </c>
    </row>
    <row r="323" spans="94:150" ht="16.5" x14ac:dyDescent="0.2">
      <c r="CP323" s="33">
        <v>19</v>
      </c>
      <c r="CQ323" s="33">
        <v>4</v>
      </c>
      <c r="CR323" s="13">
        <f>[1]卡牌消耗!DG23</f>
        <v>2900</v>
      </c>
      <c r="CS323" s="13">
        <f t="shared" si="56"/>
        <v>1160</v>
      </c>
      <c r="DR323" s="13">
        <v>19</v>
      </c>
      <c r="DS323" s="13">
        <v>3</v>
      </c>
      <c r="DT323" s="13">
        <f t="shared" si="57"/>
        <v>1880</v>
      </c>
      <c r="EH323" s="13">
        <f>[1]新神器!HA325</f>
        <v>20</v>
      </c>
      <c r="EI323" s="13">
        <f t="shared" si="58"/>
        <v>4</v>
      </c>
      <c r="EJ323" s="13">
        <f t="shared" si="59"/>
        <v>4</v>
      </c>
      <c r="EK323" s="13">
        <f>[1]新神器!HE325</f>
        <v>1606022</v>
      </c>
      <c r="EL323" s="13" t="str">
        <f>[1]新神器!HF325</f>
        <v>神器4-6 : 1级</v>
      </c>
      <c r="EM323" s="13">
        <f>[1]新神器!HH325</f>
        <v>1</v>
      </c>
      <c r="EN323" s="13">
        <f>[1]新神器!HJ325</f>
        <v>1</v>
      </c>
      <c r="EO323" s="13">
        <f>[2]新神器!$AW324*6</f>
        <v>2718</v>
      </c>
      <c r="EP323" s="13">
        <f t="shared" si="60"/>
        <v>2718</v>
      </c>
      <c r="EQ323" s="13">
        <f t="shared" si="55"/>
        <v>375</v>
      </c>
      <c r="ER323" s="13">
        <f>[1]新神器!$HL325</f>
        <v>11100</v>
      </c>
      <c r="ES323" s="13">
        <f t="shared" si="61"/>
        <v>386.1</v>
      </c>
      <c r="ET323" s="13">
        <f t="shared" si="62"/>
        <v>42.24</v>
      </c>
    </row>
    <row r="324" spans="94:150" ht="16.5" x14ac:dyDescent="0.2">
      <c r="CP324" s="33">
        <v>20</v>
      </c>
      <c r="CQ324" s="33">
        <v>4</v>
      </c>
      <c r="CR324" s="13">
        <f>[1]卡牌消耗!DG24</f>
        <v>3150</v>
      </c>
      <c r="CS324" s="13">
        <f t="shared" si="56"/>
        <v>1260</v>
      </c>
      <c r="DR324" s="13">
        <v>20</v>
      </c>
      <c r="DS324" s="13">
        <v>3</v>
      </c>
      <c r="DT324" s="13">
        <f t="shared" si="57"/>
        <v>1920</v>
      </c>
      <c r="EH324" s="13">
        <f>[1]新神器!HA326</f>
        <v>20</v>
      </c>
      <c r="EI324" s="13">
        <f t="shared" si="58"/>
        <v>4</v>
      </c>
      <c r="EJ324" s="13">
        <f t="shared" si="59"/>
        <v>4</v>
      </c>
      <c r="EK324" s="13">
        <f>[1]新神器!HE326</f>
        <v>1606022</v>
      </c>
      <c r="EL324" s="13" t="str">
        <f>[1]新神器!HF326</f>
        <v>神器4-6 : 2级</v>
      </c>
      <c r="EM324" s="13">
        <f>[1]新神器!HH326</f>
        <v>2</v>
      </c>
      <c r="EN324" s="13">
        <f>[1]新神器!HJ326</f>
        <v>1</v>
      </c>
      <c r="EO324" s="13">
        <f>[2]新神器!$AW325*6</f>
        <v>4764</v>
      </c>
      <c r="EP324" s="13">
        <f t="shared" si="60"/>
        <v>2046</v>
      </c>
      <c r="EQ324" s="13">
        <f t="shared" si="55"/>
        <v>375</v>
      </c>
      <c r="ER324" s="13">
        <f>[1]新神器!$HL326</f>
        <v>11500</v>
      </c>
      <c r="ES324" s="13">
        <f t="shared" si="61"/>
        <v>386.5</v>
      </c>
      <c r="ET324" s="13">
        <f t="shared" si="62"/>
        <v>31.76</v>
      </c>
    </row>
    <row r="325" spans="94:150" ht="16.5" x14ac:dyDescent="0.2">
      <c r="CP325" s="33">
        <v>21</v>
      </c>
      <c r="CQ325" s="33">
        <v>4</v>
      </c>
      <c r="CR325" s="13">
        <f>[1]卡牌消耗!DG25</f>
        <v>3400</v>
      </c>
      <c r="CS325" s="13">
        <f t="shared" si="56"/>
        <v>1360</v>
      </c>
      <c r="DR325" s="13">
        <v>21</v>
      </c>
      <c r="DS325" s="13">
        <v>3</v>
      </c>
      <c r="DT325" s="13">
        <f t="shared" si="57"/>
        <v>2000</v>
      </c>
      <c r="EH325" s="13">
        <f>[1]新神器!HA327</f>
        <v>20</v>
      </c>
      <c r="EI325" s="13">
        <f t="shared" si="58"/>
        <v>4</v>
      </c>
      <c r="EJ325" s="13">
        <f t="shared" si="59"/>
        <v>4</v>
      </c>
      <c r="EK325" s="13">
        <f>[1]新神器!HE327</f>
        <v>1606022</v>
      </c>
      <c r="EL325" s="13" t="str">
        <f>[1]新神器!HF327</f>
        <v>神器4-6 : 3级</v>
      </c>
      <c r="EM325" s="13">
        <f>[1]新神器!HH327</f>
        <v>3</v>
      </c>
      <c r="EN325" s="13">
        <f>[1]新神器!HJ327</f>
        <v>1</v>
      </c>
      <c r="EO325" s="13">
        <f>[2]新神器!$AW326*6</f>
        <v>6876</v>
      </c>
      <c r="EP325" s="13">
        <f t="shared" si="60"/>
        <v>2112</v>
      </c>
      <c r="EQ325" s="13">
        <f t="shared" ref="EQ325:EQ388" si="63">EN325*INDEX($EB$5:$EB$46,MATCH(EK325,$EA$5:$EA$46,0))</f>
        <v>375</v>
      </c>
      <c r="ER325" s="13">
        <f>[1]新神器!$HL327</f>
        <v>11900</v>
      </c>
      <c r="ES325" s="13">
        <f t="shared" si="61"/>
        <v>386.9</v>
      </c>
      <c r="ET325" s="13">
        <f t="shared" si="62"/>
        <v>32.75</v>
      </c>
    </row>
    <row r="326" spans="94:150" ht="16.5" x14ac:dyDescent="0.2">
      <c r="CP326" s="33">
        <v>22</v>
      </c>
      <c r="CQ326" s="33">
        <v>4</v>
      </c>
      <c r="CR326" s="13">
        <f>[1]卡牌消耗!DG26</f>
        <v>3650</v>
      </c>
      <c r="CS326" s="13">
        <f t="shared" ref="CS326:CS389" si="64">CR326/2.5</f>
        <v>1460</v>
      </c>
      <c r="DR326" s="13">
        <v>22</v>
      </c>
      <c r="DS326" s="13">
        <v>3</v>
      </c>
      <c r="DT326" s="13">
        <f t="shared" ref="DT326:DT389" si="65">INDEX($DL$5:$DO$154,DR326,MIN(DS326,4))</f>
        <v>2040</v>
      </c>
      <c r="EH326" s="13">
        <f>[1]新神器!HA328</f>
        <v>20</v>
      </c>
      <c r="EI326" s="13">
        <f t="shared" ref="EI326:EI389" si="66">INDEX($DX$5:$DX$46,EH326)</f>
        <v>4</v>
      </c>
      <c r="EJ326" s="13">
        <f t="shared" ref="EJ326:EJ389" si="67">INDEX($DZ$5:$DZ$46,EH326)</f>
        <v>4</v>
      </c>
      <c r="EK326" s="13">
        <f>[1]新神器!HE328</f>
        <v>1606022</v>
      </c>
      <c r="EL326" s="13" t="str">
        <f>[1]新神器!HF328</f>
        <v>神器4-6 : 4级</v>
      </c>
      <c r="EM326" s="13">
        <f>[1]新神器!HH328</f>
        <v>4</v>
      </c>
      <c r="EN326" s="13">
        <f>[1]新神器!HJ328</f>
        <v>2</v>
      </c>
      <c r="EO326" s="13">
        <f>[2]新神器!$AW327*6</f>
        <v>9042</v>
      </c>
      <c r="EP326" s="13">
        <f t="shared" ref="EP326:EP389" si="68">IF(EM326&gt;1,EO326-EO325,EO326)</f>
        <v>2166</v>
      </c>
      <c r="EQ326" s="13">
        <f t="shared" si="63"/>
        <v>750</v>
      </c>
      <c r="ER326" s="13">
        <f>[1]新神器!$HL328</f>
        <v>12250</v>
      </c>
      <c r="ES326" s="13">
        <f t="shared" ref="ES326:ES389" si="69">EQ326+ER326/1000</f>
        <v>762.25</v>
      </c>
      <c r="ET326" s="13">
        <f t="shared" ref="ET326:ET389" si="70">ROUND(EP326*6/ES326,2)</f>
        <v>17.05</v>
      </c>
    </row>
    <row r="327" spans="94:150" ht="16.5" x14ac:dyDescent="0.2">
      <c r="CP327" s="33">
        <v>23</v>
      </c>
      <c r="CQ327" s="33">
        <v>4</v>
      </c>
      <c r="CR327" s="13">
        <f>[1]卡牌消耗!DG27</f>
        <v>3900</v>
      </c>
      <c r="CS327" s="13">
        <f t="shared" si="64"/>
        <v>1560</v>
      </c>
      <c r="DR327" s="13">
        <v>23</v>
      </c>
      <c r="DS327" s="13">
        <v>3</v>
      </c>
      <c r="DT327" s="13">
        <f t="shared" si="65"/>
        <v>2080</v>
      </c>
      <c r="EH327" s="13">
        <f>[1]新神器!HA329</f>
        <v>20</v>
      </c>
      <c r="EI327" s="13">
        <f t="shared" si="66"/>
        <v>4</v>
      </c>
      <c r="EJ327" s="13">
        <f t="shared" si="67"/>
        <v>4</v>
      </c>
      <c r="EK327" s="13">
        <f>[1]新神器!HE329</f>
        <v>1606022</v>
      </c>
      <c r="EL327" s="13" t="str">
        <f>[1]新神器!HF329</f>
        <v>神器4-6 : 5级</v>
      </c>
      <c r="EM327" s="13">
        <f>[1]新神器!HH329</f>
        <v>5</v>
      </c>
      <c r="EN327" s="13">
        <f>[1]新神器!HJ329</f>
        <v>2</v>
      </c>
      <c r="EO327" s="13">
        <f>[2]新神器!$AW328*6</f>
        <v>11274</v>
      </c>
      <c r="EP327" s="13">
        <f t="shared" si="68"/>
        <v>2232</v>
      </c>
      <c r="EQ327" s="13">
        <f t="shared" si="63"/>
        <v>750</v>
      </c>
      <c r="ER327" s="13">
        <f>[1]新神器!$HL329</f>
        <v>12650</v>
      </c>
      <c r="ES327" s="13">
        <f t="shared" si="69"/>
        <v>762.65</v>
      </c>
      <c r="ET327" s="13">
        <f t="shared" si="70"/>
        <v>17.559999999999999</v>
      </c>
    </row>
    <row r="328" spans="94:150" ht="16.5" x14ac:dyDescent="0.2">
      <c r="CP328" s="33">
        <v>24</v>
      </c>
      <c r="CQ328" s="33">
        <v>4</v>
      </c>
      <c r="CR328" s="13">
        <f>[1]卡牌消耗!DG28</f>
        <v>4150</v>
      </c>
      <c r="CS328" s="13">
        <f t="shared" si="64"/>
        <v>1660</v>
      </c>
      <c r="DR328" s="13">
        <v>24</v>
      </c>
      <c r="DS328" s="13">
        <v>3</v>
      </c>
      <c r="DT328" s="13">
        <f t="shared" si="65"/>
        <v>2120</v>
      </c>
      <c r="EH328" s="13">
        <f>[1]新神器!HA330</f>
        <v>20</v>
      </c>
      <c r="EI328" s="13">
        <f t="shared" si="66"/>
        <v>4</v>
      </c>
      <c r="EJ328" s="13">
        <f t="shared" si="67"/>
        <v>4</v>
      </c>
      <c r="EK328" s="13">
        <f>[1]新神器!HE330</f>
        <v>1606022</v>
      </c>
      <c r="EL328" s="13" t="str">
        <f>[1]新神器!HF330</f>
        <v>神器4-6 : 6级</v>
      </c>
      <c r="EM328" s="13">
        <f>[1]新神器!HH330</f>
        <v>6</v>
      </c>
      <c r="EN328" s="13">
        <f>[1]新神器!HJ330</f>
        <v>2</v>
      </c>
      <c r="EO328" s="13">
        <f>[2]新神器!$AW329*6</f>
        <v>13566</v>
      </c>
      <c r="EP328" s="13">
        <f t="shared" si="68"/>
        <v>2292</v>
      </c>
      <c r="EQ328" s="13">
        <f t="shared" si="63"/>
        <v>750</v>
      </c>
      <c r="ER328" s="13">
        <f>[1]新神器!$HL330</f>
        <v>13000</v>
      </c>
      <c r="ES328" s="13">
        <f t="shared" si="69"/>
        <v>763</v>
      </c>
      <c r="ET328" s="13">
        <f t="shared" si="70"/>
        <v>18.02</v>
      </c>
    </row>
    <row r="329" spans="94:150" ht="16.5" x14ac:dyDescent="0.2">
      <c r="CP329" s="33">
        <v>25</v>
      </c>
      <c r="CQ329" s="33">
        <v>4</v>
      </c>
      <c r="CR329" s="13">
        <f>[1]卡牌消耗!DG29</f>
        <v>7000</v>
      </c>
      <c r="CS329" s="13">
        <f t="shared" si="64"/>
        <v>2800</v>
      </c>
      <c r="DR329" s="13">
        <v>25</v>
      </c>
      <c r="DS329" s="13">
        <v>3</v>
      </c>
      <c r="DT329" s="13">
        <f t="shared" si="65"/>
        <v>2160</v>
      </c>
      <c r="EH329" s="13">
        <f>[1]新神器!HA331</f>
        <v>20</v>
      </c>
      <c r="EI329" s="13">
        <f t="shared" si="66"/>
        <v>4</v>
      </c>
      <c r="EJ329" s="13">
        <f t="shared" si="67"/>
        <v>4</v>
      </c>
      <c r="EK329" s="13">
        <f>[1]新神器!HE331</f>
        <v>1606022</v>
      </c>
      <c r="EL329" s="13" t="str">
        <f>[1]新神器!HF331</f>
        <v>神器4-6 : 7级</v>
      </c>
      <c r="EM329" s="13">
        <f>[1]新神器!HH331</f>
        <v>7</v>
      </c>
      <c r="EN329" s="13">
        <f>[1]新神器!HJ331</f>
        <v>3</v>
      </c>
      <c r="EO329" s="13">
        <f>[2]新神器!$AW330*6</f>
        <v>15918</v>
      </c>
      <c r="EP329" s="13">
        <f t="shared" si="68"/>
        <v>2352</v>
      </c>
      <c r="EQ329" s="13">
        <f t="shared" si="63"/>
        <v>1125</v>
      </c>
      <c r="ER329" s="13">
        <f>[1]新神器!$HL331</f>
        <v>13350</v>
      </c>
      <c r="ES329" s="13">
        <f t="shared" si="69"/>
        <v>1138.3499999999999</v>
      </c>
      <c r="ET329" s="13">
        <f t="shared" si="70"/>
        <v>12.4</v>
      </c>
    </row>
    <row r="330" spans="94:150" ht="16.5" x14ac:dyDescent="0.2">
      <c r="CP330" s="33">
        <v>26</v>
      </c>
      <c r="CQ330" s="33">
        <v>4</v>
      </c>
      <c r="CR330" s="13">
        <f>[1]卡牌消耗!DG30</f>
        <v>7350</v>
      </c>
      <c r="CS330" s="13">
        <f t="shared" si="64"/>
        <v>2940</v>
      </c>
      <c r="DR330" s="13">
        <v>26</v>
      </c>
      <c r="DS330" s="13">
        <v>3</v>
      </c>
      <c r="DT330" s="13">
        <f t="shared" si="65"/>
        <v>2240</v>
      </c>
      <c r="EH330" s="13">
        <f>[1]新神器!HA332</f>
        <v>20</v>
      </c>
      <c r="EI330" s="13">
        <f t="shared" si="66"/>
        <v>4</v>
      </c>
      <c r="EJ330" s="13">
        <f t="shared" si="67"/>
        <v>4</v>
      </c>
      <c r="EK330" s="13">
        <f>[1]新神器!HE332</f>
        <v>1606022</v>
      </c>
      <c r="EL330" s="13" t="str">
        <f>[1]新神器!HF332</f>
        <v>神器4-6 : 8级</v>
      </c>
      <c r="EM330" s="13">
        <f>[1]新神器!HH332</f>
        <v>8</v>
      </c>
      <c r="EN330" s="13">
        <f>[1]新神器!HJ332</f>
        <v>3</v>
      </c>
      <c r="EO330" s="13">
        <f>[2]新神器!$AW331*6</f>
        <v>18330</v>
      </c>
      <c r="EP330" s="13">
        <f t="shared" si="68"/>
        <v>2412</v>
      </c>
      <c r="EQ330" s="13">
        <f t="shared" si="63"/>
        <v>1125</v>
      </c>
      <c r="ER330" s="13">
        <f>[1]新神器!$HL332</f>
        <v>13650</v>
      </c>
      <c r="ES330" s="13">
        <f t="shared" si="69"/>
        <v>1138.6500000000001</v>
      </c>
      <c r="ET330" s="13">
        <f t="shared" si="70"/>
        <v>12.71</v>
      </c>
    </row>
    <row r="331" spans="94:150" ht="16.5" x14ac:dyDescent="0.2">
      <c r="CP331" s="33">
        <v>27</v>
      </c>
      <c r="CQ331" s="33">
        <v>4</v>
      </c>
      <c r="CR331" s="13">
        <f>[1]卡牌消耗!DG31</f>
        <v>7700</v>
      </c>
      <c r="CS331" s="13">
        <f t="shared" si="64"/>
        <v>3080</v>
      </c>
      <c r="DR331" s="13">
        <v>27</v>
      </c>
      <c r="DS331" s="13">
        <v>3</v>
      </c>
      <c r="DT331" s="13">
        <f t="shared" si="65"/>
        <v>2280</v>
      </c>
      <c r="EH331" s="13">
        <f>[1]新神器!HA333</f>
        <v>20</v>
      </c>
      <c r="EI331" s="13">
        <f t="shared" si="66"/>
        <v>4</v>
      </c>
      <c r="EJ331" s="13">
        <f t="shared" si="67"/>
        <v>4</v>
      </c>
      <c r="EK331" s="13">
        <f>[1]新神器!HE333</f>
        <v>1606022</v>
      </c>
      <c r="EL331" s="13" t="str">
        <f>[1]新神器!HF333</f>
        <v>神器4-6 : 9级</v>
      </c>
      <c r="EM331" s="13">
        <f>[1]新神器!HH333</f>
        <v>9</v>
      </c>
      <c r="EN331" s="13">
        <f>[1]新神器!HJ333</f>
        <v>3</v>
      </c>
      <c r="EO331" s="13">
        <f>[2]新神器!$AW332*6</f>
        <v>20802</v>
      </c>
      <c r="EP331" s="13">
        <f t="shared" si="68"/>
        <v>2472</v>
      </c>
      <c r="EQ331" s="13">
        <f t="shared" si="63"/>
        <v>1125</v>
      </c>
      <c r="ER331" s="13">
        <f>[1]新神器!$HL333</f>
        <v>14000</v>
      </c>
      <c r="ES331" s="13">
        <f t="shared" si="69"/>
        <v>1139</v>
      </c>
      <c r="ET331" s="13">
        <f t="shared" si="70"/>
        <v>13.02</v>
      </c>
    </row>
    <row r="332" spans="94:150" ht="16.5" x14ac:dyDescent="0.2">
      <c r="CP332" s="33">
        <v>28</v>
      </c>
      <c r="CQ332" s="33">
        <v>4</v>
      </c>
      <c r="CR332" s="13">
        <f>[1]卡牌消耗!DG32</f>
        <v>8050</v>
      </c>
      <c r="CS332" s="13">
        <f t="shared" si="64"/>
        <v>3220</v>
      </c>
      <c r="DR332" s="13">
        <v>28</v>
      </c>
      <c r="DS332" s="13">
        <v>3</v>
      </c>
      <c r="DT332" s="13">
        <f t="shared" si="65"/>
        <v>2320</v>
      </c>
      <c r="EH332" s="13">
        <f>[1]新神器!HA334</f>
        <v>20</v>
      </c>
      <c r="EI332" s="13">
        <f t="shared" si="66"/>
        <v>4</v>
      </c>
      <c r="EJ332" s="13">
        <f t="shared" si="67"/>
        <v>4</v>
      </c>
      <c r="EK332" s="13">
        <f>[1]新神器!HE334</f>
        <v>1606022</v>
      </c>
      <c r="EL332" s="13" t="str">
        <f>[1]新神器!HF334</f>
        <v>神器4-6 : 10级</v>
      </c>
      <c r="EM332" s="13">
        <f>[1]新神器!HH334</f>
        <v>10</v>
      </c>
      <c r="EN332" s="13">
        <f>[1]新神器!HJ334</f>
        <v>5</v>
      </c>
      <c r="EO332" s="13">
        <f>[2]新神器!$AW333*6</f>
        <v>23340</v>
      </c>
      <c r="EP332" s="13">
        <f t="shared" si="68"/>
        <v>2538</v>
      </c>
      <c r="EQ332" s="13">
        <f t="shared" si="63"/>
        <v>1875</v>
      </c>
      <c r="ER332" s="13">
        <f>[1]新神器!$HL334</f>
        <v>14300</v>
      </c>
      <c r="ES332" s="13">
        <f t="shared" si="69"/>
        <v>1889.3</v>
      </c>
      <c r="ET332" s="13">
        <f t="shared" si="70"/>
        <v>8.06</v>
      </c>
    </row>
    <row r="333" spans="94:150" ht="16.5" x14ac:dyDescent="0.2">
      <c r="CP333" s="33">
        <v>29</v>
      </c>
      <c r="CQ333" s="33">
        <v>4</v>
      </c>
      <c r="CR333" s="13">
        <f>[1]卡牌消耗!DG33</f>
        <v>8400</v>
      </c>
      <c r="CS333" s="13">
        <f t="shared" si="64"/>
        <v>3360</v>
      </c>
      <c r="DR333" s="13">
        <v>29</v>
      </c>
      <c r="DS333" s="13">
        <v>3</v>
      </c>
      <c r="DT333" s="13">
        <f t="shared" si="65"/>
        <v>2360</v>
      </c>
      <c r="EH333" s="13">
        <f>[1]新神器!HA335</f>
        <v>20</v>
      </c>
      <c r="EI333" s="13">
        <f t="shared" si="66"/>
        <v>4</v>
      </c>
      <c r="EJ333" s="13">
        <f t="shared" si="67"/>
        <v>4</v>
      </c>
      <c r="EK333" s="13">
        <f>[1]新神器!HE335</f>
        <v>1606022</v>
      </c>
      <c r="EL333" s="13" t="str">
        <f>[1]新神器!HF335</f>
        <v>神器4-6 : 11级</v>
      </c>
      <c r="EM333" s="13">
        <f>[1]新神器!HH335</f>
        <v>11</v>
      </c>
      <c r="EN333" s="13">
        <f>[1]新神器!HJ335</f>
        <v>5</v>
      </c>
      <c r="EO333" s="13">
        <f>[2]新神器!$AW334*6</f>
        <v>25932</v>
      </c>
      <c r="EP333" s="13">
        <f t="shared" si="68"/>
        <v>2592</v>
      </c>
      <c r="EQ333" s="13">
        <f t="shared" si="63"/>
        <v>1875</v>
      </c>
      <c r="ER333" s="13">
        <f>[1]新神器!$HL335</f>
        <v>14600</v>
      </c>
      <c r="ES333" s="13">
        <f t="shared" si="69"/>
        <v>1889.6</v>
      </c>
      <c r="ET333" s="13">
        <f t="shared" si="70"/>
        <v>8.23</v>
      </c>
    </row>
    <row r="334" spans="94:150" ht="16.5" x14ac:dyDescent="0.2">
      <c r="CP334" s="33">
        <v>30</v>
      </c>
      <c r="CQ334" s="33">
        <v>4</v>
      </c>
      <c r="CR334" s="13">
        <f>[1]卡牌消耗!DG34</f>
        <v>8850</v>
      </c>
      <c r="CS334" s="13">
        <f t="shared" si="64"/>
        <v>3540</v>
      </c>
      <c r="DR334" s="13">
        <v>30</v>
      </c>
      <c r="DS334" s="13">
        <v>3</v>
      </c>
      <c r="DT334" s="13">
        <f t="shared" si="65"/>
        <v>2400</v>
      </c>
      <c r="EH334" s="13">
        <f>[1]新神器!HA336</f>
        <v>20</v>
      </c>
      <c r="EI334" s="13">
        <f t="shared" si="66"/>
        <v>4</v>
      </c>
      <c r="EJ334" s="13">
        <f t="shared" si="67"/>
        <v>4</v>
      </c>
      <c r="EK334" s="13">
        <f>[1]新神器!HE336</f>
        <v>1606022</v>
      </c>
      <c r="EL334" s="13" t="str">
        <f>[1]新神器!HF336</f>
        <v>神器4-6 : 12级</v>
      </c>
      <c r="EM334" s="13">
        <f>[1]新神器!HH336</f>
        <v>12</v>
      </c>
      <c r="EN334" s="13">
        <f>[1]新神器!HJ336</f>
        <v>6</v>
      </c>
      <c r="EO334" s="13">
        <f>[2]新神器!$AW335*6</f>
        <v>28590</v>
      </c>
      <c r="EP334" s="13">
        <f t="shared" si="68"/>
        <v>2658</v>
      </c>
      <c r="EQ334" s="13">
        <f t="shared" si="63"/>
        <v>2250</v>
      </c>
      <c r="ER334" s="13">
        <f>[1]新神器!$HL336</f>
        <v>14950</v>
      </c>
      <c r="ES334" s="13">
        <f t="shared" si="69"/>
        <v>2264.9499999999998</v>
      </c>
      <c r="ET334" s="13">
        <f t="shared" si="70"/>
        <v>7.04</v>
      </c>
    </row>
    <row r="335" spans="94:150" ht="16.5" x14ac:dyDescent="0.2">
      <c r="CP335" s="33">
        <v>31</v>
      </c>
      <c r="CQ335" s="33">
        <v>4</v>
      </c>
      <c r="CR335" s="13">
        <f>[1]卡牌消耗!DG35</f>
        <v>9300</v>
      </c>
      <c r="CS335" s="13">
        <f t="shared" si="64"/>
        <v>3720</v>
      </c>
      <c r="DR335" s="13">
        <v>31</v>
      </c>
      <c r="DS335" s="13">
        <v>3</v>
      </c>
      <c r="DT335" s="13">
        <f t="shared" si="65"/>
        <v>4560</v>
      </c>
      <c r="EH335" s="13">
        <f>[1]新神器!HA337</f>
        <v>20</v>
      </c>
      <c r="EI335" s="13">
        <f t="shared" si="66"/>
        <v>4</v>
      </c>
      <c r="EJ335" s="13">
        <f t="shared" si="67"/>
        <v>4</v>
      </c>
      <c r="EK335" s="13">
        <f>[1]新神器!HE337</f>
        <v>1606022</v>
      </c>
      <c r="EL335" s="13" t="str">
        <f>[1]新神器!HF337</f>
        <v>神器4-6 : 13级</v>
      </c>
      <c r="EM335" s="13">
        <f>[1]新神器!HH337</f>
        <v>13</v>
      </c>
      <c r="EN335" s="13">
        <f>[1]新神器!HJ337</f>
        <v>7</v>
      </c>
      <c r="EO335" s="13">
        <f>[2]新神器!$AW336*6</f>
        <v>31302</v>
      </c>
      <c r="EP335" s="13">
        <f t="shared" si="68"/>
        <v>2712</v>
      </c>
      <c r="EQ335" s="13">
        <f t="shared" si="63"/>
        <v>2625</v>
      </c>
      <c r="ER335" s="13">
        <f>[1]新神器!$HL337</f>
        <v>15250</v>
      </c>
      <c r="ES335" s="13">
        <f t="shared" si="69"/>
        <v>2640.25</v>
      </c>
      <c r="ET335" s="13">
        <f t="shared" si="70"/>
        <v>6.16</v>
      </c>
    </row>
    <row r="336" spans="94:150" ht="16.5" x14ac:dyDescent="0.2">
      <c r="CP336" s="33">
        <v>32</v>
      </c>
      <c r="CQ336" s="33">
        <v>4</v>
      </c>
      <c r="CR336" s="13">
        <f>[1]卡牌消耗!DG36</f>
        <v>9750</v>
      </c>
      <c r="CS336" s="13">
        <f t="shared" si="64"/>
        <v>3900</v>
      </c>
      <c r="DR336" s="13">
        <v>32</v>
      </c>
      <c r="DS336" s="13">
        <v>3</v>
      </c>
      <c r="DT336" s="13">
        <f t="shared" si="65"/>
        <v>4880</v>
      </c>
      <c r="EH336" s="13">
        <f>[1]新神器!HA338</f>
        <v>20</v>
      </c>
      <c r="EI336" s="13">
        <f t="shared" si="66"/>
        <v>4</v>
      </c>
      <c r="EJ336" s="13">
        <f t="shared" si="67"/>
        <v>4</v>
      </c>
      <c r="EK336" s="13">
        <f>[1]新神器!HE338</f>
        <v>1606022</v>
      </c>
      <c r="EL336" s="13" t="str">
        <f>[1]新神器!HF338</f>
        <v>神器4-6 : 14级</v>
      </c>
      <c r="EM336" s="13">
        <f>[1]新神器!HH338</f>
        <v>14</v>
      </c>
      <c r="EN336" s="13">
        <f>[1]新神器!HJ338</f>
        <v>7</v>
      </c>
      <c r="EO336" s="13">
        <f>[2]新神器!$AW337*6</f>
        <v>34080</v>
      </c>
      <c r="EP336" s="13">
        <f t="shared" si="68"/>
        <v>2778</v>
      </c>
      <c r="EQ336" s="13">
        <f t="shared" si="63"/>
        <v>2625</v>
      </c>
      <c r="ER336" s="13">
        <f>[1]新神器!$HL338</f>
        <v>15550</v>
      </c>
      <c r="ES336" s="13">
        <f t="shared" si="69"/>
        <v>2640.55</v>
      </c>
      <c r="ET336" s="13">
        <f t="shared" si="70"/>
        <v>6.31</v>
      </c>
    </row>
    <row r="337" spans="94:150" ht="16.5" x14ac:dyDescent="0.2">
      <c r="CP337" s="33">
        <v>33</v>
      </c>
      <c r="CQ337" s="33">
        <v>4</v>
      </c>
      <c r="CR337" s="13">
        <f>[1]卡牌消耗!DG37</f>
        <v>10200</v>
      </c>
      <c r="CS337" s="13">
        <f t="shared" si="64"/>
        <v>4080</v>
      </c>
      <c r="DR337" s="13">
        <v>33</v>
      </c>
      <c r="DS337" s="13">
        <v>3</v>
      </c>
      <c r="DT337" s="13">
        <f t="shared" si="65"/>
        <v>5200</v>
      </c>
      <c r="EH337" s="13">
        <f>[1]新神器!HA339</f>
        <v>20</v>
      </c>
      <c r="EI337" s="13">
        <f t="shared" si="66"/>
        <v>4</v>
      </c>
      <c r="EJ337" s="13">
        <f t="shared" si="67"/>
        <v>4</v>
      </c>
      <c r="EK337" s="13">
        <f>[1]新神器!HE339</f>
        <v>1606022</v>
      </c>
      <c r="EL337" s="13" t="str">
        <f>[1]新神器!HF339</f>
        <v>神器4-6 : 15级</v>
      </c>
      <c r="EM337" s="13">
        <f>[1]新神器!HH339</f>
        <v>15</v>
      </c>
      <c r="EN337" s="13">
        <f>[1]新神器!HJ339</f>
        <v>7</v>
      </c>
      <c r="EO337" s="13">
        <f>[2]新神器!$AW338*6</f>
        <v>36918</v>
      </c>
      <c r="EP337" s="13">
        <f t="shared" si="68"/>
        <v>2838</v>
      </c>
      <c r="EQ337" s="13">
        <f t="shared" si="63"/>
        <v>2625</v>
      </c>
      <c r="ER337" s="13">
        <f>[1]新神器!$HL339</f>
        <v>15850</v>
      </c>
      <c r="ES337" s="13">
        <f t="shared" si="69"/>
        <v>2640.85</v>
      </c>
      <c r="ET337" s="13">
        <f t="shared" si="70"/>
        <v>6.45</v>
      </c>
    </row>
    <row r="338" spans="94:150" ht="16.5" x14ac:dyDescent="0.2">
      <c r="CP338" s="33">
        <v>34</v>
      </c>
      <c r="CQ338" s="33">
        <v>4</v>
      </c>
      <c r="CR338" s="13">
        <f>[1]卡牌消耗!DG38</f>
        <v>10650</v>
      </c>
      <c r="CS338" s="13">
        <f t="shared" si="64"/>
        <v>4260</v>
      </c>
      <c r="DR338" s="13">
        <v>34</v>
      </c>
      <c r="DS338" s="13">
        <v>3</v>
      </c>
      <c r="DT338" s="13">
        <f t="shared" si="65"/>
        <v>5520</v>
      </c>
      <c r="EH338" s="13">
        <f>[1]新神器!HA340</f>
        <v>20</v>
      </c>
      <c r="EI338" s="13">
        <f t="shared" si="66"/>
        <v>4</v>
      </c>
      <c r="EJ338" s="13">
        <f t="shared" si="67"/>
        <v>4</v>
      </c>
      <c r="EK338" s="13">
        <f>[1]新神器!HE340</f>
        <v>1606022</v>
      </c>
      <c r="EL338" s="13" t="str">
        <f>[1]新神器!HF340</f>
        <v>神器4-6 : 16级</v>
      </c>
      <c r="EM338" s="13">
        <f>[1]新神器!HH340</f>
        <v>16</v>
      </c>
      <c r="EN338" s="13">
        <f>[1]新神器!HJ340</f>
        <v>10</v>
      </c>
      <c r="EO338" s="13">
        <f>[2]新神器!$AW339*6</f>
        <v>39816</v>
      </c>
      <c r="EP338" s="13">
        <f t="shared" si="68"/>
        <v>2898</v>
      </c>
      <c r="EQ338" s="13">
        <f t="shared" si="63"/>
        <v>3750</v>
      </c>
      <c r="ER338" s="13">
        <f>[1]新神器!$HL340</f>
        <v>16100</v>
      </c>
      <c r="ES338" s="13">
        <f t="shared" si="69"/>
        <v>3766.1</v>
      </c>
      <c r="ET338" s="13">
        <f t="shared" si="70"/>
        <v>4.62</v>
      </c>
    </row>
    <row r="339" spans="94:150" ht="16.5" x14ac:dyDescent="0.2">
      <c r="CP339" s="33">
        <v>35</v>
      </c>
      <c r="CQ339" s="33">
        <v>4</v>
      </c>
      <c r="CR339" s="13">
        <f>[1]卡牌消耗!DG39</f>
        <v>9100</v>
      </c>
      <c r="CS339" s="13">
        <f t="shared" si="64"/>
        <v>3640</v>
      </c>
      <c r="DR339" s="13">
        <v>35</v>
      </c>
      <c r="DS339" s="13">
        <v>3</v>
      </c>
      <c r="DT339" s="13">
        <f t="shared" si="65"/>
        <v>5840</v>
      </c>
      <c r="EH339" s="13">
        <f>[1]新神器!HA341</f>
        <v>20</v>
      </c>
      <c r="EI339" s="13">
        <f t="shared" si="66"/>
        <v>4</v>
      </c>
      <c r="EJ339" s="13">
        <f t="shared" si="67"/>
        <v>4</v>
      </c>
      <c r="EK339" s="13">
        <f>[1]新神器!HE341</f>
        <v>1606022</v>
      </c>
      <c r="EL339" s="13" t="str">
        <f>[1]新神器!HF341</f>
        <v>神器4-6 : 17级</v>
      </c>
      <c r="EM339" s="13">
        <f>[1]新神器!HH341</f>
        <v>17</v>
      </c>
      <c r="EN339" s="13">
        <f>[1]新神器!HJ341</f>
        <v>10</v>
      </c>
      <c r="EO339" s="13">
        <f>[2]新神器!$AW340*6</f>
        <v>42774</v>
      </c>
      <c r="EP339" s="13">
        <f t="shared" si="68"/>
        <v>2958</v>
      </c>
      <c r="EQ339" s="13">
        <f t="shared" si="63"/>
        <v>3750</v>
      </c>
      <c r="ER339" s="13">
        <f>[1]新神器!$HL341</f>
        <v>16400</v>
      </c>
      <c r="ES339" s="13">
        <f t="shared" si="69"/>
        <v>3766.4</v>
      </c>
      <c r="ET339" s="13">
        <f t="shared" si="70"/>
        <v>4.71</v>
      </c>
    </row>
    <row r="340" spans="94:150" ht="16.5" x14ac:dyDescent="0.2">
      <c r="CP340" s="33">
        <v>36</v>
      </c>
      <c r="CQ340" s="33">
        <v>4</v>
      </c>
      <c r="CR340" s="13">
        <f>[1]卡牌消耗!DG40</f>
        <v>9550</v>
      </c>
      <c r="CS340" s="13">
        <f t="shared" si="64"/>
        <v>3820</v>
      </c>
      <c r="DR340" s="13">
        <v>36</v>
      </c>
      <c r="DS340" s="13">
        <v>3</v>
      </c>
      <c r="DT340" s="13">
        <f t="shared" si="65"/>
        <v>6160</v>
      </c>
      <c r="EH340" s="13">
        <f>[1]新神器!HA342</f>
        <v>20</v>
      </c>
      <c r="EI340" s="13">
        <f t="shared" si="66"/>
        <v>4</v>
      </c>
      <c r="EJ340" s="13">
        <f t="shared" si="67"/>
        <v>4</v>
      </c>
      <c r="EK340" s="13">
        <f>[1]新神器!HE342</f>
        <v>1606022</v>
      </c>
      <c r="EL340" s="13" t="str">
        <f>[1]新神器!HF342</f>
        <v>神器4-6 : 18级</v>
      </c>
      <c r="EM340" s="13">
        <f>[1]新神器!HH342</f>
        <v>18</v>
      </c>
      <c r="EN340" s="13">
        <f>[1]新神器!HJ342</f>
        <v>10</v>
      </c>
      <c r="EO340" s="13">
        <f>[2]新神器!$AW341*6</f>
        <v>45792</v>
      </c>
      <c r="EP340" s="13">
        <f t="shared" si="68"/>
        <v>3018</v>
      </c>
      <c r="EQ340" s="13">
        <f t="shared" si="63"/>
        <v>3750</v>
      </c>
      <c r="ER340" s="13">
        <f>[1]新神器!$HL342</f>
        <v>16650</v>
      </c>
      <c r="ES340" s="13">
        <f t="shared" si="69"/>
        <v>3766.65</v>
      </c>
      <c r="ET340" s="13">
        <f t="shared" si="70"/>
        <v>4.8099999999999996</v>
      </c>
    </row>
    <row r="341" spans="94:150" ht="16.5" x14ac:dyDescent="0.2">
      <c r="CP341" s="33">
        <v>37</v>
      </c>
      <c r="CQ341" s="33">
        <v>4</v>
      </c>
      <c r="CR341" s="13">
        <f>[1]卡牌消耗!DG41</f>
        <v>10000</v>
      </c>
      <c r="CS341" s="13">
        <f t="shared" si="64"/>
        <v>4000</v>
      </c>
      <c r="DR341" s="13">
        <v>37</v>
      </c>
      <c r="DS341" s="13">
        <v>3</v>
      </c>
      <c r="DT341" s="13">
        <f t="shared" si="65"/>
        <v>6480</v>
      </c>
      <c r="EH341" s="13">
        <f>[1]新神器!HA343</f>
        <v>21</v>
      </c>
      <c r="EI341" s="13">
        <f t="shared" si="66"/>
        <v>5</v>
      </c>
      <c r="EJ341" s="13">
        <f t="shared" si="67"/>
        <v>1</v>
      </c>
      <c r="EK341" s="13">
        <f>[1]新神器!HE343</f>
        <v>1606023</v>
      </c>
      <c r="EL341" s="13" t="str">
        <f>[1]新神器!HF343</f>
        <v>神器5-1 : 1级</v>
      </c>
      <c r="EM341" s="13">
        <f>[1]新神器!HH343</f>
        <v>1</v>
      </c>
      <c r="EN341" s="13">
        <f>[1]新神器!HJ343</f>
        <v>1</v>
      </c>
      <c r="EO341" s="13">
        <f>[2]新神器!$AW342*6</f>
        <v>4224</v>
      </c>
      <c r="EP341" s="13">
        <f t="shared" si="68"/>
        <v>4224</v>
      </c>
      <c r="EQ341" s="13">
        <f t="shared" si="63"/>
        <v>30</v>
      </c>
      <c r="ER341" s="13">
        <f>[1]新神器!$HL343</f>
        <v>4250</v>
      </c>
      <c r="ES341" s="13">
        <f t="shared" si="69"/>
        <v>34.25</v>
      </c>
      <c r="ET341" s="13">
        <f t="shared" si="70"/>
        <v>739.97</v>
      </c>
    </row>
    <row r="342" spans="94:150" ht="16.5" x14ac:dyDescent="0.2">
      <c r="CP342" s="33">
        <v>38</v>
      </c>
      <c r="CQ342" s="33">
        <v>4</v>
      </c>
      <c r="CR342" s="13">
        <f>[1]卡牌消耗!DG42</f>
        <v>10450</v>
      </c>
      <c r="CS342" s="13">
        <f t="shared" si="64"/>
        <v>4180</v>
      </c>
      <c r="DR342" s="13">
        <v>38</v>
      </c>
      <c r="DS342" s="13">
        <v>3</v>
      </c>
      <c r="DT342" s="13">
        <f t="shared" si="65"/>
        <v>6800</v>
      </c>
      <c r="EH342" s="13">
        <f>[1]新神器!HA344</f>
        <v>21</v>
      </c>
      <c r="EI342" s="13">
        <f t="shared" si="66"/>
        <v>5</v>
      </c>
      <c r="EJ342" s="13">
        <f t="shared" si="67"/>
        <v>1</v>
      </c>
      <c r="EK342" s="13">
        <f>[1]新神器!HE344</f>
        <v>1606023</v>
      </c>
      <c r="EL342" s="13" t="str">
        <f>[1]新神器!HF344</f>
        <v>神器5-1 : 2级</v>
      </c>
      <c r="EM342" s="13">
        <f>[1]新神器!HH344</f>
        <v>2</v>
      </c>
      <c r="EN342" s="13">
        <f>[1]新神器!HJ344</f>
        <v>1</v>
      </c>
      <c r="EO342" s="13">
        <f>[2]新神器!$AW343*6</f>
        <v>6558</v>
      </c>
      <c r="EP342" s="13">
        <f t="shared" si="68"/>
        <v>2334</v>
      </c>
      <c r="EQ342" s="13">
        <f t="shared" si="63"/>
        <v>30</v>
      </c>
      <c r="ER342" s="13">
        <f>[1]新神器!$HL344</f>
        <v>4400</v>
      </c>
      <c r="ES342" s="13">
        <f t="shared" si="69"/>
        <v>34.4</v>
      </c>
      <c r="ET342" s="13">
        <f t="shared" si="70"/>
        <v>407.09</v>
      </c>
    </row>
    <row r="343" spans="94:150" ht="16.5" x14ac:dyDescent="0.2">
      <c r="CP343" s="33">
        <v>39</v>
      </c>
      <c r="CQ343" s="33">
        <v>4</v>
      </c>
      <c r="CR343" s="13">
        <f>[1]卡牌消耗!DG43</f>
        <v>10950</v>
      </c>
      <c r="CS343" s="13">
        <f t="shared" si="64"/>
        <v>4380</v>
      </c>
      <c r="DR343" s="13">
        <v>39</v>
      </c>
      <c r="DS343" s="13">
        <v>3</v>
      </c>
      <c r="DT343" s="13">
        <f t="shared" si="65"/>
        <v>7120</v>
      </c>
      <c r="EH343" s="13">
        <f>[1]新神器!HA345</f>
        <v>21</v>
      </c>
      <c r="EI343" s="13">
        <f t="shared" si="66"/>
        <v>5</v>
      </c>
      <c r="EJ343" s="13">
        <f t="shared" si="67"/>
        <v>1</v>
      </c>
      <c r="EK343" s="13">
        <f>[1]新神器!HE345</f>
        <v>1606023</v>
      </c>
      <c r="EL343" s="13" t="str">
        <f>[1]新神器!HF345</f>
        <v>神器5-1 : 3级</v>
      </c>
      <c r="EM343" s="13">
        <f>[1]新神器!HH345</f>
        <v>3</v>
      </c>
      <c r="EN343" s="13">
        <f>[1]新神器!HJ345</f>
        <v>1</v>
      </c>
      <c r="EO343" s="13">
        <f>[2]新神器!$AW344*6</f>
        <v>9078</v>
      </c>
      <c r="EP343" s="13">
        <f t="shared" si="68"/>
        <v>2520</v>
      </c>
      <c r="EQ343" s="13">
        <f t="shared" si="63"/>
        <v>30</v>
      </c>
      <c r="ER343" s="13">
        <f>[1]新神器!$HL345</f>
        <v>4550</v>
      </c>
      <c r="ES343" s="13">
        <f t="shared" si="69"/>
        <v>34.549999999999997</v>
      </c>
      <c r="ET343" s="13">
        <f t="shared" si="70"/>
        <v>437.63</v>
      </c>
    </row>
    <row r="344" spans="94:150" ht="16.5" x14ac:dyDescent="0.2">
      <c r="CP344" s="33">
        <v>40</v>
      </c>
      <c r="CQ344" s="33">
        <v>4</v>
      </c>
      <c r="CR344" s="13">
        <f>[1]卡牌消耗!DG44</f>
        <v>11100</v>
      </c>
      <c r="CS344" s="13">
        <f t="shared" si="64"/>
        <v>4440</v>
      </c>
      <c r="DR344" s="13">
        <v>40</v>
      </c>
      <c r="DS344" s="13">
        <v>3</v>
      </c>
      <c r="DT344" s="13">
        <f t="shared" si="65"/>
        <v>7440</v>
      </c>
      <c r="EH344" s="13">
        <f>[1]新神器!HA346</f>
        <v>21</v>
      </c>
      <c r="EI344" s="13">
        <f t="shared" si="66"/>
        <v>5</v>
      </c>
      <c r="EJ344" s="13">
        <f t="shared" si="67"/>
        <v>1</v>
      </c>
      <c r="EK344" s="13">
        <f>[1]新神器!HE346</f>
        <v>1606023</v>
      </c>
      <c r="EL344" s="13" t="str">
        <f>[1]新神器!HF346</f>
        <v>神器5-1 : 4级</v>
      </c>
      <c r="EM344" s="13">
        <f>[1]新神器!HH346</f>
        <v>4</v>
      </c>
      <c r="EN344" s="13">
        <f>[1]新神器!HJ346</f>
        <v>2</v>
      </c>
      <c r="EO344" s="13">
        <f>[2]新神器!$AW345*6</f>
        <v>11724</v>
      </c>
      <c r="EP344" s="13">
        <f t="shared" si="68"/>
        <v>2646</v>
      </c>
      <c r="EQ344" s="13">
        <f t="shared" si="63"/>
        <v>60</v>
      </c>
      <c r="ER344" s="13">
        <f>[1]新神器!$HL346</f>
        <v>4700</v>
      </c>
      <c r="ES344" s="13">
        <f t="shared" si="69"/>
        <v>64.7</v>
      </c>
      <c r="ET344" s="13">
        <f t="shared" si="70"/>
        <v>245.38</v>
      </c>
    </row>
    <row r="345" spans="94:150" ht="16.5" x14ac:dyDescent="0.2">
      <c r="CP345" s="33">
        <v>41</v>
      </c>
      <c r="CQ345" s="33">
        <v>4</v>
      </c>
      <c r="CR345" s="13">
        <f>[1]卡牌消耗!DG45</f>
        <v>11650</v>
      </c>
      <c r="CS345" s="13">
        <f t="shared" si="64"/>
        <v>4660</v>
      </c>
      <c r="DR345" s="13">
        <v>41</v>
      </c>
      <c r="DS345" s="13">
        <v>3</v>
      </c>
      <c r="DT345" s="13">
        <f t="shared" si="65"/>
        <v>7760</v>
      </c>
      <c r="EH345" s="13">
        <f>[1]新神器!HA347</f>
        <v>21</v>
      </c>
      <c r="EI345" s="13">
        <f t="shared" si="66"/>
        <v>5</v>
      </c>
      <c r="EJ345" s="13">
        <f t="shared" si="67"/>
        <v>1</v>
      </c>
      <c r="EK345" s="13">
        <f>[1]新神器!HE347</f>
        <v>1606023</v>
      </c>
      <c r="EL345" s="13" t="str">
        <f>[1]新神器!HF347</f>
        <v>神器5-1 : 5级</v>
      </c>
      <c r="EM345" s="13">
        <f>[1]新神器!HH347</f>
        <v>5</v>
      </c>
      <c r="EN345" s="13">
        <f>[1]新神器!HJ347</f>
        <v>2</v>
      </c>
      <c r="EO345" s="13">
        <f>[2]新神器!$AW346*6</f>
        <v>14562</v>
      </c>
      <c r="EP345" s="13">
        <f t="shared" si="68"/>
        <v>2838</v>
      </c>
      <c r="EQ345" s="13">
        <f t="shared" si="63"/>
        <v>60</v>
      </c>
      <c r="ER345" s="13">
        <f>[1]新神器!$HL347</f>
        <v>4850</v>
      </c>
      <c r="ES345" s="13">
        <f t="shared" si="69"/>
        <v>64.849999999999994</v>
      </c>
      <c r="ET345" s="13">
        <f t="shared" si="70"/>
        <v>262.58</v>
      </c>
    </row>
    <row r="346" spans="94:150" ht="16.5" x14ac:dyDescent="0.2">
      <c r="CP346" s="33">
        <v>42</v>
      </c>
      <c r="CQ346" s="33">
        <v>4</v>
      </c>
      <c r="CR346" s="13">
        <f>[1]卡牌消耗!DG46</f>
        <v>12200</v>
      </c>
      <c r="CS346" s="13">
        <f t="shared" si="64"/>
        <v>4880</v>
      </c>
      <c r="DR346" s="13">
        <v>42</v>
      </c>
      <c r="DS346" s="13">
        <v>3</v>
      </c>
      <c r="DT346" s="13">
        <f t="shared" si="65"/>
        <v>8080</v>
      </c>
      <c r="EH346" s="13">
        <f>[1]新神器!HA348</f>
        <v>21</v>
      </c>
      <c r="EI346" s="13">
        <f t="shared" si="66"/>
        <v>5</v>
      </c>
      <c r="EJ346" s="13">
        <f t="shared" si="67"/>
        <v>1</v>
      </c>
      <c r="EK346" s="13">
        <f>[1]新神器!HE348</f>
        <v>1606023</v>
      </c>
      <c r="EL346" s="13" t="str">
        <f>[1]新神器!HF348</f>
        <v>神器5-1 : 6级</v>
      </c>
      <c r="EM346" s="13">
        <f>[1]新神器!HH348</f>
        <v>6</v>
      </c>
      <c r="EN346" s="13">
        <f>[1]新神器!HJ348</f>
        <v>2</v>
      </c>
      <c r="EO346" s="13">
        <f>[2]新神器!$AW347*6</f>
        <v>17586</v>
      </c>
      <c r="EP346" s="13">
        <f t="shared" si="68"/>
        <v>3024</v>
      </c>
      <c r="EQ346" s="13">
        <f t="shared" si="63"/>
        <v>60</v>
      </c>
      <c r="ER346" s="13">
        <f>[1]新神器!$HL348</f>
        <v>4950</v>
      </c>
      <c r="ES346" s="13">
        <f t="shared" si="69"/>
        <v>64.95</v>
      </c>
      <c r="ET346" s="13">
        <f t="shared" si="70"/>
        <v>279.35000000000002</v>
      </c>
    </row>
    <row r="347" spans="94:150" ht="16.5" x14ac:dyDescent="0.2">
      <c r="CP347" s="33">
        <v>43</v>
      </c>
      <c r="CQ347" s="33">
        <v>4</v>
      </c>
      <c r="CR347" s="13">
        <f>[1]卡牌消耗!DG47</f>
        <v>12750</v>
      </c>
      <c r="CS347" s="13">
        <f t="shared" si="64"/>
        <v>5100</v>
      </c>
      <c r="DR347" s="13">
        <v>43</v>
      </c>
      <c r="DS347" s="13">
        <v>3</v>
      </c>
      <c r="DT347" s="13">
        <f t="shared" si="65"/>
        <v>8400</v>
      </c>
      <c r="EH347" s="13">
        <f>[1]新神器!HA349</f>
        <v>21</v>
      </c>
      <c r="EI347" s="13">
        <f t="shared" si="66"/>
        <v>5</v>
      </c>
      <c r="EJ347" s="13">
        <f t="shared" si="67"/>
        <v>1</v>
      </c>
      <c r="EK347" s="13">
        <f>[1]新神器!HE349</f>
        <v>1606023</v>
      </c>
      <c r="EL347" s="13" t="str">
        <f>[1]新神器!HF349</f>
        <v>神器5-1 : 7级</v>
      </c>
      <c r="EM347" s="13">
        <f>[1]新神器!HH349</f>
        <v>7</v>
      </c>
      <c r="EN347" s="13">
        <f>[1]新神器!HJ349</f>
        <v>3</v>
      </c>
      <c r="EO347" s="13">
        <f>[2]新神器!$AW348*6</f>
        <v>20802</v>
      </c>
      <c r="EP347" s="13">
        <f t="shared" si="68"/>
        <v>3216</v>
      </c>
      <c r="EQ347" s="13">
        <f t="shared" si="63"/>
        <v>90</v>
      </c>
      <c r="ER347" s="13">
        <f>[1]新神器!$HL349</f>
        <v>5100</v>
      </c>
      <c r="ES347" s="13">
        <f t="shared" si="69"/>
        <v>95.1</v>
      </c>
      <c r="ET347" s="13">
        <f t="shared" si="70"/>
        <v>202.9</v>
      </c>
    </row>
    <row r="348" spans="94:150" ht="16.5" x14ac:dyDescent="0.2">
      <c r="CP348" s="33">
        <v>44</v>
      </c>
      <c r="CQ348" s="33">
        <v>4</v>
      </c>
      <c r="CR348" s="13">
        <f>[1]卡牌消耗!DG48</f>
        <v>13300</v>
      </c>
      <c r="CS348" s="13">
        <f t="shared" si="64"/>
        <v>5320</v>
      </c>
      <c r="DR348" s="13">
        <v>44</v>
      </c>
      <c r="DS348" s="13">
        <v>3</v>
      </c>
      <c r="DT348" s="13">
        <f t="shared" si="65"/>
        <v>8720</v>
      </c>
      <c r="EH348" s="13">
        <f>[1]新神器!HA350</f>
        <v>21</v>
      </c>
      <c r="EI348" s="13">
        <f t="shared" si="66"/>
        <v>5</v>
      </c>
      <c r="EJ348" s="13">
        <f t="shared" si="67"/>
        <v>1</v>
      </c>
      <c r="EK348" s="13">
        <f>[1]新神器!HE350</f>
        <v>1606023</v>
      </c>
      <c r="EL348" s="13" t="str">
        <f>[1]新神器!HF350</f>
        <v>神器5-1 : 8级</v>
      </c>
      <c r="EM348" s="13">
        <f>[1]新神器!HH350</f>
        <v>8</v>
      </c>
      <c r="EN348" s="13">
        <f>[1]新神器!HJ350</f>
        <v>3</v>
      </c>
      <c r="EO348" s="13">
        <f>[2]新神器!$AW349*6</f>
        <v>24144</v>
      </c>
      <c r="EP348" s="13">
        <f t="shared" si="68"/>
        <v>3342</v>
      </c>
      <c r="EQ348" s="13">
        <f t="shared" si="63"/>
        <v>90</v>
      </c>
      <c r="ER348" s="13">
        <f>[1]新神器!$HL350</f>
        <v>5200</v>
      </c>
      <c r="ES348" s="13">
        <f t="shared" si="69"/>
        <v>95.2</v>
      </c>
      <c r="ET348" s="13">
        <f t="shared" si="70"/>
        <v>210.63</v>
      </c>
    </row>
    <row r="349" spans="94:150" ht="16.5" x14ac:dyDescent="0.2">
      <c r="CP349" s="33">
        <v>45</v>
      </c>
      <c r="CQ349" s="33">
        <v>4</v>
      </c>
      <c r="CR349" s="13">
        <f>[1]卡牌消耗!DG49</f>
        <v>12000</v>
      </c>
      <c r="CS349" s="13">
        <f t="shared" si="64"/>
        <v>4800</v>
      </c>
      <c r="DR349" s="13">
        <v>45</v>
      </c>
      <c r="DS349" s="13">
        <v>3</v>
      </c>
      <c r="DT349" s="13">
        <f t="shared" si="65"/>
        <v>9080</v>
      </c>
      <c r="EH349" s="13">
        <f>[1]新神器!HA351</f>
        <v>21</v>
      </c>
      <c r="EI349" s="13">
        <f t="shared" si="66"/>
        <v>5</v>
      </c>
      <c r="EJ349" s="13">
        <f t="shared" si="67"/>
        <v>1</v>
      </c>
      <c r="EK349" s="13">
        <f>[1]新神器!HE351</f>
        <v>1606023</v>
      </c>
      <c r="EL349" s="13" t="str">
        <f>[1]新神器!HF351</f>
        <v>神器5-1 : 9级</v>
      </c>
      <c r="EM349" s="13">
        <f>[1]新神器!HH351</f>
        <v>9</v>
      </c>
      <c r="EN349" s="13">
        <f>[1]新神器!HJ351</f>
        <v>3</v>
      </c>
      <c r="EO349" s="13">
        <f>[2]新神器!$AW350*6</f>
        <v>27672</v>
      </c>
      <c r="EP349" s="13">
        <f t="shared" si="68"/>
        <v>3528</v>
      </c>
      <c r="EQ349" s="13">
        <f t="shared" si="63"/>
        <v>90</v>
      </c>
      <c r="ER349" s="13">
        <f>[1]新神器!$HL351</f>
        <v>5350</v>
      </c>
      <c r="ES349" s="13">
        <f t="shared" si="69"/>
        <v>95.35</v>
      </c>
      <c r="ET349" s="13">
        <f t="shared" si="70"/>
        <v>222</v>
      </c>
    </row>
    <row r="350" spans="94:150" ht="16.5" x14ac:dyDescent="0.2">
      <c r="CP350" s="33">
        <v>46</v>
      </c>
      <c r="CQ350" s="33">
        <v>4</v>
      </c>
      <c r="CR350" s="13">
        <f>[1]卡牌消耗!DG50</f>
        <v>12600</v>
      </c>
      <c r="CS350" s="13">
        <f t="shared" si="64"/>
        <v>5040</v>
      </c>
      <c r="DR350" s="13">
        <v>46</v>
      </c>
      <c r="DS350" s="13">
        <v>3</v>
      </c>
      <c r="DT350" s="13">
        <f t="shared" si="65"/>
        <v>9400</v>
      </c>
      <c r="EH350" s="13">
        <f>[1]新神器!HA352</f>
        <v>21</v>
      </c>
      <c r="EI350" s="13">
        <f t="shared" si="66"/>
        <v>5</v>
      </c>
      <c r="EJ350" s="13">
        <f t="shared" si="67"/>
        <v>1</v>
      </c>
      <c r="EK350" s="13">
        <f>[1]新神器!HE352</f>
        <v>1606023</v>
      </c>
      <c r="EL350" s="13" t="str">
        <f>[1]新神器!HF352</f>
        <v>神器5-1 : 10级</v>
      </c>
      <c r="EM350" s="13">
        <f>[1]新神器!HH352</f>
        <v>10</v>
      </c>
      <c r="EN350" s="13">
        <f>[1]新神器!HJ352</f>
        <v>5</v>
      </c>
      <c r="EO350" s="13">
        <f>[2]新神器!$AW351*6</f>
        <v>31392</v>
      </c>
      <c r="EP350" s="13">
        <f t="shared" si="68"/>
        <v>3720</v>
      </c>
      <c r="EQ350" s="13">
        <f t="shared" si="63"/>
        <v>150</v>
      </c>
      <c r="ER350" s="13">
        <f>[1]新神器!$HL352</f>
        <v>5500</v>
      </c>
      <c r="ES350" s="13">
        <f t="shared" si="69"/>
        <v>155.5</v>
      </c>
      <c r="ET350" s="13">
        <f t="shared" si="70"/>
        <v>143.54</v>
      </c>
    </row>
    <row r="351" spans="94:150" ht="16.5" x14ac:dyDescent="0.2">
      <c r="CP351" s="33">
        <v>47</v>
      </c>
      <c r="CQ351" s="33">
        <v>4</v>
      </c>
      <c r="CR351" s="13">
        <f>[1]卡牌消耗!DG51</f>
        <v>13200</v>
      </c>
      <c r="CS351" s="13">
        <f t="shared" si="64"/>
        <v>5280</v>
      </c>
      <c r="DR351" s="13">
        <v>47</v>
      </c>
      <c r="DS351" s="13">
        <v>3</v>
      </c>
      <c r="DT351" s="13">
        <f t="shared" si="65"/>
        <v>9720</v>
      </c>
      <c r="EH351" s="13">
        <f>[1]新神器!HA353</f>
        <v>21</v>
      </c>
      <c r="EI351" s="13">
        <f t="shared" si="66"/>
        <v>5</v>
      </c>
      <c r="EJ351" s="13">
        <f t="shared" si="67"/>
        <v>1</v>
      </c>
      <c r="EK351" s="13">
        <f>[1]新神器!HE353</f>
        <v>1606023</v>
      </c>
      <c r="EL351" s="13" t="str">
        <f>[1]新神器!HF353</f>
        <v>神器5-1 : 11级</v>
      </c>
      <c r="EM351" s="13">
        <f>[1]新神器!HH353</f>
        <v>11</v>
      </c>
      <c r="EN351" s="13">
        <f>[1]新神器!HJ353</f>
        <v>5</v>
      </c>
      <c r="EO351" s="13">
        <f>[2]新神器!$AW352*6</f>
        <v>35238</v>
      </c>
      <c r="EP351" s="13">
        <f t="shared" si="68"/>
        <v>3846</v>
      </c>
      <c r="EQ351" s="13">
        <f t="shared" si="63"/>
        <v>150</v>
      </c>
      <c r="ER351" s="13">
        <f>[1]新神器!$HL353</f>
        <v>5600</v>
      </c>
      <c r="ES351" s="13">
        <f t="shared" si="69"/>
        <v>155.6</v>
      </c>
      <c r="ET351" s="13">
        <f t="shared" si="70"/>
        <v>148.30000000000001</v>
      </c>
    </row>
    <row r="352" spans="94:150" ht="16.5" x14ac:dyDescent="0.2">
      <c r="CP352" s="33">
        <v>48</v>
      </c>
      <c r="CQ352" s="33">
        <v>4</v>
      </c>
      <c r="CR352" s="13">
        <f>[1]卡牌消耗!DG52</f>
        <v>13800</v>
      </c>
      <c r="CS352" s="13">
        <f t="shared" si="64"/>
        <v>5520</v>
      </c>
      <c r="DR352" s="13">
        <v>48</v>
      </c>
      <c r="DS352" s="13">
        <v>3</v>
      </c>
      <c r="DT352" s="13">
        <f t="shared" si="65"/>
        <v>10040</v>
      </c>
      <c r="EH352" s="13">
        <f>[1]新神器!HA354</f>
        <v>21</v>
      </c>
      <c r="EI352" s="13">
        <f t="shared" si="66"/>
        <v>5</v>
      </c>
      <c r="EJ352" s="13">
        <f t="shared" si="67"/>
        <v>1</v>
      </c>
      <c r="EK352" s="13">
        <f>[1]新神器!HE354</f>
        <v>1606023</v>
      </c>
      <c r="EL352" s="13" t="str">
        <f>[1]新神器!HF354</f>
        <v>神器5-1 : 12级</v>
      </c>
      <c r="EM352" s="13">
        <f>[1]新神器!HH354</f>
        <v>12</v>
      </c>
      <c r="EN352" s="13">
        <f>[1]新神器!HJ354</f>
        <v>6</v>
      </c>
      <c r="EO352" s="13">
        <f>[2]新神器!$AW353*6</f>
        <v>39270</v>
      </c>
      <c r="EP352" s="13">
        <f t="shared" si="68"/>
        <v>4032</v>
      </c>
      <c r="EQ352" s="13">
        <f t="shared" si="63"/>
        <v>180</v>
      </c>
      <c r="ER352" s="13">
        <f>[1]新神器!$HL354</f>
        <v>5700</v>
      </c>
      <c r="ES352" s="13">
        <f t="shared" si="69"/>
        <v>185.7</v>
      </c>
      <c r="ET352" s="13">
        <f t="shared" si="70"/>
        <v>130.27000000000001</v>
      </c>
    </row>
    <row r="353" spans="94:150" ht="16.5" x14ac:dyDescent="0.2">
      <c r="CP353" s="33">
        <v>49</v>
      </c>
      <c r="CQ353" s="33">
        <v>4</v>
      </c>
      <c r="CR353" s="13">
        <f>[1]卡牌消耗!DG53</f>
        <v>14400</v>
      </c>
      <c r="CS353" s="13">
        <f t="shared" si="64"/>
        <v>5760</v>
      </c>
      <c r="DR353" s="13">
        <v>49</v>
      </c>
      <c r="DS353" s="13">
        <v>3</v>
      </c>
      <c r="DT353" s="13">
        <f t="shared" si="65"/>
        <v>10360</v>
      </c>
      <c r="EH353" s="13">
        <f>[1]新神器!HA355</f>
        <v>21</v>
      </c>
      <c r="EI353" s="13">
        <f t="shared" si="66"/>
        <v>5</v>
      </c>
      <c r="EJ353" s="13">
        <f t="shared" si="67"/>
        <v>1</v>
      </c>
      <c r="EK353" s="13">
        <f>[1]新神器!HE355</f>
        <v>1606023</v>
      </c>
      <c r="EL353" s="13" t="str">
        <f>[1]新神器!HF355</f>
        <v>神器5-1 : 13级</v>
      </c>
      <c r="EM353" s="13">
        <f>[1]新神器!HH355</f>
        <v>13</v>
      </c>
      <c r="EN353" s="13">
        <f>[1]新神器!HJ355</f>
        <v>7</v>
      </c>
      <c r="EO353" s="13">
        <f>[2]新神器!$AW354*6</f>
        <v>43434</v>
      </c>
      <c r="EP353" s="13">
        <f t="shared" si="68"/>
        <v>4164</v>
      </c>
      <c r="EQ353" s="13">
        <f t="shared" si="63"/>
        <v>210</v>
      </c>
      <c r="ER353" s="13">
        <f>[1]新神器!$HL355</f>
        <v>5800</v>
      </c>
      <c r="ES353" s="13">
        <f t="shared" si="69"/>
        <v>215.8</v>
      </c>
      <c r="ET353" s="13">
        <f t="shared" si="70"/>
        <v>115.77</v>
      </c>
    </row>
    <row r="354" spans="94:150" ht="16.5" x14ac:dyDescent="0.2">
      <c r="CP354" s="33">
        <v>50</v>
      </c>
      <c r="CQ354" s="33">
        <v>4</v>
      </c>
      <c r="CR354" s="13">
        <f>[1]卡牌消耗!DG54</f>
        <v>13350</v>
      </c>
      <c r="CS354" s="13">
        <f t="shared" si="64"/>
        <v>5340</v>
      </c>
      <c r="DR354" s="13">
        <v>50</v>
      </c>
      <c r="DS354" s="13">
        <v>3</v>
      </c>
      <c r="DT354" s="13">
        <f t="shared" si="65"/>
        <v>10680</v>
      </c>
      <c r="EH354" s="13">
        <f>[1]新神器!HA356</f>
        <v>21</v>
      </c>
      <c r="EI354" s="13">
        <f t="shared" si="66"/>
        <v>5</v>
      </c>
      <c r="EJ354" s="13">
        <f t="shared" si="67"/>
        <v>1</v>
      </c>
      <c r="EK354" s="13">
        <f>[1]新神器!HE356</f>
        <v>1606023</v>
      </c>
      <c r="EL354" s="13" t="str">
        <f>[1]新神器!HF356</f>
        <v>神器5-1 : 14级</v>
      </c>
      <c r="EM354" s="13">
        <f>[1]新神器!HH356</f>
        <v>14</v>
      </c>
      <c r="EN354" s="13">
        <f>[1]新神器!HJ356</f>
        <v>7</v>
      </c>
      <c r="EO354" s="13">
        <f>[2]新神器!$AW355*6</f>
        <v>47784</v>
      </c>
      <c r="EP354" s="13">
        <f t="shared" si="68"/>
        <v>4350</v>
      </c>
      <c r="EQ354" s="13">
        <f t="shared" si="63"/>
        <v>210</v>
      </c>
      <c r="ER354" s="13">
        <f>[1]新神器!$HL356</f>
        <v>5950</v>
      </c>
      <c r="ES354" s="13">
        <f t="shared" si="69"/>
        <v>215.95</v>
      </c>
      <c r="ET354" s="13">
        <f t="shared" si="70"/>
        <v>120.86</v>
      </c>
    </row>
    <row r="355" spans="94:150" ht="16.5" x14ac:dyDescent="0.2">
      <c r="CP355" s="33">
        <v>51</v>
      </c>
      <c r="CQ355" s="33">
        <v>4</v>
      </c>
      <c r="CR355" s="13">
        <f>[1]卡牌消耗!DG55</f>
        <v>14050</v>
      </c>
      <c r="CS355" s="13">
        <f t="shared" si="64"/>
        <v>5620</v>
      </c>
      <c r="DR355" s="13">
        <v>51</v>
      </c>
      <c r="DS355" s="13">
        <v>3</v>
      </c>
      <c r="DT355" s="13">
        <f t="shared" si="65"/>
        <v>11280</v>
      </c>
      <c r="EH355" s="13">
        <f>[1]新神器!HA357</f>
        <v>21</v>
      </c>
      <c r="EI355" s="13">
        <f t="shared" si="66"/>
        <v>5</v>
      </c>
      <c r="EJ355" s="13">
        <f t="shared" si="67"/>
        <v>1</v>
      </c>
      <c r="EK355" s="13">
        <f>[1]新神器!HE357</f>
        <v>1606023</v>
      </c>
      <c r="EL355" s="13" t="str">
        <f>[1]新神器!HF357</f>
        <v>神器5-1 : 15级</v>
      </c>
      <c r="EM355" s="13">
        <f>[1]新神器!HH357</f>
        <v>15</v>
      </c>
      <c r="EN355" s="13">
        <f>[1]新神器!HJ357</f>
        <v>7</v>
      </c>
      <c r="EO355" s="13">
        <f>[2]新神器!$AW356*6</f>
        <v>52320</v>
      </c>
      <c r="EP355" s="13">
        <f t="shared" si="68"/>
        <v>4536</v>
      </c>
      <c r="EQ355" s="13">
        <f t="shared" si="63"/>
        <v>210</v>
      </c>
      <c r="ER355" s="13">
        <f>[1]新神器!$HL357</f>
        <v>6050</v>
      </c>
      <c r="ES355" s="13">
        <f t="shared" si="69"/>
        <v>216.05</v>
      </c>
      <c r="ET355" s="13">
        <f t="shared" si="70"/>
        <v>125.97</v>
      </c>
    </row>
    <row r="356" spans="94:150" ht="16.5" x14ac:dyDescent="0.2">
      <c r="CP356" s="33">
        <v>52</v>
      </c>
      <c r="CQ356" s="33">
        <v>4</v>
      </c>
      <c r="CR356" s="13">
        <f>[1]卡牌消耗!DG56</f>
        <v>14700</v>
      </c>
      <c r="CS356" s="13">
        <f t="shared" si="64"/>
        <v>5880</v>
      </c>
      <c r="DR356" s="13">
        <v>52</v>
      </c>
      <c r="DS356" s="13">
        <v>3</v>
      </c>
      <c r="DT356" s="13">
        <f t="shared" si="65"/>
        <v>11800</v>
      </c>
      <c r="EH356" s="13">
        <f>[1]新神器!HA358</f>
        <v>21</v>
      </c>
      <c r="EI356" s="13">
        <f t="shared" si="66"/>
        <v>5</v>
      </c>
      <c r="EJ356" s="13">
        <f t="shared" si="67"/>
        <v>1</v>
      </c>
      <c r="EK356" s="13">
        <f>[1]新神器!HE358</f>
        <v>1606023</v>
      </c>
      <c r="EL356" s="13" t="str">
        <f>[1]新神器!HF358</f>
        <v>神器5-1 : 16级</v>
      </c>
      <c r="EM356" s="13">
        <f>[1]新神器!HH358</f>
        <v>16</v>
      </c>
      <c r="EN356" s="13">
        <f>[1]新神器!HJ358</f>
        <v>10</v>
      </c>
      <c r="EO356" s="13">
        <f>[2]新神器!$AW357*6</f>
        <v>57048</v>
      </c>
      <c r="EP356" s="13">
        <f t="shared" si="68"/>
        <v>4728</v>
      </c>
      <c r="EQ356" s="13">
        <f t="shared" si="63"/>
        <v>300</v>
      </c>
      <c r="ER356" s="13">
        <f>[1]新神器!$HL358</f>
        <v>6150</v>
      </c>
      <c r="ES356" s="13">
        <f t="shared" si="69"/>
        <v>306.14999999999998</v>
      </c>
      <c r="ET356" s="13">
        <f t="shared" si="70"/>
        <v>92.66</v>
      </c>
    </row>
    <row r="357" spans="94:150" ht="16.5" x14ac:dyDescent="0.2">
      <c r="CP357" s="33">
        <v>53</v>
      </c>
      <c r="CQ357" s="33">
        <v>4</v>
      </c>
      <c r="CR357" s="13">
        <f>[1]卡牌消耗!DG57</f>
        <v>15400</v>
      </c>
      <c r="CS357" s="13">
        <f t="shared" si="64"/>
        <v>6160</v>
      </c>
      <c r="DR357" s="13">
        <v>53</v>
      </c>
      <c r="DS357" s="13">
        <v>3</v>
      </c>
      <c r="DT357" s="13">
        <f t="shared" si="65"/>
        <v>12280</v>
      </c>
      <c r="EH357" s="13">
        <f>[1]新神器!HA359</f>
        <v>21</v>
      </c>
      <c r="EI357" s="13">
        <f t="shared" si="66"/>
        <v>5</v>
      </c>
      <c r="EJ357" s="13">
        <f t="shared" si="67"/>
        <v>1</v>
      </c>
      <c r="EK357" s="13">
        <f>[1]新神器!HE359</f>
        <v>1606023</v>
      </c>
      <c r="EL357" s="13" t="str">
        <f>[1]新神器!HF359</f>
        <v>神器5-1 : 17级</v>
      </c>
      <c r="EM357" s="13">
        <f>[1]新神器!HH359</f>
        <v>17</v>
      </c>
      <c r="EN357" s="13">
        <f>[1]新神器!HJ359</f>
        <v>10</v>
      </c>
      <c r="EO357" s="13">
        <f>[2]新神器!$AW358*6</f>
        <v>61902</v>
      </c>
      <c r="EP357" s="13">
        <f t="shared" si="68"/>
        <v>4854</v>
      </c>
      <c r="EQ357" s="13">
        <f t="shared" si="63"/>
        <v>300</v>
      </c>
      <c r="ER357" s="13">
        <f>[1]新神器!$HL359</f>
        <v>6300</v>
      </c>
      <c r="ES357" s="13">
        <f t="shared" si="69"/>
        <v>306.3</v>
      </c>
      <c r="ET357" s="13">
        <f t="shared" si="70"/>
        <v>95.08</v>
      </c>
    </row>
    <row r="358" spans="94:150" ht="16.5" x14ac:dyDescent="0.2">
      <c r="CP358" s="33">
        <v>54</v>
      </c>
      <c r="CQ358" s="33">
        <v>4</v>
      </c>
      <c r="CR358" s="13">
        <f>[1]卡牌消耗!DG58</f>
        <v>16050</v>
      </c>
      <c r="CS358" s="13">
        <f t="shared" si="64"/>
        <v>6420</v>
      </c>
      <c r="DR358" s="13">
        <v>54</v>
      </c>
      <c r="DS358" s="13">
        <v>3</v>
      </c>
      <c r="DT358" s="13">
        <f t="shared" si="65"/>
        <v>12800</v>
      </c>
      <c r="EH358" s="13">
        <f>[1]新神器!HA360</f>
        <v>21</v>
      </c>
      <c r="EI358" s="13">
        <f t="shared" si="66"/>
        <v>5</v>
      </c>
      <c r="EJ358" s="13">
        <f t="shared" si="67"/>
        <v>1</v>
      </c>
      <c r="EK358" s="13">
        <f>[1]新神器!HE360</f>
        <v>1606023</v>
      </c>
      <c r="EL358" s="13" t="str">
        <f>[1]新神器!HF360</f>
        <v>神器5-1 : 18级</v>
      </c>
      <c r="EM358" s="13">
        <f>[1]新神器!HH360</f>
        <v>18</v>
      </c>
      <c r="EN358" s="13">
        <f>[1]新神器!HJ360</f>
        <v>10</v>
      </c>
      <c r="EO358" s="13">
        <f>[2]新神器!$AW359*6</f>
        <v>66948</v>
      </c>
      <c r="EP358" s="13">
        <f t="shared" si="68"/>
        <v>5046</v>
      </c>
      <c r="EQ358" s="13">
        <f t="shared" si="63"/>
        <v>300</v>
      </c>
      <c r="ER358" s="13">
        <f>[1]新神器!$HL360</f>
        <v>6350</v>
      </c>
      <c r="ES358" s="13">
        <f t="shared" si="69"/>
        <v>306.35000000000002</v>
      </c>
      <c r="ET358" s="13">
        <f t="shared" si="70"/>
        <v>98.83</v>
      </c>
    </row>
    <row r="359" spans="94:150" ht="16.5" x14ac:dyDescent="0.2">
      <c r="CP359" s="33">
        <v>55</v>
      </c>
      <c r="CQ359" s="33">
        <v>4</v>
      </c>
      <c r="CR359" s="13">
        <f>[1]卡牌消耗!DG59</f>
        <v>15050</v>
      </c>
      <c r="CS359" s="13">
        <f t="shared" si="64"/>
        <v>6020</v>
      </c>
      <c r="DR359" s="13">
        <v>55</v>
      </c>
      <c r="DS359" s="13">
        <v>3</v>
      </c>
      <c r="DT359" s="13">
        <f t="shared" si="65"/>
        <v>13320</v>
      </c>
      <c r="EH359" s="13">
        <f>[1]新神器!HA361</f>
        <v>22</v>
      </c>
      <c r="EI359" s="13">
        <f t="shared" si="66"/>
        <v>5</v>
      </c>
      <c r="EJ359" s="13">
        <f t="shared" si="67"/>
        <v>1</v>
      </c>
      <c r="EK359" s="13">
        <f>[1]新神器!HE361</f>
        <v>1606024</v>
      </c>
      <c r="EL359" s="13" t="str">
        <f>[1]新神器!HF361</f>
        <v>神器5-2 : 1级</v>
      </c>
      <c r="EM359" s="13">
        <f>[1]新神器!HH361</f>
        <v>1</v>
      </c>
      <c r="EN359" s="13">
        <f>[1]新神器!HJ361</f>
        <v>1</v>
      </c>
      <c r="EO359" s="13">
        <f>[2]新神器!$AW360*6</f>
        <v>4224</v>
      </c>
      <c r="EP359" s="13">
        <f t="shared" si="68"/>
        <v>4224</v>
      </c>
      <c r="EQ359" s="13">
        <f t="shared" si="63"/>
        <v>30</v>
      </c>
      <c r="ER359" s="13">
        <f>[1]新神器!$HL361</f>
        <v>4250</v>
      </c>
      <c r="ES359" s="13">
        <f t="shared" si="69"/>
        <v>34.25</v>
      </c>
      <c r="ET359" s="13">
        <f t="shared" si="70"/>
        <v>739.97</v>
      </c>
    </row>
    <row r="360" spans="94:150" ht="16.5" x14ac:dyDescent="0.2">
      <c r="CP360" s="33">
        <v>56</v>
      </c>
      <c r="CQ360" s="33">
        <v>4</v>
      </c>
      <c r="CR360" s="13">
        <f>[1]卡牌消耗!DG60</f>
        <v>15800</v>
      </c>
      <c r="CS360" s="13">
        <f t="shared" si="64"/>
        <v>6320</v>
      </c>
      <c r="DR360" s="13">
        <v>56</v>
      </c>
      <c r="DS360" s="13">
        <v>3</v>
      </c>
      <c r="DT360" s="13">
        <f t="shared" si="65"/>
        <v>13840</v>
      </c>
      <c r="EH360" s="13">
        <f>[1]新神器!HA362</f>
        <v>22</v>
      </c>
      <c r="EI360" s="13">
        <f t="shared" si="66"/>
        <v>5</v>
      </c>
      <c r="EJ360" s="13">
        <f t="shared" si="67"/>
        <v>1</v>
      </c>
      <c r="EK360" s="13">
        <f>[1]新神器!HE362</f>
        <v>1606024</v>
      </c>
      <c r="EL360" s="13" t="str">
        <f>[1]新神器!HF362</f>
        <v>神器5-2 : 2级</v>
      </c>
      <c r="EM360" s="13">
        <f>[1]新神器!HH362</f>
        <v>2</v>
      </c>
      <c r="EN360" s="13">
        <f>[1]新神器!HJ362</f>
        <v>1</v>
      </c>
      <c r="EO360" s="13">
        <f>[2]新神器!$AW361*6</f>
        <v>6558</v>
      </c>
      <c r="EP360" s="13">
        <f t="shared" si="68"/>
        <v>2334</v>
      </c>
      <c r="EQ360" s="13">
        <f t="shared" si="63"/>
        <v>30</v>
      </c>
      <c r="ER360" s="13">
        <f>[1]新神器!$HL362</f>
        <v>4400</v>
      </c>
      <c r="ES360" s="13">
        <f t="shared" si="69"/>
        <v>34.4</v>
      </c>
      <c r="ET360" s="13">
        <f t="shared" si="70"/>
        <v>407.09</v>
      </c>
    </row>
    <row r="361" spans="94:150" ht="16.5" x14ac:dyDescent="0.2">
      <c r="CP361" s="33">
        <v>57</v>
      </c>
      <c r="CQ361" s="33">
        <v>4</v>
      </c>
      <c r="CR361" s="13">
        <f>[1]卡牌消耗!DG61</f>
        <v>16550</v>
      </c>
      <c r="CS361" s="13">
        <f t="shared" si="64"/>
        <v>6620</v>
      </c>
      <c r="DR361" s="13">
        <v>57</v>
      </c>
      <c r="DS361" s="13">
        <v>3</v>
      </c>
      <c r="DT361" s="13">
        <f t="shared" si="65"/>
        <v>14320</v>
      </c>
      <c r="EH361" s="13">
        <f>[1]新神器!HA363</f>
        <v>22</v>
      </c>
      <c r="EI361" s="13">
        <f t="shared" si="66"/>
        <v>5</v>
      </c>
      <c r="EJ361" s="13">
        <f t="shared" si="67"/>
        <v>1</v>
      </c>
      <c r="EK361" s="13">
        <f>[1]新神器!HE363</f>
        <v>1606024</v>
      </c>
      <c r="EL361" s="13" t="str">
        <f>[1]新神器!HF363</f>
        <v>神器5-2 : 3级</v>
      </c>
      <c r="EM361" s="13">
        <f>[1]新神器!HH363</f>
        <v>3</v>
      </c>
      <c r="EN361" s="13">
        <f>[1]新神器!HJ363</f>
        <v>1</v>
      </c>
      <c r="EO361" s="13">
        <f>[2]新神器!$AW362*6</f>
        <v>9078</v>
      </c>
      <c r="EP361" s="13">
        <f t="shared" si="68"/>
        <v>2520</v>
      </c>
      <c r="EQ361" s="13">
        <f t="shared" si="63"/>
        <v>30</v>
      </c>
      <c r="ER361" s="13">
        <f>[1]新神器!$HL363</f>
        <v>4550</v>
      </c>
      <c r="ES361" s="13">
        <f t="shared" si="69"/>
        <v>34.549999999999997</v>
      </c>
      <c r="ET361" s="13">
        <f t="shared" si="70"/>
        <v>437.63</v>
      </c>
    </row>
    <row r="362" spans="94:150" ht="16.5" x14ac:dyDescent="0.2">
      <c r="CP362" s="33">
        <v>58</v>
      </c>
      <c r="CQ362" s="33">
        <v>4</v>
      </c>
      <c r="CR362" s="13">
        <f>[1]卡牌消耗!DG62</f>
        <v>17300</v>
      </c>
      <c r="CS362" s="13">
        <f t="shared" si="64"/>
        <v>6920</v>
      </c>
      <c r="DR362" s="13">
        <v>58</v>
      </c>
      <c r="DS362" s="13">
        <v>3</v>
      </c>
      <c r="DT362" s="13">
        <f t="shared" si="65"/>
        <v>14840</v>
      </c>
      <c r="EH362" s="13">
        <f>[1]新神器!HA364</f>
        <v>22</v>
      </c>
      <c r="EI362" s="13">
        <f t="shared" si="66"/>
        <v>5</v>
      </c>
      <c r="EJ362" s="13">
        <f t="shared" si="67"/>
        <v>1</v>
      </c>
      <c r="EK362" s="13">
        <f>[1]新神器!HE364</f>
        <v>1606024</v>
      </c>
      <c r="EL362" s="13" t="str">
        <f>[1]新神器!HF364</f>
        <v>神器5-2 : 4级</v>
      </c>
      <c r="EM362" s="13">
        <f>[1]新神器!HH364</f>
        <v>4</v>
      </c>
      <c r="EN362" s="13">
        <f>[1]新神器!HJ364</f>
        <v>2</v>
      </c>
      <c r="EO362" s="13">
        <f>[2]新神器!$AW363*6</f>
        <v>11724</v>
      </c>
      <c r="EP362" s="13">
        <f t="shared" si="68"/>
        <v>2646</v>
      </c>
      <c r="EQ362" s="13">
        <f t="shared" si="63"/>
        <v>60</v>
      </c>
      <c r="ER362" s="13">
        <f>[1]新神器!$HL364</f>
        <v>4700</v>
      </c>
      <c r="ES362" s="13">
        <f t="shared" si="69"/>
        <v>64.7</v>
      </c>
      <c r="ET362" s="13">
        <f t="shared" si="70"/>
        <v>245.38</v>
      </c>
    </row>
    <row r="363" spans="94:150" ht="16.5" x14ac:dyDescent="0.2">
      <c r="CP363" s="33">
        <v>59</v>
      </c>
      <c r="CQ363" s="33">
        <v>4</v>
      </c>
      <c r="CR363" s="13">
        <f>[1]卡牌消耗!DG63</f>
        <v>18050</v>
      </c>
      <c r="CS363" s="13">
        <f t="shared" si="64"/>
        <v>7220</v>
      </c>
      <c r="DR363" s="13">
        <v>59</v>
      </c>
      <c r="DS363" s="13">
        <v>3</v>
      </c>
      <c r="DT363" s="13">
        <f t="shared" si="65"/>
        <v>15360</v>
      </c>
      <c r="EH363" s="13">
        <f>[1]新神器!HA365</f>
        <v>22</v>
      </c>
      <c r="EI363" s="13">
        <f t="shared" si="66"/>
        <v>5</v>
      </c>
      <c r="EJ363" s="13">
        <f t="shared" si="67"/>
        <v>1</v>
      </c>
      <c r="EK363" s="13">
        <f>[1]新神器!HE365</f>
        <v>1606024</v>
      </c>
      <c r="EL363" s="13" t="str">
        <f>[1]新神器!HF365</f>
        <v>神器5-2 : 5级</v>
      </c>
      <c r="EM363" s="13">
        <f>[1]新神器!HH365</f>
        <v>5</v>
      </c>
      <c r="EN363" s="13">
        <f>[1]新神器!HJ365</f>
        <v>2</v>
      </c>
      <c r="EO363" s="13">
        <f>[2]新神器!$AW364*6</f>
        <v>14562</v>
      </c>
      <c r="EP363" s="13">
        <f t="shared" si="68"/>
        <v>2838</v>
      </c>
      <c r="EQ363" s="13">
        <f t="shared" si="63"/>
        <v>60</v>
      </c>
      <c r="ER363" s="13">
        <f>[1]新神器!$HL365</f>
        <v>4850</v>
      </c>
      <c r="ES363" s="13">
        <f t="shared" si="69"/>
        <v>64.849999999999994</v>
      </c>
      <c r="ET363" s="13">
        <f t="shared" si="70"/>
        <v>262.58</v>
      </c>
    </row>
    <row r="364" spans="94:150" ht="16.5" x14ac:dyDescent="0.2">
      <c r="CP364" s="33">
        <v>60</v>
      </c>
      <c r="CQ364" s="33">
        <v>4</v>
      </c>
      <c r="CR364" s="13">
        <f>[1]卡牌消耗!DG64</f>
        <v>16500</v>
      </c>
      <c r="CS364" s="13">
        <f t="shared" si="64"/>
        <v>6600</v>
      </c>
      <c r="DR364" s="13">
        <v>60</v>
      </c>
      <c r="DS364" s="13">
        <v>3</v>
      </c>
      <c r="DT364" s="13">
        <f t="shared" si="65"/>
        <v>15880</v>
      </c>
      <c r="EH364" s="13">
        <f>[1]新神器!HA366</f>
        <v>22</v>
      </c>
      <c r="EI364" s="13">
        <f t="shared" si="66"/>
        <v>5</v>
      </c>
      <c r="EJ364" s="13">
        <f t="shared" si="67"/>
        <v>1</v>
      </c>
      <c r="EK364" s="13">
        <f>[1]新神器!HE366</f>
        <v>1606024</v>
      </c>
      <c r="EL364" s="13" t="str">
        <f>[1]新神器!HF366</f>
        <v>神器5-2 : 6级</v>
      </c>
      <c r="EM364" s="13">
        <f>[1]新神器!HH366</f>
        <v>6</v>
      </c>
      <c r="EN364" s="13">
        <f>[1]新神器!HJ366</f>
        <v>2</v>
      </c>
      <c r="EO364" s="13">
        <f>[2]新神器!$AW365*6</f>
        <v>17586</v>
      </c>
      <c r="EP364" s="13">
        <f t="shared" si="68"/>
        <v>3024</v>
      </c>
      <c r="EQ364" s="13">
        <f t="shared" si="63"/>
        <v>60</v>
      </c>
      <c r="ER364" s="13">
        <f>[1]新神器!$HL366</f>
        <v>4950</v>
      </c>
      <c r="ES364" s="13">
        <f t="shared" si="69"/>
        <v>64.95</v>
      </c>
      <c r="ET364" s="13">
        <f t="shared" si="70"/>
        <v>279.35000000000002</v>
      </c>
    </row>
    <row r="365" spans="94:150" ht="16.5" x14ac:dyDescent="0.2">
      <c r="CP365" s="33">
        <v>61</v>
      </c>
      <c r="CQ365" s="33">
        <v>4</v>
      </c>
      <c r="CR365" s="13">
        <f>[1]卡牌消耗!DG65</f>
        <v>17350</v>
      </c>
      <c r="CS365" s="13">
        <f t="shared" si="64"/>
        <v>6940</v>
      </c>
      <c r="DR365" s="13">
        <v>61</v>
      </c>
      <c r="DS365" s="13">
        <v>3</v>
      </c>
      <c r="DT365" s="13">
        <f t="shared" si="65"/>
        <v>16360</v>
      </c>
      <c r="EH365" s="13">
        <f>[1]新神器!HA367</f>
        <v>22</v>
      </c>
      <c r="EI365" s="13">
        <f t="shared" si="66"/>
        <v>5</v>
      </c>
      <c r="EJ365" s="13">
        <f t="shared" si="67"/>
        <v>1</v>
      </c>
      <c r="EK365" s="13">
        <f>[1]新神器!HE367</f>
        <v>1606024</v>
      </c>
      <c r="EL365" s="13" t="str">
        <f>[1]新神器!HF367</f>
        <v>神器5-2 : 7级</v>
      </c>
      <c r="EM365" s="13">
        <f>[1]新神器!HH367</f>
        <v>7</v>
      </c>
      <c r="EN365" s="13">
        <f>[1]新神器!HJ367</f>
        <v>3</v>
      </c>
      <c r="EO365" s="13">
        <f>[2]新神器!$AW366*6</f>
        <v>20802</v>
      </c>
      <c r="EP365" s="13">
        <f t="shared" si="68"/>
        <v>3216</v>
      </c>
      <c r="EQ365" s="13">
        <f t="shared" si="63"/>
        <v>90</v>
      </c>
      <c r="ER365" s="13">
        <f>[1]新神器!$HL367</f>
        <v>5100</v>
      </c>
      <c r="ES365" s="13">
        <f t="shared" si="69"/>
        <v>95.1</v>
      </c>
      <c r="ET365" s="13">
        <f t="shared" si="70"/>
        <v>202.9</v>
      </c>
    </row>
    <row r="366" spans="94:150" ht="16.5" x14ac:dyDescent="0.2">
      <c r="CP366" s="33">
        <v>62</v>
      </c>
      <c r="CQ366" s="33">
        <v>4</v>
      </c>
      <c r="CR366" s="13">
        <f>[1]卡牌消耗!DG66</f>
        <v>18200</v>
      </c>
      <c r="CS366" s="13">
        <f t="shared" si="64"/>
        <v>7280</v>
      </c>
      <c r="DR366" s="13">
        <v>62</v>
      </c>
      <c r="DS366" s="13">
        <v>3</v>
      </c>
      <c r="DT366" s="13">
        <f t="shared" si="65"/>
        <v>16880</v>
      </c>
      <c r="EH366" s="13">
        <f>[1]新神器!HA368</f>
        <v>22</v>
      </c>
      <c r="EI366" s="13">
        <f t="shared" si="66"/>
        <v>5</v>
      </c>
      <c r="EJ366" s="13">
        <f t="shared" si="67"/>
        <v>1</v>
      </c>
      <c r="EK366" s="13">
        <f>[1]新神器!HE368</f>
        <v>1606024</v>
      </c>
      <c r="EL366" s="13" t="str">
        <f>[1]新神器!HF368</f>
        <v>神器5-2 : 8级</v>
      </c>
      <c r="EM366" s="13">
        <f>[1]新神器!HH368</f>
        <v>8</v>
      </c>
      <c r="EN366" s="13">
        <f>[1]新神器!HJ368</f>
        <v>3</v>
      </c>
      <c r="EO366" s="13">
        <f>[2]新神器!$AW367*6</f>
        <v>24144</v>
      </c>
      <c r="EP366" s="13">
        <f t="shared" si="68"/>
        <v>3342</v>
      </c>
      <c r="EQ366" s="13">
        <f t="shared" si="63"/>
        <v>90</v>
      </c>
      <c r="ER366" s="13">
        <f>[1]新神器!$HL368</f>
        <v>5200</v>
      </c>
      <c r="ES366" s="13">
        <f t="shared" si="69"/>
        <v>95.2</v>
      </c>
      <c r="ET366" s="13">
        <f t="shared" si="70"/>
        <v>210.63</v>
      </c>
    </row>
    <row r="367" spans="94:150" ht="16.5" x14ac:dyDescent="0.2">
      <c r="CP367" s="33">
        <v>63</v>
      </c>
      <c r="CQ367" s="33">
        <v>4</v>
      </c>
      <c r="CR367" s="13">
        <f>[1]卡牌消耗!DG67</f>
        <v>19000</v>
      </c>
      <c r="CS367" s="13">
        <f t="shared" si="64"/>
        <v>7600</v>
      </c>
      <c r="DR367" s="13">
        <v>63</v>
      </c>
      <c r="DS367" s="13">
        <v>3</v>
      </c>
      <c r="DT367" s="13">
        <f t="shared" si="65"/>
        <v>17400</v>
      </c>
      <c r="EH367" s="13">
        <f>[1]新神器!HA369</f>
        <v>22</v>
      </c>
      <c r="EI367" s="13">
        <f t="shared" si="66"/>
        <v>5</v>
      </c>
      <c r="EJ367" s="13">
        <f t="shared" si="67"/>
        <v>1</v>
      </c>
      <c r="EK367" s="13">
        <f>[1]新神器!HE369</f>
        <v>1606024</v>
      </c>
      <c r="EL367" s="13" t="str">
        <f>[1]新神器!HF369</f>
        <v>神器5-2 : 9级</v>
      </c>
      <c r="EM367" s="13">
        <f>[1]新神器!HH369</f>
        <v>9</v>
      </c>
      <c r="EN367" s="13">
        <f>[1]新神器!HJ369</f>
        <v>3</v>
      </c>
      <c r="EO367" s="13">
        <f>[2]新神器!$AW368*6</f>
        <v>27672</v>
      </c>
      <c r="EP367" s="13">
        <f t="shared" si="68"/>
        <v>3528</v>
      </c>
      <c r="EQ367" s="13">
        <f t="shared" si="63"/>
        <v>90</v>
      </c>
      <c r="ER367" s="13">
        <f>[1]新神器!$HL369</f>
        <v>5350</v>
      </c>
      <c r="ES367" s="13">
        <f t="shared" si="69"/>
        <v>95.35</v>
      </c>
      <c r="ET367" s="13">
        <f t="shared" si="70"/>
        <v>222</v>
      </c>
    </row>
    <row r="368" spans="94:150" ht="16.5" x14ac:dyDescent="0.2">
      <c r="CP368" s="33">
        <v>64</v>
      </c>
      <c r="CQ368" s="33">
        <v>4</v>
      </c>
      <c r="CR368" s="13">
        <f>[1]卡牌消耗!DG68</f>
        <v>19850</v>
      </c>
      <c r="CS368" s="13">
        <f t="shared" si="64"/>
        <v>7940</v>
      </c>
      <c r="DR368" s="13">
        <v>64</v>
      </c>
      <c r="DS368" s="13">
        <v>3</v>
      </c>
      <c r="DT368" s="13">
        <f t="shared" si="65"/>
        <v>17880</v>
      </c>
      <c r="EH368" s="13">
        <f>[1]新神器!HA370</f>
        <v>22</v>
      </c>
      <c r="EI368" s="13">
        <f t="shared" si="66"/>
        <v>5</v>
      </c>
      <c r="EJ368" s="13">
        <f t="shared" si="67"/>
        <v>1</v>
      </c>
      <c r="EK368" s="13">
        <f>[1]新神器!HE370</f>
        <v>1606024</v>
      </c>
      <c r="EL368" s="13" t="str">
        <f>[1]新神器!HF370</f>
        <v>神器5-2 : 10级</v>
      </c>
      <c r="EM368" s="13">
        <f>[1]新神器!HH370</f>
        <v>10</v>
      </c>
      <c r="EN368" s="13">
        <f>[1]新神器!HJ370</f>
        <v>5</v>
      </c>
      <c r="EO368" s="13">
        <f>[2]新神器!$AW369*6</f>
        <v>31392</v>
      </c>
      <c r="EP368" s="13">
        <f t="shared" si="68"/>
        <v>3720</v>
      </c>
      <c r="EQ368" s="13">
        <f t="shared" si="63"/>
        <v>150</v>
      </c>
      <c r="ER368" s="13">
        <f>[1]新神器!$HL370</f>
        <v>5500</v>
      </c>
      <c r="ES368" s="13">
        <f t="shared" si="69"/>
        <v>155.5</v>
      </c>
      <c r="ET368" s="13">
        <f t="shared" si="70"/>
        <v>143.54</v>
      </c>
    </row>
    <row r="369" spans="94:150" ht="16.5" x14ac:dyDescent="0.2">
      <c r="CP369" s="33">
        <v>65</v>
      </c>
      <c r="CQ369" s="33">
        <v>4</v>
      </c>
      <c r="CR369" s="13">
        <f>[1]卡牌消耗!DG69</f>
        <v>18150</v>
      </c>
      <c r="CS369" s="13">
        <f t="shared" si="64"/>
        <v>7260</v>
      </c>
      <c r="DR369" s="13">
        <v>65</v>
      </c>
      <c r="DS369" s="13">
        <v>3</v>
      </c>
      <c r="DT369" s="13">
        <f t="shared" si="65"/>
        <v>18400</v>
      </c>
      <c r="EH369" s="13">
        <f>[1]新神器!HA371</f>
        <v>22</v>
      </c>
      <c r="EI369" s="13">
        <f t="shared" si="66"/>
        <v>5</v>
      </c>
      <c r="EJ369" s="13">
        <f t="shared" si="67"/>
        <v>1</v>
      </c>
      <c r="EK369" s="13">
        <f>[1]新神器!HE371</f>
        <v>1606024</v>
      </c>
      <c r="EL369" s="13" t="str">
        <f>[1]新神器!HF371</f>
        <v>神器5-2 : 11级</v>
      </c>
      <c r="EM369" s="13">
        <f>[1]新神器!HH371</f>
        <v>11</v>
      </c>
      <c r="EN369" s="13">
        <f>[1]新神器!HJ371</f>
        <v>5</v>
      </c>
      <c r="EO369" s="13">
        <f>[2]新神器!$AW370*6</f>
        <v>35238</v>
      </c>
      <c r="EP369" s="13">
        <f t="shared" si="68"/>
        <v>3846</v>
      </c>
      <c r="EQ369" s="13">
        <f t="shared" si="63"/>
        <v>150</v>
      </c>
      <c r="ER369" s="13">
        <f>[1]新神器!$HL371</f>
        <v>5600</v>
      </c>
      <c r="ES369" s="13">
        <f t="shared" si="69"/>
        <v>155.6</v>
      </c>
      <c r="ET369" s="13">
        <f t="shared" si="70"/>
        <v>148.30000000000001</v>
      </c>
    </row>
    <row r="370" spans="94:150" ht="16.5" x14ac:dyDescent="0.2">
      <c r="CP370" s="33">
        <v>66</v>
      </c>
      <c r="CQ370" s="33">
        <v>4</v>
      </c>
      <c r="CR370" s="13">
        <f>[1]卡牌消耗!DG70</f>
        <v>19100</v>
      </c>
      <c r="CS370" s="13">
        <f t="shared" si="64"/>
        <v>7640</v>
      </c>
      <c r="DR370" s="13">
        <v>66</v>
      </c>
      <c r="DS370" s="13">
        <v>3</v>
      </c>
      <c r="DT370" s="13">
        <f t="shared" si="65"/>
        <v>18920</v>
      </c>
      <c r="EH370" s="13">
        <f>[1]新神器!HA372</f>
        <v>22</v>
      </c>
      <c r="EI370" s="13">
        <f t="shared" si="66"/>
        <v>5</v>
      </c>
      <c r="EJ370" s="13">
        <f t="shared" si="67"/>
        <v>1</v>
      </c>
      <c r="EK370" s="13">
        <f>[1]新神器!HE372</f>
        <v>1606024</v>
      </c>
      <c r="EL370" s="13" t="str">
        <f>[1]新神器!HF372</f>
        <v>神器5-2 : 12级</v>
      </c>
      <c r="EM370" s="13">
        <f>[1]新神器!HH372</f>
        <v>12</v>
      </c>
      <c r="EN370" s="13">
        <f>[1]新神器!HJ372</f>
        <v>6</v>
      </c>
      <c r="EO370" s="13">
        <f>[2]新神器!$AW371*6</f>
        <v>39270</v>
      </c>
      <c r="EP370" s="13">
        <f t="shared" si="68"/>
        <v>4032</v>
      </c>
      <c r="EQ370" s="13">
        <f t="shared" si="63"/>
        <v>180</v>
      </c>
      <c r="ER370" s="13">
        <f>[1]新神器!$HL372</f>
        <v>5700</v>
      </c>
      <c r="ES370" s="13">
        <f t="shared" si="69"/>
        <v>185.7</v>
      </c>
      <c r="ET370" s="13">
        <f t="shared" si="70"/>
        <v>130.27000000000001</v>
      </c>
    </row>
    <row r="371" spans="94:150" ht="16.5" x14ac:dyDescent="0.2">
      <c r="CP371" s="33">
        <v>67</v>
      </c>
      <c r="CQ371" s="33">
        <v>4</v>
      </c>
      <c r="CR371" s="13">
        <f>[1]卡牌消耗!DG71</f>
        <v>20000</v>
      </c>
      <c r="CS371" s="13">
        <f t="shared" si="64"/>
        <v>8000</v>
      </c>
      <c r="DR371" s="13">
        <v>67</v>
      </c>
      <c r="DS371" s="13">
        <v>3</v>
      </c>
      <c r="DT371" s="13">
        <f t="shared" si="65"/>
        <v>19440</v>
      </c>
      <c r="EH371" s="13">
        <f>[1]新神器!HA373</f>
        <v>22</v>
      </c>
      <c r="EI371" s="13">
        <f t="shared" si="66"/>
        <v>5</v>
      </c>
      <c r="EJ371" s="13">
        <f t="shared" si="67"/>
        <v>1</v>
      </c>
      <c r="EK371" s="13">
        <f>[1]新神器!HE373</f>
        <v>1606024</v>
      </c>
      <c r="EL371" s="13" t="str">
        <f>[1]新神器!HF373</f>
        <v>神器5-2 : 13级</v>
      </c>
      <c r="EM371" s="13">
        <f>[1]新神器!HH373</f>
        <v>13</v>
      </c>
      <c r="EN371" s="13">
        <f>[1]新神器!HJ373</f>
        <v>7</v>
      </c>
      <c r="EO371" s="13">
        <f>[2]新神器!$AW372*6</f>
        <v>43434</v>
      </c>
      <c r="EP371" s="13">
        <f t="shared" si="68"/>
        <v>4164</v>
      </c>
      <c r="EQ371" s="13">
        <f t="shared" si="63"/>
        <v>210</v>
      </c>
      <c r="ER371" s="13">
        <f>[1]新神器!$HL373</f>
        <v>5800</v>
      </c>
      <c r="ES371" s="13">
        <f t="shared" si="69"/>
        <v>215.8</v>
      </c>
      <c r="ET371" s="13">
        <f t="shared" si="70"/>
        <v>115.77</v>
      </c>
    </row>
    <row r="372" spans="94:150" ht="16.5" x14ac:dyDescent="0.2">
      <c r="CP372" s="33">
        <v>68</v>
      </c>
      <c r="CQ372" s="33">
        <v>4</v>
      </c>
      <c r="CR372" s="13">
        <f>[1]卡牌消耗!DG72</f>
        <v>20900</v>
      </c>
      <c r="CS372" s="13">
        <f t="shared" si="64"/>
        <v>8360</v>
      </c>
      <c r="DR372" s="13">
        <v>68</v>
      </c>
      <c r="DS372" s="13">
        <v>3</v>
      </c>
      <c r="DT372" s="13">
        <f t="shared" si="65"/>
        <v>19920</v>
      </c>
      <c r="EH372" s="13">
        <f>[1]新神器!HA374</f>
        <v>22</v>
      </c>
      <c r="EI372" s="13">
        <f t="shared" si="66"/>
        <v>5</v>
      </c>
      <c r="EJ372" s="13">
        <f t="shared" si="67"/>
        <v>1</v>
      </c>
      <c r="EK372" s="13">
        <f>[1]新神器!HE374</f>
        <v>1606024</v>
      </c>
      <c r="EL372" s="13" t="str">
        <f>[1]新神器!HF374</f>
        <v>神器5-2 : 14级</v>
      </c>
      <c r="EM372" s="13">
        <f>[1]新神器!HH374</f>
        <v>14</v>
      </c>
      <c r="EN372" s="13">
        <f>[1]新神器!HJ374</f>
        <v>7</v>
      </c>
      <c r="EO372" s="13">
        <f>[2]新神器!$AW373*6</f>
        <v>47784</v>
      </c>
      <c r="EP372" s="13">
        <f t="shared" si="68"/>
        <v>4350</v>
      </c>
      <c r="EQ372" s="13">
        <f t="shared" si="63"/>
        <v>210</v>
      </c>
      <c r="ER372" s="13">
        <f>[1]新神器!$HL374</f>
        <v>5950</v>
      </c>
      <c r="ES372" s="13">
        <f t="shared" si="69"/>
        <v>215.95</v>
      </c>
      <c r="ET372" s="13">
        <f t="shared" si="70"/>
        <v>120.86</v>
      </c>
    </row>
    <row r="373" spans="94:150" ht="16.5" x14ac:dyDescent="0.2">
      <c r="CP373" s="33">
        <v>69</v>
      </c>
      <c r="CQ373" s="33">
        <v>4</v>
      </c>
      <c r="CR373" s="13">
        <f>[1]卡牌消耗!DG73</f>
        <v>21800</v>
      </c>
      <c r="CS373" s="13">
        <f t="shared" si="64"/>
        <v>8720</v>
      </c>
      <c r="DR373" s="13">
        <v>69</v>
      </c>
      <c r="DS373" s="13">
        <v>3</v>
      </c>
      <c r="DT373" s="13">
        <f t="shared" si="65"/>
        <v>20440</v>
      </c>
      <c r="EH373" s="13">
        <f>[1]新神器!HA375</f>
        <v>22</v>
      </c>
      <c r="EI373" s="13">
        <f t="shared" si="66"/>
        <v>5</v>
      </c>
      <c r="EJ373" s="13">
        <f t="shared" si="67"/>
        <v>1</v>
      </c>
      <c r="EK373" s="13">
        <f>[1]新神器!HE375</f>
        <v>1606024</v>
      </c>
      <c r="EL373" s="13" t="str">
        <f>[1]新神器!HF375</f>
        <v>神器5-2 : 15级</v>
      </c>
      <c r="EM373" s="13">
        <f>[1]新神器!HH375</f>
        <v>15</v>
      </c>
      <c r="EN373" s="13">
        <f>[1]新神器!HJ375</f>
        <v>7</v>
      </c>
      <c r="EO373" s="13">
        <f>[2]新神器!$AW374*6</f>
        <v>52320</v>
      </c>
      <c r="EP373" s="13">
        <f t="shared" si="68"/>
        <v>4536</v>
      </c>
      <c r="EQ373" s="13">
        <f t="shared" si="63"/>
        <v>210</v>
      </c>
      <c r="ER373" s="13">
        <f>[1]新神器!$HL375</f>
        <v>6050</v>
      </c>
      <c r="ES373" s="13">
        <f t="shared" si="69"/>
        <v>216.05</v>
      </c>
      <c r="ET373" s="13">
        <f t="shared" si="70"/>
        <v>125.97</v>
      </c>
    </row>
    <row r="374" spans="94:150" ht="16.5" x14ac:dyDescent="0.2">
      <c r="CP374" s="33">
        <v>70</v>
      </c>
      <c r="CQ374" s="33">
        <v>4</v>
      </c>
      <c r="CR374" s="13">
        <f>[1]卡牌消耗!DG74</f>
        <v>22150</v>
      </c>
      <c r="CS374" s="13">
        <f t="shared" si="64"/>
        <v>8860</v>
      </c>
      <c r="DR374" s="13">
        <v>70</v>
      </c>
      <c r="DS374" s="13">
        <v>3</v>
      </c>
      <c r="DT374" s="13">
        <f t="shared" si="65"/>
        <v>20960</v>
      </c>
      <c r="EH374" s="13">
        <f>[1]新神器!HA376</f>
        <v>22</v>
      </c>
      <c r="EI374" s="13">
        <f t="shared" si="66"/>
        <v>5</v>
      </c>
      <c r="EJ374" s="13">
        <f t="shared" si="67"/>
        <v>1</v>
      </c>
      <c r="EK374" s="13">
        <f>[1]新神器!HE376</f>
        <v>1606024</v>
      </c>
      <c r="EL374" s="13" t="str">
        <f>[1]新神器!HF376</f>
        <v>神器5-2 : 16级</v>
      </c>
      <c r="EM374" s="13">
        <f>[1]新神器!HH376</f>
        <v>16</v>
      </c>
      <c r="EN374" s="13">
        <f>[1]新神器!HJ376</f>
        <v>10</v>
      </c>
      <c r="EO374" s="13">
        <f>[2]新神器!$AW375*6</f>
        <v>57048</v>
      </c>
      <c r="EP374" s="13">
        <f t="shared" si="68"/>
        <v>4728</v>
      </c>
      <c r="EQ374" s="13">
        <f t="shared" si="63"/>
        <v>300</v>
      </c>
      <c r="ER374" s="13">
        <f>[1]新神器!$HL376</f>
        <v>6150</v>
      </c>
      <c r="ES374" s="13">
        <f t="shared" si="69"/>
        <v>306.14999999999998</v>
      </c>
      <c r="ET374" s="13">
        <f t="shared" si="70"/>
        <v>92.66</v>
      </c>
    </row>
    <row r="375" spans="94:150" ht="16.5" x14ac:dyDescent="0.2">
      <c r="CP375" s="33">
        <v>71</v>
      </c>
      <c r="CQ375" s="33">
        <v>4</v>
      </c>
      <c r="CR375" s="13">
        <f>[1]卡牌消耗!DG75</f>
        <v>23250</v>
      </c>
      <c r="CS375" s="13">
        <f t="shared" si="64"/>
        <v>9300</v>
      </c>
      <c r="DR375" s="13">
        <v>71</v>
      </c>
      <c r="DS375" s="13">
        <v>3</v>
      </c>
      <c r="DT375" s="13">
        <f t="shared" si="65"/>
        <v>25840</v>
      </c>
      <c r="EH375" s="13">
        <f>[1]新神器!HA377</f>
        <v>22</v>
      </c>
      <c r="EI375" s="13">
        <f t="shared" si="66"/>
        <v>5</v>
      </c>
      <c r="EJ375" s="13">
        <f t="shared" si="67"/>
        <v>1</v>
      </c>
      <c r="EK375" s="13">
        <f>[1]新神器!HE377</f>
        <v>1606024</v>
      </c>
      <c r="EL375" s="13" t="str">
        <f>[1]新神器!HF377</f>
        <v>神器5-2 : 17级</v>
      </c>
      <c r="EM375" s="13">
        <f>[1]新神器!HH377</f>
        <v>17</v>
      </c>
      <c r="EN375" s="13">
        <f>[1]新神器!HJ377</f>
        <v>10</v>
      </c>
      <c r="EO375" s="13">
        <f>[2]新神器!$AW376*6</f>
        <v>61902</v>
      </c>
      <c r="EP375" s="13">
        <f t="shared" si="68"/>
        <v>4854</v>
      </c>
      <c r="EQ375" s="13">
        <f t="shared" si="63"/>
        <v>300</v>
      </c>
      <c r="ER375" s="13">
        <f>[1]新神器!$HL377</f>
        <v>6300</v>
      </c>
      <c r="ES375" s="13">
        <f t="shared" si="69"/>
        <v>306.3</v>
      </c>
      <c r="ET375" s="13">
        <f t="shared" si="70"/>
        <v>95.08</v>
      </c>
    </row>
    <row r="376" spans="94:150" ht="16.5" x14ac:dyDescent="0.2">
      <c r="CP376" s="33">
        <v>72</v>
      </c>
      <c r="CQ376" s="33">
        <v>4</v>
      </c>
      <c r="CR376" s="13">
        <f>[1]卡牌消耗!DG76</f>
        <v>24400</v>
      </c>
      <c r="CS376" s="13">
        <f t="shared" si="64"/>
        <v>9760</v>
      </c>
      <c r="DR376" s="13">
        <v>72</v>
      </c>
      <c r="DS376" s="13">
        <v>3</v>
      </c>
      <c r="DT376" s="13">
        <f t="shared" si="65"/>
        <v>27000</v>
      </c>
      <c r="EH376" s="13">
        <f>[1]新神器!HA378</f>
        <v>22</v>
      </c>
      <c r="EI376" s="13">
        <f t="shared" si="66"/>
        <v>5</v>
      </c>
      <c r="EJ376" s="13">
        <f t="shared" si="67"/>
        <v>1</v>
      </c>
      <c r="EK376" s="13">
        <f>[1]新神器!HE378</f>
        <v>1606024</v>
      </c>
      <c r="EL376" s="13" t="str">
        <f>[1]新神器!HF378</f>
        <v>神器5-2 : 18级</v>
      </c>
      <c r="EM376" s="13">
        <f>[1]新神器!HH378</f>
        <v>18</v>
      </c>
      <c r="EN376" s="13">
        <f>[1]新神器!HJ378</f>
        <v>10</v>
      </c>
      <c r="EO376" s="13">
        <f>[2]新神器!$AW377*6</f>
        <v>66948</v>
      </c>
      <c r="EP376" s="13">
        <f t="shared" si="68"/>
        <v>5046</v>
      </c>
      <c r="EQ376" s="13">
        <f t="shared" si="63"/>
        <v>300</v>
      </c>
      <c r="ER376" s="13">
        <f>[1]新神器!$HL378</f>
        <v>6350</v>
      </c>
      <c r="ES376" s="13">
        <f t="shared" si="69"/>
        <v>306.35000000000002</v>
      </c>
      <c r="ET376" s="13">
        <f t="shared" si="70"/>
        <v>98.83</v>
      </c>
    </row>
    <row r="377" spans="94:150" ht="16.5" x14ac:dyDescent="0.2">
      <c r="CP377" s="33">
        <v>73</v>
      </c>
      <c r="CQ377" s="33">
        <v>4</v>
      </c>
      <c r="CR377" s="13">
        <f>[1]卡牌消耗!DG77</f>
        <v>25500</v>
      </c>
      <c r="CS377" s="13">
        <f t="shared" si="64"/>
        <v>10200</v>
      </c>
      <c r="DR377" s="13">
        <v>73</v>
      </c>
      <c r="DS377" s="13">
        <v>3</v>
      </c>
      <c r="DT377" s="13">
        <f t="shared" si="65"/>
        <v>28160</v>
      </c>
      <c r="EH377" s="13">
        <f>[1]新神器!HA379</f>
        <v>23</v>
      </c>
      <c r="EI377" s="13">
        <f t="shared" si="66"/>
        <v>5</v>
      </c>
      <c r="EJ377" s="13">
        <f t="shared" si="67"/>
        <v>2</v>
      </c>
      <c r="EK377" s="13">
        <f>[1]新神器!HE379</f>
        <v>1606025</v>
      </c>
      <c r="EL377" s="13" t="str">
        <f>[1]新神器!HF379</f>
        <v>神器5-3 : 1级</v>
      </c>
      <c r="EM377" s="13">
        <f>[1]新神器!HH379</f>
        <v>1</v>
      </c>
      <c r="EN377" s="13">
        <f>[1]新神器!HJ379</f>
        <v>1</v>
      </c>
      <c r="EO377" s="13">
        <f>[2]新神器!$AW378*6</f>
        <v>7470</v>
      </c>
      <c r="EP377" s="13">
        <f t="shared" si="68"/>
        <v>7470</v>
      </c>
      <c r="EQ377" s="13">
        <f t="shared" si="63"/>
        <v>90</v>
      </c>
      <c r="ER377" s="13">
        <f>[1]新神器!$HL379</f>
        <v>7350</v>
      </c>
      <c r="ES377" s="13">
        <f t="shared" si="69"/>
        <v>97.35</v>
      </c>
      <c r="ET377" s="13">
        <f t="shared" si="70"/>
        <v>460.4</v>
      </c>
    </row>
    <row r="378" spans="94:150" ht="16.5" x14ac:dyDescent="0.2">
      <c r="CP378" s="33">
        <v>74</v>
      </c>
      <c r="CQ378" s="33">
        <v>4</v>
      </c>
      <c r="CR378" s="13">
        <f>[1]卡牌消耗!DG78</f>
        <v>26600</v>
      </c>
      <c r="CS378" s="13">
        <f t="shared" si="64"/>
        <v>10640</v>
      </c>
      <c r="DR378" s="13">
        <v>74</v>
      </c>
      <c r="DS378" s="13">
        <v>3</v>
      </c>
      <c r="DT378" s="13">
        <f t="shared" si="65"/>
        <v>29320</v>
      </c>
      <c r="EH378" s="13">
        <f>[1]新神器!HA380</f>
        <v>23</v>
      </c>
      <c r="EI378" s="13">
        <f t="shared" si="66"/>
        <v>5</v>
      </c>
      <c r="EJ378" s="13">
        <f t="shared" si="67"/>
        <v>2</v>
      </c>
      <c r="EK378" s="13">
        <f>[1]新神器!HE380</f>
        <v>1606025</v>
      </c>
      <c r="EL378" s="13" t="str">
        <f>[1]新神器!HF380</f>
        <v>神器5-3 : 2级</v>
      </c>
      <c r="EM378" s="13">
        <f>[1]新神器!HH380</f>
        <v>2</v>
      </c>
      <c r="EN378" s="13">
        <f>[1]新神器!HJ380</f>
        <v>1</v>
      </c>
      <c r="EO378" s="13">
        <f>[2]新神器!$AW379*6</f>
        <v>11640</v>
      </c>
      <c r="EP378" s="13">
        <f t="shared" si="68"/>
        <v>4170</v>
      </c>
      <c r="EQ378" s="13">
        <f t="shared" si="63"/>
        <v>90</v>
      </c>
      <c r="ER378" s="13">
        <f>[1]新神器!$HL380</f>
        <v>7600</v>
      </c>
      <c r="ES378" s="13">
        <f t="shared" si="69"/>
        <v>97.6</v>
      </c>
      <c r="ET378" s="13">
        <f t="shared" si="70"/>
        <v>256.35000000000002</v>
      </c>
    </row>
    <row r="379" spans="94:150" ht="16.5" x14ac:dyDescent="0.2">
      <c r="CP379" s="33">
        <v>75</v>
      </c>
      <c r="CQ379" s="33">
        <v>4</v>
      </c>
      <c r="CR379" s="13">
        <f>[1]卡牌消耗!DG79</f>
        <v>24850</v>
      </c>
      <c r="CS379" s="13">
        <f t="shared" si="64"/>
        <v>9940</v>
      </c>
      <c r="DR379" s="13">
        <v>75</v>
      </c>
      <c r="DS379" s="13">
        <v>3</v>
      </c>
      <c r="DT379" s="13">
        <f t="shared" si="65"/>
        <v>30520</v>
      </c>
      <c r="EH379" s="13">
        <f>[1]新神器!HA381</f>
        <v>23</v>
      </c>
      <c r="EI379" s="13">
        <f t="shared" si="66"/>
        <v>5</v>
      </c>
      <c r="EJ379" s="13">
        <f t="shared" si="67"/>
        <v>2</v>
      </c>
      <c r="EK379" s="13">
        <f>[1]新神器!HE381</f>
        <v>1606025</v>
      </c>
      <c r="EL379" s="13" t="str">
        <f>[1]新神器!HF381</f>
        <v>神器5-3 : 3级</v>
      </c>
      <c r="EM379" s="13">
        <f>[1]新神器!HH381</f>
        <v>3</v>
      </c>
      <c r="EN379" s="13">
        <f>[1]新神器!HJ381</f>
        <v>1</v>
      </c>
      <c r="EO379" s="13">
        <f>[2]新神器!$AW380*6</f>
        <v>16110</v>
      </c>
      <c r="EP379" s="13">
        <f t="shared" si="68"/>
        <v>4470</v>
      </c>
      <c r="EQ379" s="13">
        <f t="shared" si="63"/>
        <v>90</v>
      </c>
      <c r="ER379" s="13">
        <f>[1]新神器!$HL381</f>
        <v>7850</v>
      </c>
      <c r="ES379" s="13">
        <f t="shared" si="69"/>
        <v>97.85</v>
      </c>
      <c r="ET379" s="13">
        <f t="shared" si="70"/>
        <v>274.08999999999997</v>
      </c>
    </row>
    <row r="380" spans="94:150" ht="16.5" x14ac:dyDescent="0.2">
      <c r="CP380" s="33">
        <v>76</v>
      </c>
      <c r="CQ380" s="33">
        <v>4</v>
      </c>
      <c r="CR380" s="13">
        <f>[1]卡牌消耗!DG80</f>
        <v>26100</v>
      </c>
      <c r="CS380" s="13">
        <f t="shared" si="64"/>
        <v>10440</v>
      </c>
      <c r="DR380" s="13">
        <v>76</v>
      </c>
      <c r="DS380" s="13">
        <v>3</v>
      </c>
      <c r="DT380" s="13">
        <f t="shared" si="65"/>
        <v>31680</v>
      </c>
      <c r="EH380" s="13">
        <f>[1]新神器!HA382</f>
        <v>23</v>
      </c>
      <c r="EI380" s="13">
        <f t="shared" si="66"/>
        <v>5</v>
      </c>
      <c r="EJ380" s="13">
        <f t="shared" si="67"/>
        <v>2</v>
      </c>
      <c r="EK380" s="13">
        <f>[1]新神器!HE382</f>
        <v>1606025</v>
      </c>
      <c r="EL380" s="13" t="str">
        <f>[1]新神器!HF382</f>
        <v>神器5-3 : 4级</v>
      </c>
      <c r="EM380" s="13">
        <f>[1]新神器!HH382</f>
        <v>4</v>
      </c>
      <c r="EN380" s="13">
        <f>[1]新神器!HJ382</f>
        <v>2</v>
      </c>
      <c r="EO380" s="13">
        <f>[2]新神器!$AW381*6</f>
        <v>20820</v>
      </c>
      <c r="EP380" s="13">
        <f t="shared" si="68"/>
        <v>4710</v>
      </c>
      <c r="EQ380" s="13">
        <f t="shared" si="63"/>
        <v>180</v>
      </c>
      <c r="ER380" s="13">
        <f>[1]新神器!$HL382</f>
        <v>8100</v>
      </c>
      <c r="ES380" s="13">
        <f t="shared" si="69"/>
        <v>188.1</v>
      </c>
      <c r="ET380" s="13">
        <f t="shared" si="70"/>
        <v>150.24</v>
      </c>
    </row>
    <row r="381" spans="94:150" ht="16.5" x14ac:dyDescent="0.2">
      <c r="CP381" s="33">
        <v>77</v>
      </c>
      <c r="CQ381" s="33">
        <v>4</v>
      </c>
      <c r="CR381" s="13">
        <f>[1]卡牌消耗!DG81</f>
        <v>27350</v>
      </c>
      <c r="CS381" s="13">
        <f t="shared" si="64"/>
        <v>10940</v>
      </c>
      <c r="DR381" s="13">
        <v>77</v>
      </c>
      <c r="DS381" s="13">
        <v>3</v>
      </c>
      <c r="DT381" s="13">
        <f t="shared" si="65"/>
        <v>32840</v>
      </c>
      <c r="EH381" s="13">
        <f>[1]新神器!HA383</f>
        <v>23</v>
      </c>
      <c r="EI381" s="13">
        <f t="shared" si="66"/>
        <v>5</v>
      </c>
      <c r="EJ381" s="13">
        <f t="shared" si="67"/>
        <v>2</v>
      </c>
      <c r="EK381" s="13">
        <f>[1]新神器!HE383</f>
        <v>1606025</v>
      </c>
      <c r="EL381" s="13" t="str">
        <f>[1]新神器!HF383</f>
        <v>神器5-3 : 5级</v>
      </c>
      <c r="EM381" s="13">
        <f>[1]新神器!HH383</f>
        <v>5</v>
      </c>
      <c r="EN381" s="13">
        <f>[1]新神器!HJ383</f>
        <v>2</v>
      </c>
      <c r="EO381" s="13">
        <f>[2]新神器!$AW382*6</f>
        <v>25890</v>
      </c>
      <c r="EP381" s="13">
        <f t="shared" si="68"/>
        <v>5070</v>
      </c>
      <c r="EQ381" s="13">
        <f t="shared" si="63"/>
        <v>180</v>
      </c>
      <c r="ER381" s="13">
        <f>[1]新神器!$HL383</f>
        <v>8350</v>
      </c>
      <c r="ES381" s="13">
        <f t="shared" si="69"/>
        <v>188.35</v>
      </c>
      <c r="ET381" s="13">
        <f t="shared" si="70"/>
        <v>161.51</v>
      </c>
    </row>
    <row r="382" spans="94:150" ht="16.5" x14ac:dyDescent="0.2">
      <c r="CP382" s="33">
        <v>78</v>
      </c>
      <c r="CQ382" s="33">
        <v>4</v>
      </c>
      <c r="CR382" s="13">
        <f>[1]卡牌消耗!DG82</f>
        <v>28600</v>
      </c>
      <c r="CS382" s="13">
        <f t="shared" si="64"/>
        <v>11440</v>
      </c>
      <c r="DR382" s="13">
        <v>78</v>
      </c>
      <c r="DS382" s="13">
        <v>3</v>
      </c>
      <c r="DT382" s="13">
        <f t="shared" si="65"/>
        <v>34000</v>
      </c>
      <c r="EH382" s="13">
        <f>[1]新神器!HA384</f>
        <v>23</v>
      </c>
      <c r="EI382" s="13">
        <f t="shared" si="66"/>
        <v>5</v>
      </c>
      <c r="EJ382" s="13">
        <f t="shared" si="67"/>
        <v>2</v>
      </c>
      <c r="EK382" s="13">
        <f>[1]新神器!HE384</f>
        <v>1606025</v>
      </c>
      <c r="EL382" s="13" t="str">
        <f>[1]新神器!HF384</f>
        <v>神器5-3 : 6级</v>
      </c>
      <c r="EM382" s="13">
        <f>[1]新神器!HH384</f>
        <v>6</v>
      </c>
      <c r="EN382" s="13">
        <f>[1]新神器!HJ384</f>
        <v>2</v>
      </c>
      <c r="EO382" s="13">
        <f>[2]新神器!$AW383*6</f>
        <v>31260</v>
      </c>
      <c r="EP382" s="13">
        <f t="shared" si="68"/>
        <v>5370</v>
      </c>
      <c r="EQ382" s="13">
        <f t="shared" si="63"/>
        <v>180</v>
      </c>
      <c r="ER382" s="13">
        <f>[1]新神器!$HL384</f>
        <v>8600</v>
      </c>
      <c r="ES382" s="13">
        <f t="shared" si="69"/>
        <v>188.6</v>
      </c>
      <c r="ET382" s="13">
        <f t="shared" si="70"/>
        <v>170.84</v>
      </c>
    </row>
    <row r="383" spans="94:150" ht="16.5" x14ac:dyDescent="0.2">
      <c r="CP383" s="33">
        <v>79</v>
      </c>
      <c r="CQ383" s="33">
        <v>4</v>
      </c>
      <c r="CR383" s="13">
        <f>[1]卡牌消耗!DG83</f>
        <v>29850</v>
      </c>
      <c r="CS383" s="13">
        <f t="shared" si="64"/>
        <v>11940</v>
      </c>
      <c r="DR383" s="13">
        <v>79</v>
      </c>
      <c r="DS383" s="13">
        <v>3</v>
      </c>
      <c r="DT383" s="13">
        <f t="shared" si="65"/>
        <v>35160</v>
      </c>
      <c r="EH383" s="13">
        <f>[1]新神器!HA385</f>
        <v>23</v>
      </c>
      <c r="EI383" s="13">
        <f t="shared" si="66"/>
        <v>5</v>
      </c>
      <c r="EJ383" s="13">
        <f t="shared" si="67"/>
        <v>2</v>
      </c>
      <c r="EK383" s="13">
        <f>[1]新神器!HE385</f>
        <v>1606025</v>
      </c>
      <c r="EL383" s="13" t="str">
        <f>[1]新神器!HF385</f>
        <v>神器5-3 : 7级</v>
      </c>
      <c r="EM383" s="13">
        <f>[1]新神器!HH385</f>
        <v>7</v>
      </c>
      <c r="EN383" s="13">
        <f>[1]新神器!HJ385</f>
        <v>3</v>
      </c>
      <c r="EO383" s="13">
        <f>[2]新神器!$AW384*6</f>
        <v>36930</v>
      </c>
      <c r="EP383" s="13">
        <f t="shared" si="68"/>
        <v>5670</v>
      </c>
      <c r="EQ383" s="13">
        <f t="shared" si="63"/>
        <v>270</v>
      </c>
      <c r="ER383" s="13">
        <f>[1]新神器!$HL385</f>
        <v>8850</v>
      </c>
      <c r="ES383" s="13">
        <f t="shared" si="69"/>
        <v>278.85000000000002</v>
      </c>
      <c r="ET383" s="13">
        <f t="shared" si="70"/>
        <v>122</v>
      </c>
    </row>
    <row r="384" spans="94:150" ht="16.5" x14ac:dyDescent="0.2">
      <c r="CP384" s="33">
        <v>80</v>
      </c>
      <c r="CQ384" s="33">
        <v>4</v>
      </c>
      <c r="CR384" s="13">
        <f>[1]卡牌消耗!DG84</f>
        <v>29200</v>
      </c>
      <c r="CS384" s="13">
        <f t="shared" si="64"/>
        <v>11680</v>
      </c>
      <c r="DR384" s="13">
        <v>80</v>
      </c>
      <c r="DS384" s="13">
        <v>3</v>
      </c>
      <c r="DT384" s="13">
        <f t="shared" si="65"/>
        <v>36320</v>
      </c>
      <c r="EH384" s="13">
        <f>[1]新神器!HA386</f>
        <v>23</v>
      </c>
      <c r="EI384" s="13">
        <f t="shared" si="66"/>
        <v>5</v>
      </c>
      <c r="EJ384" s="13">
        <f t="shared" si="67"/>
        <v>2</v>
      </c>
      <c r="EK384" s="13">
        <f>[1]新神器!HE386</f>
        <v>1606025</v>
      </c>
      <c r="EL384" s="13" t="str">
        <f>[1]新神器!HF386</f>
        <v>神器5-3 : 8级</v>
      </c>
      <c r="EM384" s="13">
        <f>[1]新神器!HH386</f>
        <v>8</v>
      </c>
      <c r="EN384" s="13">
        <f>[1]新神器!HJ386</f>
        <v>3</v>
      </c>
      <c r="EO384" s="13">
        <f>[2]新神器!$AW385*6</f>
        <v>42870</v>
      </c>
      <c r="EP384" s="13">
        <f t="shared" si="68"/>
        <v>5940</v>
      </c>
      <c r="EQ384" s="13">
        <f t="shared" si="63"/>
        <v>270</v>
      </c>
      <c r="ER384" s="13">
        <f>[1]新神器!$HL386</f>
        <v>9050</v>
      </c>
      <c r="ES384" s="13">
        <f t="shared" si="69"/>
        <v>279.05</v>
      </c>
      <c r="ET384" s="13">
        <f t="shared" si="70"/>
        <v>127.72</v>
      </c>
    </row>
    <row r="385" spans="94:150" ht="16.5" x14ac:dyDescent="0.2">
      <c r="CP385" s="33">
        <v>81</v>
      </c>
      <c r="CQ385" s="33">
        <v>4</v>
      </c>
      <c r="CR385" s="13">
        <f>[1]卡牌消耗!DG85</f>
        <v>30650</v>
      </c>
      <c r="CS385" s="13">
        <f t="shared" si="64"/>
        <v>12260</v>
      </c>
      <c r="DR385" s="13">
        <v>81</v>
      </c>
      <c r="DS385" s="13">
        <v>3</v>
      </c>
      <c r="DT385" s="13">
        <f t="shared" si="65"/>
        <v>37480</v>
      </c>
      <c r="EH385" s="13">
        <f>[1]新神器!HA387</f>
        <v>23</v>
      </c>
      <c r="EI385" s="13">
        <f t="shared" si="66"/>
        <v>5</v>
      </c>
      <c r="EJ385" s="13">
        <f t="shared" si="67"/>
        <v>2</v>
      </c>
      <c r="EK385" s="13">
        <f>[1]新神器!HE387</f>
        <v>1606025</v>
      </c>
      <c r="EL385" s="13" t="str">
        <f>[1]新神器!HF387</f>
        <v>神器5-3 : 9级</v>
      </c>
      <c r="EM385" s="13">
        <f>[1]新神器!HH387</f>
        <v>9</v>
      </c>
      <c r="EN385" s="13">
        <f>[1]新神器!HJ387</f>
        <v>3</v>
      </c>
      <c r="EO385" s="13">
        <f>[2]新神器!$AW386*6</f>
        <v>49140</v>
      </c>
      <c r="EP385" s="13">
        <f t="shared" si="68"/>
        <v>6270</v>
      </c>
      <c r="EQ385" s="13">
        <f t="shared" si="63"/>
        <v>270</v>
      </c>
      <c r="ER385" s="13">
        <f>[1]新神器!$HL387</f>
        <v>9250</v>
      </c>
      <c r="ES385" s="13">
        <f t="shared" si="69"/>
        <v>279.25</v>
      </c>
      <c r="ET385" s="13">
        <f t="shared" si="70"/>
        <v>134.72</v>
      </c>
    </row>
    <row r="386" spans="94:150" ht="16.5" x14ac:dyDescent="0.2">
      <c r="CP386" s="33">
        <v>82</v>
      </c>
      <c r="CQ386" s="33">
        <v>4</v>
      </c>
      <c r="CR386" s="13">
        <f>[1]卡牌消耗!DG86</f>
        <v>32150</v>
      </c>
      <c r="CS386" s="13">
        <f t="shared" si="64"/>
        <v>12860</v>
      </c>
      <c r="DR386" s="13">
        <v>82</v>
      </c>
      <c r="DS386" s="13">
        <v>3</v>
      </c>
      <c r="DT386" s="13">
        <f t="shared" si="65"/>
        <v>38680</v>
      </c>
      <c r="EH386" s="13">
        <f>[1]新神器!HA388</f>
        <v>23</v>
      </c>
      <c r="EI386" s="13">
        <f t="shared" si="66"/>
        <v>5</v>
      </c>
      <c r="EJ386" s="13">
        <f t="shared" si="67"/>
        <v>2</v>
      </c>
      <c r="EK386" s="13">
        <f>[1]新神器!HE388</f>
        <v>1606025</v>
      </c>
      <c r="EL386" s="13" t="str">
        <f>[1]新神器!HF388</f>
        <v>神器5-3 : 10级</v>
      </c>
      <c r="EM386" s="13">
        <f>[1]新神器!HH388</f>
        <v>10</v>
      </c>
      <c r="EN386" s="13">
        <f>[1]新神器!HJ388</f>
        <v>5</v>
      </c>
      <c r="EO386" s="13">
        <f>[2]新神器!$AW387*6</f>
        <v>55650</v>
      </c>
      <c r="EP386" s="13">
        <f t="shared" si="68"/>
        <v>6510</v>
      </c>
      <c r="EQ386" s="13">
        <f t="shared" si="63"/>
        <v>450</v>
      </c>
      <c r="ER386" s="13">
        <f>[1]新神器!$HL388</f>
        <v>9500</v>
      </c>
      <c r="ES386" s="13">
        <f t="shared" si="69"/>
        <v>459.5</v>
      </c>
      <c r="ET386" s="13">
        <f t="shared" si="70"/>
        <v>85.01</v>
      </c>
    </row>
    <row r="387" spans="94:150" ht="16.5" x14ac:dyDescent="0.2">
      <c r="CP387" s="33">
        <v>83</v>
      </c>
      <c r="CQ387" s="33">
        <v>4</v>
      </c>
      <c r="CR387" s="13">
        <f>[1]卡牌消耗!DG87</f>
        <v>33600</v>
      </c>
      <c r="CS387" s="13">
        <f t="shared" si="64"/>
        <v>13440</v>
      </c>
      <c r="DR387" s="13">
        <v>83</v>
      </c>
      <c r="DS387" s="13">
        <v>3</v>
      </c>
      <c r="DT387" s="13">
        <f t="shared" si="65"/>
        <v>39840</v>
      </c>
      <c r="EH387" s="13">
        <f>[1]新神器!HA389</f>
        <v>23</v>
      </c>
      <c r="EI387" s="13">
        <f t="shared" si="66"/>
        <v>5</v>
      </c>
      <c r="EJ387" s="13">
        <f t="shared" si="67"/>
        <v>2</v>
      </c>
      <c r="EK387" s="13">
        <f>[1]新神器!HE389</f>
        <v>1606025</v>
      </c>
      <c r="EL387" s="13" t="str">
        <f>[1]新神器!HF389</f>
        <v>神器5-3 : 11级</v>
      </c>
      <c r="EM387" s="13">
        <f>[1]新神器!HH389</f>
        <v>11</v>
      </c>
      <c r="EN387" s="13">
        <f>[1]新神器!HJ389</f>
        <v>5</v>
      </c>
      <c r="EO387" s="13">
        <f>[2]新神器!$AW388*6</f>
        <v>62520</v>
      </c>
      <c r="EP387" s="13">
        <f t="shared" si="68"/>
        <v>6870</v>
      </c>
      <c r="EQ387" s="13">
        <f t="shared" si="63"/>
        <v>450</v>
      </c>
      <c r="ER387" s="13">
        <f>[1]新神器!$HL389</f>
        <v>9700</v>
      </c>
      <c r="ES387" s="13">
        <f t="shared" si="69"/>
        <v>459.7</v>
      </c>
      <c r="ET387" s="13">
        <f t="shared" si="70"/>
        <v>89.67</v>
      </c>
    </row>
    <row r="388" spans="94:150" ht="16.5" x14ac:dyDescent="0.2">
      <c r="CP388" s="33">
        <v>84</v>
      </c>
      <c r="CQ388" s="33">
        <v>4</v>
      </c>
      <c r="CR388" s="13">
        <f>[1]卡牌消耗!DG88</f>
        <v>35050</v>
      </c>
      <c r="CS388" s="13">
        <f t="shared" si="64"/>
        <v>14020</v>
      </c>
      <c r="DR388" s="13">
        <v>84</v>
      </c>
      <c r="DS388" s="13">
        <v>3</v>
      </c>
      <c r="DT388" s="13">
        <f t="shared" si="65"/>
        <v>41000</v>
      </c>
      <c r="EH388" s="13">
        <f>[1]新神器!HA390</f>
        <v>23</v>
      </c>
      <c r="EI388" s="13">
        <f t="shared" si="66"/>
        <v>5</v>
      </c>
      <c r="EJ388" s="13">
        <f t="shared" si="67"/>
        <v>2</v>
      </c>
      <c r="EK388" s="13">
        <f>[1]新神器!HE390</f>
        <v>1606025</v>
      </c>
      <c r="EL388" s="13" t="str">
        <f>[1]新神器!HF390</f>
        <v>神器5-3 : 12级</v>
      </c>
      <c r="EM388" s="13">
        <f>[1]新神器!HH390</f>
        <v>12</v>
      </c>
      <c r="EN388" s="13">
        <f>[1]新神器!HJ390</f>
        <v>6</v>
      </c>
      <c r="EO388" s="13">
        <f>[2]新神器!$AW389*6</f>
        <v>69660</v>
      </c>
      <c r="EP388" s="13">
        <f t="shared" si="68"/>
        <v>7140</v>
      </c>
      <c r="EQ388" s="13">
        <f t="shared" si="63"/>
        <v>540</v>
      </c>
      <c r="ER388" s="13">
        <f>[1]新神器!$HL390</f>
        <v>9900</v>
      </c>
      <c r="ES388" s="13">
        <f t="shared" si="69"/>
        <v>549.9</v>
      </c>
      <c r="ET388" s="13">
        <f t="shared" si="70"/>
        <v>77.91</v>
      </c>
    </row>
    <row r="389" spans="94:150" ht="16.5" x14ac:dyDescent="0.2">
      <c r="CP389" s="33">
        <v>85</v>
      </c>
      <c r="CQ389" s="33">
        <v>4</v>
      </c>
      <c r="CR389" s="13">
        <f>[1]卡牌消耗!DG89</f>
        <v>34700</v>
      </c>
      <c r="CS389" s="13">
        <f t="shared" si="64"/>
        <v>13880</v>
      </c>
      <c r="DR389" s="13">
        <v>85</v>
      </c>
      <c r="DS389" s="13">
        <v>3</v>
      </c>
      <c r="DT389" s="13">
        <f t="shared" si="65"/>
        <v>42160</v>
      </c>
      <c r="EH389" s="13">
        <f>[1]新神器!HA391</f>
        <v>23</v>
      </c>
      <c r="EI389" s="13">
        <f t="shared" si="66"/>
        <v>5</v>
      </c>
      <c r="EJ389" s="13">
        <f t="shared" si="67"/>
        <v>2</v>
      </c>
      <c r="EK389" s="13">
        <f>[1]新神器!HE391</f>
        <v>1606025</v>
      </c>
      <c r="EL389" s="13" t="str">
        <f>[1]新神器!HF391</f>
        <v>神器5-3 : 13级</v>
      </c>
      <c r="EM389" s="13">
        <f>[1]新神器!HH391</f>
        <v>13</v>
      </c>
      <c r="EN389" s="13">
        <f>[1]新神器!HJ391</f>
        <v>7</v>
      </c>
      <c r="EO389" s="13">
        <f>[2]新神器!$AW390*6</f>
        <v>77130</v>
      </c>
      <c r="EP389" s="13">
        <f t="shared" si="68"/>
        <v>7470</v>
      </c>
      <c r="EQ389" s="13">
        <f t="shared" ref="EQ389:EQ452" si="71">EN389*INDEX($EB$5:$EB$46,MATCH(EK389,$EA$5:$EA$46,0))</f>
        <v>630</v>
      </c>
      <c r="ER389" s="13">
        <f>[1]新神器!$HL391</f>
        <v>10100</v>
      </c>
      <c r="ES389" s="13">
        <f t="shared" si="69"/>
        <v>640.1</v>
      </c>
      <c r="ET389" s="13">
        <f t="shared" si="70"/>
        <v>70.02</v>
      </c>
    </row>
    <row r="390" spans="94:150" ht="16.5" x14ac:dyDescent="0.2">
      <c r="CP390" s="33">
        <v>86</v>
      </c>
      <c r="CQ390" s="33">
        <v>4</v>
      </c>
      <c r="CR390" s="13">
        <f>[1]卡牌消耗!DG90</f>
        <v>36400</v>
      </c>
      <c r="CS390" s="13">
        <f t="shared" ref="CS390:CS453" si="72">CR390/2.5</f>
        <v>14560</v>
      </c>
      <c r="DR390" s="13">
        <v>86</v>
      </c>
      <c r="DS390" s="13">
        <v>3</v>
      </c>
      <c r="DT390" s="13">
        <f t="shared" ref="DT390:DT453" si="73">INDEX($DL$5:$DO$154,DR390,MIN(DS390,4))</f>
        <v>43320</v>
      </c>
      <c r="EH390" s="13">
        <f>[1]新神器!HA392</f>
        <v>23</v>
      </c>
      <c r="EI390" s="13">
        <f t="shared" ref="EI390:EI453" si="74">INDEX($DX$5:$DX$46,EH390)</f>
        <v>5</v>
      </c>
      <c r="EJ390" s="13">
        <f t="shared" ref="EJ390:EJ453" si="75">INDEX($DZ$5:$DZ$46,EH390)</f>
        <v>2</v>
      </c>
      <c r="EK390" s="13">
        <f>[1]新神器!HE392</f>
        <v>1606025</v>
      </c>
      <c r="EL390" s="13" t="str">
        <f>[1]新神器!HF392</f>
        <v>神器5-3 : 14级</v>
      </c>
      <c r="EM390" s="13">
        <f>[1]新神器!HH392</f>
        <v>14</v>
      </c>
      <c r="EN390" s="13">
        <f>[1]新神器!HJ392</f>
        <v>7</v>
      </c>
      <c r="EO390" s="13">
        <f>[2]新神器!$AW391*6</f>
        <v>84870</v>
      </c>
      <c r="EP390" s="13">
        <f t="shared" ref="EP390:EP453" si="76">IF(EM390&gt;1,EO390-EO389,EO390)</f>
        <v>7740</v>
      </c>
      <c r="EQ390" s="13">
        <f t="shared" si="71"/>
        <v>630</v>
      </c>
      <c r="ER390" s="13">
        <f>[1]新神器!$HL392</f>
        <v>10300</v>
      </c>
      <c r="ES390" s="13">
        <f t="shared" ref="ES390:ES453" si="77">EQ390+ER390/1000</f>
        <v>640.29999999999995</v>
      </c>
      <c r="ET390" s="13">
        <f t="shared" ref="ET390:ET453" si="78">ROUND(EP390*6/ES390,2)</f>
        <v>72.53</v>
      </c>
    </row>
    <row r="391" spans="94:150" ht="16.5" x14ac:dyDescent="0.2">
      <c r="CP391" s="33">
        <v>87</v>
      </c>
      <c r="CQ391" s="33">
        <v>4</v>
      </c>
      <c r="CR391" s="13">
        <f>[1]卡牌消耗!DG91</f>
        <v>38150</v>
      </c>
      <c r="CS391" s="13">
        <f t="shared" si="72"/>
        <v>15260</v>
      </c>
      <c r="DR391" s="13">
        <v>87</v>
      </c>
      <c r="DS391" s="13">
        <v>3</v>
      </c>
      <c r="DT391" s="13">
        <f t="shared" si="73"/>
        <v>44480</v>
      </c>
      <c r="EH391" s="13">
        <f>[1]新神器!HA393</f>
        <v>23</v>
      </c>
      <c r="EI391" s="13">
        <f t="shared" si="74"/>
        <v>5</v>
      </c>
      <c r="EJ391" s="13">
        <f t="shared" si="75"/>
        <v>2</v>
      </c>
      <c r="EK391" s="13">
        <f>[1]新神器!HE393</f>
        <v>1606025</v>
      </c>
      <c r="EL391" s="13" t="str">
        <f>[1]新神器!HF393</f>
        <v>神器5-3 : 15级</v>
      </c>
      <c r="EM391" s="13">
        <f>[1]新神器!HH393</f>
        <v>15</v>
      </c>
      <c r="EN391" s="13">
        <f>[1]新神器!HJ393</f>
        <v>7</v>
      </c>
      <c r="EO391" s="13">
        <f>[2]新神器!$AW392*6</f>
        <v>92880</v>
      </c>
      <c r="EP391" s="13">
        <f t="shared" si="76"/>
        <v>8010</v>
      </c>
      <c r="EQ391" s="13">
        <f t="shared" si="71"/>
        <v>630</v>
      </c>
      <c r="ER391" s="13">
        <f>[1]新神器!$HL393</f>
        <v>10500</v>
      </c>
      <c r="ES391" s="13">
        <f t="shared" si="77"/>
        <v>640.5</v>
      </c>
      <c r="ET391" s="13">
        <f t="shared" si="78"/>
        <v>75.040000000000006</v>
      </c>
    </row>
    <row r="392" spans="94:150" ht="16.5" x14ac:dyDescent="0.2">
      <c r="CP392" s="33">
        <v>88</v>
      </c>
      <c r="CQ392" s="33">
        <v>4</v>
      </c>
      <c r="CR392" s="13">
        <f>[1]卡牌消耗!DG92</f>
        <v>39900</v>
      </c>
      <c r="CS392" s="13">
        <f t="shared" si="72"/>
        <v>15960</v>
      </c>
      <c r="DR392" s="13">
        <v>88</v>
      </c>
      <c r="DS392" s="13">
        <v>3</v>
      </c>
      <c r="DT392" s="13">
        <f t="shared" si="73"/>
        <v>45640</v>
      </c>
      <c r="EH392" s="13">
        <f>[1]新神器!HA394</f>
        <v>23</v>
      </c>
      <c r="EI392" s="13">
        <f t="shared" si="74"/>
        <v>5</v>
      </c>
      <c r="EJ392" s="13">
        <f t="shared" si="75"/>
        <v>2</v>
      </c>
      <c r="EK392" s="13">
        <f>[1]新神器!HE394</f>
        <v>1606025</v>
      </c>
      <c r="EL392" s="13" t="str">
        <f>[1]新神器!HF394</f>
        <v>神器5-3 : 16级</v>
      </c>
      <c r="EM392" s="13">
        <f>[1]新神器!HH394</f>
        <v>16</v>
      </c>
      <c r="EN392" s="13">
        <f>[1]新神器!HJ394</f>
        <v>10</v>
      </c>
      <c r="EO392" s="13">
        <f>[2]新神器!$AW393*6</f>
        <v>101220</v>
      </c>
      <c r="EP392" s="13">
        <f t="shared" si="76"/>
        <v>8340</v>
      </c>
      <c r="EQ392" s="13">
        <f t="shared" si="71"/>
        <v>900</v>
      </c>
      <c r="ER392" s="13">
        <f>[1]新神器!$HL394</f>
        <v>10700</v>
      </c>
      <c r="ES392" s="13">
        <f t="shared" si="77"/>
        <v>910.7</v>
      </c>
      <c r="ET392" s="13">
        <f t="shared" si="78"/>
        <v>54.95</v>
      </c>
    </row>
    <row r="393" spans="94:150" ht="16.5" x14ac:dyDescent="0.2">
      <c r="CP393" s="33">
        <v>89</v>
      </c>
      <c r="CQ393" s="33">
        <v>4</v>
      </c>
      <c r="CR393" s="13">
        <f>[1]卡牌消耗!DG93</f>
        <v>41650</v>
      </c>
      <c r="CS393" s="13">
        <f t="shared" si="72"/>
        <v>16660</v>
      </c>
      <c r="DR393" s="13">
        <v>89</v>
      </c>
      <c r="DS393" s="13">
        <v>3</v>
      </c>
      <c r="DT393" s="13">
        <f t="shared" si="73"/>
        <v>46840</v>
      </c>
      <c r="EH393" s="13">
        <f>[1]新神器!HA395</f>
        <v>23</v>
      </c>
      <c r="EI393" s="13">
        <f t="shared" si="74"/>
        <v>5</v>
      </c>
      <c r="EJ393" s="13">
        <f t="shared" si="75"/>
        <v>2</v>
      </c>
      <c r="EK393" s="13">
        <f>[1]新神器!HE395</f>
        <v>1606025</v>
      </c>
      <c r="EL393" s="13" t="str">
        <f>[1]新神器!HF395</f>
        <v>神器5-3 : 17级</v>
      </c>
      <c r="EM393" s="13">
        <f>[1]新神器!HH395</f>
        <v>17</v>
      </c>
      <c r="EN393" s="13">
        <f>[1]新神器!HJ395</f>
        <v>10</v>
      </c>
      <c r="EO393" s="13">
        <f>[2]新神器!$AW394*6</f>
        <v>109860</v>
      </c>
      <c r="EP393" s="13">
        <f t="shared" si="76"/>
        <v>8640</v>
      </c>
      <c r="EQ393" s="13">
        <f t="shared" si="71"/>
        <v>900</v>
      </c>
      <c r="ER393" s="13">
        <f>[1]新神器!$HL395</f>
        <v>10850</v>
      </c>
      <c r="ES393" s="13">
        <f t="shared" si="77"/>
        <v>910.85</v>
      </c>
      <c r="ET393" s="13">
        <f t="shared" si="78"/>
        <v>56.91</v>
      </c>
    </row>
    <row r="394" spans="94:150" ht="16.5" x14ac:dyDescent="0.2">
      <c r="CP394" s="33">
        <v>90</v>
      </c>
      <c r="CQ394" s="33">
        <v>4</v>
      </c>
      <c r="CR394" s="13">
        <f>[1]卡牌消耗!DG94</f>
        <v>39750</v>
      </c>
      <c r="CS394" s="13">
        <f t="shared" si="72"/>
        <v>15900</v>
      </c>
      <c r="DR394" s="13">
        <v>90</v>
      </c>
      <c r="DS394" s="13">
        <v>3</v>
      </c>
      <c r="DT394" s="13">
        <f t="shared" si="73"/>
        <v>48000</v>
      </c>
      <c r="EH394" s="13">
        <f>[1]新神器!HA396</f>
        <v>23</v>
      </c>
      <c r="EI394" s="13">
        <f t="shared" si="74"/>
        <v>5</v>
      </c>
      <c r="EJ394" s="13">
        <f t="shared" si="75"/>
        <v>2</v>
      </c>
      <c r="EK394" s="13">
        <f>[1]新神器!HE396</f>
        <v>1606025</v>
      </c>
      <c r="EL394" s="13" t="str">
        <f>[1]新神器!HF396</f>
        <v>神器5-3 : 18级</v>
      </c>
      <c r="EM394" s="13">
        <f>[1]新神器!HH396</f>
        <v>18</v>
      </c>
      <c r="EN394" s="13">
        <f>[1]新神器!HJ396</f>
        <v>10</v>
      </c>
      <c r="EO394" s="13">
        <f>[2]新神器!$AW395*6</f>
        <v>118800</v>
      </c>
      <c r="EP394" s="13">
        <f t="shared" si="76"/>
        <v>8940</v>
      </c>
      <c r="EQ394" s="13">
        <f t="shared" si="71"/>
        <v>900</v>
      </c>
      <c r="ER394" s="13">
        <f>[1]新神器!$HL396</f>
        <v>11050</v>
      </c>
      <c r="ES394" s="13">
        <f t="shared" si="77"/>
        <v>911.05</v>
      </c>
      <c r="ET394" s="13">
        <f t="shared" si="78"/>
        <v>58.88</v>
      </c>
    </row>
    <row r="395" spans="94:150" ht="16.5" x14ac:dyDescent="0.2">
      <c r="CP395" s="33">
        <v>91</v>
      </c>
      <c r="CQ395" s="33">
        <v>4</v>
      </c>
      <c r="CR395" s="13">
        <f>[1]卡牌消耗!DG95</f>
        <v>41750</v>
      </c>
      <c r="CS395" s="13">
        <f t="shared" si="72"/>
        <v>16700</v>
      </c>
      <c r="DR395" s="13">
        <v>91</v>
      </c>
      <c r="DS395" s="13">
        <v>3</v>
      </c>
      <c r="DT395" s="13">
        <f t="shared" si="73"/>
        <v>45640</v>
      </c>
      <c r="EH395" s="13">
        <f>[1]新神器!HA397</f>
        <v>24</v>
      </c>
      <c r="EI395" s="13">
        <f t="shared" si="74"/>
        <v>5</v>
      </c>
      <c r="EJ395" s="13">
        <f t="shared" si="75"/>
        <v>2</v>
      </c>
      <c r="EK395" s="13">
        <f>[1]新神器!HE397</f>
        <v>1606026</v>
      </c>
      <c r="EL395" s="13" t="str">
        <f>[1]新神器!HF397</f>
        <v>神器5-4 : 1级</v>
      </c>
      <c r="EM395" s="13">
        <f>[1]新神器!HH397</f>
        <v>1</v>
      </c>
      <c r="EN395" s="13">
        <f>[1]新神器!HJ397</f>
        <v>1</v>
      </c>
      <c r="EO395" s="13">
        <f>[2]新神器!$AW396*6</f>
        <v>6306</v>
      </c>
      <c r="EP395" s="13">
        <f t="shared" si="76"/>
        <v>6306</v>
      </c>
      <c r="EQ395" s="13">
        <f t="shared" si="71"/>
        <v>90</v>
      </c>
      <c r="ER395" s="13">
        <f>[1]新神器!$HL397</f>
        <v>7350</v>
      </c>
      <c r="ES395" s="13">
        <f t="shared" si="77"/>
        <v>97.35</v>
      </c>
      <c r="ET395" s="13">
        <f t="shared" si="78"/>
        <v>388.66</v>
      </c>
    </row>
    <row r="396" spans="94:150" ht="16.5" x14ac:dyDescent="0.2">
      <c r="CP396" s="33">
        <v>92</v>
      </c>
      <c r="CQ396" s="33">
        <v>4</v>
      </c>
      <c r="CR396" s="13">
        <f>[1]卡牌消耗!DG96</f>
        <v>43750</v>
      </c>
      <c r="CS396" s="13">
        <f t="shared" si="72"/>
        <v>17500</v>
      </c>
      <c r="DR396" s="13">
        <v>92</v>
      </c>
      <c r="DS396" s="13">
        <v>3</v>
      </c>
      <c r="DT396" s="13">
        <f t="shared" si="73"/>
        <v>47720</v>
      </c>
      <c r="EH396" s="13">
        <f>[1]新神器!HA398</f>
        <v>24</v>
      </c>
      <c r="EI396" s="13">
        <f t="shared" si="74"/>
        <v>5</v>
      </c>
      <c r="EJ396" s="13">
        <f t="shared" si="75"/>
        <v>2</v>
      </c>
      <c r="EK396" s="13">
        <f>[1]新神器!HE398</f>
        <v>1606026</v>
      </c>
      <c r="EL396" s="13" t="str">
        <f>[1]新神器!HF398</f>
        <v>神器5-4 : 2级</v>
      </c>
      <c r="EM396" s="13">
        <f>[1]新神器!HH398</f>
        <v>2</v>
      </c>
      <c r="EN396" s="13">
        <f>[1]新神器!HJ398</f>
        <v>1</v>
      </c>
      <c r="EO396" s="13">
        <f>[2]新神器!$AW397*6</f>
        <v>9834</v>
      </c>
      <c r="EP396" s="13">
        <f t="shared" si="76"/>
        <v>3528</v>
      </c>
      <c r="EQ396" s="13">
        <f t="shared" si="71"/>
        <v>90</v>
      </c>
      <c r="ER396" s="13">
        <f>[1]新神器!$HL398</f>
        <v>7600</v>
      </c>
      <c r="ES396" s="13">
        <f t="shared" si="77"/>
        <v>97.6</v>
      </c>
      <c r="ET396" s="13">
        <f t="shared" si="78"/>
        <v>216.89</v>
      </c>
    </row>
    <row r="397" spans="94:150" ht="16.5" x14ac:dyDescent="0.2">
      <c r="CP397" s="33">
        <v>93</v>
      </c>
      <c r="CQ397" s="33">
        <v>4</v>
      </c>
      <c r="CR397" s="13">
        <f>[1]卡牌消耗!DG97</f>
        <v>45750</v>
      </c>
      <c r="CS397" s="13">
        <f t="shared" si="72"/>
        <v>18300</v>
      </c>
      <c r="DR397" s="13">
        <v>93</v>
      </c>
      <c r="DS397" s="13">
        <v>3</v>
      </c>
      <c r="DT397" s="13">
        <f t="shared" si="73"/>
        <v>49760</v>
      </c>
      <c r="EH397" s="13">
        <f>[1]新神器!HA399</f>
        <v>24</v>
      </c>
      <c r="EI397" s="13">
        <f t="shared" si="74"/>
        <v>5</v>
      </c>
      <c r="EJ397" s="13">
        <f t="shared" si="75"/>
        <v>2</v>
      </c>
      <c r="EK397" s="13">
        <f>[1]新神器!HE399</f>
        <v>1606026</v>
      </c>
      <c r="EL397" s="13" t="str">
        <f>[1]新神器!HF399</f>
        <v>神器5-4 : 3级</v>
      </c>
      <c r="EM397" s="13">
        <f>[1]新神器!HH399</f>
        <v>3</v>
      </c>
      <c r="EN397" s="13">
        <f>[1]新神器!HJ399</f>
        <v>1</v>
      </c>
      <c r="EO397" s="13">
        <f>[2]新神器!$AW398*6</f>
        <v>13614</v>
      </c>
      <c r="EP397" s="13">
        <f t="shared" si="76"/>
        <v>3780</v>
      </c>
      <c r="EQ397" s="13">
        <f t="shared" si="71"/>
        <v>90</v>
      </c>
      <c r="ER397" s="13">
        <f>[1]新神器!$HL399</f>
        <v>7850</v>
      </c>
      <c r="ES397" s="13">
        <f t="shared" si="77"/>
        <v>97.85</v>
      </c>
      <c r="ET397" s="13">
        <f t="shared" si="78"/>
        <v>231.78</v>
      </c>
    </row>
    <row r="398" spans="94:150" ht="16.5" x14ac:dyDescent="0.2">
      <c r="CP398" s="33">
        <v>94</v>
      </c>
      <c r="CQ398" s="33">
        <v>4</v>
      </c>
      <c r="CR398" s="13">
        <f>[1]卡牌消耗!DG98</f>
        <v>47750</v>
      </c>
      <c r="CS398" s="13">
        <f t="shared" si="72"/>
        <v>19100</v>
      </c>
      <c r="DR398" s="13">
        <v>94</v>
      </c>
      <c r="DS398" s="13">
        <v>3</v>
      </c>
      <c r="DT398" s="13">
        <f t="shared" si="73"/>
        <v>51840</v>
      </c>
      <c r="EH398" s="13">
        <f>[1]新神器!HA400</f>
        <v>24</v>
      </c>
      <c r="EI398" s="13">
        <f t="shared" si="74"/>
        <v>5</v>
      </c>
      <c r="EJ398" s="13">
        <f t="shared" si="75"/>
        <v>2</v>
      </c>
      <c r="EK398" s="13">
        <f>[1]新神器!HE400</f>
        <v>1606026</v>
      </c>
      <c r="EL398" s="13" t="str">
        <f>[1]新神器!HF400</f>
        <v>神器5-4 : 4级</v>
      </c>
      <c r="EM398" s="13">
        <f>[1]新神器!HH400</f>
        <v>4</v>
      </c>
      <c r="EN398" s="13">
        <f>[1]新神器!HJ400</f>
        <v>2</v>
      </c>
      <c r="EO398" s="13">
        <f>[2]新神器!$AW399*6</f>
        <v>17586</v>
      </c>
      <c r="EP398" s="13">
        <f t="shared" si="76"/>
        <v>3972</v>
      </c>
      <c r="EQ398" s="13">
        <f t="shared" si="71"/>
        <v>180</v>
      </c>
      <c r="ER398" s="13">
        <f>[1]新神器!$HL400</f>
        <v>8100</v>
      </c>
      <c r="ES398" s="13">
        <f t="shared" si="77"/>
        <v>188.1</v>
      </c>
      <c r="ET398" s="13">
        <f t="shared" si="78"/>
        <v>126.7</v>
      </c>
    </row>
    <row r="399" spans="94:150" ht="16.5" x14ac:dyDescent="0.2">
      <c r="CP399" s="33">
        <v>95</v>
      </c>
      <c r="CQ399" s="33">
        <v>4</v>
      </c>
      <c r="CR399" s="13">
        <f>[1]卡牌消耗!DG99</f>
        <v>44250</v>
      </c>
      <c r="CS399" s="13">
        <f t="shared" si="72"/>
        <v>17700</v>
      </c>
      <c r="DR399" s="13">
        <v>95</v>
      </c>
      <c r="DS399" s="13">
        <v>3</v>
      </c>
      <c r="DT399" s="13">
        <f t="shared" si="73"/>
        <v>53880</v>
      </c>
      <c r="EH399" s="13">
        <f>[1]新神器!HA401</f>
        <v>24</v>
      </c>
      <c r="EI399" s="13">
        <f t="shared" si="74"/>
        <v>5</v>
      </c>
      <c r="EJ399" s="13">
        <f t="shared" si="75"/>
        <v>2</v>
      </c>
      <c r="EK399" s="13">
        <f>[1]新神器!HE401</f>
        <v>1606026</v>
      </c>
      <c r="EL399" s="13" t="str">
        <f>[1]新神器!HF401</f>
        <v>神器5-4 : 5级</v>
      </c>
      <c r="EM399" s="13">
        <f>[1]新神器!HH401</f>
        <v>5</v>
      </c>
      <c r="EN399" s="13">
        <f>[1]新神器!HJ401</f>
        <v>2</v>
      </c>
      <c r="EO399" s="13">
        <f>[2]新神器!$AW400*6</f>
        <v>21876</v>
      </c>
      <c r="EP399" s="13">
        <f t="shared" si="76"/>
        <v>4290</v>
      </c>
      <c r="EQ399" s="13">
        <f t="shared" si="71"/>
        <v>180</v>
      </c>
      <c r="ER399" s="13">
        <f>[1]新神器!$HL401</f>
        <v>8350</v>
      </c>
      <c r="ES399" s="13">
        <f t="shared" si="77"/>
        <v>188.35</v>
      </c>
      <c r="ET399" s="13">
        <f t="shared" si="78"/>
        <v>136.66</v>
      </c>
    </row>
    <row r="400" spans="94:150" ht="16.5" x14ac:dyDescent="0.2">
      <c r="CP400" s="33">
        <v>96</v>
      </c>
      <c r="CQ400" s="33">
        <v>4</v>
      </c>
      <c r="CR400" s="13">
        <f>[1]卡牌消耗!DG100</f>
        <v>46450</v>
      </c>
      <c r="CS400" s="13">
        <f t="shared" si="72"/>
        <v>18580</v>
      </c>
      <c r="DR400" s="13">
        <v>96</v>
      </c>
      <c r="DS400" s="13">
        <v>3</v>
      </c>
      <c r="DT400" s="13">
        <f t="shared" si="73"/>
        <v>55960</v>
      </c>
      <c r="EH400" s="13">
        <f>[1]新神器!HA402</f>
        <v>24</v>
      </c>
      <c r="EI400" s="13">
        <f t="shared" si="74"/>
        <v>5</v>
      </c>
      <c r="EJ400" s="13">
        <f t="shared" si="75"/>
        <v>2</v>
      </c>
      <c r="EK400" s="13">
        <f>[1]新神器!HE402</f>
        <v>1606026</v>
      </c>
      <c r="EL400" s="13" t="str">
        <f>[1]新神器!HF402</f>
        <v>神器5-4 : 6级</v>
      </c>
      <c r="EM400" s="13">
        <f>[1]新神器!HH402</f>
        <v>6</v>
      </c>
      <c r="EN400" s="13">
        <f>[1]新神器!HJ402</f>
        <v>2</v>
      </c>
      <c r="EO400" s="13">
        <f>[2]新神器!$AW401*6</f>
        <v>26412</v>
      </c>
      <c r="EP400" s="13">
        <f t="shared" si="76"/>
        <v>4536</v>
      </c>
      <c r="EQ400" s="13">
        <f t="shared" si="71"/>
        <v>180</v>
      </c>
      <c r="ER400" s="13">
        <f>[1]新神器!$HL402</f>
        <v>8600</v>
      </c>
      <c r="ES400" s="13">
        <f t="shared" si="77"/>
        <v>188.6</v>
      </c>
      <c r="ET400" s="13">
        <f t="shared" si="78"/>
        <v>144.31</v>
      </c>
    </row>
    <row r="401" spans="94:150" ht="16.5" x14ac:dyDescent="0.2">
      <c r="CP401" s="33">
        <v>97</v>
      </c>
      <c r="CQ401" s="33">
        <v>4</v>
      </c>
      <c r="CR401" s="13">
        <f>[1]卡牌消耗!DG101</f>
        <v>48650</v>
      </c>
      <c r="CS401" s="13">
        <f t="shared" si="72"/>
        <v>19460</v>
      </c>
      <c r="DR401" s="13">
        <v>97</v>
      </c>
      <c r="DS401" s="13">
        <v>3</v>
      </c>
      <c r="DT401" s="13">
        <f t="shared" si="73"/>
        <v>58000</v>
      </c>
      <c r="EH401" s="13">
        <f>[1]新神器!HA403</f>
        <v>24</v>
      </c>
      <c r="EI401" s="13">
        <f t="shared" si="74"/>
        <v>5</v>
      </c>
      <c r="EJ401" s="13">
        <f t="shared" si="75"/>
        <v>2</v>
      </c>
      <c r="EK401" s="13">
        <f>[1]新神器!HE403</f>
        <v>1606026</v>
      </c>
      <c r="EL401" s="13" t="str">
        <f>[1]新神器!HF403</f>
        <v>神器5-4 : 7级</v>
      </c>
      <c r="EM401" s="13">
        <f>[1]新神器!HH403</f>
        <v>7</v>
      </c>
      <c r="EN401" s="13">
        <f>[1]新神器!HJ403</f>
        <v>3</v>
      </c>
      <c r="EO401" s="13">
        <f>[2]新神器!$AW402*6</f>
        <v>31206</v>
      </c>
      <c r="EP401" s="13">
        <f t="shared" si="76"/>
        <v>4794</v>
      </c>
      <c r="EQ401" s="13">
        <f t="shared" si="71"/>
        <v>270</v>
      </c>
      <c r="ER401" s="13">
        <f>[1]新神器!$HL403</f>
        <v>8850</v>
      </c>
      <c r="ES401" s="13">
        <f t="shared" si="77"/>
        <v>278.85000000000002</v>
      </c>
      <c r="ET401" s="13">
        <f t="shared" si="78"/>
        <v>103.15</v>
      </c>
    </row>
    <row r="402" spans="94:150" ht="16.5" x14ac:dyDescent="0.2">
      <c r="CP402" s="33">
        <v>98</v>
      </c>
      <c r="CQ402" s="33">
        <v>4</v>
      </c>
      <c r="CR402" s="13">
        <f>[1]卡牌消耗!DG102</f>
        <v>50850</v>
      </c>
      <c r="CS402" s="13">
        <f t="shared" si="72"/>
        <v>20340</v>
      </c>
      <c r="DR402" s="13">
        <v>98</v>
      </c>
      <c r="DS402" s="13">
        <v>3</v>
      </c>
      <c r="DT402" s="13">
        <f t="shared" si="73"/>
        <v>60080</v>
      </c>
      <c r="EH402" s="13">
        <f>[1]新神器!HA404</f>
        <v>24</v>
      </c>
      <c r="EI402" s="13">
        <f t="shared" si="74"/>
        <v>5</v>
      </c>
      <c r="EJ402" s="13">
        <f t="shared" si="75"/>
        <v>2</v>
      </c>
      <c r="EK402" s="13">
        <f>[1]新神器!HE404</f>
        <v>1606026</v>
      </c>
      <c r="EL402" s="13" t="str">
        <f>[1]新神器!HF404</f>
        <v>神器5-4 : 8级</v>
      </c>
      <c r="EM402" s="13">
        <f>[1]新神器!HH404</f>
        <v>8</v>
      </c>
      <c r="EN402" s="13">
        <f>[1]新神器!HJ404</f>
        <v>3</v>
      </c>
      <c r="EO402" s="13">
        <f>[2]新神器!$AW403*6</f>
        <v>36246</v>
      </c>
      <c r="EP402" s="13">
        <f t="shared" si="76"/>
        <v>5040</v>
      </c>
      <c r="EQ402" s="13">
        <f t="shared" si="71"/>
        <v>270</v>
      </c>
      <c r="ER402" s="13">
        <f>[1]新神器!$HL404</f>
        <v>9050</v>
      </c>
      <c r="ES402" s="13">
        <f t="shared" si="77"/>
        <v>279.05</v>
      </c>
      <c r="ET402" s="13">
        <f t="shared" si="78"/>
        <v>108.37</v>
      </c>
    </row>
    <row r="403" spans="94:150" ht="16.5" x14ac:dyDescent="0.2">
      <c r="CP403" s="33">
        <v>99</v>
      </c>
      <c r="CQ403" s="33">
        <v>4</v>
      </c>
      <c r="CR403" s="13">
        <f>[1]卡牌消耗!DG103</f>
        <v>53100</v>
      </c>
      <c r="CS403" s="13">
        <f t="shared" si="72"/>
        <v>21240</v>
      </c>
      <c r="DR403" s="13">
        <v>99</v>
      </c>
      <c r="DS403" s="13">
        <v>3</v>
      </c>
      <c r="DT403" s="13">
        <f t="shared" si="73"/>
        <v>62120</v>
      </c>
      <c r="EH403" s="13">
        <f>[1]新神器!HA405</f>
        <v>24</v>
      </c>
      <c r="EI403" s="13">
        <f t="shared" si="74"/>
        <v>5</v>
      </c>
      <c r="EJ403" s="13">
        <f t="shared" si="75"/>
        <v>2</v>
      </c>
      <c r="EK403" s="13">
        <f>[1]新神器!HE405</f>
        <v>1606026</v>
      </c>
      <c r="EL403" s="13" t="str">
        <f>[1]新神器!HF405</f>
        <v>神器5-4 : 9级</v>
      </c>
      <c r="EM403" s="13">
        <f>[1]新神器!HH405</f>
        <v>9</v>
      </c>
      <c r="EN403" s="13">
        <f>[1]新神器!HJ405</f>
        <v>3</v>
      </c>
      <c r="EO403" s="13">
        <f>[2]新神器!$AW404*6</f>
        <v>41538</v>
      </c>
      <c r="EP403" s="13">
        <f t="shared" si="76"/>
        <v>5292</v>
      </c>
      <c r="EQ403" s="13">
        <f t="shared" si="71"/>
        <v>270</v>
      </c>
      <c r="ER403" s="13">
        <f>[1]新神器!$HL405</f>
        <v>9250</v>
      </c>
      <c r="ES403" s="13">
        <f t="shared" si="77"/>
        <v>279.25</v>
      </c>
      <c r="ET403" s="13">
        <f t="shared" si="78"/>
        <v>113.7</v>
      </c>
    </row>
    <row r="404" spans="94:150" ht="16.5" x14ac:dyDescent="0.2">
      <c r="CP404" s="33">
        <v>100</v>
      </c>
      <c r="CQ404" s="33">
        <v>4</v>
      </c>
      <c r="CR404" s="13">
        <f>[1]卡牌消耗!DG104</f>
        <v>49300</v>
      </c>
      <c r="CS404" s="13">
        <f t="shared" si="72"/>
        <v>19720</v>
      </c>
      <c r="DR404" s="13">
        <v>100</v>
      </c>
      <c r="DS404" s="13">
        <v>3</v>
      </c>
      <c r="DT404" s="13">
        <f t="shared" si="73"/>
        <v>64200</v>
      </c>
      <c r="EH404" s="13">
        <f>[1]新神器!HA406</f>
        <v>24</v>
      </c>
      <c r="EI404" s="13">
        <f t="shared" si="74"/>
        <v>5</v>
      </c>
      <c r="EJ404" s="13">
        <f t="shared" si="75"/>
        <v>2</v>
      </c>
      <c r="EK404" s="13">
        <f>[1]新神器!HE406</f>
        <v>1606026</v>
      </c>
      <c r="EL404" s="13" t="str">
        <f>[1]新神器!HF406</f>
        <v>神器5-4 : 10级</v>
      </c>
      <c r="EM404" s="13">
        <f>[1]新神器!HH406</f>
        <v>10</v>
      </c>
      <c r="EN404" s="13">
        <f>[1]新神器!HJ406</f>
        <v>5</v>
      </c>
      <c r="EO404" s="13">
        <f>[2]新神器!$AW405*6</f>
        <v>47028</v>
      </c>
      <c r="EP404" s="13">
        <f t="shared" si="76"/>
        <v>5490</v>
      </c>
      <c r="EQ404" s="13">
        <f t="shared" si="71"/>
        <v>450</v>
      </c>
      <c r="ER404" s="13">
        <f>[1]新神器!$HL406</f>
        <v>9500</v>
      </c>
      <c r="ES404" s="13">
        <f t="shared" si="77"/>
        <v>459.5</v>
      </c>
      <c r="ET404" s="13">
        <f t="shared" si="78"/>
        <v>71.69</v>
      </c>
    </row>
    <row r="405" spans="94:150" ht="16.5" x14ac:dyDescent="0.2">
      <c r="CP405" s="33">
        <v>101</v>
      </c>
      <c r="CQ405" s="33">
        <v>4</v>
      </c>
      <c r="CR405" s="13">
        <f>[1]卡牌消耗!DG105</f>
        <v>51800</v>
      </c>
      <c r="CS405" s="13">
        <f t="shared" si="72"/>
        <v>20720</v>
      </c>
      <c r="DR405" s="13">
        <v>101</v>
      </c>
      <c r="DS405" s="13">
        <v>3</v>
      </c>
      <c r="DT405" s="13">
        <f t="shared" si="73"/>
        <v>66240</v>
      </c>
      <c r="EH405" s="13">
        <f>[1]新神器!HA407</f>
        <v>24</v>
      </c>
      <c r="EI405" s="13">
        <f t="shared" si="74"/>
        <v>5</v>
      </c>
      <c r="EJ405" s="13">
        <f t="shared" si="75"/>
        <v>2</v>
      </c>
      <c r="EK405" s="13">
        <f>[1]新神器!HE407</f>
        <v>1606026</v>
      </c>
      <c r="EL405" s="13" t="str">
        <f>[1]新神器!HF407</f>
        <v>神器5-4 : 11级</v>
      </c>
      <c r="EM405" s="13">
        <f>[1]新神器!HH407</f>
        <v>11</v>
      </c>
      <c r="EN405" s="13">
        <f>[1]新神器!HJ407</f>
        <v>5</v>
      </c>
      <c r="EO405" s="13">
        <f>[2]新神器!$AW406*6</f>
        <v>52824</v>
      </c>
      <c r="EP405" s="13">
        <f t="shared" si="76"/>
        <v>5796</v>
      </c>
      <c r="EQ405" s="13">
        <f t="shared" si="71"/>
        <v>450</v>
      </c>
      <c r="ER405" s="13">
        <f>[1]新神器!$HL407</f>
        <v>9700</v>
      </c>
      <c r="ES405" s="13">
        <f t="shared" si="77"/>
        <v>459.7</v>
      </c>
      <c r="ET405" s="13">
        <f t="shared" si="78"/>
        <v>75.650000000000006</v>
      </c>
    </row>
    <row r="406" spans="94:150" ht="16.5" x14ac:dyDescent="0.2">
      <c r="CP406" s="33">
        <v>102</v>
      </c>
      <c r="CQ406" s="33">
        <v>4</v>
      </c>
      <c r="CR406" s="13">
        <f>[1]卡牌消耗!DG106</f>
        <v>54250</v>
      </c>
      <c r="CS406" s="13">
        <f t="shared" si="72"/>
        <v>21700</v>
      </c>
      <c r="DR406" s="13">
        <v>102</v>
      </c>
      <c r="DS406" s="13">
        <v>3</v>
      </c>
      <c r="DT406" s="13">
        <f t="shared" si="73"/>
        <v>68320</v>
      </c>
      <c r="EH406" s="13">
        <f>[1]新神器!HA408</f>
        <v>24</v>
      </c>
      <c r="EI406" s="13">
        <f t="shared" si="74"/>
        <v>5</v>
      </c>
      <c r="EJ406" s="13">
        <f t="shared" si="75"/>
        <v>2</v>
      </c>
      <c r="EK406" s="13">
        <f>[1]新神器!HE408</f>
        <v>1606026</v>
      </c>
      <c r="EL406" s="13" t="str">
        <f>[1]新神器!HF408</f>
        <v>神器5-4 : 12级</v>
      </c>
      <c r="EM406" s="13">
        <f>[1]新神器!HH408</f>
        <v>12</v>
      </c>
      <c r="EN406" s="13">
        <f>[1]新神器!HJ408</f>
        <v>6</v>
      </c>
      <c r="EO406" s="13">
        <f>[2]新神器!$AW407*6</f>
        <v>58878</v>
      </c>
      <c r="EP406" s="13">
        <f t="shared" si="76"/>
        <v>6054</v>
      </c>
      <c r="EQ406" s="13">
        <f t="shared" si="71"/>
        <v>540</v>
      </c>
      <c r="ER406" s="13">
        <f>[1]新神器!$HL408</f>
        <v>9900</v>
      </c>
      <c r="ES406" s="13">
        <f t="shared" si="77"/>
        <v>549.9</v>
      </c>
      <c r="ET406" s="13">
        <f t="shared" si="78"/>
        <v>66.06</v>
      </c>
    </row>
    <row r="407" spans="94:150" ht="16.5" x14ac:dyDescent="0.2">
      <c r="CP407" s="33">
        <v>103</v>
      </c>
      <c r="CQ407" s="33">
        <v>4</v>
      </c>
      <c r="CR407" s="13">
        <f>[1]卡牌消耗!DG107</f>
        <v>56700</v>
      </c>
      <c r="CS407" s="13">
        <f t="shared" si="72"/>
        <v>22680</v>
      </c>
      <c r="DR407" s="13">
        <v>103</v>
      </c>
      <c r="DS407" s="13">
        <v>3</v>
      </c>
      <c r="DT407" s="13">
        <f t="shared" si="73"/>
        <v>70360</v>
      </c>
      <c r="EH407" s="13">
        <f>[1]新神器!HA409</f>
        <v>24</v>
      </c>
      <c r="EI407" s="13">
        <f t="shared" si="74"/>
        <v>5</v>
      </c>
      <c r="EJ407" s="13">
        <f t="shared" si="75"/>
        <v>2</v>
      </c>
      <c r="EK407" s="13">
        <f>[1]新神器!HE409</f>
        <v>1606026</v>
      </c>
      <c r="EL407" s="13" t="str">
        <f>[1]新神器!HF409</f>
        <v>神器5-4 : 13级</v>
      </c>
      <c r="EM407" s="13">
        <f>[1]新神器!HH409</f>
        <v>13</v>
      </c>
      <c r="EN407" s="13">
        <f>[1]新神器!HJ409</f>
        <v>7</v>
      </c>
      <c r="EO407" s="13">
        <f>[2]新神器!$AW408*6</f>
        <v>65178</v>
      </c>
      <c r="EP407" s="13">
        <f t="shared" si="76"/>
        <v>6300</v>
      </c>
      <c r="EQ407" s="13">
        <f t="shared" si="71"/>
        <v>630</v>
      </c>
      <c r="ER407" s="13">
        <f>[1]新神器!$HL409</f>
        <v>10100</v>
      </c>
      <c r="ES407" s="13">
        <f t="shared" si="77"/>
        <v>640.1</v>
      </c>
      <c r="ET407" s="13">
        <f t="shared" si="78"/>
        <v>59.05</v>
      </c>
    </row>
    <row r="408" spans="94:150" ht="16.5" x14ac:dyDescent="0.2">
      <c r="CP408" s="33">
        <v>104</v>
      </c>
      <c r="CQ408" s="33">
        <v>4</v>
      </c>
      <c r="CR408" s="13">
        <f>[1]卡牌消耗!DG108</f>
        <v>59200</v>
      </c>
      <c r="CS408" s="13">
        <f t="shared" si="72"/>
        <v>23680</v>
      </c>
      <c r="DR408" s="13">
        <v>104</v>
      </c>
      <c r="DS408" s="13">
        <v>3</v>
      </c>
      <c r="DT408" s="13">
        <f t="shared" si="73"/>
        <v>72400</v>
      </c>
      <c r="EH408" s="13">
        <f>[1]新神器!HA410</f>
        <v>24</v>
      </c>
      <c r="EI408" s="13">
        <f t="shared" si="74"/>
        <v>5</v>
      </c>
      <c r="EJ408" s="13">
        <f t="shared" si="75"/>
        <v>2</v>
      </c>
      <c r="EK408" s="13">
        <f>[1]新神器!HE410</f>
        <v>1606026</v>
      </c>
      <c r="EL408" s="13" t="str">
        <f>[1]新神器!HF410</f>
        <v>神器5-4 : 14级</v>
      </c>
      <c r="EM408" s="13">
        <f>[1]新神器!HH410</f>
        <v>14</v>
      </c>
      <c r="EN408" s="13">
        <f>[1]新神器!HJ410</f>
        <v>7</v>
      </c>
      <c r="EO408" s="13">
        <f>[2]新神器!$AW409*6</f>
        <v>71736</v>
      </c>
      <c r="EP408" s="13">
        <f t="shared" si="76"/>
        <v>6558</v>
      </c>
      <c r="EQ408" s="13">
        <f t="shared" si="71"/>
        <v>630</v>
      </c>
      <c r="ER408" s="13">
        <f>[1]新神器!$HL410</f>
        <v>10300</v>
      </c>
      <c r="ES408" s="13">
        <f t="shared" si="77"/>
        <v>640.29999999999995</v>
      </c>
      <c r="ET408" s="13">
        <f t="shared" si="78"/>
        <v>61.45</v>
      </c>
    </row>
    <row r="409" spans="94:150" ht="16.5" x14ac:dyDescent="0.2">
      <c r="CP409" s="33">
        <v>105</v>
      </c>
      <c r="CQ409" s="33">
        <v>4</v>
      </c>
      <c r="CR409" s="13">
        <f>[1]卡牌消耗!DG109</f>
        <v>53350</v>
      </c>
      <c r="CS409" s="13">
        <f t="shared" si="72"/>
        <v>21340</v>
      </c>
      <c r="DR409" s="13">
        <v>105</v>
      </c>
      <c r="DS409" s="13">
        <v>3</v>
      </c>
      <c r="DT409" s="13">
        <f t="shared" si="73"/>
        <v>74480</v>
      </c>
      <c r="EH409" s="13">
        <f>[1]新神器!HA411</f>
        <v>24</v>
      </c>
      <c r="EI409" s="13">
        <f t="shared" si="74"/>
        <v>5</v>
      </c>
      <c r="EJ409" s="13">
        <f t="shared" si="75"/>
        <v>2</v>
      </c>
      <c r="EK409" s="13">
        <f>[1]新神器!HE411</f>
        <v>1606026</v>
      </c>
      <c r="EL409" s="13" t="str">
        <f>[1]新神器!HF411</f>
        <v>神器5-4 : 15级</v>
      </c>
      <c r="EM409" s="13">
        <f>[1]新神器!HH411</f>
        <v>15</v>
      </c>
      <c r="EN409" s="13">
        <f>[1]新神器!HJ411</f>
        <v>7</v>
      </c>
      <c r="EO409" s="13">
        <f>[2]新神器!$AW410*6</f>
        <v>78486</v>
      </c>
      <c r="EP409" s="13">
        <f t="shared" si="76"/>
        <v>6750</v>
      </c>
      <c r="EQ409" s="13">
        <f t="shared" si="71"/>
        <v>630</v>
      </c>
      <c r="ER409" s="13">
        <f>[1]新神器!$HL411</f>
        <v>10500</v>
      </c>
      <c r="ES409" s="13">
        <f t="shared" si="77"/>
        <v>640.5</v>
      </c>
      <c r="ET409" s="13">
        <f t="shared" si="78"/>
        <v>63.23</v>
      </c>
    </row>
    <row r="410" spans="94:150" ht="16.5" x14ac:dyDescent="0.2">
      <c r="CP410" s="33">
        <v>106</v>
      </c>
      <c r="CQ410" s="33">
        <v>4</v>
      </c>
      <c r="CR410" s="13">
        <f>[1]卡牌消耗!DG110</f>
        <v>56000</v>
      </c>
      <c r="CS410" s="13">
        <f t="shared" si="72"/>
        <v>22400</v>
      </c>
      <c r="DR410" s="13">
        <v>106</v>
      </c>
      <c r="DS410" s="13">
        <v>3</v>
      </c>
      <c r="DT410" s="13">
        <f t="shared" si="73"/>
        <v>76520</v>
      </c>
      <c r="EH410" s="13">
        <f>[1]新神器!HA412</f>
        <v>24</v>
      </c>
      <c r="EI410" s="13">
        <f t="shared" si="74"/>
        <v>5</v>
      </c>
      <c r="EJ410" s="13">
        <f t="shared" si="75"/>
        <v>2</v>
      </c>
      <c r="EK410" s="13">
        <f>[1]新神器!HE412</f>
        <v>1606026</v>
      </c>
      <c r="EL410" s="13" t="str">
        <f>[1]新神器!HF412</f>
        <v>神器5-4 : 16级</v>
      </c>
      <c r="EM410" s="13">
        <f>[1]新神器!HH412</f>
        <v>16</v>
      </c>
      <c r="EN410" s="13">
        <f>[1]新神器!HJ412</f>
        <v>10</v>
      </c>
      <c r="EO410" s="13">
        <f>[2]新神器!$AW411*6</f>
        <v>85542</v>
      </c>
      <c r="EP410" s="13">
        <f t="shared" si="76"/>
        <v>7056</v>
      </c>
      <c r="EQ410" s="13">
        <f t="shared" si="71"/>
        <v>900</v>
      </c>
      <c r="ER410" s="13">
        <f>[1]新神器!$HL412</f>
        <v>10700</v>
      </c>
      <c r="ES410" s="13">
        <f t="shared" si="77"/>
        <v>910.7</v>
      </c>
      <c r="ET410" s="13">
        <f t="shared" si="78"/>
        <v>46.49</v>
      </c>
    </row>
    <row r="411" spans="94:150" ht="16.5" x14ac:dyDescent="0.2">
      <c r="CP411" s="33">
        <v>107</v>
      </c>
      <c r="CQ411" s="33">
        <v>4</v>
      </c>
      <c r="CR411" s="13">
        <f>[1]卡牌消耗!DG111</f>
        <v>58700</v>
      </c>
      <c r="CS411" s="13">
        <f t="shared" si="72"/>
        <v>23480</v>
      </c>
      <c r="DR411" s="13">
        <v>107</v>
      </c>
      <c r="DS411" s="13">
        <v>3</v>
      </c>
      <c r="DT411" s="13">
        <f t="shared" si="73"/>
        <v>78600</v>
      </c>
      <c r="EH411" s="13">
        <f>[1]新神器!HA413</f>
        <v>24</v>
      </c>
      <c r="EI411" s="13">
        <f t="shared" si="74"/>
        <v>5</v>
      </c>
      <c r="EJ411" s="13">
        <f t="shared" si="75"/>
        <v>2</v>
      </c>
      <c r="EK411" s="13">
        <f>[1]新神器!HE413</f>
        <v>1606026</v>
      </c>
      <c r="EL411" s="13" t="str">
        <f>[1]新神器!HF413</f>
        <v>神器5-4 : 17级</v>
      </c>
      <c r="EM411" s="13">
        <f>[1]新神器!HH413</f>
        <v>17</v>
      </c>
      <c r="EN411" s="13">
        <f>[1]新神器!HJ413</f>
        <v>10</v>
      </c>
      <c r="EO411" s="13">
        <f>[2]新神器!$AW412*6</f>
        <v>92856</v>
      </c>
      <c r="EP411" s="13">
        <f t="shared" si="76"/>
        <v>7314</v>
      </c>
      <c r="EQ411" s="13">
        <f t="shared" si="71"/>
        <v>900</v>
      </c>
      <c r="ER411" s="13">
        <f>[1]新神器!$HL413</f>
        <v>10850</v>
      </c>
      <c r="ES411" s="13">
        <f t="shared" si="77"/>
        <v>910.85</v>
      </c>
      <c r="ET411" s="13">
        <f t="shared" si="78"/>
        <v>48.18</v>
      </c>
    </row>
    <row r="412" spans="94:150" ht="16.5" x14ac:dyDescent="0.2">
      <c r="CP412" s="33">
        <v>108</v>
      </c>
      <c r="CQ412" s="33">
        <v>4</v>
      </c>
      <c r="CR412" s="13">
        <f>[1]卡牌消耗!DG112</f>
        <v>61350</v>
      </c>
      <c r="CS412" s="13">
        <f t="shared" si="72"/>
        <v>24540</v>
      </c>
      <c r="DR412" s="13">
        <v>108</v>
      </c>
      <c r="DS412" s="13">
        <v>3</v>
      </c>
      <c r="DT412" s="13">
        <f t="shared" si="73"/>
        <v>80640</v>
      </c>
      <c r="EH412" s="13">
        <f>[1]新神器!HA414</f>
        <v>24</v>
      </c>
      <c r="EI412" s="13">
        <f t="shared" si="74"/>
        <v>5</v>
      </c>
      <c r="EJ412" s="13">
        <f t="shared" si="75"/>
        <v>2</v>
      </c>
      <c r="EK412" s="13">
        <f>[1]新神器!HE414</f>
        <v>1606026</v>
      </c>
      <c r="EL412" s="13" t="str">
        <f>[1]新神器!HF414</f>
        <v>神器5-4 : 18级</v>
      </c>
      <c r="EM412" s="13">
        <f>[1]新神器!HH414</f>
        <v>18</v>
      </c>
      <c r="EN412" s="13">
        <f>[1]新神器!HJ414</f>
        <v>10</v>
      </c>
      <c r="EO412" s="13">
        <f>[2]新神器!$AW413*6</f>
        <v>100416</v>
      </c>
      <c r="EP412" s="13">
        <f t="shared" si="76"/>
        <v>7560</v>
      </c>
      <c r="EQ412" s="13">
        <f t="shared" si="71"/>
        <v>900</v>
      </c>
      <c r="ER412" s="13">
        <f>[1]新神器!$HL414</f>
        <v>11050</v>
      </c>
      <c r="ES412" s="13">
        <f t="shared" si="77"/>
        <v>911.05</v>
      </c>
      <c r="ET412" s="13">
        <f t="shared" si="78"/>
        <v>49.79</v>
      </c>
    </row>
    <row r="413" spans="94:150" ht="16.5" x14ac:dyDescent="0.2">
      <c r="CP413" s="33">
        <v>109</v>
      </c>
      <c r="CQ413" s="33">
        <v>4</v>
      </c>
      <c r="CR413" s="13">
        <f>[1]卡牌消耗!DG113</f>
        <v>64000</v>
      </c>
      <c r="CS413" s="13">
        <f t="shared" si="72"/>
        <v>25600</v>
      </c>
      <c r="DR413" s="13">
        <v>109</v>
      </c>
      <c r="DS413" s="13">
        <v>3</v>
      </c>
      <c r="DT413" s="13">
        <f t="shared" si="73"/>
        <v>82720</v>
      </c>
      <c r="EH413" s="13">
        <f>[1]新神器!HA415</f>
        <v>25</v>
      </c>
      <c r="EI413" s="13">
        <f t="shared" si="74"/>
        <v>5</v>
      </c>
      <c r="EJ413" s="13">
        <f t="shared" si="75"/>
        <v>3</v>
      </c>
      <c r="EK413" s="13">
        <f>[1]新神器!HE415</f>
        <v>1606027</v>
      </c>
      <c r="EL413" s="13" t="str">
        <f>[1]新神器!HF415</f>
        <v>神器5-5 : 1级</v>
      </c>
      <c r="EM413" s="13">
        <f>[1]新神器!HH415</f>
        <v>1</v>
      </c>
      <c r="EN413" s="13">
        <f>[1]新神器!HJ415</f>
        <v>1</v>
      </c>
      <c r="EO413" s="13">
        <f>[2]新神器!$AW414*6</f>
        <v>6372</v>
      </c>
      <c r="EP413" s="13">
        <f t="shared" si="76"/>
        <v>6372</v>
      </c>
      <c r="EQ413" s="13">
        <f t="shared" si="71"/>
        <v>210</v>
      </c>
      <c r="ER413" s="13">
        <f>[1]新神器!$HL415</f>
        <v>11250</v>
      </c>
      <c r="ES413" s="13">
        <f t="shared" si="77"/>
        <v>221.25</v>
      </c>
      <c r="ET413" s="13">
        <f t="shared" si="78"/>
        <v>172.8</v>
      </c>
    </row>
    <row r="414" spans="94:150" ht="16.5" x14ac:dyDescent="0.2">
      <c r="CP414" s="33">
        <v>110</v>
      </c>
      <c r="CQ414" s="33">
        <v>4</v>
      </c>
      <c r="CR414" s="13">
        <f>[1]卡牌消耗!DG114</f>
        <v>59500</v>
      </c>
      <c r="CS414" s="13">
        <f t="shared" si="72"/>
        <v>23800</v>
      </c>
      <c r="DR414" s="13">
        <v>110</v>
      </c>
      <c r="DS414" s="13">
        <v>3</v>
      </c>
      <c r="DT414" s="13">
        <f t="shared" si="73"/>
        <v>84760</v>
      </c>
      <c r="EH414" s="13">
        <f>[1]新神器!HA416</f>
        <v>25</v>
      </c>
      <c r="EI414" s="13">
        <f t="shared" si="74"/>
        <v>5</v>
      </c>
      <c r="EJ414" s="13">
        <f t="shared" si="75"/>
        <v>3</v>
      </c>
      <c r="EK414" s="13">
        <f>[1]新神器!HE416</f>
        <v>1606027</v>
      </c>
      <c r="EL414" s="13" t="str">
        <f>[1]新神器!HF416</f>
        <v>神器5-5 : 2级</v>
      </c>
      <c r="EM414" s="13">
        <f>[1]新神器!HH416</f>
        <v>2</v>
      </c>
      <c r="EN414" s="13">
        <f>[1]新神器!HJ416</f>
        <v>1</v>
      </c>
      <c r="EO414" s="13">
        <f>[2]新神器!$AW415*6</f>
        <v>9900</v>
      </c>
      <c r="EP414" s="13">
        <f t="shared" si="76"/>
        <v>3528</v>
      </c>
      <c r="EQ414" s="13">
        <f t="shared" si="71"/>
        <v>210</v>
      </c>
      <c r="ER414" s="13">
        <f>[1]新神器!$HL416</f>
        <v>11650</v>
      </c>
      <c r="ES414" s="13">
        <f t="shared" si="77"/>
        <v>221.65</v>
      </c>
      <c r="ET414" s="13">
        <f t="shared" si="78"/>
        <v>95.5</v>
      </c>
    </row>
    <row r="415" spans="94:150" ht="16.5" x14ac:dyDescent="0.2">
      <c r="CP415" s="33">
        <v>111</v>
      </c>
      <c r="CQ415" s="33">
        <v>4</v>
      </c>
      <c r="CR415" s="13">
        <f>[1]卡牌消耗!DG115</f>
        <v>62450</v>
      </c>
      <c r="CS415" s="13">
        <f t="shared" si="72"/>
        <v>24980</v>
      </c>
      <c r="DR415" s="13">
        <v>111</v>
      </c>
      <c r="DS415" s="13">
        <v>3</v>
      </c>
      <c r="DT415" s="13">
        <f t="shared" si="73"/>
        <v>94320</v>
      </c>
      <c r="EH415" s="13">
        <f>[1]新神器!HA417</f>
        <v>25</v>
      </c>
      <c r="EI415" s="13">
        <f t="shared" si="74"/>
        <v>5</v>
      </c>
      <c r="EJ415" s="13">
        <f t="shared" si="75"/>
        <v>3</v>
      </c>
      <c r="EK415" s="13">
        <f>[1]新神器!HE417</f>
        <v>1606027</v>
      </c>
      <c r="EL415" s="13" t="str">
        <f>[1]新神器!HF417</f>
        <v>神器5-5 : 3级</v>
      </c>
      <c r="EM415" s="13">
        <f>[1]新神器!HH417</f>
        <v>3</v>
      </c>
      <c r="EN415" s="13">
        <f>[1]新神器!HJ417</f>
        <v>1</v>
      </c>
      <c r="EO415" s="13">
        <f>[2]新神器!$AW416*6</f>
        <v>13716</v>
      </c>
      <c r="EP415" s="13">
        <f t="shared" si="76"/>
        <v>3816</v>
      </c>
      <c r="EQ415" s="13">
        <f t="shared" si="71"/>
        <v>210</v>
      </c>
      <c r="ER415" s="13">
        <f>[1]新神器!$HL417</f>
        <v>12050</v>
      </c>
      <c r="ES415" s="13">
        <f t="shared" si="77"/>
        <v>222.05</v>
      </c>
      <c r="ET415" s="13">
        <f t="shared" si="78"/>
        <v>103.11</v>
      </c>
    </row>
    <row r="416" spans="94:150" ht="16.5" x14ac:dyDescent="0.2">
      <c r="CP416" s="33">
        <v>112</v>
      </c>
      <c r="CQ416" s="33">
        <v>4</v>
      </c>
      <c r="CR416" s="13">
        <f>[1]卡牌消耗!DG116</f>
        <v>65450</v>
      </c>
      <c r="CS416" s="13">
        <f t="shared" si="72"/>
        <v>26180</v>
      </c>
      <c r="DR416" s="13">
        <v>112</v>
      </c>
      <c r="DS416" s="13">
        <v>3</v>
      </c>
      <c r="DT416" s="13">
        <f t="shared" si="73"/>
        <v>96920</v>
      </c>
      <c r="EH416" s="13">
        <f>[1]新神器!HA418</f>
        <v>25</v>
      </c>
      <c r="EI416" s="13">
        <f t="shared" si="74"/>
        <v>5</v>
      </c>
      <c r="EJ416" s="13">
        <f t="shared" si="75"/>
        <v>3</v>
      </c>
      <c r="EK416" s="13">
        <f>[1]新神器!HE418</f>
        <v>1606027</v>
      </c>
      <c r="EL416" s="13" t="str">
        <f>[1]新神器!HF418</f>
        <v>神器5-5 : 4级</v>
      </c>
      <c r="EM416" s="13">
        <f>[1]新神器!HH418</f>
        <v>4</v>
      </c>
      <c r="EN416" s="13">
        <f>[1]新神器!HJ418</f>
        <v>2</v>
      </c>
      <c r="EO416" s="13">
        <f>[2]新神器!$AW417*6</f>
        <v>17724</v>
      </c>
      <c r="EP416" s="13">
        <f t="shared" si="76"/>
        <v>4008</v>
      </c>
      <c r="EQ416" s="13">
        <f t="shared" si="71"/>
        <v>420</v>
      </c>
      <c r="ER416" s="13">
        <f>[1]新神器!$HL418</f>
        <v>12400</v>
      </c>
      <c r="ES416" s="13">
        <f t="shared" si="77"/>
        <v>432.4</v>
      </c>
      <c r="ET416" s="13">
        <f t="shared" si="78"/>
        <v>55.62</v>
      </c>
    </row>
    <row r="417" spans="94:150" ht="16.5" x14ac:dyDescent="0.2">
      <c r="CP417" s="33">
        <v>113</v>
      </c>
      <c r="CQ417" s="33">
        <v>4</v>
      </c>
      <c r="CR417" s="13">
        <f>[1]卡牌消耗!DG117</f>
        <v>68400</v>
      </c>
      <c r="CS417" s="13">
        <f t="shared" si="72"/>
        <v>27360</v>
      </c>
      <c r="DR417" s="13">
        <v>113</v>
      </c>
      <c r="DS417" s="13">
        <v>3</v>
      </c>
      <c r="DT417" s="13">
        <f t="shared" si="73"/>
        <v>99560</v>
      </c>
      <c r="EH417" s="13">
        <f>[1]新神器!HA419</f>
        <v>25</v>
      </c>
      <c r="EI417" s="13">
        <f t="shared" si="74"/>
        <v>5</v>
      </c>
      <c r="EJ417" s="13">
        <f t="shared" si="75"/>
        <v>3</v>
      </c>
      <c r="EK417" s="13">
        <f>[1]新神器!HE419</f>
        <v>1606027</v>
      </c>
      <c r="EL417" s="13" t="str">
        <f>[1]新神器!HF419</f>
        <v>神器5-5 : 5级</v>
      </c>
      <c r="EM417" s="13">
        <f>[1]新神器!HH419</f>
        <v>5</v>
      </c>
      <c r="EN417" s="13">
        <f>[1]新神器!HJ419</f>
        <v>2</v>
      </c>
      <c r="EO417" s="13">
        <f>[2]新神器!$AW418*6</f>
        <v>22014</v>
      </c>
      <c r="EP417" s="13">
        <f t="shared" si="76"/>
        <v>4290</v>
      </c>
      <c r="EQ417" s="13">
        <f t="shared" si="71"/>
        <v>420</v>
      </c>
      <c r="ER417" s="13">
        <f>[1]新神器!$HL419</f>
        <v>12800</v>
      </c>
      <c r="ES417" s="13">
        <f t="shared" si="77"/>
        <v>432.8</v>
      </c>
      <c r="ET417" s="13">
        <f t="shared" si="78"/>
        <v>59.47</v>
      </c>
    </row>
    <row r="418" spans="94:150" ht="16.5" x14ac:dyDescent="0.2">
      <c r="CP418" s="33">
        <v>114</v>
      </c>
      <c r="CQ418" s="33">
        <v>4</v>
      </c>
      <c r="CR418" s="13">
        <f>[1]卡牌消耗!DG118</f>
        <v>71400</v>
      </c>
      <c r="CS418" s="13">
        <f t="shared" si="72"/>
        <v>28560</v>
      </c>
      <c r="DR418" s="13">
        <v>114</v>
      </c>
      <c r="DS418" s="13">
        <v>3</v>
      </c>
      <c r="DT418" s="13">
        <f t="shared" si="73"/>
        <v>102160</v>
      </c>
      <c r="EH418" s="13">
        <f>[1]新神器!HA420</f>
        <v>25</v>
      </c>
      <c r="EI418" s="13">
        <f t="shared" si="74"/>
        <v>5</v>
      </c>
      <c r="EJ418" s="13">
        <f t="shared" si="75"/>
        <v>3</v>
      </c>
      <c r="EK418" s="13">
        <f>[1]新神器!HE420</f>
        <v>1606027</v>
      </c>
      <c r="EL418" s="13" t="str">
        <f>[1]新神器!HF420</f>
        <v>神器5-5 : 6级</v>
      </c>
      <c r="EM418" s="13">
        <f>[1]新神器!HH420</f>
        <v>6</v>
      </c>
      <c r="EN418" s="13">
        <f>[1]新神器!HJ420</f>
        <v>2</v>
      </c>
      <c r="EO418" s="13">
        <f>[2]新神器!$AW419*6</f>
        <v>26598</v>
      </c>
      <c r="EP418" s="13">
        <f t="shared" si="76"/>
        <v>4584</v>
      </c>
      <c r="EQ418" s="13">
        <f t="shared" si="71"/>
        <v>420</v>
      </c>
      <c r="ER418" s="13">
        <f>[1]新神器!$HL420</f>
        <v>13150</v>
      </c>
      <c r="ES418" s="13">
        <f t="shared" si="77"/>
        <v>433.15</v>
      </c>
      <c r="ET418" s="13">
        <f t="shared" si="78"/>
        <v>63.5</v>
      </c>
    </row>
    <row r="419" spans="94:150" ht="16.5" x14ac:dyDescent="0.2">
      <c r="CP419" s="33">
        <v>115</v>
      </c>
      <c r="CQ419" s="33">
        <v>4</v>
      </c>
      <c r="CR419" s="13">
        <f>[1]卡牌消耗!DG119</f>
        <v>64550</v>
      </c>
      <c r="CS419" s="13">
        <f t="shared" si="72"/>
        <v>25820</v>
      </c>
      <c r="DR419" s="13">
        <v>115</v>
      </c>
      <c r="DS419" s="13">
        <v>3</v>
      </c>
      <c r="DT419" s="13">
        <f t="shared" si="73"/>
        <v>104800</v>
      </c>
      <c r="EH419" s="13">
        <f>[1]新神器!HA421</f>
        <v>25</v>
      </c>
      <c r="EI419" s="13">
        <f t="shared" si="74"/>
        <v>5</v>
      </c>
      <c r="EJ419" s="13">
        <f t="shared" si="75"/>
        <v>3</v>
      </c>
      <c r="EK419" s="13">
        <f>[1]新神器!HE421</f>
        <v>1606027</v>
      </c>
      <c r="EL419" s="13" t="str">
        <f>[1]新神器!HF421</f>
        <v>神器5-5 : 7级</v>
      </c>
      <c r="EM419" s="13">
        <f>[1]新神器!HH421</f>
        <v>7</v>
      </c>
      <c r="EN419" s="13">
        <f>[1]新神器!HJ421</f>
        <v>3</v>
      </c>
      <c r="EO419" s="13">
        <f>[2]新神器!$AW420*6</f>
        <v>31434</v>
      </c>
      <c r="EP419" s="13">
        <f t="shared" si="76"/>
        <v>4836</v>
      </c>
      <c r="EQ419" s="13">
        <f t="shared" si="71"/>
        <v>630</v>
      </c>
      <c r="ER419" s="13">
        <f>[1]新神器!$HL421</f>
        <v>13500</v>
      </c>
      <c r="ES419" s="13">
        <f t="shared" si="77"/>
        <v>643.5</v>
      </c>
      <c r="ET419" s="13">
        <f t="shared" si="78"/>
        <v>45.09</v>
      </c>
    </row>
    <row r="420" spans="94:150" ht="16.5" x14ac:dyDescent="0.2">
      <c r="CP420" s="33">
        <v>116</v>
      </c>
      <c r="CQ420" s="33">
        <v>4</v>
      </c>
      <c r="CR420" s="13">
        <f>[1]卡牌消耗!DG120</f>
        <v>67750</v>
      </c>
      <c r="CS420" s="13">
        <f t="shared" si="72"/>
        <v>27100</v>
      </c>
      <c r="DR420" s="13">
        <v>116</v>
      </c>
      <c r="DS420" s="13">
        <v>3</v>
      </c>
      <c r="DT420" s="13">
        <f t="shared" si="73"/>
        <v>107400</v>
      </c>
      <c r="EH420" s="13">
        <f>[1]新神器!HA422</f>
        <v>25</v>
      </c>
      <c r="EI420" s="13">
        <f t="shared" si="74"/>
        <v>5</v>
      </c>
      <c r="EJ420" s="13">
        <f t="shared" si="75"/>
        <v>3</v>
      </c>
      <c r="EK420" s="13">
        <f>[1]新神器!HE422</f>
        <v>1606027</v>
      </c>
      <c r="EL420" s="13" t="str">
        <f>[1]新神器!HF422</f>
        <v>神器5-5 : 8级</v>
      </c>
      <c r="EM420" s="13">
        <f>[1]新神器!HH422</f>
        <v>8</v>
      </c>
      <c r="EN420" s="13">
        <f>[1]新神器!HJ422</f>
        <v>3</v>
      </c>
      <c r="EO420" s="13">
        <f>[2]新神器!$AW421*6</f>
        <v>36498</v>
      </c>
      <c r="EP420" s="13">
        <f t="shared" si="76"/>
        <v>5064</v>
      </c>
      <c r="EQ420" s="13">
        <f t="shared" si="71"/>
        <v>630</v>
      </c>
      <c r="ER420" s="13">
        <f>[1]新神器!$HL422</f>
        <v>13850</v>
      </c>
      <c r="ES420" s="13">
        <f t="shared" si="77"/>
        <v>643.85</v>
      </c>
      <c r="ET420" s="13">
        <f t="shared" si="78"/>
        <v>47.19</v>
      </c>
    </row>
    <row r="421" spans="94:150" ht="16.5" x14ac:dyDescent="0.2">
      <c r="CP421" s="33">
        <v>117</v>
      </c>
      <c r="CQ421" s="33">
        <v>4</v>
      </c>
      <c r="CR421" s="13">
        <f>[1]卡牌消耗!DG121</f>
        <v>71000</v>
      </c>
      <c r="CS421" s="13">
        <f t="shared" si="72"/>
        <v>28400</v>
      </c>
      <c r="DR421" s="13">
        <v>117</v>
      </c>
      <c r="DS421" s="13">
        <v>3</v>
      </c>
      <c r="DT421" s="13">
        <f t="shared" si="73"/>
        <v>110040</v>
      </c>
      <c r="EH421" s="13">
        <f>[1]新神器!HA423</f>
        <v>25</v>
      </c>
      <c r="EI421" s="13">
        <f t="shared" si="74"/>
        <v>5</v>
      </c>
      <c r="EJ421" s="13">
        <f t="shared" si="75"/>
        <v>3</v>
      </c>
      <c r="EK421" s="13">
        <f>[1]新神器!HE423</f>
        <v>1606027</v>
      </c>
      <c r="EL421" s="13" t="str">
        <f>[1]新神器!HF423</f>
        <v>神器5-5 : 9级</v>
      </c>
      <c r="EM421" s="13">
        <f>[1]新神器!HH423</f>
        <v>9</v>
      </c>
      <c r="EN421" s="13">
        <f>[1]新神器!HJ423</f>
        <v>3</v>
      </c>
      <c r="EO421" s="13">
        <f>[2]新神器!$AW422*6</f>
        <v>41820</v>
      </c>
      <c r="EP421" s="13">
        <f t="shared" si="76"/>
        <v>5322</v>
      </c>
      <c r="EQ421" s="13">
        <f t="shared" si="71"/>
        <v>630</v>
      </c>
      <c r="ER421" s="13">
        <f>[1]新神器!$HL423</f>
        <v>14150</v>
      </c>
      <c r="ES421" s="13">
        <f t="shared" si="77"/>
        <v>644.15</v>
      </c>
      <c r="ET421" s="13">
        <f t="shared" si="78"/>
        <v>49.57</v>
      </c>
    </row>
    <row r="422" spans="94:150" ht="16.5" x14ac:dyDescent="0.2">
      <c r="CP422" s="33">
        <v>118</v>
      </c>
      <c r="CQ422" s="33">
        <v>4</v>
      </c>
      <c r="CR422" s="13">
        <f>[1]卡牌消耗!DG122</f>
        <v>74250</v>
      </c>
      <c r="CS422" s="13">
        <f t="shared" si="72"/>
        <v>29700</v>
      </c>
      <c r="DR422" s="13">
        <v>118</v>
      </c>
      <c r="DS422" s="13">
        <v>3</v>
      </c>
      <c r="DT422" s="13">
        <f t="shared" si="73"/>
        <v>112640</v>
      </c>
      <c r="EH422" s="13">
        <f>[1]新神器!HA424</f>
        <v>25</v>
      </c>
      <c r="EI422" s="13">
        <f t="shared" si="74"/>
        <v>5</v>
      </c>
      <c r="EJ422" s="13">
        <f t="shared" si="75"/>
        <v>3</v>
      </c>
      <c r="EK422" s="13">
        <f>[1]新神器!HE424</f>
        <v>1606027</v>
      </c>
      <c r="EL422" s="13" t="str">
        <f>[1]新神器!HF424</f>
        <v>神器5-5 : 10级</v>
      </c>
      <c r="EM422" s="13">
        <f>[1]新神器!HH424</f>
        <v>10</v>
      </c>
      <c r="EN422" s="13">
        <f>[1]新神器!HJ424</f>
        <v>5</v>
      </c>
      <c r="EO422" s="13">
        <f>[2]新神器!$AW423*6</f>
        <v>47424</v>
      </c>
      <c r="EP422" s="13">
        <f t="shared" si="76"/>
        <v>5604</v>
      </c>
      <c r="EQ422" s="13">
        <f t="shared" si="71"/>
        <v>1050</v>
      </c>
      <c r="ER422" s="13">
        <f>[1]新神器!$HL424</f>
        <v>14500</v>
      </c>
      <c r="ES422" s="13">
        <f t="shared" si="77"/>
        <v>1064.5</v>
      </c>
      <c r="ET422" s="13">
        <f t="shared" si="78"/>
        <v>31.59</v>
      </c>
    </row>
    <row r="423" spans="94:150" ht="16.5" x14ac:dyDescent="0.2">
      <c r="CP423" s="33">
        <v>119</v>
      </c>
      <c r="CQ423" s="33">
        <v>4</v>
      </c>
      <c r="CR423" s="13">
        <f>[1]卡牌消耗!DG123</f>
        <v>77450</v>
      </c>
      <c r="CS423" s="13">
        <f t="shared" si="72"/>
        <v>30980</v>
      </c>
      <c r="DR423" s="13">
        <v>119</v>
      </c>
      <c r="DS423" s="13">
        <v>3</v>
      </c>
      <c r="DT423" s="13">
        <f t="shared" si="73"/>
        <v>115280</v>
      </c>
      <c r="EH423" s="13">
        <f>[1]新神器!HA425</f>
        <v>25</v>
      </c>
      <c r="EI423" s="13">
        <f t="shared" si="74"/>
        <v>5</v>
      </c>
      <c r="EJ423" s="13">
        <f t="shared" si="75"/>
        <v>3</v>
      </c>
      <c r="EK423" s="13">
        <f>[1]新神器!HE425</f>
        <v>1606027</v>
      </c>
      <c r="EL423" s="13" t="str">
        <f>[1]新神器!HF425</f>
        <v>神器5-5 : 11级</v>
      </c>
      <c r="EM423" s="13">
        <f>[1]新神器!HH425</f>
        <v>11</v>
      </c>
      <c r="EN423" s="13">
        <f>[1]新神器!HJ425</f>
        <v>5</v>
      </c>
      <c r="EO423" s="13">
        <f>[2]新神器!$AW424*6</f>
        <v>53226</v>
      </c>
      <c r="EP423" s="13">
        <f t="shared" si="76"/>
        <v>5802</v>
      </c>
      <c r="EQ423" s="13">
        <f t="shared" si="71"/>
        <v>1050</v>
      </c>
      <c r="ER423" s="13">
        <f>[1]新神器!$HL425</f>
        <v>14800</v>
      </c>
      <c r="ES423" s="13">
        <f t="shared" si="77"/>
        <v>1064.8</v>
      </c>
      <c r="ET423" s="13">
        <f t="shared" si="78"/>
        <v>32.69</v>
      </c>
    </row>
    <row r="424" spans="94:150" ht="16.5" x14ac:dyDescent="0.2">
      <c r="CP424" s="33">
        <v>120</v>
      </c>
      <c r="CQ424" s="33">
        <v>4</v>
      </c>
      <c r="CR424" s="13">
        <f>[1]卡牌消耗!DG124</f>
        <v>74500</v>
      </c>
      <c r="CS424" s="13">
        <f t="shared" si="72"/>
        <v>29800</v>
      </c>
      <c r="DR424" s="13">
        <v>120</v>
      </c>
      <c r="DS424" s="13">
        <v>3</v>
      </c>
      <c r="DT424" s="13">
        <f t="shared" si="73"/>
        <v>117880</v>
      </c>
      <c r="EH424" s="13">
        <f>[1]新神器!HA426</f>
        <v>25</v>
      </c>
      <c r="EI424" s="13">
        <f t="shared" si="74"/>
        <v>5</v>
      </c>
      <c r="EJ424" s="13">
        <f t="shared" si="75"/>
        <v>3</v>
      </c>
      <c r="EK424" s="13">
        <f>[1]新神器!HE426</f>
        <v>1606027</v>
      </c>
      <c r="EL424" s="13" t="str">
        <f>[1]新神器!HF426</f>
        <v>神器5-5 : 12级</v>
      </c>
      <c r="EM424" s="13">
        <f>[1]新神器!HH426</f>
        <v>12</v>
      </c>
      <c r="EN424" s="13">
        <f>[1]新神器!HJ426</f>
        <v>6</v>
      </c>
      <c r="EO424" s="13">
        <f>[2]新神器!$AW425*6</f>
        <v>59346</v>
      </c>
      <c r="EP424" s="13">
        <f t="shared" si="76"/>
        <v>6120</v>
      </c>
      <c r="EQ424" s="13">
        <f t="shared" si="71"/>
        <v>1260</v>
      </c>
      <c r="ER424" s="13">
        <f>[1]新神器!$HL426</f>
        <v>15100</v>
      </c>
      <c r="ES424" s="13">
        <f t="shared" si="77"/>
        <v>1275.0999999999999</v>
      </c>
      <c r="ET424" s="13">
        <f t="shared" si="78"/>
        <v>28.8</v>
      </c>
    </row>
    <row r="425" spans="94:150" ht="16.5" x14ac:dyDescent="0.2">
      <c r="CP425" s="33">
        <v>121</v>
      </c>
      <c r="CQ425" s="33">
        <v>4</v>
      </c>
      <c r="CR425" s="13">
        <f>[1]卡牌消耗!DG125</f>
        <v>78250</v>
      </c>
      <c r="CS425" s="13">
        <f t="shared" si="72"/>
        <v>31300</v>
      </c>
      <c r="DR425" s="13">
        <v>121</v>
      </c>
      <c r="DS425" s="13">
        <v>3</v>
      </c>
      <c r="DT425" s="13">
        <f t="shared" si="73"/>
        <v>120520</v>
      </c>
      <c r="EH425" s="13">
        <f>[1]新神器!HA427</f>
        <v>25</v>
      </c>
      <c r="EI425" s="13">
        <f t="shared" si="74"/>
        <v>5</v>
      </c>
      <c r="EJ425" s="13">
        <f t="shared" si="75"/>
        <v>3</v>
      </c>
      <c r="EK425" s="13">
        <f>[1]新神器!HE427</f>
        <v>1606027</v>
      </c>
      <c r="EL425" s="13" t="str">
        <f>[1]新神器!HF427</f>
        <v>神器5-5 : 13级</v>
      </c>
      <c r="EM425" s="13">
        <f>[1]新神器!HH427</f>
        <v>13</v>
      </c>
      <c r="EN425" s="13">
        <f>[1]新神器!HJ427</f>
        <v>7</v>
      </c>
      <c r="EO425" s="13">
        <f>[2]新神器!$AW426*6</f>
        <v>65628</v>
      </c>
      <c r="EP425" s="13">
        <f t="shared" si="76"/>
        <v>6282</v>
      </c>
      <c r="EQ425" s="13">
        <f t="shared" si="71"/>
        <v>1470</v>
      </c>
      <c r="ER425" s="13">
        <f>[1]新神器!$HL427</f>
        <v>15450</v>
      </c>
      <c r="ES425" s="13">
        <f t="shared" si="77"/>
        <v>1485.45</v>
      </c>
      <c r="ET425" s="13">
        <f t="shared" si="78"/>
        <v>25.37</v>
      </c>
    </row>
    <row r="426" spans="94:150" ht="16.5" x14ac:dyDescent="0.2">
      <c r="CP426" s="33">
        <v>122</v>
      </c>
      <c r="CQ426" s="33">
        <v>4</v>
      </c>
      <c r="CR426" s="13">
        <f>[1]卡牌消耗!DG126</f>
        <v>81950</v>
      </c>
      <c r="CS426" s="13">
        <f t="shared" si="72"/>
        <v>32780</v>
      </c>
      <c r="DR426" s="13">
        <v>122</v>
      </c>
      <c r="DS426" s="13">
        <v>3</v>
      </c>
      <c r="DT426" s="13">
        <f t="shared" si="73"/>
        <v>123120</v>
      </c>
      <c r="EH426" s="13">
        <f>[1]新神器!HA428</f>
        <v>25</v>
      </c>
      <c r="EI426" s="13">
        <f t="shared" si="74"/>
        <v>5</v>
      </c>
      <c r="EJ426" s="13">
        <f t="shared" si="75"/>
        <v>3</v>
      </c>
      <c r="EK426" s="13">
        <f>[1]新神器!HE428</f>
        <v>1606027</v>
      </c>
      <c r="EL426" s="13" t="str">
        <f>[1]新神器!HF428</f>
        <v>神器5-5 : 14级</v>
      </c>
      <c r="EM426" s="13">
        <f>[1]新神器!HH428</f>
        <v>14</v>
      </c>
      <c r="EN426" s="13">
        <f>[1]新神器!HJ428</f>
        <v>7</v>
      </c>
      <c r="EO426" s="13">
        <f>[2]新神器!$AW427*6</f>
        <v>72228</v>
      </c>
      <c r="EP426" s="13">
        <f t="shared" si="76"/>
        <v>6600</v>
      </c>
      <c r="EQ426" s="13">
        <f t="shared" si="71"/>
        <v>1470</v>
      </c>
      <c r="ER426" s="13">
        <f>[1]新神器!$HL428</f>
        <v>15700</v>
      </c>
      <c r="ES426" s="13">
        <f t="shared" si="77"/>
        <v>1485.7</v>
      </c>
      <c r="ET426" s="13">
        <f t="shared" si="78"/>
        <v>26.65</v>
      </c>
    </row>
    <row r="427" spans="94:150" ht="16.5" x14ac:dyDescent="0.2">
      <c r="CP427" s="33">
        <v>123</v>
      </c>
      <c r="CQ427" s="33">
        <v>4</v>
      </c>
      <c r="CR427" s="13">
        <f>[1]卡牌消耗!DG127</f>
        <v>85700</v>
      </c>
      <c r="CS427" s="13">
        <f t="shared" si="72"/>
        <v>34280</v>
      </c>
      <c r="DR427" s="13">
        <v>123</v>
      </c>
      <c r="DS427" s="13">
        <v>3</v>
      </c>
      <c r="DT427" s="13">
        <f t="shared" si="73"/>
        <v>125760</v>
      </c>
      <c r="EH427" s="13">
        <f>[1]新神器!HA429</f>
        <v>25</v>
      </c>
      <c r="EI427" s="13">
        <f t="shared" si="74"/>
        <v>5</v>
      </c>
      <c r="EJ427" s="13">
        <f t="shared" si="75"/>
        <v>3</v>
      </c>
      <c r="EK427" s="13">
        <f>[1]新神器!HE429</f>
        <v>1606027</v>
      </c>
      <c r="EL427" s="13" t="str">
        <f>[1]新神器!HF429</f>
        <v>神器5-5 : 15级</v>
      </c>
      <c r="EM427" s="13">
        <f>[1]新神器!HH429</f>
        <v>15</v>
      </c>
      <c r="EN427" s="13">
        <f>[1]新神器!HJ429</f>
        <v>7</v>
      </c>
      <c r="EO427" s="13">
        <f>[2]新神器!$AW428*6</f>
        <v>79056</v>
      </c>
      <c r="EP427" s="13">
        <f t="shared" si="76"/>
        <v>6828</v>
      </c>
      <c r="EQ427" s="13">
        <f t="shared" si="71"/>
        <v>1470</v>
      </c>
      <c r="ER427" s="13">
        <f>[1]新神器!$HL429</f>
        <v>16000</v>
      </c>
      <c r="ES427" s="13">
        <f t="shared" si="77"/>
        <v>1486</v>
      </c>
      <c r="ET427" s="13">
        <f t="shared" si="78"/>
        <v>27.57</v>
      </c>
    </row>
    <row r="428" spans="94:150" ht="16.5" x14ac:dyDescent="0.2">
      <c r="CP428" s="33">
        <v>124</v>
      </c>
      <c r="CQ428" s="33">
        <v>4</v>
      </c>
      <c r="CR428" s="13">
        <f>[1]卡牌消耗!DG128</f>
        <v>89450</v>
      </c>
      <c r="CS428" s="13">
        <f t="shared" si="72"/>
        <v>35780</v>
      </c>
      <c r="DR428" s="13">
        <v>124</v>
      </c>
      <c r="DS428" s="13">
        <v>3</v>
      </c>
      <c r="DT428" s="13">
        <f t="shared" si="73"/>
        <v>128360</v>
      </c>
      <c r="EH428" s="13">
        <f>[1]新神器!HA430</f>
        <v>25</v>
      </c>
      <c r="EI428" s="13">
        <f t="shared" si="74"/>
        <v>5</v>
      </c>
      <c r="EJ428" s="13">
        <f t="shared" si="75"/>
        <v>3</v>
      </c>
      <c r="EK428" s="13">
        <f>[1]新神器!HE430</f>
        <v>1606027</v>
      </c>
      <c r="EL428" s="13" t="str">
        <f>[1]新神器!HF430</f>
        <v>神器5-5 : 16级</v>
      </c>
      <c r="EM428" s="13">
        <f>[1]新神器!HH430</f>
        <v>16</v>
      </c>
      <c r="EN428" s="13">
        <f>[1]新神器!HJ430</f>
        <v>10</v>
      </c>
      <c r="EO428" s="13">
        <f>[2]新神器!$AW429*6</f>
        <v>86196</v>
      </c>
      <c r="EP428" s="13">
        <f t="shared" si="76"/>
        <v>7140</v>
      </c>
      <c r="EQ428" s="13">
        <f t="shared" si="71"/>
        <v>2100</v>
      </c>
      <c r="ER428" s="13">
        <f>[1]新神器!$HL430</f>
        <v>16300</v>
      </c>
      <c r="ES428" s="13">
        <f t="shared" si="77"/>
        <v>2116.3000000000002</v>
      </c>
      <c r="ET428" s="13">
        <f t="shared" si="78"/>
        <v>20.239999999999998</v>
      </c>
    </row>
    <row r="429" spans="94:150" ht="16.5" x14ac:dyDescent="0.2">
      <c r="CP429" s="33">
        <v>125</v>
      </c>
      <c r="CQ429" s="33">
        <v>4</v>
      </c>
      <c r="CR429" s="13">
        <f>[1]卡牌消耗!DG129</f>
        <v>89700</v>
      </c>
      <c r="CS429" s="13">
        <f t="shared" si="72"/>
        <v>35880</v>
      </c>
      <c r="DR429" s="13">
        <v>125</v>
      </c>
      <c r="DS429" s="13">
        <v>3</v>
      </c>
      <c r="DT429" s="13">
        <f t="shared" si="73"/>
        <v>131000</v>
      </c>
      <c r="EH429" s="13">
        <f>[1]新神器!HA431</f>
        <v>25</v>
      </c>
      <c r="EI429" s="13">
        <f t="shared" si="74"/>
        <v>5</v>
      </c>
      <c r="EJ429" s="13">
        <f t="shared" si="75"/>
        <v>3</v>
      </c>
      <c r="EK429" s="13">
        <f>[1]新神器!HE431</f>
        <v>1606027</v>
      </c>
      <c r="EL429" s="13" t="str">
        <f>[1]新神器!HF431</f>
        <v>神器5-5 : 17级</v>
      </c>
      <c r="EM429" s="13">
        <f>[1]新神器!HH431</f>
        <v>17</v>
      </c>
      <c r="EN429" s="13">
        <f>[1]新神器!HJ431</f>
        <v>10</v>
      </c>
      <c r="EO429" s="13">
        <f>[2]新神器!$AW430*6</f>
        <v>93534</v>
      </c>
      <c r="EP429" s="13">
        <f t="shared" si="76"/>
        <v>7338</v>
      </c>
      <c r="EQ429" s="13">
        <f t="shared" si="71"/>
        <v>2100</v>
      </c>
      <c r="ER429" s="13">
        <f>[1]新神器!$HL431</f>
        <v>16600</v>
      </c>
      <c r="ES429" s="13">
        <f t="shared" si="77"/>
        <v>2116.6</v>
      </c>
      <c r="ET429" s="13">
        <f t="shared" si="78"/>
        <v>20.8</v>
      </c>
    </row>
    <row r="430" spans="94:150" ht="16.5" x14ac:dyDescent="0.2">
      <c r="CP430" s="33">
        <v>126</v>
      </c>
      <c r="CQ430" s="33">
        <v>4</v>
      </c>
      <c r="CR430" s="13">
        <f>[1]卡牌消耗!DG130</f>
        <v>94200</v>
      </c>
      <c r="CS430" s="13">
        <f t="shared" si="72"/>
        <v>37680</v>
      </c>
      <c r="DR430" s="13">
        <v>126</v>
      </c>
      <c r="DS430" s="13">
        <v>3</v>
      </c>
      <c r="DT430" s="13">
        <f t="shared" si="73"/>
        <v>133600</v>
      </c>
      <c r="EH430" s="13">
        <f>[1]新神器!HA432</f>
        <v>25</v>
      </c>
      <c r="EI430" s="13">
        <f t="shared" si="74"/>
        <v>5</v>
      </c>
      <c r="EJ430" s="13">
        <f t="shared" si="75"/>
        <v>3</v>
      </c>
      <c r="EK430" s="13">
        <f>[1]新神器!HE432</f>
        <v>1606027</v>
      </c>
      <c r="EL430" s="13" t="str">
        <f>[1]新神器!HF432</f>
        <v>神器5-5 : 18级</v>
      </c>
      <c r="EM430" s="13">
        <f>[1]新神器!HH432</f>
        <v>18</v>
      </c>
      <c r="EN430" s="13">
        <f>[1]新神器!HJ432</f>
        <v>10</v>
      </c>
      <c r="EO430" s="13">
        <f>[2]新神器!$AW431*6</f>
        <v>101160</v>
      </c>
      <c r="EP430" s="13">
        <f t="shared" si="76"/>
        <v>7626</v>
      </c>
      <c r="EQ430" s="13">
        <f t="shared" si="71"/>
        <v>2100</v>
      </c>
      <c r="ER430" s="13">
        <f>[1]新神器!$HL432</f>
        <v>16850</v>
      </c>
      <c r="ES430" s="13">
        <f t="shared" si="77"/>
        <v>2116.85</v>
      </c>
      <c r="ET430" s="13">
        <f t="shared" si="78"/>
        <v>21.62</v>
      </c>
    </row>
    <row r="431" spans="94:150" ht="16.5" x14ac:dyDescent="0.2">
      <c r="CP431" s="33">
        <v>127</v>
      </c>
      <c r="CQ431" s="33">
        <v>4</v>
      </c>
      <c r="CR431" s="13">
        <f>[1]卡牌消耗!DG131</f>
        <v>98700</v>
      </c>
      <c r="CS431" s="13">
        <f t="shared" si="72"/>
        <v>39480</v>
      </c>
      <c r="DR431" s="13">
        <v>127</v>
      </c>
      <c r="DS431" s="13">
        <v>3</v>
      </c>
      <c r="DT431" s="13">
        <f t="shared" si="73"/>
        <v>136240</v>
      </c>
      <c r="EH431" s="13">
        <f>[1]新神器!HA433</f>
        <v>26</v>
      </c>
      <c r="EI431" s="13">
        <f t="shared" si="74"/>
        <v>5</v>
      </c>
      <c r="EJ431" s="13">
        <f t="shared" si="75"/>
        <v>4</v>
      </c>
      <c r="EK431" s="13">
        <f>[1]新神器!HE433</f>
        <v>1606028</v>
      </c>
      <c r="EL431" s="13" t="str">
        <f>[1]新神器!HF433</f>
        <v>神器5-6 : 1级</v>
      </c>
      <c r="EM431" s="13">
        <f>[1]新神器!HH433</f>
        <v>1</v>
      </c>
      <c r="EN431" s="13">
        <f>[1]新神器!HJ433</f>
        <v>1</v>
      </c>
      <c r="EO431" s="13">
        <f>[2]新神器!$AW432*6</f>
        <v>17940</v>
      </c>
      <c r="EP431" s="13">
        <f t="shared" si="76"/>
        <v>17940</v>
      </c>
      <c r="EQ431" s="13">
        <f t="shared" si="71"/>
        <v>450</v>
      </c>
      <c r="ER431" s="13">
        <f>[1]新神器!$HL433</f>
        <v>16450</v>
      </c>
      <c r="ES431" s="13">
        <f t="shared" si="77"/>
        <v>466.45</v>
      </c>
      <c r="ET431" s="13">
        <f t="shared" si="78"/>
        <v>230.76</v>
      </c>
    </row>
    <row r="432" spans="94:150" ht="16.5" x14ac:dyDescent="0.2">
      <c r="CP432" s="33">
        <v>128</v>
      </c>
      <c r="CQ432" s="33">
        <v>4</v>
      </c>
      <c r="CR432" s="13">
        <f>[1]卡牌消耗!DG132</f>
        <v>103150</v>
      </c>
      <c r="CS432" s="13">
        <f t="shared" si="72"/>
        <v>41260</v>
      </c>
      <c r="DR432" s="13">
        <v>128</v>
      </c>
      <c r="DS432" s="13">
        <v>3</v>
      </c>
      <c r="DT432" s="13">
        <f t="shared" si="73"/>
        <v>138840</v>
      </c>
      <c r="EH432" s="13">
        <f>[1]新神器!HA434</f>
        <v>26</v>
      </c>
      <c r="EI432" s="13">
        <f t="shared" si="74"/>
        <v>5</v>
      </c>
      <c r="EJ432" s="13">
        <f t="shared" si="75"/>
        <v>4</v>
      </c>
      <c r="EK432" s="13">
        <f>[1]新神器!HE434</f>
        <v>1606028</v>
      </c>
      <c r="EL432" s="13" t="str">
        <f>[1]新神器!HF434</f>
        <v>神器5-6 : 2级</v>
      </c>
      <c r="EM432" s="13">
        <f>[1]新神器!HH434</f>
        <v>2</v>
      </c>
      <c r="EN432" s="13">
        <f>[1]新神器!HJ434</f>
        <v>1</v>
      </c>
      <c r="EO432" s="13">
        <f>[2]新神器!$AW433*6</f>
        <v>28020</v>
      </c>
      <c r="EP432" s="13">
        <f t="shared" si="76"/>
        <v>10080</v>
      </c>
      <c r="EQ432" s="13">
        <f t="shared" si="71"/>
        <v>450</v>
      </c>
      <c r="ER432" s="13">
        <f>[1]新神器!$HL434</f>
        <v>17050</v>
      </c>
      <c r="ES432" s="13">
        <f t="shared" si="77"/>
        <v>467.05</v>
      </c>
      <c r="ET432" s="13">
        <f t="shared" si="78"/>
        <v>129.49</v>
      </c>
    </row>
    <row r="433" spans="94:150" ht="16.5" x14ac:dyDescent="0.2">
      <c r="CP433" s="33">
        <v>129</v>
      </c>
      <c r="CQ433" s="33">
        <v>4</v>
      </c>
      <c r="CR433" s="13">
        <f>[1]卡牌消耗!DG133</f>
        <v>107650</v>
      </c>
      <c r="CS433" s="13">
        <f t="shared" si="72"/>
        <v>43060</v>
      </c>
      <c r="DR433" s="13">
        <v>129</v>
      </c>
      <c r="DS433" s="13">
        <v>3</v>
      </c>
      <c r="DT433" s="13">
        <f t="shared" si="73"/>
        <v>141480</v>
      </c>
      <c r="EH433" s="13">
        <f>[1]新神器!HA435</f>
        <v>26</v>
      </c>
      <c r="EI433" s="13">
        <f t="shared" si="74"/>
        <v>5</v>
      </c>
      <c r="EJ433" s="13">
        <f t="shared" si="75"/>
        <v>4</v>
      </c>
      <c r="EK433" s="13">
        <f>[1]新神器!HE435</f>
        <v>1606028</v>
      </c>
      <c r="EL433" s="13" t="str">
        <f>[1]新神器!HF435</f>
        <v>神器5-6 : 3级</v>
      </c>
      <c r="EM433" s="13">
        <f>[1]新神器!HH435</f>
        <v>3</v>
      </c>
      <c r="EN433" s="13">
        <f>[1]新神器!HJ435</f>
        <v>1</v>
      </c>
      <c r="EO433" s="13">
        <f>[2]新神器!$AW434*6</f>
        <v>38820</v>
      </c>
      <c r="EP433" s="13">
        <f t="shared" si="76"/>
        <v>10800</v>
      </c>
      <c r="EQ433" s="13">
        <f t="shared" si="71"/>
        <v>450</v>
      </c>
      <c r="ER433" s="13">
        <f>[1]新神器!$HL435</f>
        <v>17600</v>
      </c>
      <c r="ES433" s="13">
        <f t="shared" si="77"/>
        <v>467.6</v>
      </c>
      <c r="ET433" s="13">
        <f t="shared" si="78"/>
        <v>138.58000000000001</v>
      </c>
    </row>
    <row r="434" spans="94:150" ht="16.5" x14ac:dyDescent="0.2">
      <c r="CP434" s="33">
        <v>130</v>
      </c>
      <c r="CQ434" s="33">
        <v>4</v>
      </c>
      <c r="CR434" s="13">
        <f>[1]卡牌消耗!DG134</f>
        <v>110800</v>
      </c>
      <c r="CS434" s="13">
        <f t="shared" si="72"/>
        <v>44320</v>
      </c>
      <c r="DR434" s="13">
        <v>130</v>
      </c>
      <c r="DS434" s="13">
        <v>3</v>
      </c>
      <c r="DT434" s="13">
        <f t="shared" si="73"/>
        <v>144080</v>
      </c>
      <c r="EH434" s="13">
        <f>[1]新神器!HA436</f>
        <v>26</v>
      </c>
      <c r="EI434" s="13">
        <f t="shared" si="74"/>
        <v>5</v>
      </c>
      <c r="EJ434" s="13">
        <f t="shared" si="75"/>
        <v>4</v>
      </c>
      <c r="EK434" s="13">
        <f>[1]新神器!HE436</f>
        <v>1606028</v>
      </c>
      <c r="EL434" s="13" t="str">
        <f>[1]新神器!HF436</f>
        <v>神器5-6 : 4级</v>
      </c>
      <c r="EM434" s="13">
        <f>[1]新神器!HH436</f>
        <v>4</v>
      </c>
      <c r="EN434" s="13">
        <f>[1]新神器!HJ436</f>
        <v>2</v>
      </c>
      <c r="EO434" s="13">
        <f>[2]新神器!$AW435*6</f>
        <v>50280</v>
      </c>
      <c r="EP434" s="13">
        <f t="shared" si="76"/>
        <v>11460</v>
      </c>
      <c r="EQ434" s="13">
        <f t="shared" si="71"/>
        <v>900</v>
      </c>
      <c r="ER434" s="13">
        <f>[1]新神器!$HL436</f>
        <v>18150</v>
      </c>
      <c r="ES434" s="13">
        <f t="shared" si="77"/>
        <v>918.15</v>
      </c>
      <c r="ET434" s="13">
        <f t="shared" si="78"/>
        <v>74.89</v>
      </c>
    </row>
    <row r="435" spans="94:150" ht="16.5" x14ac:dyDescent="0.2">
      <c r="CP435" s="33">
        <v>131</v>
      </c>
      <c r="CQ435" s="33">
        <v>4</v>
      </c>
      <c r="CR435" s="13">
        <f>[1]卡牌消耗!DG135</f>
        <v>116350</v>
      </c>
      <c r="CS435" s="13">
        <f t="shared" si="72"/>
        <v>46540</v>
      </c>
      <c r="DR435" s="13">
        <v>131</v>
      </c>
      <c r="DS435" s="13">
        <v>3</v>
      </c>
      <c r="DT435" s="13">
        <f t="shared" si="73"/>
        <v>146720</v>
      </c>
      <c r="EH435" s="13">
        <f>[1]新神器!HA437</f>
        <v>26</v>
      </c>
      <c r="EI435" s="13">
        <f t="shared" si="74"/>
        <v>5</v>
      </c>
      <c r="EJ435" s="13">
        <f t="shared" si="75"/>
        <v>4</v>
      </c>
      <c r="EK435" s="13">
        <f>[1]新神器!HE437</f>
        <v>1606028</v>
      </c>
      <c r="EL435" s="13" t="str">
        <f>[1]新神器!HF437</f>
        <v>神器5-6 : 5级</v>
      </c>
      <c r="EM435" s="13">
        <f>[1]新神器!HH437</f>
        <v>5</v>
      </c>
      <c r="EN435" s="13">
        <f>[1]新神器!HJ437</f>
        <v>2</v>
      </c>
      <c r="EO435" s="13">
        <f>[2]新神器!$AW436*6</f>
        <v>62520</v>
      </c>
      <c r="EP435" s="13">
        <f t="shared" si="76"/>
        <v>12240</v>
      </c>
      <c r="EQ435" s="13">
        <f t="shared" si="71"/>
        <v>900</v>
      </c>
      <c r="ER435" s="13">
        <f>[1]新神器!$HL437</f>
        <v>18700</v>
      </c>
      <c r="ES435" s="13">
        <f t="shared" si="77"/>
        <v>918.7</v>
      </c>
      <c r="ET435" s="13">
        <f t="shared" si="78"/>
        <v>79.94</v>
      </c>
    </row>
    <row r="436" spans="94:150" ht="16.5" x14ac:dyDescent="0.2">
      <c r="CP436" s="33">
        <v>132</v>
      </c>
      <c r="CQ436" s="33">
        <v>4</v>
      </c>
      <c r="CR436" s="13">
        <f>[1]卡牌消耗!DG136</f>
        <v>121900</v>
      </c>
      <c r="CS436" s="13">
        <f t="shared" si="72"/>
        <v>48760</v>
      </c>
      <c r="DR436" s="13">
        <v>132</v>
      </c>
      <c r="DS436" s="13">
        <v>3</v>
      </c>
      <c r="DT436" s="13">
        <f t="shared" si="73"/>
        <v>149320</v>
      </c>
      <c r="EH436" s="13">
        <f>[1]新神器!HA438</f>
        <v>26</v>
      </c>
      <c r="EI436" s="13">
        <f t="shared" si="74"/>
        <v>5</v>
      </c>
      <c r="EJ436" s="13">
        <f t="shared" si="75"/>
        <v>4</v>
      </c>
      <c r="EK436" s="13">
        <f>[1]新神器!HE438</f>
        <v>1606028</v>
      </c>
      <c r="EL436" s="13" t="str">
        <f>[1]新神器!HF438</f>
        <v>神器5-6 : 6级</v>
      </c>
      <c r="EM436" s="13">
        <f>[1]新神器!HH438</f>
        <v>6</v>
      </c>
      <c r="EN436" s="13">
        <f>[1]新神器!HJ438</f>
        <v>2</v>
      </c>
      <c r="EO436" s="13">
        <f>[2]新神器!$AW437*6</f>
        <v>75420</v>
      </c>
      <c r="EP436" s="13">
        <f t="shared" si="76"/>
        <v>12900</v>
      </c>
      <c r="EQ436" s="13">
        <f t="shared" si="71"/>
        <v>900</v>
      </c>
      <c r="ER436" s="13">
        <f>[1]新神器!$HL438</f>
        <v>19250</v>
      </c>
      <c r="ES436" s="13">
        <f t="shared" si="77"/>
        <v>919.25</v>
      </c>
      <c r="ET436" s="13">
        <f t="shared" si="78"/>
        <v>84.2</v>
      </c>
    </row>
    <row r="437" spans="94:150" ht="16.5" x14ac:dyDescent="0.2">
      <c r="CP437" s="33">
        <v>133</v>
      </c>
      <c r="CQ437" s="33">
        <v>4</v>
      </c>
      <c r="CR437" s="13">
        <f>[1]卡牌消耗!DG137</f>
        <v>127450</v>
      </c>
      <c r="CS437" s="13">
        <f t="shared" si="72"/>
        <v>50980</v>
      </c>
      <c r="DR437" s="13">
        <v>133</v>
      </c>
      <c r="DS437" s="13">
        <v>3</v>
      </c>
      <c r="DT437" s="13">
        <f t="shared" si="73"/>
        <v>151960</v>
      </c>
      <c r="EH437" s="13">
        <f>[1]新神器!HA439</f>
        <v>26</v>
      </c>
      <c r="EI437" s="13">
        <f t="shared" si="74"/>
        <v>5</v>
      </c>
      <c r="EJ437" s="13">
        <f t="shared" si="75"/>
        <v>4</v>
      </c>
      <c r="EK437" s="13">
        <f>[1]新神器!HE439</f>
        <v>1606028</v>
      </c>
      <c r="EL437" s="13" t="str">
        <f>[1]新神器!HF439</f>
        <v>神器5-6 : 7级</v>
      </c>
      <c r="EM437" s="13">
        <f>[1]新神器!HH439</f>
        <v>7</v>
      </c>
      <c r="EN437" s="13">
        <f>[1]新神器!HJ439</f>
        <v>3</v>
      </c>
      <c r="EO437" s="13">
        <f>[2]新神器!$AW438*6</f>
        <v>89100</v>
      </c>
      <c r="EP437" s="13">
        <f t="shared" si="76"/>
        <v>13680</v>
      </c>
      <c r="EQ437" s="13">
        <f t="shared" si="71"/>
        <v>1350</v>
      </c>
      <c r="ER437" s="13">
        <f>[1]新神器!$HL439</f>
        <v>19750</v>
      </c>
      <c r="ES437" s="13">
        <f t="shared" si="77"/>
        <v>1369.75</v>
      </c>
      <c r="ET437" s="13">
        <f t="shared" si="78"/>
        <v>59.92</v>
      </c>
    </row>
    <row r="438" spans="94:150" ht="16.5" x14ac:dyDescent="0.2">
      <c r="CP438" s="33">
        <v>134</v>
      </c>
      <c r="CQ438" s="33">
        <v>4</v>
      </c>
      <c r="CR438" s="13">
        <f>[1]卡牌消耗!DG138</f>
        <v>133000</v>
      </c>
      <c r="CS438" s="13">
        <f t="shared" si="72"/>
        <v>53200</v>
      </c>
      <c r="DR438" s="13">
        <v>134</v>
      </c>
      <c r="DS438" s="13">
        <v>3</v>
      </c>
      <c r="DT438" s="13">
        <f t="shared" si="73"/>
        <v>154560</v>
      </c>
      <c r="EH438" s="13">
        <f>[1]新神器!HA440</f>
        <v>26</v>
      </c>
      <c r="EI438" s="13">
        <f t="shared" si="74"/>
        <v>5</v>
      </c>
      <c r="EJ438" s="13">
        <f t="shared" si="75"/>
        <v>4</v>
      </c>
      <c r="EK438" s="13">
        <f>[1]新神器!HE440</f>
        <v>1606028</v>
      </c>
      <c r="EL438" s="13" t="str">
        <f>[1]新神器!HF440</f>
        <v>神器5-6 : 8级</v>
      </c>
      <c r="EM438" s="13">
        <f>[1]新神器!HH440</f>
        <v>8</v>
      </c>
      <c r="EN438" s="13">
        <f>[1]新神器!HJ440</f>
        <v>3</v>
      </c>
      <c r="EO438" s="13">
        <f>[2]新神器!$AW439*6</f>
        <v>103440</v>
      </c>
      <c r="EP438" s="13">
        <f t="shared" si="76"/>
        <v>14340</v>
      </c>
      <c r="EQ438" s="13">
        <f t="shared" si="71"/>
        <v>1350</v>
      </c>
      <c r="ER438" s="13">
        <f>[1]新神器!$HL440</f>
        <v>20250</v>
      </c>
      <c r="ES438" s="13">
        <f t="shared" si="77"/>
        <v>1370.25</v>
      </c>
      <c r="ET438" s="13">
        <f t="shared" si="78"/>
        <v>62.79</v>
      </c>
    </row>
    <row r="439" spans="94:150" ht="16.5" x14ac:dyDescent="0.2">
      <c r="CP439" s="33">
        <v>135</v>
      </c>
      <c r="CQ439" s="33">
        <v>4</v>
      </c>
      <c r="CR439" s="13">
        <f>[1]卡牌消耗!DG139</f>
        <v>139050</v>
      </c>
      <c r="CS439" s="13">
        <f t="shared" si="72"/>
        <v>55620</v>
      </c>
      <c r="DR439" s="13">
        <v>135</v>
      </c>
      <c r="DS439" s="13">
        <v>3</v>
      </c>
      <c r="DT439" s="13">
        <f t="shared" si="73"/>
        <v>157200</v>
      </c>
      <c r="EH439" s="13">
        <f>[1]新神器!HA441</f>
        <v>26</v>
      </c>
      <c r="EI439" s="13">
        <f t="shared" si="74"/>
        <v>5</v>
      </c>
      <c r="EJ439" s="13">
        <f t="shared" si="75"/>
        <v>4</v>
      </c>
      <c r="EK439" s="13">
        <f>[1]新神器!HE441</f>
        <v>1606028</v>
      </c>
      <c r="EL439" s="13" t="str">
        <f>[1]新神器!HF441</f>
        <v>神器5-6 : 9级</v>
      </c>
      <c r="EM439" s="13">
        <f>[1]新神器!HH441</f>
        <v>9</v>
      </c>
      <c r="EN439" s="13">
        <f>[1]新神器!HJ441</f>
        <v>3</v>
      </c>
      <c r="EO439" s="13">
        <f>[2]新神器!$AW440*6</f>
        <v>118560</v>
      </c>
      <c r="EP439" s="13">
        <f t="shared" si="76"/>
        <v>15120</v>
      </c>
      <c r="EQ439" s="13">
        <f t="shared" si="71"/>
        <v>1350</v>
      </c>
      <c r="ER439" s="13">
        <f>[1]新神器!$HL441</f>
        <v>20750</v>
      </c>
      <c r="ES439" s="13">
        <f t="shared" si="77"/>
        <v>1370.75</v>
      </c>
      <c r="ET439" s="13">
        <f t="shared" si="78"/>
        <v>66.180000000000007</v>
      </c>
    </row>
    <row r="440" spans="94:150" ht="16.5" x14ac:dyDescent="0.2">
      <c r="CP440" s="33">
        <v>136</v>
      </c>
      <c r="CQ440" s="33">
        <v>4</v>
      </c>
      <c r="CR440" s="13">
        <f>[1]卡牌消耗!DG140</f>
        <v>146000</v>
      </c>
      <c r="CS440" s="13">
        <f t="shared" si="72"/>
        <v>58400</v>
      </c>
      <c r="DR440" s="13">
        <v>136</v>
      </c>
      <c r="DS440" s="13">
        <v>3</v>
      </c>
      <c r="DT440" s="13">
        <f t="shared" si="73"/>
        <v>319320</v>
      </c>
      <c r="EH440" s="13">
        <f>[1]新神器!HA442</f>
        <v>26</v>
      </c>
      <c r="EI440" s="13">
        <f t="shared" si="74"/>
        <v>5</v>
      </c>
      <c r="EJ440" s="13">
        <f t="shared" si="75"/>
        <v>4</v>
      </c>
      <c r="EK440" s="13">
        <f>[1]新神器!HE442</f>
        <v>1606028</v>
      </c>
      <c r="EL440" s="13" t="str">
        <f>[1]新神器!HF442</f>
        <v>神器5-6 : 10级</v>
      </c>
      <c r="EM440" s="13">
        <f>[1]新神器!HH442</f>
        <v>10</v>
      </c>
      <c r="EN440" s="13">
        <f>[1]新神器!HJ442</f>
        <v>5</v>
      </c>
      <c r="EO440" s="13">
        <f>[2]新神器!$AW441*6</f>
        <v>134340</v>
      </c>
      <c r="EP440" s="13">
        <f t="shared" si="76"/>
        <v>15780</v>
      </c>
      <c r="EQ440" s="13">
        <f t="shared" si="71"/>
        <v>2250</v>
      </c>
      <c r="ER440" s="13">
        <f>[1]新神器!$HL442</f>
        <v>21200</v>
      </c>
      <c r="ES440" s="13">
        <f t="shared" si="77"/>
        <v>2271.1999999999998</v>
      </c>
      <c r="ET440" s="13">
        <f t="shared" si="78"/>
        <v>41.69</v>
      </c>
    </row>
    <row r="441" spans="94:150" ht="16.5" x14ac:dyDescent="0.2">
      <c r="CP441" s="33">
        <v>137</v>
      </c>
      <c r="CQ441" s="33">
        <v>4</v>
      </c>
      <c r="CR441" s="13">
        <f>[1]卡牌消耗!DG141</f>
        <v>152950</v>
      </c>
      <c r="CS441" s="13">
        <f t="shared" si="72"/>
        <v>61180</v>
      </c>
      <c r="DR441" s="13">
        <v>137</v>
      </c>
      <c r="DS441" s="13">
        <v>3</v>
      </c>
      <c r="DT441" s="13">
        <f t="shared" si="73"/>
        <v>349720</v>
      </c>
      <c r="EH441" s="13">
        <f>[1]新神器!HA443</f>
        <v>26</v>
      </c>
      <c r="EI441" s="13">
        <f t="shared" si="74"/>
        <v>5</v>
      </c>
      <c r="EJ441" s="13">
        <f t="shared" si="75"/>
        <v>4</v>
      </c>
      <c r="EK441" s="13">
        <f>[1]新神器!HE443</f>
        <v>1606028</v>
      </c>
      <c r="EL441" s="13" t="str">
        <f>[1]新神器!HF443</f>
        <v>神器5-6 : 11级</v>
      </c>
      <c r="EM441" s="13">
        <f>[1]新神器!HH443</f>
        <v>11</v>
      </c>
      <c r="EN441" s="13">
        <f>[1]新神器!HJ443</f>
        <v>5</v>
      </c>
      <c r="EO441" s="13">
        <f>[2]新神器!$AW442*6</f>
        <v>150900</v>
      </c>
      <c r="EP441" s="13">
        <f t="shared" si="76"/>
        <v>16560</v>
      </c>
      <c r="EQ441" s="13">
        <f t="shared" si="71"/>
        <v>2250</v>
      </c>
      <c r="ER441" s="13">
        <f>[1]新神器!$HL443</f>
        <v>21650</v>
      </c>
      <c r="ES441" s="13">
        <f t="shared" si="77"/>
        <v>2271.65</v>
      </c>
      <c r="ET441" s="13">
        <f t="shared" si="78"/>
        <v>43.74</v>
      </c>
    </row>
    <row r="442" spans="94:150" ht="16.5" x14ac:dyDescent="0.2">
      <c r="CP442" s="33">
        <v>138</v>
      </c>
      <c r="CQ442" s="33">
        <v>4</v>
      </c>
      <c r="CR442" s="13">
        <f>[1]卡牌消耗!DG142</f>
        <v>159900</v>
      </c>
      <c r="CS442" s="13">
        <f t="shared" si="72"/>
        <v>63960</v>
      </c>
      <c r="DR442" s="13">
        <v>138</v>
      </c>
      <c r="DS442" s="13">
        <v>3</v>
      </c>
      <c r="DT442" s="13">
        <f t="shared" si="73"/>
        <v>380160</v>
      </c>
      <c r="EH442" s="13">
        <f>[1]新神器!HA444</f>
        <v>26</v>
      </c>
      <c r="EI442" s="13">
        <f t="shared" si="74"/>
        <v>5</v>
      </c>
      <c r="EJ442" s="13">
        <f t="shared" si="75"/>
        <v>4</v>
      </c>
      <c r="EK442" s="13">
        <f>[1]新神器!HE444</f>
        <v>1606028</v>
      </c>
      <c r="EL442" s="13" t="str">
        <f>[1]新神器!HF444</f>
        <v>神器5-6 : 12级</v>
      </c>
      <c r="EM442" s="13">
        <f>[1]新神器!HH444</f>
        <v>12</v>
      </c>
      <c r="EN442" s="13">
        <f>[1]新神器!HJ444</f>
        <v>6</v>
      </c>
      <c r="EO442" s="13">
        <f>[2]新神器!$AW443*6</f>
        <v>168120</v>
      </c>
      <c r="EP442" s="13">
        <f t="shared" si="76"/>
        <v>17220</v>
      </c>
      <c r="EQ442" s="13">
        <f t="shared" si="71"/>
        <v>2700</v>
      </c>
      <c r="ER442" s="13">
        <f>[1]新神器!$HL444</f>
        <v>22150</v>
      </c>
      <c r="ES442" s="13">
        <f t="shared" si="77"/>
        <v>2722.15</v>
      </c>
      <c r="ET442" s="13">
        <f t="shared" si="78"/>
        <v>37.96</v>
      </c>
    </row>
    <row r="443" spans="94:150" ht="16.5" x14ac:dyDescent="0.2">
      <c r="CP443" s="33">
        <v>139</v>
      </c>
      <c r="CQ443" s="33">
        <v>4</v>
      </c>
      <c r="CR443" s="13">
        <f>[1]卡牌消耗!DG143</f>
        <v>166850</v>
      </c>
      <c r="CS443" s="13">
        <f t="shared" si="72"/>
        <v>66740</v>
      </c>
      <c r="DR443" s="13">
        <v>139</v>
      </c>
      <c r="DS443" s="13">
        <v>3</v>
      </c>
      <c r="DT443" s="13">
        <f t="shared" si="73"/>
        <v>410560</v>
      </c>
      <c r="EH443" s="13">
        <f>[1]新神器!HA445</f>
        <v>26</v>
      </c>
      <c r="EI443" s="13">
        <f t="shared" si="74"/>
        <v>5</v>
      </c>
      <c r="EJ443" s="13">
        <f t="shared" si="75"/>
        <v>4</v>
      </c>
      <c r="EK443" s="13">
        <f>[1]新神器!HE445</f>
        <v>1606028</v>
      </c>
      <c r="EL443" s="13" t="str">
        <f>[1]新神器!HF445</f>
        <v>神器5-6 : 13级</v>
      </c>
      <c r="EM443" s="13">
        <f>[1]新神器!HH445</f>
        <v>13</v>
      </c>
      <c r="EN443" s="13">
        <f>[1]新神器!HJ445</f>
        <v>7</v>
      </c>
      <c r="EO443" s="13">
        <f>[2]新神器!$AW444*6</f>
        <v>186060</v>
      </c>
      <c r="EP443" s="13">
        <f t="shared" si="76"/>
        <v>17940</v>
      </c>
      <c r="EQ443" s="13">
        <f t="shared" si="71"/>
        <v>3150</v>
      </c>
      <c r="ER443" s="13">
        <f>[1]新神器!$HL445</f>
        <v>22600</v>
      </c>
      <c r="ES443" s="13">
        <f t="shared" si="77"/>
        <v>3172.6</v>
      </c>
      <c r="ET443" s="13">
        <f t="shared" si="78"/>
        <v>33.93</v>
      </c>
    </row>
    <row r="444" spans="94:150" ht="16.5" x14ac:dyDescent="0.2">
      <c r="CP444" s="33">
        <v>140</v>
      </c>
      <c r="CQ444" s="33">
        <v>4</v>
      </c>
      <c r="CR444" s="13">
        <f>[1]卡牌消耗!DG144</f>
        <v>175300</v>
      </c>
      <c r="CS444" s="13">
        <f t="shared" si="72"/>
        <v>70120</v>
      </c>
      <c r="DR444" s="13">
        <v>140</v>
      </c>
      <c r="DS444" s="13">
        <v>3</v>
      </c>
      <c r="DT444" s="13">
        <f t="shared" si="73"/>
        <v>440960</v>
      </c>
      <c r="EH444" s="13">
        <f>[1]新神器!HA446</f>
        <v>26</v>
      </c>
      <c r="EI444" s="13">
        <f t="shared" si="74"/>
        <v>5</v>
      </c>
      <c r="EJ444" s="13">
        <f t="shared" si="75"/>
        <v>4</v>
      </c>
      <c r="EK444" s="13">
        <f>[1]新神器!HE446</f>
        <v>1606028</v>
      </c>
      <c r="EL444" s="13" t="str">
        <f>[1]新神器!HF446</f>
        <v>神器5-6 : 14级</v>
      </c>
      <c r="EM444" s="13">
        <f>[1]新神器!HH446</f>
        <v>14</v>
      </c>
      <c r="EN444" s="13">
        <f>[1]新神器!HJ446</f>
        <v>7</v>
      </c>
      <c r="EO444" s="13">
        <f>[2]新神器!$AW445*6</f>
        <v>204780</v>
      </c>
      <c r="EP444" s="13">
        <f t="shared" si="76"/>
        <v>18720</v>
      </c>
      <c r="EQ444" s="13">
        <f t="shared" si="71"/>
        <v>3150</v>
      </c>
      <c r="ER444" s="13">
        <f>[1]新神器!$HL446</f>
        <v>23000</v>
      </c>
      <c r="ES444" s="13">
        <f t="shared" si="77"/>
        <v>3173</v>
      </c>
      <c r="ET444" s="13">
        <f t="shared" si="78"/>
        <v>35.4</v>
      </c>
    </row>
    <row r="445" spans="94:150" ht="16.5" x14ac:dyDescent="0.2">
      <c r="CP445" s="33">
        <v>141</v>
      </c>
      <c r="CQ445" s="33">
        <v>4</v>
      </c>
      <c r="CR445" s="13">
        <f>[1]卡牌消耗!DG145</f>
        <v>184050</v>
      </c>
      <c r="CS445" s="13">
        <f t="shared" si="72"/>
        <v>73620</v>
      </c>
      <c r="DR445" s="13">
        <v>141</v>
      </c>
      <c r="DS445" s="13">
        <v>3</v>
      </c>
      <c r="DT445" s="13">
        <f t="shared" si="73"/>
        <v>471400</v>
      </c>
      <c r="EH445" s="13">
        <f>[1]新神器!HA447</f>
        <v>26</v>
      </c>
      <c r="EI445" s="13">
        <f t="shared" si="74"/>
        <v>5</v>
      </c>
      <c r="EJ445" s="13">
        <f t="shared" si="75"/>
        <v>4</v>
      </c>
      <c r="EK445" s="13">
        <f>[1]新神器!HE447</f>
        <v>1606028</v>
      </c>
      <c r="EL445" s="13" t="str">
        <f>[1]新神器!HF447</f>
        <v>神器5-6 : 15级</v>
      </c>
      <c r="EM445" s="13">
        <f>[1]新神器!HH447</f>
        <v>15</v>
      </c>
      <c r="EN445" s="13">
        <f>[1]新神器!HJ447</f>
        <v>7</v>
      </c>
      <c r="EO445" s="13">
        <f>[2]新神器!$AW446*6</f>
        <v>224160</v>
      </c>
      <c r="EP445" s="13">
        <f t="shared" si="76"/>
        <v>19380</v>
      </c>
      <c r="EQ445" s="13">
        <f t="shared" si="71"/>
        <v>3150</v>
      </c>
      <c r="ER445" s="13">
        <f>[1]新神器!$HL447</f>
        <v>23450</v>
      </c>
      <c r="ES445" s="13">
        <f t="shared" si="77"/>
        <v>3173.45</v>
      </c>
      <c r="ET445" s="13">
        <f t="shared" si="78"/>
        <v>36.64</v>
      </c>
    </row>
    <row r="446" spans="94:150" ht="16.5" x14ac:dyDescent="0.2">
      <c r="CP446" s="33">
        <v>142</v>
      </c>
      <c r="CQ446" s="33">
        <v>4</v>
      </c>
      <c r="CR446" s="13">
        <f>[1]卡牌消耗!DG146</f>
        <v>192800</v>
      </c>
      <c r="CS446" s="13">
        <f t="shared" si="72"/>
        <v>77120</v>
      </c>
      <c r="DR446" s="13">
        <v>142</v>
      </c>
      <c r="DS446" s="13">
        <v>3</v>
      </c>
      <c r="DT446" s="13">
        <f t="shared" si="73"/>
        <v>501800</v>
      </c>
      <c r="EH446" s="13">
        <f>[1]新神器!HA448</f>
        <v>26</v>
      </c>
      <c r="EI446" s="13">
        <f t="shared" si="74"/>
        <v>5</v>
      </c>
      <c r="EJ446" s="13">
        <f t="shared" si="75"/>
        <v>4</v>
      </c>
      <c r="EK446" s="13">
        <f>[1]新神器!HE448</f>
        <v>1606028</v>
      </c>
      <c r="EL446" s="13" t="str">
        <f>[1]新神器!HF448</f>
        <v>神器5-6 : 16级</v>
      </c>
      <c r="EM446" s="13">
        <f>[1]新神器!HH448</f>
        <v>16</v>
      </c>
      <c r="EN446" s="13">
        <f>[1]新神器!HJ448</f>
        <v>10</v>
      </c>
      <c r="EO446" s="13">
        <f>[2]新神器!$AW447*6</f>
        <v>244260</v>
      </c>
      <c r="EP446" s="13">
        <f t="shared" si="76"/>
        <v>20100</v>
      </c>
      <c r="EQ446" s="13">
        <f t="shared" si="71"/>
        <v>4500</v>
      </c>
      <c r="ER446" s="13">
        <f>[1]新神器!$HL448</f>
        <v>23900</v>
      </c>
      <c r="ES446" s="13">
        <f t="shared" si="77"/>
        <v>4523.8999999999996</v>
      </c>
      <c r="ET446" s="13">
        <f t="shared" si="78"/>
        <v>26.66</v>
      </c>
    </row>
    <row r="447" spans="94:150" ht="16.5" x14ac:dyDescent="0.2">
      <c r="CP447" s="33">
        <v>143</v>
      </c>
      <c r="CQ447" s="33">
        <v>4</v>
      </c>
      <c r="CR447" s="13">
        <f>[1]卡牌消耗!DG147</f>
        <v>201600</v>
      </c>
      <c r="CS447" s="13">
        <f t="shared" si="72"/>
        <v>80640</v>
      </c>
      <c r="DR447" s="13">
        <v>143</v>
      </c>
      <c r="DS447" s="13">
        <v>3</v>
      </c>
      <c r="DT447" s="13">
        <f t="shared" si="73"/>
        <v>532200</v>
      </c>
      <c r="EH447" s="13">
        <f>[1]新神器!HA449</f>
        <v>26</v>
      </c>
      <c r="EI447" s="13">
        <f t="shared" si="74"/>
        <v>5</v>
      </c>
      <c r="EJ447" s="13">
        <f t="shared" si="75"/>
        <v>4</v>
      </c>
      <c r="EK447" s="13">
        <f>[1]新神器!HE449</f>
        <v>1606028</v>
      </c>
      <c r="EL447" s="13" t="str">
        <f>[1]新神器!HF449</f>
        <v>神器5-6 : 17级</v>
      </c>
      <c r="EM447" s="13">
        <f>[1]新神器!HH449</f>
        <v>17</v>
      </c>
      <c r="EN447" s="13">
        <f>[1]新神器!HJ449</f>
        <v>10</v>
      </c>
      <c r="EO447" s="13">
        <f>[2]新神器!$AW448*6</f>
        <v>265080</v>
      </c>
      <c r="EP447" s="13">
        <f t="shared" si="76"/>
        <v>20820</v>
      </c>
      <c r="EQ447" s="13">
        <f t="shared" si="71"/>
        <v>4500</v>
      </c>
      <c r="ER447" s="13">
        <f>[1]新神器!$HL449</f>
        <v>24300</v>
      </c>
      <c r="ES447" s="13">
        <f t="shared" si="77"/>
        <v>4524.3</v>
      </c>
      <c r="ET447" s="13">
        <f t="shared" si="78"/>
        <v>27.61</v>
      </c>
    </row>
    <row r="448" spans="94:150" ht="16.5" x14ac:dyDescent="0.2">
      <c r="CP448" s="33">
        <v>144</v>
      </c>
      <c r="CQ448" s="33">
        <v>4</v>
      </c>
      <c r="CR448" s="13">
        <f>[1]卡牌消耗!DG148</f>
        <v>210350</v>
      </c>
      <c r="CS448" s="13">
        <f t="shared" si="72"/>
        <v>84140</v>
      </c>
      <c r="DR448" s="13">
        <v>144</v>
      </c>
      <c r="DS448" s="13">
        <v>3</v>
      </c>
      <c r="DT448" s="13">
        <f t="shared" si="73"/>
        <v>562640</v>
      </c>
      <c r="EH448" s="13">
        <f>[1]新神器!HA450</f>
        <v>26</v>
      </c>
      <c r="EI448" s="13">
        <f t="shared" si="74"/>
        <v>5</v>
      </c>
      <c r="EJ448" s="13">
        <f t="shared" si="75"/>
        <v>4</v>
      </c>
      <c r="EK448" s="13">
        <f>[1]新神器!HE450</f>
        <v>1606028</v>
      </c>
      <c r="EL448" s="13" t="str">
        <f>[1]新神器!HF450</f>
        <v>神器5-6 : 18级</v>
      </c>
      <c r="EM448" s="13">
        <f>[1]新神器!HH450</f>
        <v>18</v>
      </c>
      <c r="EN448" s="13">
        <f>[1]新神器!HJ450</f>
        <v>10</v>
      </c>
      <c r="EO448" s="13">
        <f>[2]新神器!$AW449*6</f>
        <v>286680</v>
      </c>
      <c r="EP448" s="13">
        <f t="shared" si="76"/>
        <v>21600</v>
      </c>
      <c r="EQ448" s="13">
        <f t="shared" si="71"/>
        <v>4500</v>
      </c>
      <c r="ER448" s="13">
        <f>[1]新神器!$HL450</f>
        <v>24700</v>
      </c>
      <c r="ES448" s="13">
        <f t="shared" si="77"/>
        <v>4524.7</v>
      </c>
      <c r="ET448" s="13">
        <f t="shared" si="78"/>
        <v>28.64</v>
      </c>
    </row>
    <row r="449" spans="94:150" ht="16.5" x14ac:dyDescent="0.2">
      <c r="CP449" s="33">
        <v>145</v>
      </c>
      <c r="CQ449" s="33">
        <v>4</v>
      </c>
      <c r="CR449" s="13">
        <f>[1]卡牌消耗!DG149</f>
        <v>209700</v>
      </c>
      <c r="CS449" s="13">
        <f t="shared" si="72"/>
        <v>83880</v>
      </c>
      <c r="DR449" s="13">
        <v>145</v>
      </c>
      <c r="DS449" s="13">
        <v>3</v>
      </c>
      <c r="DT449" s="13">
        <f t="shared" si="73"/>
        <v>593040</v>
      </c>
      <c r="EH449" s="13">
        <f>[1]新神器!HA451</f>
        <v>27</v>
      </c>
      <c r="EI449" s="13">
        <f t="shared" si="74"/>
        <v>6</v>
      </c>
      <c r="EJ449" s="13">
        <f t="shared" si="75"/>
        <v>2</v>
      </c>
      <c r="EK449" s="13">
        <f>[1]新神器!HE451</f>
        <v>1606029</v>
      </c>
      <c r="EL449" s="13" t="str">
        <f>[1]新神器!HF451</f>
        <v>神器6-1 : 1级</v>
      </c>
      <c r="EM449" s="13">
        <f>[1]新神器!HH451</f>
        <v>1</v>
      </c>
      <c r="EN449" s="13">
        <f>[1]新神器!HJ451</f>
        <v>1</v>
      </c>
      <c r="EO449" s="13">
        <f>[2]新神器!$AW450*6</f>
        <v>7890</v>
      </c>
      <c r="EP449" s="13">
        <f t="shared" si="76"/>
        <v>7890</v>
      </c>
      <c r="EQ449" s="13">
        <f t="shared" si="71"/>
        <v>120</v>
      </c>
      <c r="ER449" s="13">
        <f>[1]新神器!$HL451</f>
        <v>10850</v>
      </c>
      <c r="ES449" s="13">
        <f t="shared" si="77"/>
        <v>130.85</v>
      </c>
      <c r="ET449" s="13">
        <f t="shared" si="78"/>
        <v>361.79</v>
      </c>
    </row>
    <row r="450" spans="94:150" ht="16.5" x14ac:dyDescent="0.2">
      <c r="CP450" s="33">
        <v>146</v>
      </c>
      <c r="CQ450" s="33">
        <v>4</v>
      </c>
      <c r="CR450" s="13">
        <f>[1]卡牌消耗!DG150</f>
        <v>220200</v>
      </c>
      <c r="CS450" s="13">
        <f t="shared" si="72"/>
        <v>88080</v>
      </c>
      <c r="DR450" s="13">
        <v>146</v>
      </c>
      <c r="DS450" s="13">
        <v>3</v>
      </c>
      <c r="DT450" s="13">
        <f t="shared" si="73"/>
        <v>623440</v>
      </c>
      <c r="EH450" s="13">
        <f>[1]新神器!HA452</f>
        <v>27</v>
      </c>
      <c r="EI450" s="13">
        <f t="shared" si="74"/>
        <v>6</v>
      </c>
      <c r="EJ450" s="13">
        <f t="shared" si="75"/>
        <v>2</v>
      </c>
      <c r="EK450" s="13">
        <f>[1]新神器!HE452</f>
        <v>1606029</v>
      </c>
      <c r="EL450" s="13" t="str">
        <f>[1]新神器!HF452</f>
        <v>神器6-1 : 2级</v>
      </c>
      <c r="EM450" s="13">
        <f>[1]新神器!HH452</f>
        <v>2</v>
      </c>
      <c r="EN450" s="13">
        <f>[1]新神器!HJ452</f>
        <v>1</v>
      </c>
      <c r="EO450" s="13">
        <f>[2]新神器!$AW451*6</f>
        <v>12300</v>
      </c>
      <c r="EP450" s="13">
        <f t="shared" si="76"/>
        <v>4410</v>
      </c>
      <c r="EQ450" s="13">
        <f t="shared" si="71"/>
        <v>120</v>
      </c>
      <c r="ER450" s="13">
        <f>[1]新神器!$HL452</f>
        <v>11250</v>
      </c>
      <c r="ES450" s="13">
        <f t="shared" si="77"/>
        <v>131.25</v>
      </c>
      <c r="ET450" s="13">
        <f t="shared" si="78"/>
        <v>201.6</v>
      </c>
    </row>
    <row r="451" spans="94:150" ht="16.5" x14ac:dyDescent="0.2">
      <c r="CP451" s="33">
        <v>147</v>
      </c>
      <c r="CQ451" s="33">
        <v>4</v>
      </c>
      <c r="CR451" s="13">
        <f>[1]卡牌消耗!DG151</f>
        <v>230700</v>
      </c>
      <c r="CS451" s="13">
        <f t="shared" si="72"/>
        <v>92280</v>
      </c>
      <c r="DR451" s="13">
        <v>147</v>
      </c>
      <c r="DS451" s="13">
        <v>3</v>
      </c>
      <c r="DT451" s="13">
        <f t="shared" si="73"/>
        <v>653840</v>
      </c>
      <c r="EH451" s="13">
        <f>[1]新神器!HA453</f>
        <v>27</v>
      </c>
      <c r="EI451" s="13">
        <f t="shared" si="74"/>
        <v>6</v>
      </c>
      <c r="EJ451" s="13">
        <f t="shared" si="75"/>
        <v>2</v>
      </c>
      <c r="EK451" s="13">
        <f>[1]新神器!HE453</f>
        <v>1606029</v>
      </c>
      <c r="EL451" s="13" t="str">
        <f>[1]新神器!HF453</f>
        <v>神器6-1 : 3级</v>
      </c>
      <c r="EM451" s="13">
        <f>[1]新神器!HH453</f>
        <v>3</v>
      </c>
      <c r="EN451" s="13">
        <f>[1]新神器!HJ453</f>
        <v>1</v>
      </c>
      <c r="EO451" s="13">
        <f>[2]新神器!$AW452*6</f>
        <v>17010</v>
      </c>
      <c r="EP451" s="13">
        <f t="shared" si="76"/>
        <v>4710</v>
      </c>
      <c r="EQ451" s="13">
        <f t="shared" si="71"/>
        <v>120</v>
      </c>
      <c r="ER451" s="13">
        <f>[1]新神器!$HL453</f>
        <v>11650</v>
      </c>
      <c r="ES451" s="13">
        <f t="shared" si="77"/>
        <v>131.65</v>
      </c>
      <c r="ET451" s="13">
        <f t="shared" si="78"/>
        <v>214.66</v>
      </c>
    </row>
    <row r="452" spans="94:150" ht="16.5" x14ac:dyDescent="0.2">
      <c r="CP452" s="33">
        <v>148</v>
      </c>
      <c r="CQ452" s="33">
        <v>4</v>
      </c>
      <c r="CR452" s="13">
        <f>[1]卡牌消耗!DG152</f>
        <v>241150</v>
      </c>
      <c r="CS452" s="13">
        <f t="shared" si="72"/>
        <v>96460</v>
      </c>
      <c r="DR452" s="13">
        <v>148</v>
      </c>
      <c r="DS452" s="13">
        <v>3</v>
      </c>
      <c r="DT452" s="13">
        <f t="shared" si="73"/>
        <v>684280</v>
      </c>
      <c r="EH452" s="13">
        <f>[1]新神器!HA454</f>
        <v>27</v>
      </c>
      <c r="EI452" s="13">
        <f t="shared" si="74"/>
        <v>6</v>
      </c>
      <c r="EJ452" s="13">
        <f t="shared" si="75"/>
        <v>2</v>
      </c>
      <c r="EK452" s="13">
        <f>[1]新神器!HE454</f>
        <v>1606029</v>
      </c>
      <c r="EL452" s="13" t="str">
        <f>[1]新神器!HF454</f>
        <v>神器6-1 : 4级</v>
      </c>
      <c r="EM452" s="13">
        <f>[1]新神器!HH454</f>
        <v>4</v>
      </c>
      <c r="EN452" s="13">
        <f>[1]新神器!HJ454</f>
        <v>2</v>
      </c>
      <c r="EO452" s="13">
        <f>[2]新神器!$AW453*6</f>
        <v>22020</v>
      </c>
      <c r="EP452" s="13">
        <f t="shared" si="76"/>
        <v>5010</v>
      </c>
      <c r="EQ452" s="13">
        <f t="shared" si="71"/>
        <v>240</v>
      </c>
      <c r="ER452" s="13">
        <f>[1]新神器!$HL454</f>
        <v>12000</v>
      </c>
      <c r="ES452" s="13">
        <f t="shared" si="77"/>
        <v>252</v>
      </c>
      <c r="ET452" s="13">
        <f t="shared" si="78"/>
        <v>119.29</v>
      </c>
    </row>
    <row r="453" spans="94:150" ht="16.5" x14ac:dyDescent="0.2">
      <c r="CP453" s="33">
        <v>149</v>
      </c>
      <c r="CQ453" s="33">
        <v>4</v>
      </c>
      <c r="CR453" s="13">
        <f>[1]卡牌消耗!DG153</f>
        <v>251650</v>
      </c>
      <c r="CS453" s="13">
        <f t="shared" si="72"/>
        <v>100660</v>
      </c>
      <c r="DR453" s="13">
        <v>149</v>
      </c>
      <c r="DS453" s="13">
        <v>3</v>
      </c>
      <c r="DT453" s="13">
        <f t="shared" si="73"/>
        <v>714680</v>
      </c>
      <c r="EH453" s="13">
        <f>[1]新神器!HA455</f>
        <v>27</v>
      </c>
      <c r="EI453" s="13">
        <f t="shared" si="74"/>
        <v>6</v>
      </c>
      <c r="EJ453" s="13">
        <f t="shared" si="75"/>
        <v>2</v>
      </c>
      <c r="EK453" s="13">
        <f>[1]新神器!HE455</f>
        <v>1606029</v>
      </c>
      <c r="EL453" s="13" t="str">
        <f>[1]新神器!HF455</f>
        <v>神器6-1 : 5级</v>
      </c>
      <c r="EM453" s="13">
        <f>[1]新神器!HH455</f>
        <v>5</v>
      </c>
      <c r="EN453" s="13">
        <f>[1]新神器!HJ455</f>
        <v>2</v>
      </c>
      <c r="EO453" s="13">
        <f>[2]新神器!$AW454*6</f>
        <v>27360</v>
      </c>
      <c r="EP453" s="13">
        <f t="shared" si="76"/>
        <v>5340</v>
      </c>
      <c r="EQ453" s="13">
        <f t="shared" ref="EQ453:EQ516" si="79">EN453*INDEX($EB$5:$EB$46,MATCH(EK453,$EA$5:$EA$46,0))</f>
        <v>240</v>
      </c>
      <c r="ER453" s="13">
        <f>[1]新神器!$HL455</f>
        <v>12350</v>
      </c>
      <c r="ES453" s="13">
        <f t="shared" si="77"/>
        <v>252.35</v>
      </c>
      <c r="ET453" s="13">
        <f t="shared" si="78"/>
        <v>126.97</v>
      </c>
    </row>
    <row r="454" spans="94:150" ht="16.5" x14ac:dyDescent="0.2">
      <c r="CP454" s="33">
        <v>150</v>
      </c>
      <c r="CQ454" s="33">
        <v>4</v>
      </c>
      <c r="CR454" s="13">
        <f>[1]卡牌消耗!DG154</f>
        <v>419450</v>
      </c>
      <c r="CS454" s="13">
        <f t="shared" ref="CS454:CS517" si="80">CR454/2.5</f>
        <v>167780</v>
      </c>
      <c r="DR454" s="13">
        <v>150</v>
      </c>
      <c r="DS454" s="13">
        <v>3</v>
      </c>
      <c r="DT454" s="13">
        <f t="shared" ref="DT454:DT517" si="81">INDEX($DL$5:$DO$154,DR454,MIN(DS454,4))</f>
        <v>745080</v>
      </c>
      <c r="EH454" s="13">
        <f>[1]新神器!HA456</f>
        <v>27</v>
      </c>
      <c r="EI454" s="13">
        <f t="shared" ref="EI454:EI517" si="82">INDEX($DX$5:$DX$46,EH454)</f>
        <v>6</v>
      </c>
      <c r="EJ454" s="13">
        <f t="shared" ref="EJ454:EJ517" si="83">INDEX($DZ$5:$DZ$46,EH454)</f>
        <v>2</v>
      </c>
      <c r="EK454" s="13">
        <f>[1]新神器!HE456</f>
        <v>1606029</v>
      </c>
      <c r="EL454" s="13" t="str">
        <f>[1]新神器!HF456</f>
        <v>神器6-1 : 6级</v>
      </c>
      <c r="EM454" s="13">
        <f>[1]新神器!HH456</f>
        <v>6</v>
      </c>
      <c r="EN454" s="13">
        <f>[1]新神器!HJ456</f>
        <v>2</v>
      </c>
      <c r="EO454" s="13">
        <f>[2]新神器!$AW455*6</f>
        <v>33030</v>
      </c>
      <c r="EP454" s="13">
        <f t="shared" ref="EP454:EP517" si="84">IF(EM454&gt;1,EO454-EO453,EO454)</f>
        <v>5670</v>
      </c>
      <c r="EQ454" s="13">
        <f t="shared" si="79"/>
        <v>240</v>
      </c>
      <c r="ER454" s="13">
        <f>[1]新神器!$HL456</f>
        <v>12700</v>
      </c>
      <c r="ES454" s="13">
        <f t="shared" ref="ES454:ES517" si="85">EQ454+ER454/1000</f>
        <v>252.7</v>
      </c>
      <c r="ET454" s="13">
        <f t="shared" ref="ET454:ET517" si="86">ROUND(EP454*6/ES454,2)</f>
        <v>134.63</v>
      </c>
    </row>
    <row r="455" spans="94:150" ht="16.5" x14ac:dyDescent="0.2">
      <c r="CP455" s="33">
        <v>1</v>
      </c>
      <c r="CQ455" s="33">
        <v>5</v>
      </c>
      <c r="CR455" s="13">
        <f>[1]卡牌消耗!DH5</f>
        <v>450</v>
      </c>
      <c r="CS455" s="13">
        <f t="shared" si="80"/>
        <v>180</v>
      </c>
      <c r="DR455" s="13">
        <v>1</v>
      </c>
      <c r="DS455" s="13">
        <v>4</v>
      </c>
      <c r="DT455" s="13">
        <f t="shared" si="81"/>
        <v>1240</v>
      </c>
      <c r="EH455" s="13">
        <f>[1]新神器!HA457</f>
        <v>27</v>
      </c>
      <c r="EI455" s="13">
        <f t="shared" si="82"/>
        <v>6</v>
      </c>
      <c r="EJ455" s="13">
        <f t="shared" si="83"/>
        <v>2</v>
      </c>
      <c r="EK455" s="13">
        <f>[1]新神器!HE457</f>
        <v>1606029</v>
      </c>
      <c r="EL455" s="13" t="str">
        <f>[1]新神器!HF457</f>
        <v>神器6-1 : 7级</v>
      </c>
      <c r="EM455" s="13">
        <f>[1]新神器!HH457</f>
        <v>7</v>
      </c>
      <c r="EN455" s="13">
        <f>[1]新神器!HJ457</f>
        <v>3</v>
      </c>
      <c r="EO455" s="13">
        <f>[2]新神器!$AW456*6</f>
        <v>39060</v>
      </c>
      <c r="EP455" s="13">
        <f t="shared" si="84"/>
        <v>6030</v>
      </c>
      <c r="EQ455" s="13">
        <f t="shared" si="79"/>
        <v>360</v>
      </c>
      <c r="ER455" s="13">
        <f>[1]新神器!$HL457</f>
        <v>13050</v>
      </c>
      <c r="ES455" s="13">
        <f t="shared" si="85"/>
        <v>373.05</v>
      </c>
      <c r="ET455" s="13">
        <f t="shared" si="86"/>
        <v>96.98</v>
      </c>
    </row>
    <row r="456" spans="94:150" ht="16.5" x14ac:dyDescent="0.2">
      <c r="CP456" s="33">
        <v>2</v>
      </c>
      <c r="CQ456" s="33">
        <v>5</v>
      </c>
      <c r="CR456" s="13">
        <f>[1]卡牌消耗!DH6</f>
        <v>600</v>
      </c>
      <c r="CS456" s="13">
        <f t="shared" si="80"/>
        <v>240</v>
      </c>
      <c r="DR456" s="13">
        <v>2</v>
      </c>
      <c r="DS456" s="13">
        <v>4</v>
      </c>
      <c r="DT456" s="13">
        <f t="shared" si="81"/>
        <v>1280</v>
      </c>
      <c r="EH456" s="13">
        <f>[1]新神器!HA458</f>
        <v>27</v>
      </c>
      <c r="EI456" s="13">
        <f t="shared" si="82"/>
        <v>6</v>
      </c>
      <c r="EJ456" s="13">
        <f t="shared" si="83"/>
        <v>2</v>
      </c>
      <c r="EK456" s="13">
        <f>[1]新神器!HE458</f>
        <v>1606029</v>
      </c>
      <c r="EL456" s="13" t="str">
        <f>[1]新神器!HF458</f>
        <v>神器6-1 : 8级</v>
      </c>
      <c r="EM456" s="13">
        <f>[1]新神器!HH458</f>
        <v>8</v>
      </c>
      <c r="EN456" s="13">
        <f>[1]新神器!HJ458</f>
        <v>3</v>
      </c>
      <c r="EO456" s="13">
        <f>[2]新神器!$AW457*6</f>
        <v>45330</v>
      </c>
      <c r="EP456" s="13">
        <f t="shared" si="84"/>
        <v>6270</v>
      </c>
      <c r="EQ456" s="13">
        <f t="shared" si="79"/>
        <v>360</v>
      </c>
      <c r="ER456" s="13">
        <f>[1]新神器!$HL458</f>
        <v>13400</v>
      </c>
      <c r="ES456" s="13">
        <f t="shared" si="85"/>
        <v>373.4</v>
      </c>
      <c r="ET456" s="13">
        <f t="shared" si="86"/>
        <v>100.75</v>
      </c>
    </row>
    <row r="457" spans="94:150" ht="16.5" x14ac:dyDescent="0.2">
      <c r="CP457" s="33">
        <v>3</v>
      </c>
      <c r="CQ457" s="33">
        <v>5</v>
      </c>
      <c r="CR457" s="13">
        <f>[1]卡牌消耗!DH7</f>
        <v>650</v>
      </c>
      <c r="CS457" s="13">
        <f t="shared" si="80"/>
        <v>260</v>
      </c>
      <c r="DR457" s="13">
        <v>3</v>
      </c>
      <c r="DS457" s="13">
        <v>4</v>
      </c>
      <c r="DT457" s="13">
        <f t="shared" si="81"/>
        <v>1360</v>
      </c>
      <c r="EH457" s="13">
        <f>[1]新神器!HA459</f>
        <v>27</v>
      </c>
      <c r="EI457" s="13">
        <f t="shared" si="82"/>
        <v>6</v>
      </c>
      <c r="EJ457" s="13">
        <f t="shared" si="83"/>
        <v>2</v>
      </c>
      <c r="EK457" s="13">
        <f>[1]新神器!HE459</f>
        <v>1606029</v>
      </c>
      <c r="EL457" s="13" t="str">
        <f>[1]新神器!HF459</f>
        <v>神器6-1 : 9级</v>
      </c>
      <c r="EM457" s="13">
        <f>[1]新神器!HH459</f>
        <v>9</v>
      </c>
      <c r="EN457" s="13">
        <f>[1]新神器!HJ459</f>
        <v>3</v>
      </c>
      <c r="EO457" s="13">
        <f>[2]新神器!$AW458*6</f>
        <v>51960</v>
      </c>
      <c r="EP457" s="13">
        <f t="shared" si="84"/>
        <v>6630</v>
      </c>
      <c r="EQ457" s="13">
        <f t="shared" si="79"/>
        <v>360</v>
      </c>
      <c r="ER457" s="13">
        <f>[1]新神器!$HL459</f>
        <v>13700</v>
      </c>
      <c r="ES457" s="13">
        <f t="shared" si="85"/>
        <v>373.7</v>
      </c>
      <c r="ET457" s="13">
        <f t="shared" si="86"/>
        <v>106.45</v>
      </c>
    </row>
    <row r="458" spans="94:150" ht="16.5" x14ac:dyDescent="0.2">
      <c r="CP458" s="33">
        <v>4</v>
      </c>
      <c r="CQ458" s="33">
        <v>5</v>
      </c>
      <c r="CR458" s="13">
        <f>[1]卡牌消耗!DH8</f>
        <v>750</v>
      </c>
      <c r="CS458" s="13">
        <f t="shared" si="80"/>
        <v>300</v>
      </c>
      <c r="DR458" s="13">
        <v>4</v>
      </c>
      <c r="DS458" s="13">
        <v>4</v>
      </c>
      <c r="DT458" s="13">
        <f t="shared" si="81"/>
        <v>1400</v>
      </c>
      <c r="EH458" s="13">
        <f>[1]新神器!HA460</f>
        <v>27</v>
      </c>
      <c r="EI458" s="13">
        <f t="shared" si="82"/>
        <v>6</v>
      </c>
      <c r="EJ458" s="13">
        <f t="shared" si="83"/>
        <v>2</v>
      </c>
      <c r="EK458" s="13">
        <f>[1]新神器!HE460</f>
        <v>1606029</v>
      </c>
      <c r="EL458" s="13" t="str">
        <f>[1]新神器!HF460</f>
        <v>神器6-1 : 10级</v>
      </c>
      <c r="EM458" s="13">
        <f>[1]新神器!HH460</f>
        <v>10</v>
      </c>
      <c r="EN458" s="13">
        <f>[1]新神器!HJ460</f>
        <v>5</v>
      </c>
      <c r="EO458" s="13">
        <f>[2]新神器!$AW459*6</f>
        <v>58920</v>
      </c>
      <c r="EP458" s="13">
        <f t="shared" si="84"/>
        <v>6960</v>
      </c>
      <c r="EQ458" s="13">
        <f t="shared" si="79"/>
        <v>600</v>
      </c>
      <c r="ER458" s="13">
        <f>[1]新神器!$HL460</f>
        <v>14050</v>
      </c>
      <c r="ES458" s="13">
        <f t="shared" si="85"/>
        <v>614.04999999999995</v>
      </c>
      <c r="ET458" s="13">
        <f t="shared" si="86"/>
        <v>68.010000000000005</v>
      </c>
    </row>
    <row r="459" spans="94:150" ht="16.5" x14ac:dyDescent="0.2">
      <c r="CP459" s="33">
        <v>5</v>
      </c>
      <c r="CQ459" s="33">
        <v>5</v>
      </c>
      <c r="CR459" s="13">
        <f>[1]卡牌消耗!DH9</f>
        <v>900</v>
      </c>
      <c r="CS459" s="13">
        <f t="shared" si="80"/>
        <v>360</v>
      </c>
      <c r="DR459" s="13">
        <v>5</v>
      </c>
      <c r="DS459" s="13">
        <v>4</v>
      </c>
      <c r="DT459" s="13">
        <f t="shared" si="81"/>
        <v>1480</v>
      </c>
      <c r="EH459" s="13">
        <f>[1]新神器!HA461</f>
        <v>27</v>
      </c>
      <c r="EI459" s="13">
        <f t="shared" si="82"/>
        <v>6</v>
      </c>
      <c r="EJ459" s="13">
        <f t="shared" si="83"/>
        <v>2</v>
      </c>
      <c r="EK459" s="13">
        <f>[1]新神器!HE461</f>
        <v>1606029</v>
      </c>
      <c r="EL459" s="13" t="str">
        <f>[1]新神器!HF461</f>
        <v>神器6-1 : 11级</v>
      </c>
      <c r="EM459" s="13">
        <f>[1]新神器!HH461</f>
        <v>11</v>
      </c>
      <c r="EN459" s="13">
        <f>[1]新神器!HJ461</f>
        <v>5</v>
      </c>
      <c r="EO459" s="13">
        <f>[2]新神器!$AW460*6</f>
        <v>66150</v>
      </c>
      <c r="EP459" s="13">
        <f t="shared" si="84"/>
        <v>7230</v>
      </c>
      <c r="EQ459" s="13">
        <f t="shared" si="79"/>
        <v>600</v>
      </c>
      <c r="ER459" s="13">
        <f>[1]新神器!$HL461</f>
        <v>14350</v>
      </c>
      <c r="ES459" s="13">
        <f t="shared" si="85"/>
        <v>614.35</v>
      </c>
      <c r="ET459" s="13">
        <f t="shared" si="86"/>
        <v>70.61</v>
      </c>
    </row>
    <row r="460" spans="94:150" ht="16.5" x14ac:dyDescent="0.2">
      <c r="CP460" s="33">
        <v>6</v>
      </c>
      <c r="CQ460" s="33">
        <v>5</v>
      </c>
      <c r="CR460" s="13">
        <f>[1]卡牌消耗!DH10</f>
        <v>950</v>
      </c>
      <c r="CS460" s="13">
        <f t="shared" si="80"/>
        <v>380</v>
      </c>
      <c r="DR460" s="13">
        <v>6</v>
      </c>
      <c r="DS460" s="13">
        <v>4</v>
      </c>
      <c r="DT460" s="13">
        <f t="shared" si="81"/>
        <v>1520</v>
      </c>
      <c r="EH460" s="13">
        <f>[1]新神器!HA462</f>
        <v>27</v>
      </c>
      <c r="EI460" s="13">
        <f t="shared" si="82"/>
        <v>6</v>
      </c>
      <c r="EJ460" s="13">
        <f t="shared" si="83"/>
        <v>2</v>
      </c>
      <c r="EK460" s="13">
        <f>[1]新神器!HE462</f>
        <v>1606029</v>
      </c>
      <c r="EL460" s="13" t="str">
        <f>[1]新神器!HF462</f>
        <v>神器6-1 : 12级</v>
      </c>
      <c r="EM460" s="13">
        <f>[1]新神器!HH462</f>
        <v>12</v>
      </c>
      <c r="EN460" s="13">
        <f>[1]新神器!HJ462</f>
        <v>6</v>
      </c>
      <c r="EO460" s="13">
        <f>[2]新神器!$AW461*6</f>
        <v>73710</v>
      </c>
      <c r="EP460" s="13">
        <f t="shared" si="84"/>
        <v>7560</v>
      </c>
      <c r="EQ460" s="13">
        <f t="shared" si="79"/>
        <v>720</v>
      </c>
      <c r="ER460" s="13">
        <f>[1]新神器!$HL462</f>
        <v>14650</v>
      </c>
      <c r="ES460" s="13">
        <f t="shared" si="85"/>
        <v>734.65</v>
      </c>
      <c r="ET460" s="13">
        <f t="shared" si="86"/>
        <v>61.74</v>
      </c>
    </row>
    <row r="461" spans="94:150" ht="16.5" x14ac:dyDescent="0.2">
      <c r="CP461" s="33">
        <v>7</v>
      </c>
      <c r="CQ461" s="33">
        <v>5</v>
      </c>
      <c r="CR461" s="13">
        <f>[1]卡牌消耗!DH11</f>
        <v>1050</v>
      </c>
      <c r="CS461" s="13">
        <f t="shared" si="80"/>
        <v>420</v>
      </c>
      <c r="DR461" s="13">
        <v>7</v>
      </c>
      <c r="DS461" s="13">
        <v>4</v>
      </c>
      <c r="DT461" s="13">
        <f t="shared" si="81"/>
        <v>1600</v>
      </c>
      <c r="EH461" s="13">
        <f>[1]新神器!HA463</f>
        <v>27</v>
      </c>
      <c r="EI461" s="13">
        <f t="shared" si="82"/>
        <v>6</v>
      </c>
      <c r="EJ461" s="13">
        <f t="shared" si="83"/>
        <v>2</v>
      </c>
      <c r="EK461" s="13">
        <f>[1]新神器!HE463</f>
        <v>1606029</v>
      </c>
      <c r="EL461" s="13" t="str">
        <f>[1]新神器!HF463</f>
        <v>神器6-1 : 13级</v>
      </c>
      <c r="EM461" s="13">
        <f>[1]新神器!HH463</f>
        <v>13</v>
      </c>
      <c r="EN461" s="13">
        <f>[1]新神器!HJ463</f>
        <v>7</v>
      </c>
      <c r="EO461" s="13">
        <f>[2]新神器!$AW462*6</f>
        <v>81540</v>
      </c>
      <c r="EP461" s="13">
        <f t="shared" si="84"/>
        <v>7830</v>
      </c>
      <c r="EQ461" s="13">
        <f t="shared" si="79"/>
        <v>840</v>
      </c>
      <c r="ER461" s="13">
        <f>[1]新神器!$HL463</f>
        <v>14950</v>
      </c>
      <c r="ES461" s="13">
        <f t="shared" si="85"/>
        <v>854.95</v>
      </c>
      <c r="ET461" s="13">
        <f t="shared" si="86"/>
        <v>54.95</v>
      </c>
    </row>
    <row r="462" spans="94:150" ht="16.5" x14ac:dyDescent="0.2">
      <c r="CP462" s="33">
        <v>8</v>
      </c>
      <c r="CQ462" s="33">
        <v>5</v>
      </c>
      <c r="CR462" s="13">
        <f>[1]卡牌消耗!DH12</f>
        <v>1100</v>
      </c>
      <c r="CS462" s="13">
        <f t="shared" si="80"/>
        <v>440</v>
      </c>
      <c r="DR462" s="13">
        <v>8</v>
      </c>
      <c r="DS462" s="13">
        <v>4</v>
      </c>
      <c r="DT462" s="13">
        <f t="shared" si="81"/>
        <v>1640</v>
      </c>
      <c r="EH462" s="13">
        <f>[1]新神器!HA464</f>
        <v>27</v>
      </c>
      <c r="EI462" s="13">
        <f t="shared" si="82"/>
        <v>6</v>
      </c>
      <c r="EJ462" s="13">
        <f t="shared" si="83"/>
        <v>2</v>
      </c>
      <c r="EK462" s="13">
        <f>[1]新神器!HE464</f>
        <v>1606029</v>
      </c>
      <c r="EL462" s="13" t="str">
        <f>[1]新神器!HF464</f>
        <v>神器6-1 : 14级</v>
      </c>
      <c r="EM462" s="13">
        <f>[1]新神器!HH464</f>
        <v>14</v>
      </c>
      <c r="EN462" s="13">
        <f>[1]新神器!HJ464</f>
        <v>7</v>
      </c>
      <c r="EO462" s="13">
        <f>[2]新神器!$AW463*6</f>
        <v>89730</v>
      </c>
      <c r="EP462" s="13">
        <f t="shared" si="84"/>
        <v>8190</v>
      </c>
      <c r="EQ462" s="13">
        <f t="shared" si="79"/>
        <v>840</v>
      </c>
      <c r="ER462" s="13">
        <f>[1]新神器!$HL464</f>
        <v>15250</v>
      </c>
      <c r="ES462" s="13">
        <f t="shared" si="85"/>
        <v>855.25</v>
      </c>
      <c r="ET462" s="13">
        <f t="shared" si="86"/>
        <v>57.46</v>
      </c>
    </row>
    <row r="463" spans="94:150" ht="16.5" x14ac:dyDescent="0.2">
      <c r="CP463" s="33">
        <v>9</v>
      </c>
      <c r="CQ463" s="33">
        <v>5</v>
      </c>
      <c r="CR463" s="13">
        <f>[1]卡牌消耗!DH13</f>
        <v>1150</v>
      </c>
      <c r="CS463" s="13">
        <f t="shared" si="80"/>
        <v>460</v>
      </c>
      <c r="DR463" s="13">
        <v>9</v>
      </c>
      <c r="DS463" s="13">
        <v>4</v>
      </c>
      <c r="DT463" s="13">
        <f t="shared" si="81"/>
        <v>1680</v>
      </c>
      <c r="EH463" s="13">
        <f>[1]新神器!HA465</f>
        <v>27</v>
      </c>
      <c r="EI463" s="13">
        <f t="shared" si="82"/>
        <v>6</v>
      </c>
      <c r="EJ463" s="13">
        <f t="shared" si="83"/>
        <v>2</v>
      </c>
      <c r="EK463" s="13">
        <f>[1]新神器!HE465</f>
        <v>1606029</v>
      </c>
      <c r="EL463" s="13" t="str">
        <f>[1]新神器!HF465</f>
        <v>神器6-1 : 15级</v>
      </c>
      <c r="EM463" s="13">
        <f>[1]新神器!HH465</f>
        <v>15</v>
      </c>
      <c r="EN463" s="13">
        <f>[1]新神器!HJ465</f>
        <v>7</v>
      </c>
      <c r="EO463" s="13">
        <f>[2]新神器!$AW464*6</f>
        <v>98250</v>
      </c>
      <c r="EP463" s="13">
        <f t="shared" si="84"/>
        <v>8520</v>
      </c>
      <c r="EQ463" s="13">
        <f t="shared" si="79"/>
        <v>840</v>
      </c>
      <c r="ER463" s="13">
        <f>[1]新神器!$HL465</f>
        <v>15500</v>
      </c>
      <c r="ES463" s="13">
        <f t="shared" si="85"/>
        <v>855.5</v>
      </c>
      <c r="ET463" s="13">
        <f t="shared" si="86"/>
        <v>59.75</v>
      </c>
    </row>
    <row r="464" spans="94:150" ht="16.5" x14ac:dyDescent="0.2">
      <c r="CP464" s="33">
        <v>10</v>
      </c>
      <c r="CQ464" s="33">
        <v>5</v>
      </c>
      <c r="CR464" s="13">
        <f>[1]卡牌消耗!DH14</f>
        <v>1200</v>
      </c>
      <c r="CS464" s="13">
        <f t="shared" si="80"/>
        <v>480</v>
      </c>
      <c r="DR464" s="13">
        <v>10</v>
      </c>
      <c r="DS464" s="13">
        <v>4</v>
      </c>
      <c r="DT464" s="13">
        <f t="shared" si="81"/>
        <v>1760</v>
      </c>
      <c r="EH464" s="13">
        <f>[1]新神器!HA466</f>
        <v>27</v>
      </c>
      <c r="EI464" s="13">
        <f t="shared" si="82"/>
        <v>6</v>
      </c>
      <c r="EJ464" s="13">
        <f t="shared" si="83"/>
        <v>2</v>
      </c>
      <c r="EK464" s="13">
        <f>[1]新神器!HE466</f>
        <v>1606029</v>
      </c>
      <c r="EL464" s="13" t="str">
        <f>[1]新神器!HF466</f>
        <v>神器6-1 : 16级</v>
      </c>
      <c r="EM464" s="13">
        <f>[1]新神器!HH466</f>
        <v>16</v>
      </c>
      <c r="EN464" s="13">
        <f>[1]新神器!HJ466</f>
        <v>10</v>
      </c>
      <c r="EO464" s="13">
        <f>[2]新神器!$AW465*6</f>
        <v>107100</v>
      </c>
      <c r="EP464" s="13">
        <f t="shared" si="84"/>
        <v>8850</v>
      </c>
      <c r="EQ464" s="13">
        <f t="shared" si="79"/>
        <v>1200</v>
      </c>
      <c r="ER464" s="13">
        <f>[1]新神器!$HL466</f>
        <v>15800</v>
      </c>
      <c r="ES464" s="13">
        <f t="shared" si="85"/>
        <v>1215.8</v>
      </c>
      <c r="ET464" s="13">
        <f t="shared" si="86"/>
        <v>43.67</v>
      </c>
    </row>
    <row r="465" spans="94:150" ht="16.5" x14ac:dyDescent="0.2">
      <c r="CP465" s="33">
        <v>11</v>
      </c>
      <c r="CQ465" s="33">
        <v>5</v>
      </c>
      <c r="CR465" s="13">
        <f>[1]卡牌消耗!DH15</f>
        <v>1250</v>
      </c>
      <c r="CS465" s="13">
        <f t="shared" si="80"/>
        <v>500</v>
      </c>
      <c r="DR465" s="13">
        <v>11</v>
      </c>
      <c r="DS465" s="13">
        <v>4</v>
      </c>
      <c r="DT465" s="13">
        <f t="shared" si="81"/>
        <v>1800</v>
      </c>
      <c r="EH465" s="13">
        <f>[1]新神器!HA467</f>
        <v>27</v>
      </c>
      <c r="EI465" s="13">
        <f t="shared" si="82"/>
        <v>6</v>
      </c>
      <c r="EJ465" s="13">
        <f t="shared" si="83"/>
        <v>2</v>
      </c>
      <c r="EK465" s="13">
        <f>[1]新神器!HE467</f>
        <v>1606029</v>
      </c>
      <c r="EL465" s="13" t="str">
        <f>[1]新神器!HF467</f>
        <v>神器6-1 : 17级</v>
      </c>
      <c r="EM465" s="13">
        <f>[1]新神器!HH467</f>
        <v>17</v>
      </c>
      <c r="EN465" s="13">
        <f>[1]新神器!HJ467</f>
        <v>10</v>
      </c>
      <c r="EO465" s="13">
        <f>[2]新神器!$AW466*6</f>
        <v>116220</v>
      </c>
      <c r="EP465" s="13">
        <f t="shared" si="84"/>
        <v>9120</v>
      </c>
      <c r="EQ465" s="13">
        <f t="shared" si="79"/>
        <v>1200</v>
      </c>
      <c r="ER465" s="13">
        <f>[1]新神器!$HL467</f>
        <v>16050</v>
      </c>
      <c r="ES465" s="13">
        <f t="shared" si="85"/>
        <v>1216.05</v>
      </c>
      <c r="ET465" s="13">
        <f t="shared" si="86"/>
        <v>45</v>
      </c>
    </row>
    <row r="466" spans="94:150" ht="16.5" x14ac:dyDescent="0.2">
      <c r="CP466" s="33">
        <v>12</v>
      </c>
      <c r="CQ466" s="33">
        <v>5</v>
      </c>
      <c r="CR466" s="13">
        <f>[1]卡牌消耗!DH16</f>
        <v>1350</v>
      </c>
      <c r="CS466" s="13">
        <f t="shared" si="80"/>
        <v>540</v>
      </c>
      <c r="DR466" s="13">
        <v>12</v>
      </c>
      <c r="DS466" s="13">
        <v>4</v>
      </c>
      <c r="DT466" s="13">
        <f t="shared" si="81"/>
        <v>1880</v>
      </c>
      <c r="EH466" s="13">
        <f>[1]新神器!HA468</f>
        <v>27</v>
      </c>
      <c r="EI466" s="13">
        <f t="shared" si="82"/>
        <v>6</v>
      </c>
      <c r="EJ466" s="13">
        <f t="shared" si="83"/>
        <v>2</v>
      </c>
      <c r="EK466" s="13">
        <f>[1]新神器!HE468</f>
        <v>1606029</v>
      </c>
      <c r="EL466" s="13" t="str">
        <f>[1]新神器!HF468</f>
        <v>神器6-1 : 18级</v>
      </c>
      <c r="EM466" s="13">
        <f>[1]新神器!HH468</f>
        <v>18</v>
      </c>
      <c r="EN466" s="13">
        <f>[1]新神器!HJ468</f>
        <v>10</v>
      </c>
      <c r="EO466" s="13">
        <f>[2]新神器!$AW467*6</f>
        <v>125670</v>
      </c>
      <c r="EP466" s="13">
        <f t="shared" si="84"/>
        <v>9450</v>
      </c>
      <c r="EQ466" s="13">
        <f t="shared" si="79"/>
        <v>1200</v>
      </c>
      <c r="ER466" s="13">
        <f>[1]新神器!$HL468</f>
        <v>16350</v>
      </c>
      <c r="ES466" s="13">
        <f t="shared" si="85"/>
        <v>1216.3499999999999</v>
      </c>
      <c r="ET466" s="13">
        <f t="shared" si="86"/>
        <v>46.61</v>
      </c>
    </row>
    <row r="467" spans="94:150" ht="16.5" x14ac:dyDescent="0.2">
      <c r="CP467" s="33">
        <v>13</v>
      </c>
      <c r="CQ467" s="33">
        <v>5</v>
      </c>
      <c r="CR467" s="13">
        <f>[1]卡牌消耗!DH17</f>
        <v>1400</v>
      </c>
      <c r="CS467" s="13">
        <f t="shared" si="80"/>
        <v>560</v>
      </c>
      <c r="DR467" s="13">
        <v>13</v>
      </c>
      <c r="DS467" s="13">
        <v>4</v>
      </c>
      <c r="DT467" s="13">
        <f t="shared" si="81"/>
        <v>1920</v>
      </c>
      <c r="EH467" s="13">
        <f>[1]新神器!HA469</f>
        <v>27</v>
      </c>
      <c r="EI467" s="13">
        <f t="shared" si="82"/>
        <v>6</v>
      </c>
      <c r="EJ467" s="13">
        <f t="shared" si="83"/>
        <v>2</v>
      </c>
      <c r="EK467" s="13">
        <f>[1]新神器!HE469</f>
        <v>1606029</v>
      </c>
      <c r="EL467" s="13" t="str">
        <f>[1]新神器!HF469</f>
        <v>神器6-1 : 19级</v>
      </c>
      <c r="EM467" s="13">
        <f>[1]新神器!HH469</f>
        <v>19</v>
      </c>
      <c r="EN467" s="13">
        <f>[1]新神器!HJ469</f>
        <v>15</v>
      </c>
      <c r="EO467" s="13">
        <f>[2]新神器!$AW468*6</f>
        <v>135390</v>
      </c>
      <c r="EP467" s="13">
        <f t="shared" si="84"/>
        <v>9720</v>
      </c>
      <c r="EQ467" s="13">
        <f t="shared" si="79"/>
        <v>1800</v>
      </c>
      <c r="ER467" s="13">
        <f>[1]新神器!$HL469</f>
        <v>16600</v>
      </c>
      <c r="ES467" s="13">
        <f t="shared" si="85"/>
        <v>1816.6</v>
      </c>
      <c r="ET467" s="13">
        <f t="shared" si="86"/>
        <v>32.1</v>
      </c>
    </row>
    <row r="468" spans="94:150" ht="16.5" x14ac:dyDescent="0.2">
      <c r="CP468" s="33">
        <v>14</v>
      </c>
      <c r="CQ468" s="33">
        <v>5</v>
      </c>
      <c r="CR468" s="13">
        <f>[1]卡牌消耗!DH18</f>
        <v>1450</v>
      </c>
      <c r="CS468" s="13">
        <f t="shared" si="80"/>
        <v>580</v>
      </c>
      <c r="DR468" s="13">
        <v>14</v>
      </c>
      <c r="DS468" s="13">
        <v>4</v>
      </c>
      <c r="DT468" s="13">
        <f t="shared" si="81"/>
        <v>2000</v>
      </c>
      <c r="EH468" s="13">
        <f>[1]新神器!HA470</f>
        <v>27</v>
      </c>
      <c r="EI468" s="13">
        <f t="shared" si="82"/>
        <v>6</v>
      </c>
      <c r="EJ468" s="13">
        <f t="shared" si="83"/>
        <v>2</v>
      </c>
      <c r="EK468" s="13">
        <f>[1]新神器!HE470</f>
        <v>1606029</v>
      </c>
      <c r="EL468" s="13" t="str">
        <f>[1]新神器!HF470</f>
        <v>神器6-1 : 20级</v>
      </c>
      <c r="EM468" s="13">
        <f>[1]新神器!HH470</f>
        <v>20</v>
      </c>
      <c r="EN468" s="13">
        <f>[1]新神器!HJ470</f>
        <v>15</v>
      </c>
      <c r="EO468" s="13">
        <f>[2]新神器!$AW469*6</f>
        <v>145470</v>
      </c>
      <c r="EP468" s="13">
        <f t="shared" si="84"/>
        <v>10080</v>
      </c>
      <c r="EQ468" s="13">
        <f t="shared" si="79"/>
        <v>1800</v>
      </c>
      <c r="ER468" s="13">
        <f>[1]新神器!$HL470</f>
        <v>16850</v>
      </c>
      <c r="ES468" s="13">
        <f t="shared" si="85"/>
        <v>1816.85</v>
      </c>
      <c r="ET468" s="13">
        <f t="shared" si="86"/>
        <v>33.29</v>
      </c>
    </row>
    <row r="469" spans="94:150" ht="16.5" x14ac:dyDescent="0.2">
      <c r="CP469" s="33">
        <v>15</v>
      </c>
      <c r="CQ469" s="33">
        <v>5</v>
      </c>
      <c r="CR469" s="13">
        <f>[1]卡牌消耗!DH19</f>
        <v>2400</v>
      </c>
      <c r="CS469" s="13">
        <f t="shared" si="80"/>
        <v>960</v>
      </c>
      <c r="DR469" s="13">
        <v>15</v>
      </c>
      <c r="DS469" s="13">
        <v>4</v>
      </c>
      <c r="DT469" s="13">
        <f t="shared" si="81"/>
        <v>2040</v>
      </c>
      <c r="EH469" s="13">
        <f>[1]新神器!HA471</f>
        <v>27</v>
      </c>
      <c r="EI469" s="13">
        <f t="shared" si="82"/>
        <v>6</v>
      </c>
      <c r="EJ469" s="13">
        <f t="shared" si="83"/>
        <v>2</v>
      </c>
      <c r="EK469" s="13">
        <f>[1]新神器!HE471</f>
        <v>1606029</v>
      </c>
      <c r="EL469" s="13" t="str">
        <f>[1]新神器!HF471</f>
        <v>神器6-1 : 21级</v>
      </c>
      <c r="EM469" s="13">
        <f>[1]新神器!HH471</f>
        <v>21</v>
      </c>
      <c r="EN469" s="13">
        <f>[1]新神器!HJ471</f>
        <v>15</v>
      </c>
      <c r="EO469" s="13">
        <f>[2]新神器!$AW470*6</f>
        <v>155880</v>
      </c>
      <c r="EP469" s="13">
        <f t="shared" si="84"/>
        <v>10410</v>
      </c>
      <c r="EQ469" s="13">
        <f t="shared" si="79"/>
        <v>1800</v>
      </c>
      <c r="ER469" s="13">
        <f>[1]新神器!$HL471</f>
        <v>17100</v>
      </c>
      <c r="ES469" s="13">
        <f t="shared" si="85"/>
        <v>1817.1</v>
      </c>
      <c r="ET469" s="13">
        <f t="shared" si="86"/>
        <v>34.369999999999997</v>
      </c>
    </row>
    <row r="470" spans="94:150" ht="16.5" x14ac:dyDescent="0.2">
      <c r="CP470" s="33">
        <v>16</v>
      </c>
      <c r="CQ470" s="33">
        <v>5</v>
      </c>
      <c r="CR470" s="13">
        <f>[1]卡牌消耗!DH20</f>
        <v>2750</v>
      </c>
      <c r="CS470" s="13">
        <f t="shared" si="80"/>
        <v>1100</v>
      </c>
      <c r="DR470" s="13">
        <v>16</v>
      </c>
      <c r="DS470" s="13">
        <v>4</v>
      </c>
      <c r="DT470" s="13">
        <f t="shared" si="81"/>
        <v>2120</v>
      </c>
      <c r="EH470" s="13">
        <f>[1]新神器!HA472</f>
        <v>28</v>
      </c>
      <c r="EI470" s="13">
        <f t="shared" si="82"/>
        <v>6</v>
      </c>
      <c r="EJ470" s="13">
        <f t="shared" si="83"/>
        <v>2</v>
      </c>
      <c r="EK470" s="13">
        <f>[1]新神器!HE472</f>
        <v>1606030</v>
      </c>
      <c r="EL470" s="13" t="str">
        <f>[1]新神器!HF472</f>
        <v>神器6-2 : 1级</v>
      </c>
      <c r="EM470" s="13">
        <f>[1]新神器!HH472</f>
        <v>1</v>
      </c>
      <c r="EN470" s="13">
        <f>[1]新神器!HJ472</f>
        <v>1</v>
      </c>
      <c r="EO470" s="13">
        <f>[2]新神器!$AW471*6</f>
        <v>8382</v>
      </c>
      <c r="EP470" s="13">
        <f t="shared" si="84"/>
        <v>8382</v>
      </c>
      <c r="EQ470" s="13">
        <f t="shared" si="79"/>
        <v>120</v>
      </c>
      <c r="ER470" s="13">
        <f>[1]新神器!$HL472</f>
        <v>10850</v>
      </c>
      <c r="ES470" s="13">
        <f t="shared" si="85"/>
        <v>130.85</v>
      </c>
      <c r="ET470" s="13">
        <f t="shared" si="86"/>
        <v>384.35</v>
      </c>
    </row>
    <row r="471" spans="94:150" ht="16.5" x14ac:dyDescent="0.2">
      <c r="CP471" s="33">
        <v>17</v>
      </c>
      <c r="CQ471" s="33">
        <v>5</v>
      </c>
      <c r="CR471" s="13">
        <f>[1]卡牌消耗!DH21</f>
        <v>3050</v>
      </c>
      <c r="CS471" s="13">
        <f t="shared" si="80"/>
        <v>1220</v>
      </c>
      <c r="DR471" s="13">
        <v>17</v>
      </c>
      <c r="DS471" s="13">
        <v>4</v>
      </c>
      <c r="DT471" s="13">
        <f t="shared" si="81"/>
        <v>2160</v>
      </c>
      <c r="EH471" s="13">
        <f>[1]新神器!HA473</f>
        <v>28</v>
      </c>
      <c r="EI471" s="13">
        <f t="shared" si="82"/>
        <v>6</v>
      </c>
      <c r="EJ471" s="13">
        <f t="shared" si="83"/>
        <v>2</v>
      </c>
      <c r="EK471" s="13">
        <f>[1]新神器!HE473</f>
        <v>1606030</v>
      </c>
      <c r="EL471" s="13" t="str">
        <f>[1]新神器!HF473</f>
        <v>神器6-2 : 2级</v>
      </c>
      <c r="EM471" s="13">
        <f>[1]新神器!HH473</f>
        <v>2</v>
      </c>
      <c r="EN471" s="13">
        <f>[1]新神器!HJ473</f>
        <v>1</v>
      </c>
      <c r="EO471" s="13">
        <f>[2]新神器!$AW472*6</f>
        <v>13110</v>
      </c>
      <c r="EP471" s="13">
        <f t="shared" si="84"/>
        <v>4728</v>
      </c>
      <c r="EQ471" s="13">
        <f t="shared" si="79"/>
        <v>120</v>
      </c>
      <c r="ER471" s="13">
        <f>[1]新神器!$HL473</f>
        <v>11250</v>
      </c>
      <c r="ES471" s="13">
        <f t="shared" si="85"/>
        <v>131.25</v>
      </c>
      <c r="ET471" s="13">
        <f t="shared" si="86"/>
        <v>216.14</v>
      </c>
    </row>
    <row r="472" spans="94:150" ht="16.5" x14ac:dyDescent="0.2">
      <c r="CP472" s="33">
        <v>18</v>
      </c>
      <c r="CQ472" s="33">
        <v>5</v>
      </c>
      <c r="CR472" s="13">
        <f>[1]卡牌消耗!DH22</f>
        <v>3350</v>
      </c>
      <c r="CS472" s="13">
        <f t="shared" si="80"/>
        <v>1340</v>
      </c>
      <c r="DR472" s="13">
        <v>18</v>
      </c>
      <c r="DS472" s="13">
        <v>4</v>
      </c>
      <c r="DT472" s="13">
        <f t="shared" si="81"/>
        <v>2200</v>
      </c>
      <c r="EH472" s="13">
        <f>[1]新神器!HA474</f>
        <v>28</v>
      </c>
      <c r="EI472" s="13">
        <f t="shared" si="82"/>
        <v>6</v>
      </c>
      <c r="EJ472" s="13">
        <f t="shared" si="83"/>
        <v>2</v>
      </c>
      <c r="EK472" s="13">
        <f>[1]新神器!HE474</f>
        <v>1606030</v>
      </c>
      <c r="EL472" s="13" t="str">
        <f>[1]新神器!HF474</f>
        <v>神器6-2 : 3级</v>
      </c>
      <c r="EM472" s="13">
        <f>[1]新神器!HH474</f>
        <v>3</v>
      </c>
      <c r="EN472" s="13">
        <f>[1]新神器!HJ474</f>
        <v>1</v>
      </c>
      <c r="EO472" s="13">
        <f>[2]新神器!$AW473*6</f>
        <v>18096</v>
      </c>
      <c r="EP472" s="13">
        <f t="shared" si="84"/>
        <v>4986</v>
      </c>
      <c r="EQ472" s="13">
        <f t="shared" si="79"/>
        <v>120</v>
      </c>
      <c r="ER472" s="13">
        <f>[1]新神器!$HL474</f>
        <v>11650</v>
      </c>
      <c r="ES472" s="13">
        <f t="shared" si="85"/>
        <v>131.65</v>
      </c>
      <c r="ET472" s="13">
        <f t="shared" si="86"/>
        <v>227.24</v>
      </c>
    </row>
    <row r="473" spans="94:150" ht="16.5" x14ac:dyDescent="0.2">
      <c r="CP473" s="33">
        <v>19</v>
      </c>
      <c r="CQ473" s="33">
        <v>5</v>
      </c>
      <c r="CR473" s="13">
        <f>[1]卡牌消耗!DH23</f>
        <v>3650</v>
      </c>
      <c r="CS473" s="13">
        <f t="shared" si="80"/>
        <v>1460</v>
      </c>
      <c r="DR473" s="13">
        <v>19</v>
      </c>
      <c r="DS473" s="13">
        <v>4</v>
      </c>
      <c r="DT473" s="13">
        <f t="shared" si="81"/>
        <v>2280</v>
      </c>
      <c r="EH473" s="13">
        <f>[1]新神器!HA475</f>
        <v>28</v>
      </c>
      <c r="EI473" s="13">
        <f t="shared" si="82"/>
        <v>6</v>
      </c>
      <c r="EJ473" s="13">
        <f t="shared" si="83"/>
        <v>2</v>
      </c>
      <c r="EK473" s="13">
        <f>[1]新神器!HE475</f>
        <v>1606030</v>
      </c>
      <c r="EL473" s="13" t="str">
        <f>[1]新神器!HF475</f>
        <v>神器6-2 : 4级</v>
      </c>
      <c r="EM473" s="13">
        <f>[1]新神器!HH475</f>
        <v>4</v>
      </c>
      <c r="EN473" s="13">
        <f>[1]新神器!HJ475</f>
        <v>2</v>
      </c>
      <c r="EO473" s="13">
        <f>[2]新神器!$AW474*6</f>
        <v>23514</v>
      </c>
      <c r="EP473" s="13">
        <f t="shared" si="84"/>
        <v>5418</v>
      </c>
      <c r="EQ473" s="13">
        <f t="shared" si="79"/>
        <v>240</v>
      </c>
      <c r="ER473" s="13">
        <f>[1]新神器!$HL475</f>
        <v>12000</v>
      </c>
      <c r="ES473" s="13">
        <f t="shared" si="85"/>
        <v>252</v>
      </c>
      <c r="ET473" s="13">
        <f t="shared" si="86"/>
        <v>129</v>
      </c>
    </row>
    <row r="474" spans="94:150" ht="16.5" x14ac:dyDescent="0.2">
      <c r="CP474" s="33">
        <v>20</v>
      </c>
      <c r="CQ474" s="33">
        <v>5</v>
      </c>
      <c r="CR474" s="13">
        <f>[1]卡牌消耗!DH24</f>
        <v>3950</v>
      </c>
      <c r="CS474" s="13">
        <f t="shared" si="80"/>
        <v>1580</v>
      </c>
      <c r="DR474" s="13">
        <v>20</v>
      </c>
      <c r="DS474" s="13">
        <v>4</v>
      </c>
      <c r="DT474" s="13">
        <f t="shared" si="81"/>
        <v>2320</v>
      </c>
      <c r="EH474" s="13">
        <f>[1]新神器!HA476</f>
        <v>28</v>
      </c>
      <c r="EI474" s="13">
        <f t="shared" si="82"/>
        <v>6</v>
      </c>
      <c r="EJ474" s="13">
        <f t="shared" si="83"/>
        <v>2</v>
      </c>
      <c r="EK474" s="13">
        <f>[1]新神器!HE476</f>
        <v>1606030</v>
      </c>
      <c r="EL474" s="13" t="str">
        <f>[1]新神器!HF476</f>
        <v>神器6-2 : 5级</v>
      </c>
      <c r="EM474" s="13">
        <f>[1]新神器!HH476</f>
        <v>5</v>
      </c>
      <c r="EN474" s="13">
        <f>[1]新神器!HJ476</f>
        <v>2</v>
      </c>
      <c r="EO474" s="13">
        <f>[2]新神器!$AW475*6</f>
        <v>29184</v>
      </c>
      <c r="EP474" s="13">
        <f t="shared" si="84"/>
        <v>5670</v>
      </c>
      <c r="EQ474" s="13">
        <f t="shared" si="79"/>
        <v>240</v>
      </c>
      <c r="ER474" s="13">
        <f>[1]新神器!$HL476</f>
        <v>12350</v>
      </c>
      <c r="ES474" s="13">
        <f t="shared" si="85"/>
        <v>252.35</v>
      </c>
      <c r="ET474" s="13">
        <f t="shared" si="86"/>
        <v>134.81</v>
      </c>
    </row>
    <row r="475" spans="94:150" ht="16.5" x14ac:dyDescent="0.2">
      <c r="CP475" s="33">
        <v>21</v>
      </c>
      <c r="CQ475" s="33">
        <v>5</v>
      </c>
      <c r="CR475" s="13">
        <f>[1]卡牌消耗!DH25</f>
        <v>4250</v>
      </c>
      <c r="CS475" s="13">
        <f t="shared" si="80"/>
        <v>1700</v>
      </c>
      <c r="DR475" s="13">
        <v>21</v>
      </c>
      <c r="DS475" s="13">
        <v>4</v>
      </c>
      <c r="DT475" s="13">
        <f t="shared" si="81"/>
        <v>2400</v>
      </c>
      <c r="EH475" s="13">
        <f>[1]新神器!HA477</f>
        <v>28</v>
      </c>
      <c r="EI475" s="13">
        <f t="shared" si="82"/>
        <v>6</v>
      </c>
      <c r="EJ475" s="13">
        <f t="shared" si="83"/>
        <v>2</v>
      </c>
      <c r="EK475" s="13">
        <f>[1]新神器!HE477</f>
        <v>1606030</v>
      </c>
      <c r="EL475" s="13" t="str">
        <f>[1]新神器!HF477</f>
        <v>神器6-2 : 6级</v>
      </c>
      <c r="EM475" s="13">
        <f>[1]新神器!HH477</f>
        <v>6</v>
      </c>
      <c r="EN475" s="13">
        <f>[1]新神器!HJ477</f>
        <v>2</v>
      </c>
      <c r="EO475" s="13">
        <f>[2]新神器!$AW476*6</f>
        <v>35238</v>
      </c>
      <c r="EP475" s="13">
        <f t="shared" si="84"/>
        <v>6054</v>
      </c>
      <c r="EQ475" s="13">
        <f t="shared" si="79"/>
        <v>240</v>
      </c>
      <c r="ER475" s="13">
        <f>[1]新神器!$HL477</f>
        <v>12700</v>
      </c>
      <c r="ES475" s="13">
        <f t="shared" si="85"/>
        <v>252.7</v>
      </c>
      <c r="ET475" s="13">
        <f t="shared" si="86"/>
        <v>143.74</v>
      </c>
    </row>
    <row r="476" spans="94:150" ht="16.5" x14ac:dyDescent="0.2">
      <c r="CP476" s="33">
        <v>22</v>
      </c>
      <c r="CQ476" s="33">
        <v>5</v>
      </c>
      <c r="CR476" s="13">
        <f>[1]卡牌消耗!DH26</f>
        <v>4550</v>
      </c>
      <c r="CS476" s="13">
        <f t="shared" si="80"/>
        <v>1820</v>
      </c>
      <c r="DR476" s="13">
        <v>22</v>
      </c>
      <c r="DS476" s="13">
        <v>4</v>
      </c>
      <c r="DT476" s="13">
        <f t="shared" si="81"/>
        <v>2440</v>
      </c>
      <c r="EH476" s="13">
        <f>[1]新神器!HA478</f>
        <v>28</v>
      </c>
      <c r="EI476" s="13">
        <f t="shared" si="82"/>
        <v>6</v>
      </c>
      <c r="EJ476" s="13">
        <f t="shared" si="83"/>
        <v>2</v>
      </c>
      <c r="EK476" s="13">
        <f>[1]新神器!HE478</f>
        <v>1606030</v>
      </c>
      <c r="EL476" s="13" t="str">
        <f>[1]新神器!HF478</f>
        <v>神器6-2 : 7级</v>
      </c>
      <c r="EM476" s="13">
        <f>[1]新神器!HH478</f>
        <v>7</v>
      </c>
      <c r="EN476" s="13">
        <f>[1]新神器!HJ478</f>
        <v>3</v>
      </c>
      <c r="EO476" s="13">
        <f>[2]新神器!$AW477*6</f>
        <v>41604</v>
      </c>
      <c r="EP476" s="13">
        <f t="shared" si="84"/>
        <v>6366</v>
      </c>
      <c r="EQ476" s="13">
        <f t="shared" si="79"/>
        <v>360</v>
      </c>
      <c r="ER476" s="13">
        <f>[1]新神器!$HL478</f>
        <v>13050</v>
      </c>
      <c r="ES476" s="13">
        <f t="shared" si="85"/>
        <v>373.05</v>
      </c>
      <c r="ET476" s="13">
        <f t="shared" si="86"/>
        <v>102.39</v>
      </c>
    </row>
    <row r="477" spans="94:150" ht="16.5" x14ac:dyDescent="0.2">
      <c r="CP477" s="33">
        <v>23</v>
      </c>
      <c r="CQ477" s="33">
        <v>5</v>
      </c>
      <c r="CR477" s="13">
        <f>[1]卡牌消耗!DH27</f>
        <v>4850</v>
      </c>
      <c r="CS477" s="13">
        <f t="shared" si="80"/>
        <v>1940</v>
      </c>
      <c r="DR477" s="13">
        <v>23</v>
      </c>
      <c r="DS477" s="13">
        <v>4</v>
      </c>
      <c r="DT477" s="13">
        <f t="shared" si="81"/>
        <v>2480</v>
      </c>
      <c r="EH477" s="13">
        <f>[1]新神器!HA479</f>
        <v>28</v>
      </c>
      <c r="EI477" s="13">
        <f t="shared" si="82"/>
        <v>6</v>
      </c>
      <c r="EJ477" s="13">
        <f t="shared" si="83"/>
        <v>2</v>
      </c>
      <c r="EK477" s="13">
        <f>[1]新神器!HE479</f>
        <v>1606030</v>
      </c>
      <c r="EL477" s="13" t="str">
        <f>[1]新神器!HF479</f>
        <v>神器6-2 : 8级</v>
      </c>
      <c r="EM477" s="13">
        <f>[1]新神器!HH479</f>
        <v>8</v>
      </c>
      <c r="EN477" s="13">
        <f>[1]新神器!HJ479</f>
        <v>3</v>
      </c>
      <c r="EO477" s="13">
        <f>[2]新神器!$AW478*6</f>
        <v>48288</v>
      </c>
      <c r="EP477" s="13">
        <f t="shared" si="84"/>
        <v>6684</v>
      </c>
      <c r="EQ477" s="13">
        <f t="shared" si="79"/>
        <v>360</v>
      </c>
      <c r="ER477" s="13">
        <f>[1]新神器!$HL479</f>
        <v>13400</v>
      </c>
      <c r="ES477" s="13">
        <f t="shared" si="85"/>
        <v>373.4</v>
      </c>
      <c r="ET477" s="13">
        <f t="shared" si="86"/>
        <v>107.4</v>
      </c>
    </row>
    <row r="478" spans="94:150" ht="16.5" x14ac:dyDescent="0.2">
      <c r="CP478" s="33">
        <v>24</v>
      </c>
      <c r="CQ478" s="33">
        <v>5</v>
      </c>
      <c r="CR478" s="13">
        <f>[1]卡牌消耗!DH28</f>
        <v>5200</v>
      </c>
      <c r="CS478" s="13">
        <f t="shared" si="80"/>
        <v>2080</v>
      </c>
      <c r="DR478" s="13">
        <v>24</v>
      </c>
      <c r="DS478" s="13">
        <v>4</v>
      </c>
      <c r="DT478" s="13">
        <f t="shared" si="81"/>
        <v>2560</v>
      </c>
      <c r="EH478" s="13">
        <f>[1]新神器!HA480</f>
        <v>28</v>
      </c>
      <c r="EI478" s="13">
        <f t="shared" si="82"/>
        <v>6</v>
      </c>
      <c r="EJ478" s="13">
        <f t="shared" si="83"/>
        <v>2</v>
      </c>
      <c r="EK478" s="13">
        <f>[1]新神器!HE480</f>
        <v>1606030</v>
      </c>
      <c r="EL478" s="13" t="str">
        <f>[1]新神器!HF480</f>
        <v>神器6-2 : 9级</v>
      </c>
      <c r="EM478" s="13">
        <f>[1]新神器!HH480</f>
        <v>9</v>
      </c>
      <c r="EN478" s="13">
        <f>[1]新神器!HJ480</f>
        <v>3</v>
      </c>
      <c r="EO478" s="13">
        <f>[2]新神器!$AW479*6</f>
        <v>55350</v>
      </c>
      <c r="EP478" s="13">
        <f t="shared" si="84"/>
        <v>7062</v>
      </c>
      <c r="EQ478" s="13">
        <f t="shared" si="79"/>
        <v>360</v>
      </c>
      <c r="ER478" s="13">
        <f>[1]新神器!$HL480</f>
        <v>13700</v>
      </c>
      <c r="ES478" s="13">
        <f t="shared" si="85"/>
        <v>373.7</v>
      </c>
      <c r="ET478" s="13">
        <f t="shared" si="86"/>
        <v>113.39</v>
      </c>
    </row>
    <row r="479" spans="94:150" ht="16.5" x14ac:dyDescent="0.2">
      <c r="CP479" s="33">
        <v>25</v>
      </c>
      <c r="CQ479" s="33">
        <v>5</v>
      </c>
      <c r="CR479" s="13">
        <f>[1]卡牌消耗!DH29</f>
        <v>8750</v>
      </c>
      <c r="CS479" s="13">
        <f t="shared" si="80"/>
        <v>3500</v>
      </c>
      <c r="DR479" s="13">
        <v>25</v>
      </c>
      <c r="DS479" s="13">
        <v>4</v>
      </c>
      <c r="DT479" s="13">
        <f t="shared" si="81"/>
        <v>2600</v>
      </c>
      <c r="EH479" s="13">
        <f>[1]新神器!HA481</f>
        <v>28</v>
      </c>
      <c r="EI479" s="13">
        <f t="shared" si="82"/>
        <v>6</v>
      </c>
      <c r="EJ479" s="13">
        <f t="shared" si="83"/>
        <v>2</v>
      </c>
      <c r="EK479" s="13">
        <f>[1]新神器!HE481</f>
        <v>1606030</v>
      </c>
      <c r="EL479" s="13" t="str">
        <f>[1]新神器!HF481</f>
        <v>神器6-2 : 10级</v>
      </c>
      <c r="EM479" s="13">
        <f>[1]新神器!HH481</f>
        <v>10</v>
      </c>
      <c r="EN479" s="13">
        <f>[1]新神器!HJ481</f>
        <v>5</v>
      </c>
      <c r="EO479" s="13">
        <f>[2]新神器!$AW480*6</f>
        <v>62724</v>
      </c>
      <c r="EP479" s="13">
        <f t="shared" si="84"/>
        <v>7374</v>
      </c>
      <c r="EQ479" s="13">
        <f t="shared" si="79"/>
        <v>600</v>
      </c>
      <c r="ER479" s="13">
        <f>[1]新神器!$HL481</f>
        <v>14050</v>
      </c>
      <c r="ES479" s="13">
        <f t="shared" si="85"/>
        <v>614.04999999999995</v>
      </c>
      <c r="ET479" s="13">
        <f t="shared" si="86"/>
        <v>72.05</v>
      </c>
    </row>
    <row r="480" spans="94:150" ht="16.5" x14ac:dyDescent="0.2">
      <c r="CP480" s="33">
        <v>26</v>
      </c>
      <c r="CQ480" s="33">
        <v>5</v>
      </c>
      <c r="CR480" s="13">
        <f>[1]卡牌消耗!DH30</f>
        <v>9150</v>
      </c>
      <c r="CS480" s="13">
        <f t="shared" si="80"/>
        <v>3660</v>
      </c>
      <c r="DR480" s="13">
        <v>26</v>
      </c>
      <c r="DS480" s="13">
        <v>4</v>
      </c>
      <c r="DT480" s="13">
        <f t="shared" si="81"/>
        <v>2680</v>
      </c>
      <c r="EH480" s="13">
        <f>[1]新神器!HA482</f>
        <v>28</v>
      </c>
      <c r="EI480" s="13">
        <f t="shared" si="82"/>
        <v>6</v>
      </c>
      <c r="EJ480" s="13">
        <f t="shared" si="83"/>
        <v>2</v>
      </c>
      <c r="EK480" s="13">
        <f>[1]新神器!HE482</f>
        <v>1606030</v>
      </c>
      <c r="EL480" s="13" t="str">
        <f>[1]新神器!HF482</f>
        <v>神器6-2 : 11级</v>
      </c>
      <c r="EM480" s="13">
        <f>[1]新神器!HH482</f>
        <v>11</v>
      </c>
      <c r="EN480" s="13">
        <f>[1]新神器!HJ482</f>
        <v>5</v>
      </c>
      <c r="EO480" s="13">
        <f>[2]新神器!$AW481*6</f>
        <v>70476</v>
      </c>
      <c r="EP480" s="13">
        <f t="shared" si="84"/>
        <v>7752</v>
      </c>
      <c r="EQ480" s="13">
        <f t="shared" si="79"/>
        <v>600</v>
      </c>
      <c r="ER480" s="13">
        <f>[1]新神器!$HL482</f>
        <v>14350</v>
      </c>
      <c r="ES480" s="13">
        <f t="shared" si="85"/>
        <v>614.35</v>
      </c>
      <c r="ET480" s="13">
        <f t="shared" si="86"/>
        <v>75.709999999999994</v>
      </c>
    </row>
    <row r="481" spans="94:150" ht="16.5" x14ac:dyDescent="0.2">
      <c r="CP481" s="33">
        <v>27</v>
      </c>
      <c r="CQ481" s="33">
        <v>5</v>
      </c>
      <c r="CR481" s="13">
        <f>[1]卡牌消耗!DH31</f>
        <v>9600</v>
      </c>
      <c r="CS481" s="13">
        <f t="shared" si="80"/>
        <v>3840</v>
      </c>
      <c r="DR481" s="13">
        <v>27</v>
      </c>
      <c r="DS481" s="13">
        <v>4</v>
      </c>
      <c r="DT481" s="13">
        <f t="shared" si="81"/>
        <v>2720</v>
      </c>
      <c r="EH481" s="13">
        <f>[1]新神器!HA483</f>
        <v>28</v>
      </c>
      <c r="EI481" s="13">
        <f t="shared" si="82"/>
        <v>6</v>
      </c>
      <c r="EJ481" s="13">
        <f t="shared" si="83"/>
        <v>2</v>
      </c>
      <c r="EK481" s="13">
        <f>[1]新神器!HE483</f>
        <v>1606030</v>
      </c>
      <c r="EL481" s="13" t="str">
        <f>[1]新神器!HF483</f>
        <v>神器6-2 : 12级</v>
      </c>
      <c r="EM481" s="13">
        <f>[1]新神器!HH483</f>
        <v>12</v>
      </c>
      <c r="EN481" s="13">
        <f>[1]新神器!HJ483</f>
        <v>6</v>
      </c>
      <c r="EO481" s="13">
        <f>[2]新神器!$AW482*6</f>
        <v>78486</v>
      </c>
      <c r="EP481" s="13">
        <f t="shared" si="84"/>
        <v>8010</v>
      </c>
      <c r="EQ481" s="13">
        <f t="shared" si="79"/>
        <v>720</v>
      </c>
      <c r="ER481" s="13">
        <f>[1]新神器!$HL483</f>
        <v>14650</v>
      </c>
      <c r="ES481" s="13">
        <f t="shared" si="85"/>
        <v>734.65</v>
      </c>
      <c r="ET481" s="13">
        <f t="shared" si="86"/>
        <v>65.42</v>
      </c>
    </row>
    <row r="482" spans="94:150" ht="16.5" x14ac:dyDescent="0.2">
      <c r="CP482" s="33">
        <v>28</v>
      </c>
      <c r="CQ482" s="33">
        <v>5</v>
      </c>
      <c r="CR482" s="13">
        <f>[1]卡牌消耗!DH32</f>
        <v>10050</v>
      </c>
      <c r="CS482" s="13">
        <f t="shared" si="80"/>
        <v>4020</v>
      </c>
      <c r="DR482" s="13">
        <v>28</v>
      </c>
      <c r="DS482" s="13">
        <v>4</v>
      </c>
      <c r="DT482" s="13">
        <f t="shared" si="81"/>
        <v>2800</v>
      </c>
      <c r="EH482" s="13">
        <f>[1]新神器!HA484</f>
        <v>28</v>
      </c>
      <c r="EI482" s="13">
        <f t="shared" si="82"/>
        <v>6</v>
      </c>
      <c r="EJ482" s="13">
        <f t="shared" si="83"/>
        <v>2</v>
      </c>
      <c r="EK482" s="13">
        <f>[1]新神器!HE484</f>
        <v>1606030</v>
      </c>
      <c r="EL482" s="13" t="str">
        <f>[1]新神器!HF484</f>
        <v>神器6-2 : 13级</v>
      </c>
      <c r="EM482" s="13">
        <f>[1]新神器!HH484</f>
        <v>13</v>
      </c>
      <c r="EN482" s="13">
        <f>[1]新神器!HJ484</f>
        <v>7</v>
      </c>
      <c r="EO482" s="13">
        <f>[2]新神器!$AW483*6</f>
        <v>86868</v>
      </c>
      <c r="EP482" s="13">
        <f t="shared" si="84"/>
        <v>8382</v>
      </c>
      <c r="EQ482" s="13">
        <f t="shared" si="79"/>
        <v>840</v>
      </c>
      <c r="ER482" s="13">
        <f>[1]新神器!$HL484</f>
        <v>14950</v>
      </c>
      <c r="ES482" s="13">
        <f t="shared" si="85"/>
        <v>854.95</v>
      </c>
      <c r="ET482" s="13">
        <f t="shared" si="86"/>
        <v>58.82</v>
      </c>
    </row>
    <row r="483" spans="94:150" ht="16.5" x14ac:dyDescent="0.2">
      <c r="CP483" s="33">
        <v>29</v>
      </c>
      <c r="CQ483" s="33">
        <v>5</v>
      </c>
      <c r="CR483" s="13">
        <f>[1]卡牌消耗!DH33</f>
        <v>10500</v>
      </c>
      <c r="CS483" s="13">
        <f t="shared" si="80"/>
        <v>4200</v>
      </c>
      <c r="DR483" s="13">
        <v>29</v>
      </c>
      <c r="DS483" s="13">
        <v>4</v>
      </c>
      <c r="DT483" s="13">
        <f t="shared" si="81"/>
        <v>2840</v>
      </c>
      <c r="EH483" s="13">
        <f>[1]新神器!HA485</f>
        <v>28</v>
      </c>
      <c r="EI483" s="13">
        <f t="shared" si="82"/>
        <v>6</v>
      </c>
      <c r="EJ483" s="13">
        <f t="shared" si="83"/>
        <v>2</v>
      </c>
      <c r="EK483" s="13">
        <f>[1]新神器!HE485</f>
        <v>1606030</v>
      </c>
      <c r="EL483" s="13" t="str">
        <f>[1]新神器!HF485</f>
        <v>神器6-2 : 14级</v>
      </c>
      <c r="EM483" s="13">
        <f>[1]新神器!HH485</f>
        <v>14</v>
      </c>
      <c r="EN483" s="13">
        <f>[1]新神器!HJ485</f>
        <v>7</v>
      </c>
      <c r="EO483" s="13">
        <f>[2]新神器!$AW484*6</f>
        <v>95628</v>
      </c>
      <c r="EP483" s="13">
        <f t="shared" si="84"/>
        <v>8760</v>
      </c>
      <c r="EQ483" s="13">
        <f t="shared" si="79"/>
        <v>840</v>
      </c>
      <c r="ER483" s="13">
        <f>[1]新神器!$HL485</f>
        <v>15250</v>
      </c>
      <c r="ES483" s="13">
        <f t="shared" si="85"/>
        <v>855.25</v>
      </c>
      <c r="ET483" s="13">
        <f t="shared" si="86"/>
        <v>61.46</v>
      </c>
    </row>
    <row r="484" spans="94:150" ht="16.5" x14ac:dyDescent="0.2">
      <c r="CP484" s="33">
        <v>30</v>
      </c>
      <c r="CQ484" s="33">
        <v>5</v>
      </c>
      <c r="CR484" s="13">
        <f>[1]卡牌消耗!DH34</f>
        <v>11100</v>
      </c>
      <c r="CS484" s="13">
        <f t="shared" si="80"/>
        <v>4440</v>
      </c>
      <c r="DR484" s="13">
        <v>30</v>
      </c>
      <c r="DS484" s="13">
        <v>4</v>
      </c>
      <c r="DT484" s="13">
        <f t="shared" si="81"/>
        <v>2880</v>
      </c>
      <c r="EH484" s="13">
        <f>[1]新神器!HA486</f>
        <v>28</v>
      </c>
      <c r="EI484" s="13">
        <f t="shared" si="82"/>
        <v>6</v>
      </c>
      <c r="EJ484" s="13">
        <f t="shared" si="83"/>
        <v>2</v>
      </c>
      <c r="EK484" s="13">
        <f>[1]新神器!HE486</f>
        <v>1606030</v>
      </c>
      <c r="EL484" s="13" t="str">
        <f>[1]新神器!HF486</f>
        <v>神器6-2 : 15级</v>
      </c>
      <c r="EM484" s="13">
        <f>[1]新神器!HH486</f>
        <v>15</v>
      </c>
      <c r="EN484" s="13">
        <f>[1]新神器!HJ486</f>
        <v>7</v>
      </c>
      <c r="EO484" s="13">
        <f>[2]新神器!$AW485*6</f>
        <v>104646</v>
      </c>
      <c r="EP484" s="13">
        <f t="shared" si="84"/>
        <v>9018</v>
      </c>
      <c r="EQ484" s="13">
        <f t="shared" si="79"/>
        <v>840</v>
      </c>
      <c r="ER484" s="13">
        <f>[1]新神器!$HL486</f>
        <v>15500</v>
      </c>
      <c r="ES484" s="13">
        <f t="shared" si="85"/>
        <v>855.5</v>
      </c>
      <c r="ET484" s="13">
        <f t="shared" si="86"/>
        <v>63.25</v>
      </c>
    </row>
    <row r="485" spans="94:150" ht="16.5" x14ac:dyDescent="0.2">
      <c r="CP485" s="33">
        <v>31</v>
      </c>
      <c r="CQ485" s="33">
        <v>5</v>
      </c>
      <c r="CR485" s="13">
        <f>[1]卡牌消耗!DH35</f>
        <v>11650</v>
      </c>
      <c r="CS485" s="13">
        <f t="shared" si="80"/>
        <v>4660</v>
      </c>
      <c r="DR485" s="13">
        <v>31</v>
      </c>
      <c r="DS485" s="13">
        <v>4</v>
      </c>
      <c r="DT485" s="13">
        <f t="shared" si="81"/>
        <v>5480</v>
      </c>
      <c r="EH485" s="13">
        <f>[1]新神器!HA487</f>
        <v>28</v>
      </c>
      <c r="EI485" s="13">
        <f t="shared" si="82"/>
        <v>6</v>
      </c>
      <c r="EJ485" s="13">
        <f t="shared" si="83"/>
        <v>2</v>
      </c>
      <c r="EK485" s="13">
        <f>[1]新神器!HE487</f>
        <v>1606030</v>
      </c>
      <c r="EL485" s="13" t="str">
        <f>[1]新神器!HF487</f>
        <v>神器6-2 : 16级</v>
      </c>
      <c r="EM485" s="13">
        <f>[1]新神器!HH487</f>
        <v>16</v>
      </c>
      <c r="EN485" s="13">
        <f>[1]新神器!HJ487</f>
        <v>10</v>
      </c>
      <c r="EO485" s="13">
        <f>[2]新神器!$AW486*6</f>
        <v>114036</v>
      </c>
      <c r="EP485" s="13">
        <f t="shared" si="84"/>
        <v>9390</v>
      </c>
      <c r="EQ485" s="13">
        <f t="shared" si="79"/>
        <v>1200</v>
      </c>
      <c r="ER485" s="13">
        <f>[1]新神器!$HL487</f>
        <v>15800</v>
      </c>
      <c r="ES485" s="13">
        <f t="shared" si="85"/>
        <v>1215.8</v>
      </c>
      <c r="ET485" s="13">
        <f t="shared" si="86"/>
        <v>46.34</v>
      </c>
    </row>
    <row r="486" spans="94:150" ht="16.5" x14ac:dyDescent="0.2">
      <c r="CP486" s="33">
        <v>32</v>
      </c>
      <c r="CQ486" s="33">
        <v>5</v>
      </c>
      <c r="CR486" s="13">
        <f>[1]卡牌消耗!DH36</f>
        <v>12200</v>
      </c>
      <c r="CS486" s="13">
        <f t="shared" si="80"/>
        <v>4880</v>
      </c>
      <c r="DR486" s="13">
        <v>32</v>
      </c>
      <c r="DS486" s="13">
        <v>4</v>
      </c>
      <c r="DT486" s="13">
        <f t="shared" si="81"/>
        <v>5880</v>
      </c>
      <c r="EH486" s="13">
        <f>[1]新神器!HA488</f>
        <v>28</v>
      </c>
      <c r="EI486" s="13">
        <f t="shared" si="82"/>
        <v>6</v>
      </c>
      <c r="EJ486" s="13">
        <f t="shared" si="83"/>
        <v>2</v>
      </c>
      <c r="EK486" s="13">
        <f>[1]新神器!HE488</f>
        <v>1606030</v>
      </c>
      <c r="EL486" s="13" t="str">
        <f>[1]新神器!HF488</f>
        <v>神器6-2 : 17级</v>
      </c>
      <c r="EM486" s="13">
        <f>[1]新神器!HH488</f>
        <v>17</v>
      </c>
      <c r="EN486" s="13">
        <f>[1]新神器!HJ488</f>
        <v>10</v>
      </c>
      <c r="EO486" s="13">
        <f>[2]新神器!$AW487*6</f>
        <v>123804</v>
      </c>
      <c r="EP486" s="13">
        <f t="shared" si="84"/>
        <v>9768</v>
      </c>
      <c r="EQ486" s="13">
        <f t="shared" si="79"/>
        <v>1200</v>
      </c>
      <c r="ER486" s="13">
        <f>[1]新神器!$HL488</f>
        <v>16050</v>
      </c>
      <c r="ES486" s="13">
        <f t="shared" si="85"/>
        <v>1216.05</v>
      </c>
      <c r="ET486" s="13">
        <f t="shared" si="86"/>
        <v>48.2</v>
      </c>
    </row>
    <row r="487" spans="94:150" ht="16.5" x14ac:dyDescent="0.2">
      <c r="CP487" s="33">
        <v>33</v>
      </c>
      <c r="CQ487" s="33">
        <v>5</v>
      </c>
      <c r="CR487" s="13">
        <f>[1]卡牌消耗!DH37</f>
        <v>12750</v>
      </c>
      <c r="CS487" s="13">
        <f t="shared" si="80"/>
        <v>5100</v>
      </c>
      <c r="DR487" s="13">
        <v>33</v>
      </c>
      <c r="DS487" s="13">
        <v>4</v>
      </c>
      <c r="DT487" s="13">
        <f t="shared" si="81"/>
        <v>6240</v>
      </c>
      <c r="EH487" s="13">
        <f>[1]新神器!HA489</f>
        <v>28</v>
      </c>
      <c r="EI487" s="13">
        <f t="shared" si="82"/>
        <v>6</v>
      </c>
      <c r="EJ487" s="13">
        <f t="shared" si="83"/>
        <v>2</v>
      </c>
      <c r="EK487" s="13">
        <f>[1]新神器!HE489</f>
        <v>1606030</v>
      </c>
      <c r="EL487" s="13" t="str">
        <f>[1]新神器!HF489</f>
        <v>神器6-2 : 18级</v>
      </c>
      <c r="EM487" s="13">
        <f>[1]新神器!HH489</f>
        <v>18</v>
      </c>
      <c r="EN487" s="13">
        <f>[1]新神器!HJ489</f>
        <v>10</v>
      </c>
      <c r="EO487" s="13">
        <f>[2]新神器!$AW488*6</f>
        <v>133830</v>
      </c>
      <c r="EP487" s="13">
        <f t="shared" si="84"/>
        <v>10026</v>
      </c>
      <c r="EQ487" s="13">
        <f t="shared" si="79"/>
        <v>1200</v>
      </c>
      <c r="ER487" s="13">
        <f>[1]新神器!$HL489</f>
        <v>16350</v>
      </c>
      <c r="ES487" s="13">
        <f t="shared" si="85"/>
        <v>1216.3499999999999</v>
      </c>
      <c r="ET487" s="13">
        <f t="shared" si="86"/>
        <v>49.46</v>
      </c>
    </row>
    <row r="488" spans="94:150" ht="16.5" x14ac:dyDescent="0.2">
      <c r="CP488" s="33">
        <v>34</v>
      </c>
      <c r="CQ488" s="33">
        <v>5</v>
      </c>
      <c r="CR488" s="13">
        <f>[1]卡牌消耗!DH38</f>
        <v>13300</v>
      </c>
      <c r="CS488" s="13">
        <f t="shared" si="80"/>
        <v>5320</v>
      </c>
      <c r="DR488" s="13">
        <v>34</v>
      </c>
      <c r="DS488" s="13">
        <v>4</v>
      </c>
      <c r="DT488" s="13">
        <f t="shared" si="81"/>
        <v>6640</v>
      </c>
      <c r="EH488" s="13">
        <f>[1]新神器!HA490</f>
        <v>28</v>
      </c>
      <c r="EI488" s="13">
        <f t="shared" si="82"/>
        <v>6</v>
      </c>
      <c r="EJ488" s="13">
        <f t="shared" si="83"/>
        <v>2</v>
      </c>
      <c r="EK488" s="13">
        <f>[1]新神器!HE490</f>
        <v>1606030</v>
      </c>
      <c r="EL488" s="13" t="str">
        <f>[1]新神器!HF490</f>
        <v>神器6-2 : 19级</v>
      </c>
      <c r="EM488" s="13">
        <f>[1]新神器!HH490</f>
        <v>19</v>
      </c>
      <c r="EN488" s="13">
        <f>[1]新神器!HJ490</f>
        <v>15</v>
      </c>
      <c r="EO488" s="13">
        <f>[2]新神器!$AW489*6</f>
        <v>144234</v>
      </c>
      <c r="EP488" s="13">
        <f t="shared" si="84"/>
        <v>10404</v>
      </c>
      <c r="EQ488" s="13">
        <f t="shared" si="79"/>
        <v>1800</v>
      </c>
      <c r="ER488" s="13">
        <f>[1]新神器!$HL490</f>
        <v>16600</v>
      </c>
      <c r="ES488" s="13">
        <f t="shared" si="85"/>
        <v>1816.6</v>
      </c>
      <c r="ET488" s="13">
        <f t="shared" si="86"/>
        <v>34.36</v>
      </c>
    </row>
    <row r="489" spans="94:150" ht="16.5" x14ac:dyDescent="0.2">
      <c r="CP489" s="33">
        <v>35</v>
      </c>
      <c r="CQ489" s="33">
        <v>5</v>
      </c>
      <c r="CR489" s="13">
        <f>[1]卡牌消耗!DH39</f>
        <v>11400</v>
      </c>
      <c r="CS489" s="13">
        <f t="shared" si="80"/>
        <v>4560</v>
      </c>
      <c r="DR489" s="13">
        <v>35</v>
      </c>
      <c r="DS489" s="13">
        <v>4</v>
      </c>
      <c r="DT489" s="13">
        <f t="shared" si="81"/>
        <v>7040</v>
      </c>
      <c r="EH489" s="13">
        <f>[1]新神器!HA491</f>
        <v>28</v>
      </c>
      <c r="EI489" s="13">
        <f t="shared" si="82"/>
        <v>6</v>
      </c>
      <c r="EJ489" s="13">
        <f t="shared" si="83"/>
        <v>2</v>
      </c>
      <c r="EK489" s="13">
        <f>[1]新神器!HE491</f>
        <v>1606030</v>
      </c>
      <c r="EL489" s="13" t="str">
        <f>[1]新神器!HF491</f>
        <v>神器6-2 : 20级</v>
      </c>
      <c r="EM489" s="13">
        <f>[1]新神器!HH491</f>
        <v>20</v>
      </c>
      <c r="EN489" s="13">
        <f>[1]新神器!HJ491</f>
        <v>15</v>
      </c>
      <c r="EO489" s="13">
        <f>[2]新神器!$AW490*6</f>
        <v>155010</v>
      </c>
      <c r="EP489" s="13">
        <f t="shared" si="84"/>
        <v>10776</v>
      </c>
      <c r="EQ489" s="13">
        <f t="shared" si="79"/>
        <v>1800</v>
      </c>
      <c r="ER489" s="13">
        <f>[1]新神器!$HL491</f>
        <v>16850</v>
      </c>
      <c r="ES489" s="13">
        <f t="shared" si="85"/>
        <v>1816.85</v>
      </c>
      <c r="ET489" s="13">
        <f t="shared" si="86"/>
        <v>35.590000000000003</v>
      </c>
    </row>
    <row r="490" spans="94:150" ht="16.5" x14ac:dyDescent="0.2">
      <c r="CP490" s="33">
        <v>36</v>
      </c>
      <c r="CQ490" s="33">
        <v>5</v>
      </c>
      <c r="CR490" s="13">
        <f>[1]卡牌消耗!DH40</f>
        <v>11950</v>
      </c>
      <c r="CS490" s="13">
        <f t="shared" si="80"/>
        <v>4780</v>
      </c>
      <c r="DR490" s="13">
        <v>36</v>
      </c>
      <c r="DS490" s="13">
        <v>4</v>
      </c>
      <c r="DT490" s="13">
        <f t="shared" si="81"/>
        <v>7400</v>
      </c>
      <c r="EH490" s="13">
        <f>[1]新神器!HA492</f>
        <v>28</v>
      </c>
      <c r="EI490" s="13">
        <f t="shared" si="82"/>
        <v>6</v>
      </c>
      <c r="EJ490" s="13">
        <f t="shared" si="83"/>
        <v>2</v>
      </c>
      <c r="EK490" s="13">
        <f>[1]新神器!HE492</f>
        <v>1606030</v>
      </c>
      <c r="EL490" s="13" t="str">
        <f>[1]新神器!HF492</f>
        <v>神器6-2 : 21级</v>
      </c>
      <c r="EM490" s="13">
        <f>[1]新神器!HH492</f>
        <v>21</v>
      </c>
      <c r="EN490" s="13">
        <f>[1]新神器!HJ492</f>
        <v>15</v>
      </c>
      <c r="EO490" s="13">
        <f>[2]新神器!$AW491*6</f>
        <v>166044</v>
      </c>
      <c r="EP490" s="13">
        <f t="shared" si="84"/>
        <v>11034</v>
      </c>
      <c r="EQ490" s="13">
        <f t="shared" si="79"/>
        <v>1800</v>
      </c>
      <c r="ER490" s="13">
        <f>[1]新神器!$HL492</f>
        <v>17100</v>
      </c>
      <c r="ES490" s="13">
        <f t="shared" si="85"/>
        <v>1817.1</v>
      </c>
      <c r="ET490" s="13">
        <f t="shared" si="86"/>
        <v>36.43</v>
      </c>
    </row>
    <row r="491" spans="94:150" ht="16.5" x14ac:dyDescent="0.2">
      <c r="CP491" s="33">
        <v>37</v>
      </c>
      <c r="CQ491" s="33">
        <v>5</v>
      </c>
      <c r="CR491" s="13">
        <f>[1]卡牌消耗!DH41</f>
        <v>12500</v>
      </c>
      <c r="CS491" s="13">
        <f t="shared" si="80"/>
        <v>5000</v>
      </c>
      <c r="DR491" s="13">
        <v>37</v>
      </c>
      <c r="DS491" s="13">
        <v>4</v>
      </c>
      <c r="DT491" s="13">
        <f t="shared" si="81"/>
        <v>7800</v>
      </c>
      <c r="EH491" s="13">
        <f>[1]新神器!HA493</f>
        <v>29</v>
      </c>
      <c r="EI491" s="13">
        <f t="shared" si="82"/>
        <v>6</v>
      </c>
      <c r="EJ491" s="13">
        <f t="shared" si="83"/>
        <v>2</v>
      </c>
      <c r="EK491" s="13">
        <f>[1]新神器!HE493</f>
        <v>1606031</v>
      </c>
      <c r="EL491" s="13" t="str">
        <f>[1]新神器!HF493</f>
        <v>神器6-3 : 1级</v>
      </c>
      <c r="EM491" s="13">
        <f>[1]新神器!HH493</f>
        <v>1</v>
      </c>
      <c r="EN491" s="13">
        <f>[1]新神器!HJ493</f>
        <v>1</v>
      </c>
      <c r="EO491" s="13">
        <f>[2]新神器!$AW492*6</f>
        <v>6372</v>
      </c>
      <c r="EP491" s="13">
        <f t="shared" si="84"/>
        <v>6372</v>
      </c>
      <c r="EQ491" s="13">
        <f t="shared" si="79"/>
        <v>120</v>
      </c>
      <c r="ER491" s="13">
        <f>[1]新神器!$HL493</f>
        <v>10850</v>
      </c>
      <c r="ES491" s="13">
        <f t="shared" si="85"/>
        <v>130.85</v>
      </c>
      <c r="ET491" s="13">
        <f t="shared" si="86"/>
        <v>292.18</v>
      </c>
    </row>
    <row r="492" spans="94:150" ht="16.5" x14ac:dyDescent="0.2">
      <c r="CP492" s="33">
        <v>38</v>
      </c>
      <c r="CQ492" s="33">
        <v>5</v>
      </c>
      <c r="CR492" s="13">
        <f>[1]卡牌消耗!DH42</f>
        <v>13100</v>
      </c>
      <c r="CS492" s="13">
        <f t="shared" si="80"/>
        <v>5240</v>
      </c>
      <c r="DR492" s="13">
        <v>38</v>
      </c>
      <c r="DS492" s="13">
        <v>4</v>
      </c>
      <c r="DT492" s="13">
        <f t="shared" si="81"/>
        <v>8160</v>
      </c>
      <c r="EH492" s="13">
        <f>[1]新神器!HA494</f>
        <v>29</v>
      </c>
      <c r="EI492" s="13">
        <f t="shared" si="82"/>
        <v>6</v>
      </c>
      <c r="EJ492" s="13">
        <f t="shared" si="83"/>
        <v>2</v>
      </c>
      <c r="EK492" s="13">
        <f>[1]新神器!HE494</f>
        <v>1606031</v>
      </c>
      <c r="EL492" s="13" t="str">
        <f>[1]新神器!HF494</f>
        <v>神器6-3 : 2级</v>
      </c>
      <c r="EM492" s="13">
        <f>[1]新神器!HH494</f>
        <v>2</v>
      </c>
      <c r="EN492" s="13">
        <f>[1]新神器!HJ494</f>
        <v>1</v>
      </c>
      <c r="EO492" s="13">
        <f>[2]新神器!$AW493*6</f>
        <v>9900</v>
      </c>
      <c r="EP492" s="13">
        <f t="shared" si="84"/>
        <v>3528</v>
      </c>
      <c r="EQ492" s="13">
        <f t="shared" si="79"/>
        <v>120</v>
      </c>
      <c r="ER492" s="13">
        <f>[1]新神器!$HL494</f>
        <v>11250</v>
      </c>
      <c r="ES492" s="13">
        <f t="shared" si="85"/>
        <v>131.25</v>
      </c>
      <c r="ET492" s="13">
        <f t="shared" si="86"/>
        <v>161.28</v>
      </c>
    </row>
    <row r="493" spans="94:150" ht="16.5" x14ac:dyDescent="0.2">
      <c r="CP493" s="33">
        <v>39</v>
      </c>
      <c r="CQ493" s="33">
        <v>5</v>
      </c>
      <c r="CR493" s="13">
        <f>[1]卡牌消耗!DH43</f>
        <v>13650</v>
      </c>
      <c r="CS493" s="13">
        <f t="shared" si="80"/>
        <v>5460</v>
      </c>
      <c r="DR493" s="13">
        <v>39</v>
      </c>
      <c r="DS493" s="13">
        <v>4</v>
      </c>
      <c r="DT493" s="13">
        <f t="shared" si="81"/>
        <v>8560</v>
      </c>
      <c r="EH493" s="13">
        <f>[1]新神器!HA495</f>
        <v>29</v>
      </c>
      <c r="EI493" s="13">
        <f t="shared" si="82"/>
        <v>6</v>
      </c>
      <c r="EJ493" s="13">
        <f t="shared" si="83"/>
        <v>2</v>
      </c>
      <c r="EK493" s="13">
        <f>[1]新神器!HE495</f>
        <v>1606031</v>
      </c>
      <c r="EL493" s="13" t="str">
        <f>[1]新神器!HF495</f>
        <v>神器6-3 : 3级</v>
      </c>
      <c r="EM493" s="13">
        <f>[1]新神器!HH495</f>
        <v>3</v>
      </c>
      <c r="EN493" s="13">
        <f>[1]新神器!HJ495</f>
        <v>1</v>
      </c>
      <c r="EO493" s="13">
        <f>[2]新神器!$AW494*6</f>
        <v>13716</v>
      </c>
      <c r="EP493" s="13">
        <f t="shared" si="84"/>
        <v>3816</v>
      </c>
      <c r="EQ493" s="13">
        <f t="shared" si="79"/>
        <v>120</v>
      </c>
      <c r="ER493" s="13">
        <f>[1]新神器!$HL495</f>
        <v>11650</v>
      </c>
      <c r="ES493" s="13">
        <f t="shared" si="85"/>
        <v>131.65</v>
      </c>
      <c r="ET493" s="13">
        <f t="shared" si="86"/>
        <v>173.92</v>
      </c>
    </row>
    <row r="494" spans="94:150" ht="16.5" x14ac:dyDescent="0.2">
      <c r="CP494" s="33">
        <v>40</v>
      </c>
      <c r="CQ494" s="33">
        <v>5</v>
      </c>
      <c r="CR494" s="13">
        <f>[1]卡牌消耗!DH44</f>
        <v>13850</v>
      </c>
      <c r="CS494" s="13">
        <f t="shared" si="80"/>
        <v>5540</v>
      </c>
      <c r="DR494" s="13">
        <v>40</v>
      </c>
      <c r="DS494" s="13">
        <v>4</v>
      </c>
      <c r="DT494" s="13">
        <f t="shared" si="81"/>
        <v>8960</v>
      </c>
      <c r="EH494" s="13">
        <f>[1]新神器!HA496</f>
        <v>29</v>
      </c>
      <c r="EI494" s="13">
        <f t="shared" si="82"/>
        <v>6</v>
      </c>
      <c r="EJ494" s="13">
        <f t="shared" si="83"/>
        <v>2</v>
      </c>
      <c r="EK494" s="13">
        <f>[1]新神器!HE496</f>
        <v>1606031</v>
      </c>
      <c r="EL494" s="13" t="str">
        <f>[1]新神器!HF496</f>
        <v>神器6-3 : 4级</v>
      </c>
      <c r="EM494" s="13">
        <f>[1]新神器!HH496</f>
        <v>4</v>
      </c>
      <c r="EN494" s="13">
        <f>[1]新神器!HJ496</f>
        <v>2</v>
      </c>
      <c r="EO494" s="13">
        <f>[2]新神器!$AW495*6</f>
        <v>17724</v>
      </c>
      <c r="EP494" s="13">
        <f t="shared" si="84"/>
        <v>4008</v>
      </c>
      <c r="EQ494" s="13">
        <f t="shared" si="79"/>
        <v>240</v>
      </c>
      <c r="ER494" s="13">
        <f>[1]新神器!$HL496</f>
        <v>12000</v>
      </c>
      <c r="ES494" s="13">
        <f t="shared" si="85"/>
        <v>252</v>
      </c>
      <c r="ET494" s="13">
        <f t="shared" si="86"/>
        <v>95.43</v>
      </c>
    </row>
    <row r="495" spans="94:150" ht="16.5" x14ac:dyDescent="0.2">
      <c r="CP495" s="33">
        <v>41</v>
      </c>
      <c r="CQ495" s="33">
        <v>5</v>
      </c>
      <c r="CR495" s="13">
        <f>[1]卡牌消耗!DH45</f>
        <v>14550</v>
      </c>
      <c r="CS495" s="13">
        <f t="shared" si="80"/>
        <v>5820</v>
      </c>
      <c r="DR495" s="13">
        <v>41</v>
      </c>
      <c r="DS495" s="13">
        <v>4</v>
      </c>
      <c r="DT495" s="13">
        <f t="shared" si="81"/>
        <v>9320</v>
      </c>
      <c r="EH495" s="13">
        <f>[1]新神器!HA497</f>
        <v>29</v>
      </c>
      <c r="EI495" s="13">
        <f t="shared" si="82"/>
        <v>6</v>
      </c>
      <c r="EJ495" s="13">
        <f t="shared" si="83"/>
        <v>2</v>
      </c>
      <c r="EK495" s="13">
        <f>[1]新神器!HE497</f>
        <v>1606031</v>
      </c>
      <c r="EL495" s="13" t="str">
        <f>[1]新神器!HF497</f>
        <v>神器6-3 : 5级</v>
      </c>
      <c r="EM495" s="13">
        <f>[1]新神器!HH497</f>
        <v>5</v>
      </c>
      <c r="EN495" s="13">
        <f>[1]新神器!HJ497</f>
        <v>2</v>
      </c>
      <c r="EO495" s="13">
        <f>[2]新神器!$AW496*6</f>
        <v>22014</v>
      </c>
      <c r="EP495" s="13">
        <f t="shared" si="84"/>
        <v>4290</v>
      </c>
      <c r="EQ495" s="13">
        <f t="shared" si="79"/>
        <v>240</v>
      </c>
      <c r="ER495" s="13">
        <f>[1]新神器!$HL497</f>
        <v>12350</v>
      </c>
      <c r="ES495" s="13">
        <f t="shared" si="85"/>
        <v>252.35</v>
      </c>
      <c r="ET495" s="13">
        <f t="shared" si="86"/>
        <v>102</v>
      </c>
    </row>
    <row r="496" spans="94:150" ht="16.5" x14ac:dyDescent="0.2">
      <c r="CP496" s="33">
        <v>42</v>
      </c>
      <c r="CQ496" s="33">
        <v>5</v>
      </c>
      <c r="CR496" s="13">
        <f>[1]卡牌消耗!DH46</f>
        <v>15250</v>
      </c>
      <c r="CS496" s="13">
        <f t="shared" si="80"/>
        <v>6100</v>
      </c>
      <c r="DR496" s="13">
        <v>42</v>
      </c>
      <c r="DS496" s="13">
        <v>4</v>
      </c>
      <c r="DT496" s="13">
        <f t="shared" si="81"/>
        <v>9720</v>
      </c>
      <c r="EH496" s="13">
        <f>[1]新神器!HA498</f>
        <v>29</v>
      </c>
      <c r="EI496" s="13">
        <f t="shared" si="82"/>
        <v>6</v>
      </c>
      <c r="EJ496" s="13">
        <f t="shared" si="83"/>
        <v>2</v>
      </c>
      <c r="EK496" s="13">
        <f>[1]新神器!HE498</f>
        <v>1606031</v>
      </c>
      <c r="EL496" s="13" t="str">
        <f>[1]新神器!HF498</f>
        <v>神器6-3 : 6级</v>
      </c>
      <c r="EM496" s="13">
        <f>[1]新神器!HH498</f>
        <v>6</v>
      </c>
      <c r="EN496" s="13">
        <f>[1]新神器!HJ498</f>
        <v>2</v>
      </c>
      <c r="EO496" s="13">
        <f>[2]新神器!$AW497*6</f>
        <v>26598</v>
      </c>
      <c r="EP496" s="13">
        <f t="shared" si="84"/>
        <v>4584</v>
      </c>
      <c r="EQ496" s="13">
        <f t="shared" si="79"/>
        <v>240</v>
      </c>
      <c r="ER496" s="13">
        <f>[1]新神器!$HL498</f>
        <v>12700</v>
      </c>
      <c r="ES496" s="13">
        <f t="shared" si="85"/>
        <v>252.7</v>
      </c>
      <c r="ET496" s="13">
        <f t="shared" si="86"/>
        <v>108.84</v>
      </c>
    </row>
    <row r="497" spans="94:150" ht="16.5" x14ac:dyDescent="0.2">
      <c r="CP497" s="33">
        <v>43</v>
      </c>
      <c r="CQ497" s="33">
        <v>5</v>
      </c>
      <c r="CR497" s="13">
        <f>[1]卡牌消耗!DH47</f>
        <v>15950</v>
      </c>
      <c r="CS497" s="13">
        <f t="shared" si="80"/>
        <v>6380</v>
      </c>
      <c r="DR497" s="13">
        <v>43</v>
      </c>
      <c r="DS497" s="13">
        <v>4</v>
      </c>
      <c r="DT497" s="13">
        <f t="shared" si="81"/>
        <v>10080</v>
      </c>
      <c r="EH497" s="13">
        <f>[1]新神器!HA499</f>
        <v>29</v>
      </c>
      <c r="EI497" s="13">
        <f t="shared" si="82"/>
        <v>6</v>
      </c>
      <c r="EJ497" s="13">
        <f t="shared" si="83"/>
        <v>2</v>
      </c>
      <c r="EK497" s="13">
        <f>[1]新神器!HE499</f>
        <v>1606031</v>
      </c>
      <c r="EL497" s="13" t="str">
        <f>[1]新神器!HF499</f>
        <v>神器6-3 : 7级</v>
      </c>
      <c r="EM497" s="13">
        <f>[1]新神器!HH499</f>
        <v>7</v>
      </c>
      <c r="EN497" s="13">
        <f>[1]新神器!HJ499</f>
        <v>3</v>
      </c>
      <c r="EO497" s="13">
        <f>[2]新神器!$AW498*6</f>
        <v>31434</v>
      </c>
      <c r="EP497" s="13">
        <f t="shared" si="84"/>
        <v>4836</v>
      </c>
      <c r="EQ497" s="13">
        <f t="shared" si="79"/>
        <v>360</v>
      </c>
      <c r="ER497" s="13">
        <f>[1]新神器!$HL499</f>
        <v>13050</v>
      </c>
      <c r="ES497" s="13">
        <f t="shared" si="85"/>
        <v>373.05</v>
      </c>
      <c r="ET497" s="13">
        <f t="shared" si="86"/>
        <v>77.78</v>
      </c>
    </row>
    <row r="498" spans="94:150" ht="16.5" x14ac:dyDescent="0.2">
      <c r="CP498" s="33">
        <v>44</v>
      </c>
      <c r="CQ498" s="33">
        <v>5</v>
      </c>
      <c r="CR498" s="13">
        <f>[1]卡牌消耗!DH48</f>
        <v>16650</v>
      </c>
      <c r="CS498" s="13">
        <f t="shared" si="80"/>
        <v>6660</v>
      </c>
      <c r="DR498" s="13">
        <v>44</v>
      </c>
      <c r="DS498" s="13">
        <v>4</v>
      </c>
      <c r="DT498" s="13">
        <f t="shared" si="81"/>
        <v>10480</v>
      </c>
      <c r="EH498" s="13">
        <f>[1]新神器!HA500</f>
        <v>29</v>
      </c>
      <c r="EI498" s="13">
        <f t="shared" si="82"/>
        <v>6</v>
      </c>
      <c r="EJ498" s="13">
        <f t="shared" si="83"/>
        <v>2</v>
      </c>
      <c r="EK498" s="13">
        <f>[1]新神器!HE500</f>
        <v>1606031</v>
      </c>
      <c r="EL498" s="13" t="str">
        <f>[1]新神器!HF500</f>
        <v>神器6-3 : 8级</v>
      </c>
      <c r="EM498" s="13">
        <f>[1]新神器!HH500</f>
        <v>8</v>
      </c>
      <c r="EN498" s="13">
        <f>[1]新神器!HJ500</f>
        <v>3</v>
      </c>
      <c r="EO498" s="13">
        <f>[2]新神器!$AW499*6</f>
        <v>36498</v>
      </c>
      <c r="EP498" s="13">
        <f t="shared" si="84"/>
        <v>5064</v>
      </c>
      <c r="EQ498" s="13">
        <f t="shared" si="79"/>
        <v>360</v>
      </c>
      <c r="ER498" s="13">
        <f>[1]新神器!$HL500</f>
        <v>13400</v>
      </c>
      <c r="ES498" s="13">
        <f t="shared" si="85"/>
        <v>373.4</v>
      </c>
      <c r="ET498" s="13">
        <f t="shared" si="86"/>
        <v>81.37</v>
      </c>
    </row>
    <row r="499" spans="94:150" ht="16.5" x14ac:dyDescent="0.2">
      <c r="CP499" s="33">
        <v>45</v>
      </c>
      <c r="CQ499" s="33">
        <v>5</v>
      </c>
      <c r="CR499" s="13">
        <f>[1]卡牌消耗!DH49</f>
        <v>15000</v>
      </c>
      <c r="CS499" s="13">
        <f t="shared" si="80"/>
        <v>6000</v>
      </c>
      <c r="DR499" s="13">
        <v>45</v>
      </c>
      <c r="DS499" s="13">
        <v>4</v>
      </c>
      <c r="DT499" s="13">
        <f t="shared" si="81"/>
        <v>10880</v>
      </c>
      <c r="EH499" s="13">
        <f>[1]新神器!HA501</f>
        <v>29</v>
      </c>
      <c r="EI499" s="13">
        <f t="shared" si="82"/>
        <v>6</v>
      </c>
      <c r="EJ499" s="13">
        <f t="shared" si="83"/>
        <v>2</v>
      </c>
      <c r="EK499" s="13">
        <f>[1]新神器!HE501</f>
        <v>1606031</v>
      </c>
      <c r="EL499" s="13" t="str">
        <f>[1]新神器!HF501</f>
        <v>神器6-3 : 9级</v>
      </c>
      <c r="EM499" s="13">
        <f>[1]新神器!HH501</f>
        <v>9</v>
      </c>
      <c r="EN499" s="13">
        <f>[1]新神器!HJ501</f>
        <v>3</v>
      </c>
      <c r="EO499" s="13">
        <f>[2]新神器!$AW500*6</f>
        <v>41820</v>
      </c>
      <c r="EP499" s="13">
        <f t="shared" si="84"/>
        <v>5322</v>
      </c>
      <c r="EQ499" s="13">
        <f t="shared" si="79"/>
        <v>360</v>
      </c>
      <c r="ER499" s="13">
        <f>[1]新神器!$HL501</f>
        <v>13700</v>
      </c>
      <c r="ES499" s="13">
        <f t="shared" si="85"/>
        <v>373.7</v>
      </c>
      <c r="ET499" s="13">
        <f t="shared" si="86"/>
        <v>85.45</v>
      </c>
    </row>
    <row r="500" spans="94:150" ht="16.5" x14ac:dyDescent="0.2">
      <c r="CP500" s="33">
        <v>46</v>
      </c>
      <c r="CQ500" s="33">
        <v>5</v>
      </c>
      <c r="CR500" s="13">
        <f>[1]卡牌消耗!DH50</f>
        <v>15750</v>
      </c>
      <c r="CS500" s="13">
        <f t="shared" si="80"/>
        <v>6300</v>
      </c>
      <c r="DR500" s="13">
        <v>46</v>
      </c>
      <c r="DS500" s="13">
        <v>4</v>
      </c>
      <c r="DT500" s="13">
        <f t="shared" si="81"/>
        <v>11280</v>
      </c>
      <c r="EH500" s="13">
        <f>[1]新神器!HA502</f>
        <v>29</v>
      </c>
      <c r="EI500" s="13">
        <f t="shared" si="82"/>
        <v>6</v>
      </c>
      <c r="EJ500" s="13">
        <f t="shared" si="83"/>
        <v>2</v>
      </c>
      <c r="EK500" s="13">
        <f>[1]新神器!HE502</f>
        <v>1606031</v>
      </c>
      <c r="EL500" s="13" t="str">
        <f>[1]新神器!HF502</f>
        <v>神器6-3 : 10级</v>
      </c>
      <c r="EM500" s="13">
        <f>[1]新神器!HH502</f>
        <v>10</v>
      </c>
      <c r="EN500" s="13">
        <f>[1]新神器!HJ502</f>
        <v>5</v>
      </c>
      <c r="EO500" s="13">
        <f>[2]新神器!$AW501*6</f>
        <v>47424</v>
      </c>
      <c r="EP500" s="13">
        <f t="shared" si="84"/>
        <v>5604</v>
      </c>
      <c r="EQ500" s="13">
        <f t="shared" si="79"/>
        <v>600</v>
      </c>
      <c r="ER500" s="13">
        <f>[1]新神器!$HL502</f>
        <v>14050</v>
      </c>
      <c r="ES500" s="13">
        <f t="shared" si="85"/>
        <v>614.04999999999995</v>
      </c>
      <c r="ET500" s="13">
        <f t="shared" si="86"/>
        <v>54.76</v>
      </c>
    </row>
    <row r="501" spans="94:150" ht="16.5" x14ac:dyDescent="0.2">
      <c r="CP501" s="33">
        <v>47</v>
      </c>
      <c r="CQ501" s="33">
        <v>5</v>
      </c>
      <c r="CR501" s="13">
        <f>[1]卡牌消耗!DH51</f>
        <v>16500</v>
      </c>
      <c r="CS501" s="13">
        <f t="shared" si="80"/>
        <v>6600</v>
      </c>
      <c r="DR501" s="13">
        <v>47</v>
      </c>
      <c r="DS501" s="13">
        <v>4</v>
      </c>
      <c r="DT501" s="13">
        <f t="shared" si="81"/>
        <v>11640</v>
      </c>
      <c r="EH501" s="13">
        <f>[1]新神器!HA503</f>
        <v>29</v>
      </c>
      <c r="EI501" s="13">
        <f t="shared" si="82"/>
        <v>6</v>
      </c>
      <c r="EJ501" s="13">
        <f t="shared" si="83"/>
        <v>2</v>
      </c>
      <c r="EK501" s="13">
        <f>[1]新神器!HE503</f>
        <v>1606031</v>
      </c>
      <c r="EL501" s="13" t="str">
        <f>[1]新神器!HF503</f>
        <v>神器6-3 : 11级</v>
      </c>
      <c r="EM501" s="13">
        <f>[1]新神器!HH503</f>
        <v>11</v>
      </c>
      <c r="EN501" s="13">
        <f>[1]新神器!HJ503</f>
        <v>5</v>
      </c>
      <c r="EO501" s="13">
        <f>[2]新神器!$AW502*6</f>
        <v>53226</v>
      </c>
      <c r="EP501" s="13">
        <f t="shared" si="84"/>
        <v>5802</v>
      </c>
      <c r="EQ501" s="13">
        <f t="shared" si="79"/>
        <v>600</v>
      </c>
      <c r="ER501" s="13">
        <f>[1]新神器!$HL503</f>
        <v>14350</v>
      </c>
      <c r="ES501" s="13">
        <f t="shared" si="85"/>
        <v>614.35</v>
      </c>
      <c r="ET501" s="13">
        <f t="shared" si="86"/>
        <v>56.66</v>
      </c>
    </row>
    <row r="502" spans="94:150" ht="16.5" x14ac:dyDescent="0.2">
      <c r="CP502" s="33">
        <v>48</v>
      </c>
      <c r="CQ502" s="33">
        <v>5</v>
      </c>
      <c r="CR502" s="13">
        <f>[1]卡牌消耗!DH52</f>
        <v>17250</v>
      </c>
      <c r="CS502" s="13">
        <f t="shared" si="80"/>
        <v>6900</v>
      </c>
      <c r="DR502" s="13">
        <v>48</v>
      </c>
      <c r="DS502" s="13">
        <v>4</v>
      </c>
      <c r="DT502" s="13">
        <f t="shared" si="81"/>
        <v>12040</v>
      </c>
      <c r="EH502" s="13">
        <f>[1]新神器!HA504</f>
        <v>29</v>
      </c>
      <c r="EI502" s="13">
        <f t="shared" si="82"/>
        <v>6</v>
      </c>
      <c r="EJ502" s="13">
        <f t="shared" si="83"/>
        <v>2</v>
      </c>
      <c r="EK502" s="13">
        <f>[1]新神器!HE504</f>
        <v>1606031</v>
      </c>
      <c r="EL502" s="13" t="str">
        <f>[1]新神器!HF504</f>
        <v>神器6-3 : 12级</v>
      </c>
      <c r="EM502" s="13">
        <f>[1]新神器!HH504</f>
        <v>12</v>
      </c>
      <c r="EN502" s="13">
        <f>[1]新神器!HJ504</f>
        <v>6</v>
      </c>
      <c r="EO502" s="13">
        <f>[2]新神器!$AW503*6</f>
        <v>59346</v>
      </c>
      <c r="EP502" s="13">
        <f t="shared" si="84"/>
        <v>6120</v>
      </c>
      <c r="EQ502" s="13">
        <f t="shared" si="79"/>
        <v>720</v>
      </c>
      <c r="ER502" s="13">
        <f>[1]新神器!$HL504</f>
        <v>14650</v>
      </c>
      <c r="ES502" s="13">
        <f t="shared" si="85"/>
        <v>734.65</v>
      </c>
      <c r="ET502" s="13">
        <f t="shared" si="86"/>
        <v>49.98</v>
      </c>
    </row>
    <row r="503" spans="94:150" ht="16.5" x14ac:dyDescent="0.2">
      <c r="CP503" s="33">
        <v>49</v>
      </c>
      <c r="CQ503" s="33">
        <v>5</v>
      </c>
      <c r="CR503" s="13">
        <f>[1]卡牌消耗!DH53</f>
        <v>18000</v>
      </c>
      <c r="CS503" s="13">
        <f t="shared" si="80"/>
        <v>7200</v>
      </c>
      <c r="DR503" s="13">
        <v>49</v>
      </c>
      <c r="DS503" s="13">
        <v>4</v>
      </c>
      <c r="DT503" s="13">
        <f t="shared" si="81"/>
        <v>12400</v>
      </c>
      <c r="EH503" s="13">
        <f>[1]新神器!HA505</f>
        <v>29</v>
      </c>
      <c r="EI503" s="13">
        <f t="shared" si="82"/>
        <v>6</v>
      </c>
      <c r="EJ503" s="13">
        <f t="shared" si="83"/>
        <v>2</v>
      </c>
      <c r="EK503" s="13">
        <f>[1]新神器!HE505</f>
        <v>1606031</v>
      </c>
      <c r="EL503" s="13" t="str">
        <f>[1]新神器!HF505</f>
        <v>神器6-3 : 13级</v>
      </c>
      <c r="EM503" s="13">
        <f>[1]新神器!HH505</f>
        <v>13</v>
      </c>
      <c r="EN503" s="13">
        <f>[1]新神器!HJ505</f>
        <v>7</v>
      </c>
      <c r="EO503" s="13">
        <f>[2]新神器!$AW504*6</f>
        <v>65628</v>
      </c>
      <c r="EP503" s="13">
        <f t="shared" si="84"/>
        <v>6282</v>
      </c>
      <c r="EQ503" s="13">
        <f t="shared" si="79"/>
        <v>840</v>
      </c>
      <c r="ER503" s="13">
        <f>[1]新神器!$HL505</f>
        <v>14950</v>
      </c>
      <c r="ES503" s="13">
        <f t="shared" si="85"/>
        <v>854.95</v>
      </c>
      <c r="ET503" s="13">
        <f t="shared" si="86"/>
        <v>44.09</v>
      </c>
    </row>
    <row r="504" spans="94:150" ht="16.5" x14ac:dyDescent="0.2">
      <c r="CP504" s="33">
        <v>50</v>
      </c>
      <c r="CQ504" s="33">
        <v>5</v>
      </c>
      <c r="CR504" s="13">
        <f>[1]卡牌消耗!DH54</f>
        <v>16700</v>
      </c>
      <c r="CS504" s="13">
        <f t="shared" si="80"/>
        <v>6680</v>
      </c>
      <c r="DR504" s="13">
        <v>50</v>
      </c>
      <c r="DS504" s="13">
        <v>4</v>
      </c>
      <c r="DT504" s="13">
        <f t="shared" si="81"/>
        <v>12800</v>
      </c>
      <c r="EH504" s="13">
        <f>[1]新神器!HA506</f>
        <v>29</v>
      </c>
      <c r="EI504" s="13">
        <f t="shared" si="82"/>
        <v>6</v>
      </c>
      <c r="EJ504" s="13">
        <f t="shared" si="83"/>
        <v>2</v>
      </c>
      <c r="EK504" s="13">
        <f>[1]新神器!HE506</f>
        <v>1606031</v>
      </c>
      <c r="EL504" s="13" t="str">
        <f>[1]新神器!HF506</f>
        <v>神器6-3 : 14级</v>
      </c>
      <c r="EM504" s="13">
        <f>[1]新神器!HH506</f>
        <v>14</v>
      </c>
      <c r="EN504" s="13">
        <f>[1]新神器!HJ506</f>
        <v>7</v>
      </c>
      <c r="EO504" s="13">
        <f>[2]新神器!$AW505*6</f>
        <v>72228</v>
      </c>
      <c r="EP504" s="13">
        <f t="shared" si="84"/>
        <v>6600</v>
      </c>
      <c r="EQ504" s="13">
        <f t="shared" si="79"/>
        <v>840</v>
      </c>
      <c r="ER504" s="13">
        <f>[1]新神器!$HL506</f>
        <v>15250</v>
      </c>
      <c r="ES504" s="13">
        <f t="shared" si="85"/>
        <v>855.25</v>
      </c>
      <c r="ET504" s="13">
        <f t="shared" si="86"/>
        <v>46.3</v>
      </c>
    </row>
    <row r="505" spans="94:150" ht="16.5" x14ac:dyDescent="0.2">
      <c r="CP505" s="33">
        <v>51</v>
      </c>
      <c r="CQ505" s="33">
        <v>5</v>
      </c>
      <c r="CR505" s="13">
        <f>[1]卡牌消耗!DH55</f>
        <v>17550</v>
      </c>
      <c r="CS505" s="13">
        <f t="shared" si="80"/>
        <v>7020</v>
      </c>
      <c r="DR505" s="13">
        <v>51</v>
      </c>
      <c r="DS505" s="13">
        <v>4</v>
      </c>
      <c r="DT505" s="13">
        <f t="shared" si="81"/>
        <v>13520</v>
      </c>
      <c r="EH505" s="13">
        <f>[1]新神器!HA507</f>
        <v>29</v>
      </c>
      <c r="EI505" s="13">
        <f t="shared" si="82"/>
        <v>6</v>
      </c>
      <c r="EJ505" s="13">
        <f t="shared" si="83"/>
        <v>2</v>
      </c>
      <c r="EK505" s="13">
        <f>[1]新神器!HE507</f>
        <v>1606031</v>
      </c>
      <c r="EL505" s="13" t="str">
        <f>[1]新神器!HF507</f>
        <v>神器6-3 : 15级</v>
      </c>
      <c r="EM505" s="13">
        <f>[1]新神器!HH507</f>
        <v>15</v>
      </c>
      <c r="EN505" s="13">
        <f>[1]新神器!HJ507</f>
        <v>7</v>
      </c>
      <c r="EO505" s="13">
        <f>[2]新神器!$AW506*6</f>
        <v>79056</v>
      </c>
      <c r="EP505" s="13">
        <f t="shared" si="84"/>
        <v>6828</v>
      </c>
      <c r="EQ505" s="13">
        <f t="shared" si="79"/>
        <v>840</v>
      </c>
      <c r="ER505" s="13">
        <f>[1]新神器!$HL507</f>
        <v>15500</v>
      </c>
      <c r="ES505" s="13">
        <f t="shared" si="85"/>
        <v>855.5</v>
      </c>
      <c r="ET505" s="13">
        <f t="shared" si="86"/>
        <v>47.89</v>
      </c>
    </row>
    <row r="506" spans="94:150" ht="16.5" x14ac:dyDescent="0.2">
      <c r="CP506" s="33">
        <v>52</v>
      </c>
      <c r="CQ506" s="33">
        <v>5</v>
      </c>
      <c r="CR506" s="13">
        <f>[1]卡牌消耗!DH56</f>
        <v>18400</v>
      </c>
      <c r="CS506" s="13">
        <f t="shared" si="80"/>
        <v>7360</v>
      </c>
      <c r="DR506" s="13">
        <v>52</v>
      </c>
      <c r="DS506" s="13">
        <v>4</v>
      </c>
      <c r="DT506" s="13">
        <f t="shared" si="81"/>
        <v>14160</v>
      </c>
      <c r="EH506" s="13">
        <f>[1]新神器!HA508</f>
        <v>29</v>
      </c>
      <c r="EI506" s="13">
        <f t="shared" si="82"/>
        <v>6</v>
      </c>
      <c r="EJ506" s="13">
        <f t="shared" si="83"/>
        <v>2</v>
      </c>
      <c r="EK506" s="13">
        <f>[1]新神器!HE508</f>
        <v>1606031</v>
      </c>
      <c r="EL506" s="13" t="str">
        <f>[1]新神器!HF508</f>
        <v>神器6-3 : 16级</v>
      </c>
      <c r="EM506" s="13">
        <f>[1]新神器!HH508</f>
        <v>16</v>
      </c>
      <c r="EN506" s="13">
        <f>[1]新神器!HJ508</f>
        <v>10</v>
      </c>
      <c r="EO506" s="13">
        <f>[2]新神器!$AW507*6</f>
        <v>86196</v>
      </c>
      <c r="EP506" s="13">
        <f t="shared" si="84"/>
        <v>7140</v>
      </c>
      <c r="EQ506" s="13">
        <f t="shared" si="79"/>
        <v>1200</v>
      </c>
      <c r="ER506" s="13">
        <f>[1]新神器!$HL508</f>
        <v>15800</v>
      </c>
      <c r="ES506" s="13">
        <f t="shared" si="85"/>
        <v>1215.8</v>
      </c>
      <c r="ET506" s="13">
        <f t="shared" si="86"/>
        <v>35.24</v>
      </c>
    </row>
    <row r="507" spans="94:150" ht="16.5" x14ac:dyDescent="0.2">
      <c r="CP507" s="33">
        <v>53</v>
      </c>
      <c r="CQ507" s="33">
        <v>5</v>
      </c>
      <c r="CR507" s="13">
        <f>[1]卡牌消耗!DH57</f>
        <v>19250</v>
      </c>
      <c r="CS507" s="13">
        <f t="shared" si="80"/>
        <v>7700</v>
      </c>
      <c r="DR507" s="13">
        <v>53</v>
      </c>
      <c r="DS507" s="13">
        <v>4</v>
      </c>
      <c r="DT507" s="13">
        <f t="shared" si="81"/>
        <v>14760</v>
      </c>
      <c r="EH507" s="13">
        <f>[1]新神器!HA509</f>
        <v>29</v>
      </c>
      <c r="EI507" s="13">
        <f t="shared" si="82"/>
        <v>6</v>
      </c>
      <c r="EJ507" s="13">
        <f t="shared" si="83"/>
        <v>2</v>
      </c>
      <c r="EK507" s="13">
        <f>[1]新神器!HE509</f>
        <v>1606031</v>
      </c>
      <c r="EL507" s="13" t="str">
        <f>[1]新神器!HF509</f>
        <v>神器6-3 : 17级</v>
      </c>
      <c r="EM507" s="13">
        <f>[1]新神器!HH509</f>
        <v>17</v>
      </c>
      <c r="EN507" s="13">
        <f>[1]新神器!HJ509</f>
        <v>10</v>
      </c>
      <c r="EO507" s="13">
        <f>[2]新神器!$AW508*6</f>
        <v>93534</v>
      </c>
      <c r="EP507" s="13">
        <f t="shared" si="84"/>
        <v>7338</v>
      </c>
      <c r="EQ507" s="13">
        <f t="shared" si="79"/>
        <v>1200</v>
      </c>
      <c r="ER507" s="13">
        <f>[1]新神器!$HL509</f>
        <v>16050</v>
      </c>
      <c r="ES507" s="13">
        <f t="shared" si="85"/>
        <v>1216.05</v>
      </c>
      <c r="ET507" s="13">
        <f t="shared" si="86"/>
        <v>36.21</v>
      </c>
    </row>
    <row r="508" spans="94:150" ht="16.5" x14ac:dyDescent="0.2">
      <c r="CP508" s="33">
        <v>54</v>
      </c>
      <c r="CQ508" s="33">
        <v>5</v>
      </c>
      <c r="CR508" s="13">
        <f>[1]卡牌消耗!DH58</f>
        <v>20050</v>
      </c>
      <c r="CS508" s="13">
        <f t="shared" si="80"/>
        <v>8020</v>
      </c>
      <c r="DR508" s="13">
        <v>54</v>
      </c>
      <c r="DS508" s="13">
        <v>4</v>
      </c>
      <c r="DT508" s="13">
        <f t="shared" si="81"/>
        <v>15360</v>
      </c>
      <c r="EH508" s="13">
        <f>[1]新神器!HA510</f>
        <v>29</v>
      </c>
      <c r="EI508" s="13">
        <f t="shared" si="82"/>
        <v>6</v>
      </c>
      <c r="EJ508" s="13">
        <f t="shared" si="83"/>
        <v>2</v>
      </c>
      <c r="EK508" s="13">
        <f>[1]新神器!HE510</f>
        <v>1606031</v>
      </c>
      <c r="EL508" s="13" t="str">
        <f>[1]新神器!HF510</f>
        <v>神器6-3 : 18级</v>
      </c>
      <c r="EM508" s="13">
        <f>[1]新神器!HH510</f>
        <v>18</v>
      </c>
      <c r="EN508" s="13">
        <f>[1]新神器!HJ510</f>
        <v>10</v>
      </c>
      <c r="EO508" s="13">
        <f>[2]新神器!$AW509*6</f>
        <v>101160</v>
      </c>
      <c r="EP508" s="13">
        <f t="shared" si="84"/>
        <v>7626</v>
      </c>
      <c r="EQ508" s="13">
        <f t="shared" si="79"/>
        <v>1200</v>
      </c>
      <c r="ER508" s="13">
        <f>[1]新神器!$HL510</f>
        <v>16350</v>
      </c>
      <c r="ES508" s="13">
        <f t="shared" si="85"/>
        <v>1216.3499999999999</v>
      </c>
      <c r="ET508" s="13">
        <f t="shared" si="86"/>
        <v>37.619999999999997</v>
      </c>
    </row>
    <row r="509" spans="94:150" ht="16.5" x14ac:dyDescent="0.2">
      <c r="CP509" s="33">
        <v>55</v>
      </c>
      <c r="CQ509" s="33">
        <v>5</v>
      </c>
      <c r="CR509" s="13">
        <f>[1]卡牌消耗!DH59</f>
        <v>18800</v>
      </c>
      <c r="CS509" s="13">
        <f t="shared" si="80"/>
        <v>7520</v>
      </c>
      <c r="DR509" s="13">
        <v>55</v>
      </c>
      <c r="DS509" s="13">
        <v>4</v>
      </c>
      <c r="DT509" s="13">
        <f t="shared" si="81"/>
        <v>16000</v>
      </c>
      <c r="EH509" s="13">
        <f>[1]新神器!HA511</f>
        <v>29</v>
      </c>
      <c r="EI509" s="13">
        <f t="shared" si="82"/>
        <v>6</v>
      </c>
      <c r="EJ509" s="13">
        <f t="shared" si="83"/>
        <v>2</v>
      </c>
      <c r="EK509" s="13">
        <f>[1]新神器!HE511</f>
        <v>1606031</v>
      </c>
      <c r="EL509" s="13" t="str">
        <f>[1]新神器!HF511</f>
        <v>神器6-3 : 19级</v>
      </c>
      <c r="EM509" s="13">
        <f>[1]新神器!HH511</f>
        <v>19</v>
      </c>
      <c r="EN509" s="13">
        <f>[1]新神器!HJ511</f>
        <v>15</v>
      </c>
      <c r="EO509" s="13">
        <f>[2]新神器!$AW510*6</f>
        <v>108984</v>
      </c>
      <c r="EP509" s="13">
        <f t="shared" si="84"/>
        <v>7824</v>
      </c>
      <c r="EQ509" s="13">
        <f t="shared" si="79"/>
        <v>1800</v>
      </c>
      <c r="ER509" s="13">
        <f>[1]新神器!$HL511</f>
        <v>16600</v>
      </c>
      <c r="ES509" s="13">
        <f t="shared" si="85"/>
        <v>1816.6</v>
      </c>
      <c r="ET509" s="13">
        <f t="shared" si="86"/>
        <v>25.84</v>
      </c>
    </row>
    <row r="510" spans="94:150" ht="16.5" x14ac:dyDescent="0.2">
      <c r="CP510" s="33">
        <v>56</v>
      </c>
      <c r="CQ510" s="33">
        <v>5</v>
      </c>
      <c r="CR510" s="13">
        <f>[1]卡牌消耗!DH60</f>
        <v>19750</v>
      </c>
      <c r="CS510" s="13">
        <f t="shared" si="80"/>
        <v>7900</v>
      </c>
      <c r="DR510" s="13">
        <v>56</v>
      </c>
      <c r="DS510" s="13">
        <v>4</v>
      </c>
      <c r="DT510" s="13">
        <f t="shared" si="81"/>
        <v>16600</v>
      </c>
      <c r="EH510" s="13">
        <f>[1]新神器!HA512</f>
        <v>29</v>
      </c>
      <c r="EI510" s="13">
        <f t="shared" si="82"/>
        <v>6</v>
      </c>
      <c r="EJ510" s="13">
        <f t="shared" si="83"/>
        <v>2</v>
      </c>
      <c r="EK510" s="13">
        <f>[1]新神器!HE512</f>
        <v>1606031</v>
      </c>
      <c r="EL510" s="13" t="str">
        <f>[1]新神器!HF512</f>
        <v>神器6-3 : 20级</v>
      </c>
      <c r="EM510" s="13">
        <f>[1]新神器!HH512</f>
        <v>20</v>
      </c>
      <c r="EN510" s="13">
        <f>[1]新神器!HJ512</f>
        <v>15</v>
      </c>
      <c r="EO510" s="13">
        <f>[2]新神器!$AW511*6</f>
        <v>117090</v>
      </c>
      <c r="EP510" s="13">
        <f t="shared" si="84"/>
        <v>8106</v>
      </c>
      <c r="EQ510" s="13">
        <f t="shared" si="79"/>
        <v>1800</v>
      </c>
      <c r="ER510" s="13">
        <f>[1]新神器!$HL512</f>
        <v>16850</v>
      </c>
      <c r="ES510" s="13">
        <f t="shared" si="85"/>
        <v>1816.85</v>
      </c>
      <c r="ET510" s="13">
        <f t="shared" si="86"/>
        <v>26.77</v>
      </c>
    </row>
    <row r="511" spans="94:150" ht="16.5" x14ac:dyDescent="0.2">
      <c r="CP511" s="33">
        <v>57</v>
      </c>
      <c r="CQ511" s="33">
        <v>5</v>
      </c>
      <c r="CR511" s="13">
        <f>[1]卡牌消耗!DH61</f>
        <v>20700</v>
      </c>
      <c r="CS511" s="13">
        <f t="shared" si="80"/>
        <v>8280</v>
      </c>
      <c r="DR511" s="13">
        <v>57</v>
      </c>
      <c r="DS511" s="13">
        <v>4</v>
      </c>
      <c r="DT511" s="13">
        <f t="shared" si="81"/>
        <v>17200</v>
      </c>
      <c r="EH511" s="13">
        <f>[1]新神器!HA513</f>
        <v>29</v>
      </c>
      <c r="EI511" s="13">
        <f t="shared" si="82"/>
        <v>6</v>
      </c>
      <c r="EJ511" s="13">
        <f t="shared" si="83"/>
        <v>2</v>
      </c>
      <c r="EK511" s="13">
        <f>[1]新神器!HE513</f>
        <v>1606031</v>
      </c>
      <c r="EL511" s="13" t="str">
        <f>[1]新神器!HF513</f>
        <v>神器6-3 : 21级</v>
      </c>
      <c r="EM511" s="13">
        <f>[1]新神器!HH513</f>
        <v>21</v>
      </c>
      <c r="EN511" s="13">
        <f>[1]新神器!HJ513</f>
        <v>15</v>
      </c>
      <c r="EO511" s="13">
        <f>[2]新神器!$AW512*6</f>
        <v>125454</v>
      </c>
      <c r="EP511" s="13">
        <f t="shared" si="84"/>
        <v>8364</v>
      </c>
      <c r="EQ511" s="13">
        <f t="shared" si="79"/>
        <v>1800</v>
      </c>
      <c r="ER511" s="13">
        <f>[1]新神器!$HL513</f>
        <v>17100</v>
      </c>
      <c r="ES511" s="13">
        <f t="shared" si="85"/>
        <v>1817.1</v>
      </c>
      <c r="ET511" s="13">
        <f t="shared" si="86"/>
        <v>27.62</v>
      </c>
    </row>
    <row r="512" spans="94:150" ht="16.5" x14ac:dyDescent="0.2">
      <c r="CP512" s="33">
        <v>58</v>
      </c>
      <c r="CQ512" s="33">
        <v>5</v>
      </c>
      <c r="CR512" s="13">
        <f>[1]卡牌消耗!DH62</f>
        <v>21650</v>
      </c>
      <c r="CS512" s="13">
        <f t="shared" si="80"/>
        <v>8660</v>
      </c>
      <c r="DR512" s="13">
        <v>58</v>
      </c>
      <c r="DS512" s="13">
        <v>4</v>
      </c>
      <c r="DT512" s="13">
        <f t="shared" si="81"/>
        <v>17800</v>
      </c>
      <c r="EH512" s="13">
        <f>[1]新神器!HA514</f>
        <v>30</v>
      </c>
      <c r="EI512" s="13">
        <f t="shared" si="82"/>
        <v>6</v>
      </c>
      <c r="EJ512" s="13">
        <f t="shared" si="83"/>
        <v>3</v>
      </c>
      <c r="EK512" s="13">
        <f>[1]新神器!HE514</f>
        <v>1606032</v>
      </c>
      <c r="EL512" s="13" t="str">
        <f>[1]新神器!HF514</f>
        <v>神器6-4 : 1级</v>
      </c>
      <c r="EM512" s="13">
        <f>[1]新神器!HH514</f>
        <v>1</v>
      </c>
      <c r="EN512" s="13">
        <f>[1]新神器!HJ514</f>
        <v>1</v>
      </c>
      <c r="EO512" s="13">
        <f>[2]新神器!$AW513*6</f>
        <v>13200</v>
      </c>
      <c r="EP512" s="13">
        <f t="shared" si="84"/>
        <v>13200</v>
      </c>
      <c r="EQ512" s="13">
        <f t="shared" si="79"/>
        <v>280</v>
      </c>
      <c r="ER512" s="13">
        <f>[1]新神器!$HL514</f>
        <v>16600</v>
      </c>
      <c r="ES512" s="13">
        <f t="shared" si="85"/>
        <v>296.60000000000002</v>
      </c>
      <c r="ET512" s="13">
        <f t="shared" si="86"/>
        <v>267.02999999999997</v>
      </c>
    </row>
    <row r="513" spans="94:150" ht="16.5" x14ac:dyDescent="0.2">
      <c r="CP513" s="33">
        <v>59</v>
      </c>
      <c r="CQ513" s="33">
        <v>5</v>
      </c>
      <c r="CR513" s="13">
        <f>[1]卡牌消耗!DH63</f>
        <v>22600</v>
      </c>
      <c r="CS513" s="13">
        <f t="shared" si="80"/>
        <v>9040</v>
      </c>
      <c r="DR513" s="13">
        <v>59</v>
      </c>
      <c r="DS513" s="13">
        <v>4</v>
      </c>
      <c r="DT513" s="13">
        <f t="shared" si="81"/>
        <v>18440</v>
      </c>
      <c r="EH513" s="13">
        <f>[1]新神器!HA515</f>
        <v>30</v>
      </c>
      <c r="EI513" s="13">
        <f t="shared" si="82"/>
        <v>6</v>
      </c>
      <c r="EJ513" s="13">
        <f t="shared" si="83"/>
        <v>3</v>
      </c>
      <c r="EK513" s="13">
        <f>[1]新神器!HE515</f>
        <v>1606032</v>
      </c>
      <c r="EL513" s="13" t="str">
        <f>[1]新神器!HF515</f>
        <v>神器6-4 : 2级</v>
      </c>
      <c r="EM513" s="13">
        <f>[1]新神器!HH515</f>
        <v>2</v>
      </c>
      <c r="EN513" s="13">
        <f>[1]新神器!HJ515</f>
        <v>1</v>
      </c>
      <c r="EO513" s="13">
        <f>[2]新神器!$AW514*6</f>
        <v>20670</v>
      </c>
      <c r="EP513" s="13">
        <f t="shared" si="84"/>
        <v>7470</v>
      </c>
      <c r="EQ513" s="13">
        <f t="shared" si="79"/>
        <v>280</v>
      </c>
      <c r="ER513" s="13">
        <f>[1]新神器!$HL515</f>
        <v>17200</v>
      </c>
      <c r="ES513" s="13">
        <f t="shared" si="85"/>
        <v>297.2</v>
      </c>
      <c r="ET513" s="13">
        <f t="shared" si="86"/>
        <v>150.81</v>
      </c>
    </row>
    <row r="514" spans="94:150" ht="16.5" x14ac:dyDescent="0.2">
      <c r="CP514" s="33">
        <v>60</v>
      </c>
      <c r="CQ514" s="33">
        <v>5</v>
      </c>
      <c r="CR514" s="13">
        <f>[1]卡牌消耗!DH64</f>
        <v>20650</v>
      </c>
      <c r="CS514" s="13">
        <f t="shared" si="80"/>
        <v>8260</v>
      </c>
      <c r="DR514" s="13">
        <v>60</v>
      </c>
      <c r="DS514" s="13">
        <v>4</v>
      </c>
      <c r="DT514" s="13">
        <f t="shared" si="81"/>
        <v>19040</v>
      </c>
      <c r="EH514" s="13">
        <f>[1]新神器!HA516</f>
        <v>30</v>
      </c>
      <c r="EI514" s="13">
        <f t="shared" si="82"/>
        <v>6</v>
      </c>
      <c r="EJ514" s="13">
        <f t="shared" si="83"/>
        <v>3</v>
      </c>
      <c r="EK514" s="13">
        <f>[1]新神器!HE516</f>
        <v>1606032</v>
      </c>
      <c r="EL514" s="13" t="str">
        <f>[1]新神器!HF516</f>
        <v>神器6-4 : 3级</v>
      </c>
      <c r="EM514" s="13">
        <f>[1]新神器!HH516</f>
        <v>3</v>
      </c>
      <c r="EN514" s="13">
        <f>[1]新神器!HJ516</f>
        <v>1</v>
      </c>
      <c r="EO514" s="13">
        <f>[2]新神器!$AW515*6</f>
        <v>28560</v>
      </c>
      <c r="EP514" s="13">
        <f t="shared" si="84"/>
        <v>7890</v>
      </c>
      <c r="EQ514" s="13">
        <f t="shared" si="79"/>
        <v>280</v>
      </c>
      <c r="ER514" s="13">
        <f>[1]新神器!$HL516</f>
        <v>17800</v>
      </c>
      <c r="ES514" s="13">
        <f t="shared" si="85"/>
        <v>297.8</v>
      </c>
      <c r="ET514" s="13">
        <f t="shared" si="86"/>
        <v>158.97</v>
      </c>
    </row>
    <row r="515" spans="94:150" ht="16.5" x14ac:dyDescent="0.2">
      <c r="CP515" s="33">
        <v>61</v>
      </c>
      <c r="CQ515" s="33">
        <v>5</v>
      </c>
      <c r="CR515" s="13">
        <f>[1]卡牌消耗!DH65</f>
        <v>21700</v>
      </c>
      <c r="CS515" s="13">
        <f t="shared" si="80"/>
        <v>8680</v>
      </c>
      <c r="DR515" s="13">
        <v>61</v>
      </c>
      <c r="DS515" s="13">
        <v>4</v>
      </c>
      <c r="DT515" s="13">
        <f t="shared" si="81"/>
        <v>19640</v>
      </c>
      <c r="EH515" s="13">
        <f>[1]新神器!HA517</f>
        <v>30</v>
      </c>
      <c r="EI515" s="13">
        <f t="shared" si="82"/>
        <v>6</v>
      </c>
      <c r="EJ515" s="13">
        <f t="shared" si="83"/>
        <v>3</v>
      </c>
      <c r="EK515" s="13">
        <f>[1]新神器!HE517</f>
        <v>1606032</v>
      </c>
      <c r="EL515" s="13" t="str">
        <f>[1]新神器!HF517</f>
        <v>神器6-4 : 4级</v>
      </c>
      <c r="EM515" s="13">
        <f>[1]新神器!HH517</f>
        <v>4</v>
      </c>
      <c r="EN515" s="13">
        <f>[1]新神器!HJ517</f>
        <v>2</v>
      </c>
      <c r="EO515" s="13">
        <f>[2]新神器!$AW516*6</f>
        <v>37080</v>
      </c>
      <c r="EP515" s="13">
        <f t="shared" si="84"/>
        <v>8520</v>
      </c>
      <c r="EQ515" s="13">
        <f t="shared" si="79"/>
        <v>560</v>
      </c>
      <c r="ER515" s="13">
        <f>[1]新神器!$HL517</f>
        <v>18350</v>
      </c>
      <c r="ES515" s="13">
        <f t="shared" si="85"/>
        <v>578.35</v>
      </c>
      <c r="ET515" s="13">
        <f t="shared" si="86"/>
        <v>88.39</v>
      </c>
    </row>
    <row r="516" spans="94:150" ht="16.5" x14ac:dyDescent="0.2">
      <c r="CP516" s="33">
        <v>62</v>
      </c>
      <c r="CQ516" s="33">
        <v>5</v>
      </c>
      <c r="CR516" s="13">
        <f>[1]卡牌消耗!DH66</f>
        <v>22750</v>
      </c>
      <c r="CS516" s="13">
        <f t="shared" si="80"/>
        <v>9100</v>
      </c>
      <c r="DR516" s="13">
        <v>62</v>
      </c>
      <c r="DS516" s="13">
        <v>4</v>
      </c>
      <c r="DT516" s="13">
        <f t="shared" si="81"/>
        <v>20240</v>
      </c>
      <c r="EH516" s="13">
        <f>[1]新神器!HA518</f>
        <v>30</v>
      </c>
      <c r="EI516" s="13">
        <f t="shared" si="82"/>
        <v>6</v>
      </c>
      <c r="EJ516" s="13">
        <f t="shared" si="83"/>
        <v>3</v>
      </c>
      <c r="EK516" s="13">
        <f>[1]新神器!HE518</f>
        <v>1606032</v>
      </c>
      <c r="EL516" s="13" t="str">
        <f>[1]新神器!HF518</f>
        <v>神器6-4 : 5级</v>
      </c>
      <c r="EM516" s="13">
        <f>[1]新神器!HH518</f>
        <v>5</v>
      </c>
      <c r="EN516" s="13">
        <f>[1]新神器!HJ518</f>
        <v>2</v>
      </c>
      <c r="EO516" s="13">
        <f>[2]新神器!$AW517*6</f>
        <v>46020</v>
      </c>
      <c r="EP516" s="13">
        <f t="shared" si="84"/>
        <v>8940</v>
      </c>
      <c r="EQ516" s="13">
        <f t="shared" si="79"/>
        <v>560</v>
      </c>
      <c r="ER516" s="13">
        <f>[1]新神器!$HL518</f>
        <v>18900</v>
      </c>
      <c r="ES516" s="13">
        <f t="shared" si="85"/>
        <v>578.9</v>
      </c>
      <c r="ET516" s="13">
        <f t="shared" si="86"/>
        <v>92.66</v>
      </c>
    </row>
    <row r="517" spans="94:150" ht="16.5" x14ac:dyDescent="0.2">
      <c r="CP517" s="33">
        <v>63</v>
      </c>
      <c r="CQ517" s="33">
        <v>5</v>
      </c>
      <c r="CR517" s="13">
        <f>[1]卡牌消耗!DH67</f>
        <v>23750</v>
      </c>
      <c r="CS517" s="13">
        <f t="shared" si="80"/>
        <v>9500</v>
      </c>
      <c r="DR517" s="13">
        <v>63</v>
      </c>
      <c r="DS517" s="13">
        <v>4</v>
      </c>
      <c r="DT517" s="13">
        <f t="shared" si="81"/>
        <v>20880</v>
      </c>
      <c r="EH517" s="13">
        <f>[1]新神器!HA519</f>
        <v>30</v>
      </c>
      <c r="EI517" s="13">
        <f t="shared" si="82"/>
        <v>6</v>
      </c>
      <c r="EJ517" s="13">
        <f t="shared" si="83"/>
        <v>3</v>
      </c>
      <c r="EK517" s="13">
        <f>[1]新神器!HE519</f>
        <v>1606032</v>
      </c>
      <c r="EL517" s="13" t="str">
        <f>[1]新神器!HF519</f>
        <v>神器6-4 : 6级</v>
      </c>
      <c r="EM517" s="13">
        <f>[1]新神器!HH519</f>
        <v>6</v>
      </c>
      <c r="EN517" s="13">
        <f>[1]新神器!HJ519</f>
        <v>2</v>
      </c>
      <c r="EO517" s="13">
        <f>[2]新神器!$AW518*6</f>
        <v>55560</v>
      </c>
      <c r="EP517" s="13">
        <f t="shared" si="84"/>
        <v>9540</v>
      </c>
      <c r="EQ517" s="13">
        <f t="shared" ref="EQ517:EQ580" si="87">EN517*INDEX($EB$5:$EB$46,MATCH(EK517,$EA$5:$EA$46,0))</f>
        <v>560</v>
      </c>
      <c r="ER517" s="13">
        <f>[1]新神器!$HL519</f>
        <v>19450</v>
      </c>
      <c r="ES517" s="13">
        <f t="shared" si="85"/>
        <v>579.45000000000005</v>
      </c>
      <c r="ET517" s="13">
        <f t="shared" si="86"/>
        <v>98.78</v>
      </c>
    </row>
    <row r="518" spans="94:150" ht="16.5" x14ac:dyDescent="0.2">
      <c r="CP518" s="33">
        <v>64</v>
      </c>
      <c r="CQ518" s="33">
        <v>5</v>
      </c>
      <c r="CR518" s="13">
        <f>[1]卡牌消耗!DH68</f>
        <v>24800</v>
      </c>
      <c r="CS518" s="13">
        <f t="shared" ref="CS518:CS581" si="88">CR518/2.5</f>
        <v>9920</v>
      </c>
      <c r="DR518" s="13">
        <v>64</v>
      </c>
      <c r="DS518" s="13">
        <v>4</v>
      </c>
      <c r="DT518" s="13">
        <f t="shared" ref="DT518:DT581" si="89">INDEX($DL$5:$DO$154,DR518,MIN(DS518,4))</f>
        <v>21480</v>
      </c>
      <c r="EH518" s="13">
        <f>[1]新神器!HA520</f>
        <v>30</v>
      </c>
      <c r="EI518" s="13">
        <f t="shared" ref="EI518:EI581" si="90">INDEX($DX$5:$DX$46,EH518)</f>
        <v>6</v>
      </c>
      <c r="EJ518" s="13">
        <f t="shared" ref="EJ518:EJ581" si="91">INDEX($DZ$5:$DZ$46,EH518)</f>
        <v>3</v>
      </c>
      <c r="EK518" s="13">
        <f>[1]新神器!HE520</f>
        <v>1606032</v>
      </c>
      <c r="EL518" s="13" t="str">
        <f>[1]新神器!HF520</f>
        <v>神器6-4 : 7级</v>
      </c>
      <c r="EM518" s="13">
        <f>[1]新神器!HH520</f>
        <v>7</v>
      </c>
      <c r="EN518" s="13">
        <f>[1]新神器!HJ520</f>
        <v>3</v>
      </c>
      <c r="EO518" s="13">
        <f>[2]新神器!$AW519*6</f>
        <v>65640</v>
      </c>
      <c r="EP518" s="13">
        <f t="shared" ref="EP518:EP581" si="92">IF(EM518&gt;1,EO518-EO517,EO518)</f>
        <v>10080</v>
      </c>
      <c r="EQ518" s="13">
        <f t="shared" si="87"/>
        <v>840</v>
      </c>
      <c r="ER518" s="13">
        <f>[1]新神器!$HL520</f>
        <v>19950</v>
      </c>
      <c r="ES518" s="13">
        <f t="shared" ref="ES518:ES581" si="93">EQ518+ER518/1000</f>
        <v>859.95</v>
      </c>
      <c r="ET518" s="13">
        <f t="shared" ref="ET518:ET581" si="94">ROUND(EP518*6/ES518,2)</f>
        <v>70.33</v>
      </c>
    </row>
    <row r="519" spans="94:150" ht="16.5" x14ac:dyDescent="0.2">
      <c r="CP519" s="33">
        <v>65</v>
      </c>
      <c r="CQ519" s="33">
        <v>5</v>
      </c>
      <c r="CR519" s="13">
        <f>[1]卡牌消耗!DH69</f>
        <v>22700</v>
      </c>
      <c r="CS519" s="13">
        <f t="shared" si="88"/>
        <v>9080</v>
      </c>
      <c r="DR519" s="13">
        <v>65</v>
      </c>
      <c r="DS519" s="13">
        <v>4</v>
      </c>
      <c r="DT519" s="13">
        <f t="shared" si="89"/>
        <v>22080</v>
      </c>
      <c r="EH519" s="13">
        <f>[1]新神器!HA521</f>
        <v>30</v>
      </c>
      <c r="EI519" s="13">
        <f t="shared" si="90"/>
        <v>6</v>
      </c>
      <c r="EJ519" s="13">
        <f t="shared" si="91"/>
        <v>3</v>
      </c>
      <c r="EK519" s="13">
        <f>[1]新神器!HE521</f>
        <v>1606032</v>
      </c>
      <c r="EL519" s="13" t="str">
        <f>[1]新神器!HF521</f>
        <v>神器6-4 : 8级</v>
      </c>
      <c r="EM519" s="13">
        <f>[1]新神器!HH521</f>
        <v>8</v>
      </c>
      <c r="EN519" s="13">
        <f>[1]新神器!HJ521</f>
        <v>3</v>
      </c>
      <c r="EO519" s="13">
        <f>[2]新神器!$AW520*6</f>
        <v>76230</v>
      </c>
      <c r="EP519" s="13">
        <f t="shared" si="92"/>
        <v>10590</v>
      </c>
      <c r="EQ519" s="13">
        <f t="shared" si="87"/>
        <v>840</v>
      </c>
      <c r="ER519" s="13">
        <f>[1]新神器!$HL521</f>
        <v>20450</v>
      </c>
      <c r="ES519" s="13">
        <f t="shared" si="93"/>
        <v>860.45</v>
      </c>
      <c r="ET519" s="13">
        <f t="shared" si="94"/>
        <v>73.849999999999994</v>
      </c>
    </row>
    <row r="520" spans="94:150" ht="16.5" x14ac:dyDescent="0.2">
      <c r="CP520" s="33">
        <v>66</v>
      </c>
      <c r="CQ520" s="33">
        <v>5</v>
      </c>
      <c r="CR520" s="13">
        <f>[1]卡牌消耗!DH70</f>
        <v>23850</v>
      </c>
      <c r="CS520" s="13">
        <f t="shared" si="88"/>
        <v>9540</v>
      </c>
      <c r="DR520" s="13">
        <v>66</v>
      </c>
      <c r="DS520" s="13">
        <v>4</v>
      </c>
      <c r="DT520" s="13">
        <f t="shared" si="89"/>
        <v>22680</v>
      </c>
      <c r="EH520" s="13">
        <f>[1]新神器!HA522</f>
        <v>30</v>
      </c>
      <c r="EI520" s="13">
        <f t="shared" si="90"/>
        <v>6</v>
      </c>
      <c r="EJ520" s="13">
        <f t="shared" si="91"/>
        <v>3</v>
      </c>
      <c r="EK520" s="13">
        <f>[1]新神器!HE522</f>
        <v>1606032</v>
      </c>
      <c r="EL520" s="13" t="str">
        <f>[1]新神器!HF522</f>
        <v>神器6-4 : 9级</v>
      </c>
      <c r="EM520" s="13">
        <f>[1]新神器!HH522</f>
        <v>9</v>
      </c>
      <c r="EN520" s="13">
        <f>[1]新神器!HJ522</f>
        <v>3</v>
      </c>
      <c r="EO520" s="13">
        <f>[2]新神器!$AW521*6</f>
        <v>87330</v>
      </c>
      <c r="EP520" s="13">
        <f t="shared" si="92"/>
        <v>11100</v>
      </c>
      <c r="EQ520" s="13">
        <f t="shared" si="87"/>
        <v>840</v>
      </c>
      <c r="ER520" s="13">
        <f>[1]新神器!$HL522</f>
        <v>20950</v>
      </c>
      <c r="ES520" s="13">
        <f t="shared" si="93"/>
        <v>860.95</v>
      </c>
      <c r="ET520" s="13">
        <f t="shared" si="94"/>
        <v>77.36</v>
      </c>
    </row>
    <row r="521" spans="94:150" ht="16.5" x14ac:dyDescent="0.2">
      <c r="CP521" s="33">
        <v>67</v>
      </c>
      <c r="CQ521" s="33">
        <v>5</v>
      </c>
      <c r="CR521" s="13">
        <f>[1]卡牌消耗!DH71</f>
        <v>25000</v>
      </c>
      <c r="CS521" s="13">
        <f t="shared" si="88"/>
        <v>10000</v>
      </c>
      <c r="DR521" s="13">
        <v>67</v>
      </c>
      <c r="DS521" s="13">
        <v>4</v>
      </c>
      <c r="DT521" s="13">
        <f t="shared" si="89"/>
        <v>23320</v>
      </c>
      <c r="EH521" s="13">
        <f>[1]新神器!HA523</f>
        <v>30</v>
      </c>
      <c r="EI521" s="13">
        <f t="shared" si="90"/>
        <v>6</v>
      </c>
      <c r="EJ521" s="13">
        <f t="shared" si="91"/>
        <v>3</v>
      </c>
      <c r="EK521" s="13">
        <f>[1]新神器!HE523</f>
        <v>1606032</v>
      </c>
      <c r="EL521" s="13" t="str">
        <f>[1]新神器!HF523</f>
        <v>神器6-4 : 10级</v>
      </c>
      <c r="EM521" s="13">
        <f>[1]新神器!HH523</f>
        <v>10</v>
      </c>
      <c r="EN521" s="13">
        <f>[1]新神器!HJ523</f>
        <v>5</v>
      </c>
      <c r="EO521" s="13">
        <f>[2]新神器!$AW522*6</f>
        <v>98970</v>
      </c>
      <c r="EP521" s="13">
        <f t="shared" si="92"/>
        <v>11640</v>
      </c>
      <c r="EQ521" s="13">
        <f t="shared" si="87"/>
        <v>1400</v>
      </c>
      <c r="ER521" s="13">
        <f>[1]新神器!$HL523</f>
        <v>21450</v>
      </c>
      <c r="ES521" s="13">
        <f t="shared" si="93"/>
        <v>1421.45</v>
      </c>
      <c r="ET521" s="13">
        <f t="shared" si="94"/>
        <v>49.13</v>
      </c>
    </row>
    <row r="522" spans="94:150" ht="16.5" x14ac:dyDescent="0.2">
      <c r="CP522" s="33">
        <v>68</v>
      </c>
      <c r="CQ522" s="33">
        <v>5</v>
      </c>
      <c r="CR522" s="13">
        <f>[1]卡牌消耗!DH72</f>
        <v>26150</v>
      </c>
      <c r="CS522" s="13">
        <f t="shared" si="88"/>
        <v>10460</v>
      </c>
      <c r="DR522" s="13">
        <v>68</v>
      </c>
      <c r="DS522" s="13">
        <v>4</v>
      </c>
      <c r="DT522" s="13">
        <f t="shared" si="89"/>
        <v>23920</v>
      </c>
      <c r="EH522" s="13">
        <f>[1]新神器!HA524</f>
        <v>30</v>
      </c>
      <c r="EI522" s="13">
        <f t="shared" si="90"/>
        <v>6</v>
      </c>
      <c r="EJ522" s="13">
        <f t="shared" si="91"/>
        <v>3</v>
      </c>
      <c r="EK522" s="13">
        <f>[1]新神器!HE524</f>
        <v>1606032</v>
      </c>
      <c r="EL522" s="13" t="str">
        <f>[1]新神器!HF524</f>
        <v>神器6-4 : 11级</v>
      </c>
      <c r="EM522" s="13">
        <f>[1]新神器!HH524</f>
        <v>11</v>
      </c>
      <c r="EN522" s="13">
        <f>[1]新神器!HJ524</f>
        <v>5</v>
      </c>
      <c r="EO522" s="13">
        <f>[2]新神器!$AW523*6</f>
        <v>111150</v>
      </c>
      <c r="EP522" s="13">
        <f t="shared" si="92"/>
        <v>12180</v>
      </c>
      <c r="EQ522" s="13">
        <f t="shared" si="87"/>
        <v>1400</v>
      </c>
      <c r="ER522" s="13">
        <f>[1]新神器!$HL524</f>
        <v>21900</v>
      </c>
      <c r="ES522" s="13">
        <f t="shared" si="93"/>
        <v>1421.9</v>
      </c>
      <c r="ET522" s="13">
        <f t="shared" si="94"/>
        <v>51.4</v>
      </c>
    </row>
    <row r="523" spans="94:150" ht="16.5" x14ac:dyDescent="0.2">
      <c r="CP523" s="33">
        <v>69</v>
      </c>
      <c r="CQ523" s="33">
        <v>5</v>
      </c>
      <c r="CR523" s="13">
        <f>[1]卡牌消耗!DH73</f>
        <v>27250</v>
      </c>
      <c r="CS523" s="13">
        <f t="shared" si="88"/>
        <v>10900</v>
      </c>
      <c r="DR523" s="13">
        <v>69</v>
      </c>
      <c r="DS523" s="13">
        <v>4</v>
      </c>
      <c r="DT523" s="13">
        <f t="shared" si="89"/>
        <v>24520</v>
      </c>
      <c r="EH523" s="13">
        <f>[1]新神器!HA525</f>
        <v>30</v>
      </c>
      <c r="EI523" s="13">
        <f t="shared" si="90"/>
        <v>6</v>
      </c>
      <c r="EJ523" s="13">
        <f t="shared" si="91"/>
        <v>3</v>
      </c>
      <c r="EK523" s="13">
        <f>[1]新神器!HE525</f>
        <v>1606032</v>
      </c>
      <c r="EL523" s="13" t="str">
        <f>[1]新神器!HF525</f>
        <v>神器6-4 : 12级</v>
      </c>
      <c r="EM523" s="13">
        <f>[1]新神器!HH525</f>
        <v>12</v>
      </c>
      <c r="EN523" s="13">
        <f>[1]新神器!HJ525</f>
        <v>6</v>
      </c>
      <c r="EO523" s="13">
        <f>[2]新神器!$AW524*6</f>
        <v>123810</v>
      </c>
      <c r="EP523" s="13">
        <f t="shared" si="92"/>
        <v>12660</v>
      </c>
      <c r="EQ523" s="13">
        <f t="shared" si="87"/>
        <v>1680</v>
      </c>
      <c r="ER523" s="13">
        <f>[1]新神器!$HL525</f>
        <v>22350</v>
      </c>
      <c r="ES523" s="13">
        <f t="shared" si="93"/>
        <v>1702.35</v>
      </c>
      <c r="ET523" s="13">
        <f t="shared" si="94"/>
        <v>44.62</v>
      </c>
    </row>
    <row r="524" spans="94:150" ht="16.5" x14ac:dyDescent="0.2">
      <c r="CP524" s="33">
        <v>70</v>
      </c>
      <c r="CQ524" s="33">
        <v>5</v>
      </c>
      <c r="CR524" s="13">
        <f>[1]卡牌消耗!DH74</f>
        <v>27700</v>
      </c>
      <c r="CS524" s="13">
        <f t="shared" si="88"/>
        <v>11080</v>
      </c>
      <c r="DR524" s="13">
        <v>70</v>
      </c>
      <c r="DS524" s="13">
        <v>4</v>
      </c>
      <c r="DT524" s="13">
        <f t="shared" si="89"/>
        <v>25160</v>
      </c>
      <c r="EH524" s="13">
        <f>[1]新神器!HA526</f>
        <v>30</v>
      </c>
      <c r="EI524" s="13">
        <f t="shared" si="90"/>
        <v>6</v>
      </c>
      <c r="EJ524" s="13">
        <f t="shared" si="91"/>
        <v>3</v>
      </c>
      <c r="EK524" s="13">
        <f>[1]新神器!HE526</f>
        <v>1606032</v>
      </c>
      <c r="EL524" s="13" t="str">
        <f>[1]新神器!HF526</f>
        <v>神器6-4 : 13级</v>
      </c>
      <c r="EM524" s="13">
        <f>[1]新神器!HH526</f>
        <v>13</v>
      </c>
      <c r="EN524" s="13">
        <f>[1]新神器!HJ526</f>
        <v>7</v>
      </c>
      <c r="EO524" s="13">
        <f>[2]新神器!$AW525*6</f>
        <v>137100</v>
      </c>
      <c r="EP524" s="13">
        <f t="shared" si="92"/>
        <v>13290</v>
      </c>
      <c r="EQ524" s="13">
        <f t="shared" si="87"/>
        <v>1960</v>
      </c>
      <c r="ER524" s="13">
        <f>[1]新神器!$HL526</f>
        <v>22800</v>
      </c>
      <c r="ES524" s="13">
        <f t="shared" si="93"/>
        <v>1982.8</v>
      </c>
      <c r="ET524" s="13">
        <f t="shared" si="94"/>
        <v>40.22</v>
      </c>
    </row>
    <row r="525" spans="94:150" ht="16.5" x14ac:dyDescent="0.2">
      <c r="CP525" s="33">
        <v>71</v>
      </c>
      <c r="CQ525" s="33">
        <v>5</v>
      </c>
      <c r="CR525" s="13">
        <f>[1]卡牌消耗!DH75</f>
        <v>29100</v>
      </c>
      <c r="CS525" s="13">
        <f t="shared" si="88"/>
        <v>11640</v>
      </c>
      <c r="DR525" s="13">
        <v>71</v>
      </c>
      <c r="DS525" s="13">
        <v>4</v>
      </c>
      <c r="DT525" s="13">
        <f t="shared" si="89"/>
        <v>31000</v>
      </c>
      <c r="EH525" s="13">
        <f>[1]新神器!HA527</f>
        <v>30</v>
      </c>
      <c r="EI525" s="13">
        <f t="shared" si="90"/>
        <v>6</v>
      </c>
      <c r="EJ525" s="13">
        <f t="shared" si="91"/>
        <v>3</v>
      </c>
      <c r="EK525" s="13">
        <f>[1]新神器!HE527</f>
        <v>1606032</v>
      </c>
      <c r="EL525" s="13" t="str">
        <f>[1]新神器!HF527</f>
        <v>神器6-4 : 14级</v>
      </c>
      <c r="EM525" s="13">
        <f>[1]新神器!HH527</f>
        <v>14</v>
      </c>
      <c r="EN525" s="13">
        <f>[1]新神器!HJ527</f>
        <v>7</v>
      </c>
      <c r="EO525" s="13">
        <f>[2]新神器!$AW526*6</f>
        <v>150810</v>
      </c>
      <c r="EP525" s="13">
        <f t="shared" si="92"/>
        <v>13710</v>
      </c>
      <c r="EQ525" s="13">
        <f t="shared" si="87"/>
        <v>1960</v>
      </c>
      <c r="ER525" s="13">
        <f>[1]新神器!$HL527</f>
        <v>23250</v>
      </c>
      <c r="ES525" s="13">
        <f t="shared" si="93"/>
        <v>1983.25</v>
      </c>
      <c r="ET525" s="13">
        <f t="shared" si="94"/>
        <v>41.48</v>
      </c>
    </row>
    <row r="526" spans="94:150" ht="16.5" x14ac:dyDescent="0.2">
      <c r="CP526" s="33">
        <v>72</v>
      </c>
      <c r="CQ526" s="33">
        <v>5</v>
      </c>
      <c r="CR526" s="13">
        <f>[1]卡牌消耗!DH76</f>
        <v>30500</v>
      </c>
      <c r="CS526" s="13">
        <f t="shared" si="88"/>
        <v>12200</v>
      </c>
      <c r="DR526" s="13">
        <v>72</v>
      </c>
      <c r="DS526" s="13">
        <v>4</v>
      </c>
      <c r="DT526" s="13">
        <f t="shared" si="89"/>
        <v>32400</v>
      </c>
      <c r="EH526" s="13">
        <f>[1]新神器!HA528</f>
        <v>30</v>
      </c>
      <c r="EI526" s="13">
        <f t="shared" si="90"/>
        <v>6</v>
      </c>
      <c r="EJ526" s="13">
        <f t="shared" si="91"/>
        <v>3</v>
      </c>
      <c r="EK526" s="13">
        <f>[1]新神器!HE528</f>
        <v>1606032</v>
      </c>
      <c r="EL526" s="13" t="str">
        <f>[1]新神器!HF528</f>
        <v>神器6-4 : 15级</v>
      </c>
      <c r="EM526" s="13">
        <f>[1]新神器!HH528</f>
        <v>15</v>
      </c>
      <c r="EN526" s="13">
        <f>[1]新神器!HJ528</f>
        <v>7</v>
      </c>
      <c r="EO526" s="13">
        <f>[2]新神器!$AW527*6</f>
        <v>165150</v>
      </c>
      <c r="EP526" s="13">
        <f t="shared" si="92"/>
        <v>14340</v>
      </c>
      <c r="EQ526" s="13">
        <f t="shared" si="87"/>
        <v>1960</v>
      </c>
      <c r="ER526" s="13">
        <f>[1]新神器!$HL528</f>
        <v>23700</v>
      </c>
      <c r="ES526" s="13">
        <f t="shared" si="93"/>
        <v>1983.7</v>
      </c>
      <c r="ET526" s="13">
        <f t="shared" si="94"/>
        <v>43.37</v>
      </c>
    </row>
    <row r="527" spans="94:150" ht="16.5" x14ac:dyDescent="0.2">
      <c r="CP527" s="33">
        <v>73</v>
      </c>
      <c r="CQ527" s="33">
        <v>5</v>
      </c>
      <c r="CR527" s="13">
        <f>[1]卡牌消耗!DH77</f>
        <v>31850</v>
      </c>
      <c r="CS527" s="13">
        <f t="shared" si="88"/>
        <v>12740</v>
      </c>
      <c r="DR527" s="13">
        <v>73</v>
      </c>
      <c r="DS527" s="13">
        <v>4</v>
      </c>
      <c r="DT527" s="13">
        <f t="shared" si="89"/>
        <v>33800</v>
      </c>
      <c r="EH527" s="13">
        <f>[1]新神器!HA529</f>
        <v>30</v>
      </c>
      <c r="EI527" s="13">
        <f t="shared" si="90"/>
        <v>6</v>
      </c>
      <c r="EJ527" s="13">
        <f t="shared" si="91"/>
        <v>3</v>
      </c>
      <c r="EK527" s="13">
        <f>[1]新神器!HE529</f>
        <v>1606032</v>
      </c>
      <c r="EL527" s="13" t="str">
        <f>[1]新神器!HF529</f>
        <v>神器6-4 : 16级</v>
      </c>
      <c r="EM527" s="13">
        <f>[1]新神器!HH529</f>
        <v>16</v>
      </c>
      <c r="EN527" s="13">
        <f>[1]新神器!HJ529</f>
        <v>10</v>
      </c>
      <c r="EO527" s="13">
        <f>[2]新神器!$AW528*6</f>
        <v>179970</v>
      </c>
      <c r="EP527" s="13">
        <f t="shared" si="92"/>
        <v>14820</v>
      </c>
      <c r="EQ527" s="13">
        <f t="shared" si="87"/>
        <v>2800</v>
      </c>
      <c r="ER527" s="13">
        <f>[1]新神器!$HL529</f>
        <v>24100</v>
      </c>
      <c r="ES527" s="13">
        <f t="shared" si="93"/>
        <v>2824.1</v>
      </c>
      <c r="ET527" s="13">
        <f t="shared" si="94"/>
        <v>31.49</v>
      </c>
    </row>
    <row r="528" spans="94:150" ht="16.5" x14ac:dyDescent="0.2">
      <c r="CP528" s="33">
        <v>74</v>
      </c>
      <c r="CQ528" s="33">
        <v>5</v>
      </c>
      <c r="CR528" s="13">
        <f>[1]卡牌消耗!DH78</f>
        <v>33250</v>
      </c>
      <c r="CS528" s="13">
        <f t="shared" si="88"/>
        <v>13300</v>
      </c>
      <c r="DR528" s="13">
        <v>74</v>
      </c>
      <c r="DS528" s="13">
        <v>4</v>
      </c>
      <c r="DT528" s="13">
        <f t="shared" si="89"/>
        <v>35200</v>
      </c>
      <c r="EH528" s="13">
        <f>[1]新神器!HA530</f>
        <v>30</v>
      </c>
      <c r="EI528" s="13">
        <f t="shared" si="90"/>
        <v>6</v>
      </c>
      <c r="EJ528" s="13">
        <f t="shared" si="91"/>
        <v>3</v>
      </c>
      <c r="EK528" s="13">
        <f>[1]新神器!HE530</f>
        <v>1606032</v>
      </c>
      <c r="EL528" s="13" t="str">
        <f>[1]新神器!HF530</f>
        <v>神器6-4 : 17级</v>
      </c>
      <c r="EM528" s="13">
        <f>[1]新神器!HH530</f>
        <v>17</v>
      </c>
      <c r="EN528" s="13">
        <f>[1]新神器!HJ530</f>
        <v>10</v>
      </c>
      <c r="EO528" s="13">
        <f>[2]新神器!$AW529*6</f>
        <v>195270</v>
      </c>
      <c r="EP528" s="13">
        <f t="shared" si="92"/>
        <v>15300</v>
      </c>
      <c r="EQ528" s="13">
        <f t="shared" si="87"/>
        <v>2800</v>
      </c>
      <c r="ER528" s="13">
        <f>[1]新神器!$HL530</f>
        <v>24550</v>
      </c>
      <c r="ES528" s="13">
        <f t="shared" si="93"/>
        <v>2824.55</v>
      </c>
      <c r="ET528" s="13">
        <f t="shared" si="94"/>
        <v>32.5</v>
      </c>
    </row>
    <row r="529" spans="94:150" ht="16.5" x14ac:dyDescent="0.2">
      <c r="CP529" s="33">
        <v>75</v>
      </c>
      <c r="CQ529" s="33">
        <v>5</v>
      </c>
      <c r="CR529" s="13">
        <f>[1]卡牌消耗!DH79</f>
        <v>31100</v>
      </c>
      <c r="CS529" s="13">
        <f t="shared" si="88"/>
        <v>12440</v>
      </c>
      <c r="DR529" s="13">
        <v>75</v>
      </c>
      <c r="DS529" s="13">
        <v>4</v>
      </c>
      <c r="DT529" s="13">
        <f t="shared" si="89"/>
        <v>36600</v>
      </c>
      <c r="EH529" s="13">
        <f>[1]新神器!HA531</f>
        <v>30</v>
      </c>
      <c r="EI529" s="13">
        <f t="shared" si="90"/>
        <v>6</v>
      </c>
      <c r="EJ529" s="13">
        <f t="shared" si="91"/>
        <v>3</v>
      </c>
      <c r="EK529" s="13">
        <f>[1]新神器!HE531</f>
        <v>1606032</v>
      </c>
      <c r="EL529" s="13" t="str">
        <f>[1]新神器!HF531</f>
        <v>神器6-4 : 18级</v>
      </c>
      <c r="EM529" s="13">
        <f>[1]新神器!HH531</f>
        <v>18</v>
      </c>
      <c r="EN529" s="13">
        <f>[1]新神器!HJ531</f>
        <v>10</v>
      </c>
      <c r="EO529" s="13">
        <f>[2]新神器!$AW530*6</f>
        <v>211170</v>
      </c>
      <c r="EP529" s="13">
        <f t="shared" si="92"/>
        <v>15900</v>
      </c>
      <c r="EQ529" s="13">
        <f t="shared" si="87"/>
        <v>2800</v>
      </c>
      <c r="ER529" s="13">
        <f>[1]新神器!$HL531</f>
        <v>24950</v>
      </c>
      <c r="ES529" s="13">
        <f t="shared" si="93"/>
        <v>2824.95</v>
      </c>
      <c r="ET529" s="13">
        <f t="shared" si="94"/>
        <v>33.770000000000003</v>
      </c>
    </row>
    <row r="530" spans="94:150" ht="16.5" x14ac:dyDescent="0.2">
      <c r="CP530" s="33">
        <v>76</v>
      </c>
      <c r="CQ530" s="33">
        <v>5</v>
      </c>
      <c r="CR530" s="13">
        <f>[1]卡牌消耗!DH80</f>
        <v>32650</v>
      </c>
      <c r="CS530" s="13">
        <f t="shared" si="88"/>
        <v>13060</v>
      </c>
      <c r="DR530" s="13">
        <v>76</v>
      </c>
      <c r="DS530" s="13">
        <v>4</v>
      </c>
      <c r="DT530" s="13">
        <f t="shared" si="89"/>
        <v>38000</v>
      </c>
      <c r="EH530" s="13">
        <f>[1]新神器!HA532</f>
        <v>30</v>
      </c>
      <c r="EI530" s="13">
        <f t="shared" si="90"/>
        <v>6</v>
      </c>
      <c r="EJ530" s="13">
        <f t="shared" si="91"/>
        <v>3</v>
      </c>
      <c r="EK530" s="13">
        <f>[1]新神器!HE532</f>
        <v>1606032</v>
      </c>
      <c r="EL530" s="13" t="str">
        <f>[1]新神器!HF532</f>
        <v>神器6-4 : 19级</v>
      </c>
      <c r="EM530" s="13">
        <f>[1]新神器!HH532</f>
        <v>19</v>
      </c>
      <c r="EN530" s="13">
        <f>[1]新神器!HJ532</f>
        <v>15</v>
      </c>
      <c r="EO530" s="13">
        <f>[2]新神器!$AW531*6</f>
        <v>227580</v>
      </c>
      <c r="EP530" s="13">
        <f t="shared" si="92"/>
        <v>16410</v>
      </c>
      <c r="EQ530" s="13">
        <f t="shared" si="87"/>
        <v>4200</v>
      </c>
      <c r="ER530" s="13">
        <f>[1]新神器!$HL532</f>
        <v>25350</v>
      </c>
      <c r="ES530" s="13">
        <f t="shared" si="93"/>
        <v>4225.3500000000004</v>
      </c>
      <c r="ET530" s="13">
        <f t="shared" si="94"/>
        <v>23.3</v>
      </c>
    </row>
    <row r="531" spans="94:150" ht="16.5" x14ac:dyDescent="0.2">
      <c r="CP531" s="33">
        <v>77</v>
      </c>
      <c r="CQ531" s="33">
        <v>5</v>
      </c>
      <c r="CR531" s="13">
        <f>[1]卡牌消耗!DH81</f>
        <v>34200</v>
      </c>
      <c r="CS531" s="13">
        <f t="shared" si="88"/>
        <v>13680</v>
      </c>
      <c r="DR531" s="13">
        <v>77</v>
      </c>
      <c r="DS531" s="13">
        <v>4</v>
      </c>
      <c r="DT531" s="13">
        <f t="shared" si="89"/>
        <v>39400</v>
      </c>
      <c r="EH531" s="13">
        <f>[1]新神器!HA533</f>
        <v>30</v>
      </c>
      <c r="EI531" s="13">
        <f t="shared" si="90"/>
        <v>6</v>
      </c>
      <c r="EJ531" s="13">
        <f t="shared" si="91"/>
        <v>3</v>
      </c>
      <c r="EK531" s="13">
        <f>[1]新神器!HE533</f>
        <v>1606032</v>
      </c>
      <c r="EL531" s="13" t="str">
        <f>[1]新神器!HF533</f>
        <v>神器6-4 : 20级</v>
      </c>
      <c r="EM531" s="13">
        <f>[1]新神器!HH533</f>
        <v>20</v>
      </c>
      <c r="EN531" s="13">
        <f>[1]新神器!HJ533</f>
        <v>15</v>
      </c>
      <c r="EO531" s="13">
        <f>[2]新神器!$AW532*6</f>
        <v>244500</v>
      </c>
      <c r="EP531" s="13">
        <f t="shared" si="92"/>
        <v>16920</v>
      </c>
      <c r="EQ531" s="13">
        <f t="shared" si="87"/>
        <v>4200</v>
      </c>
      <c r="ER531" s="13">
        <f>[1]新神器!$HL533</f>
        <v>25750</v>
      </c>
      <c r="ES531" s="13">
        <f t="shared" si="93"/>
        <v>4225.75</v>
      </c>
      <c r="ET531" s="13">
        <f t="shared" si="94"/>
        <v>24.02</v>
      </c>
    </row>
    <row r="532" spans="94:150" ht="16.5" x14ac:dyDescent="0.2">
      <c r="CP532" s="33">
        <v>78</v>
      </c>
      <c r="CQ532" s="33">
        <v>5</v>
      </c>
      <c r="CR532" s="13">
        <f>[1]卡牌消耗!DH82</f>
        <v>35750</v>
      </c>
      <c r="CS532" s="13">
        <f t="shared" si="88"/>
        <v>14300</v>
      </c>
      <c r="DR532" s="13">
        <v>78</v>
      </c>
      <c r="DS532" s="13">
        <v>4</v>
      </c>
      <c r="DT532" s="13">
        <f t="shared" si="89"/>
        <v>40800</v>
      </c>
      <c r="EH532" s="13">
        <f>[1]新神器!HA534</f>
        <v>30</v>
      </c>
      <c r="EI532" s="13">
        <f t="shared" si="90"/>
        <v>6</v>
      </c>
      <c r="EJ532" s="13">
        <f t="shared" si="91"/>
        <v>3</v>
      </c>
      <c r="EK532" s="13">
        <f>[1]新神器!HE534</f>
        <v>1606032</v>
      </c>
      <c r="EL532" s="13" t="str">
        <f>[1]新神器!HF534</f>
        <v>神器6-4 : 21级</v>
      </c>
      <c r="EM532" s="13">
        <f>[1]新神器!HH534</f>
        <v>21</v>
      </c>
      <c r="EN532" s="13">
        <f>[1]新神器!HJ534</f>
        <v>15</v>
      </c>
      <c r="EO532" s="13">
        <f>[2]新神器!$AW533*6</f>
        <v>261960</v>
      </c>
      <c r="EP532" s="13">
        <f t="shared" si="92"/>
        <v>17460</v>
      </c>
      <c r="EQ532" s="13">
        <f t="shared" si="87"/>
        <v>4200</v>
      </c>
      <c r="ER532" s="13">
        <f>[1]新神器!$HL534</f>
        <v>26150</v>
      </c>
      <c r="ES532" s="13">
        <f t="shared" si="93"/>
        <v>4226.1499999999996</v>
      </c>
      <c r="ET532" s="13">
        <f t="shared" si="94"/>
        <v>24.79</v>
      </c>
    </row>
    <row r="533" spans="94:150" ht="16.5" x14ac:dyDescent="0.2">
      <c r="CP533" s="33">
        <v>79</v>
      </c>
      <c r="CQ533" s="33">
        <v>5</v>
      </c>
      <c r="CR533" s="13">
        <f>[1]卡牌消耗!DH83</f>
        <v>37300</v>
      </c>
      <c r="CS533" s="13">
        <f t="shared" si="88"/>
        <v>14920</v>
      </c>
      <c r="DR533" s="13">
        <v>79</v>
      </c>
      <c r="DS533" s="13">
        <v>4</v>
      </c>
      <c r="DT533" s="13">
        <f t="shared" si="89"/>
        <v>42200</v>
      </c>
      <c r="EH533" s="13">
        <f>[1]新神器!HA535</f>
        <v>31</v>
      </c>
      <c r="EI533" s="13">
        <f t="shared" si="90"/>
        <v>6</v>
      </c>
      <c r="EJ533" s="13">
        <f t="shared" si="91"/>
        <v>3</v>
      </c>
      <c r="EK533" s="13">
        <f>[1]新神器!HE535</f>
        <v>1606033</v>
      </c>
      <c r="EL533" s="13" t="str">
        <f>[1]新神器!HF535</f>
        <v>神器6-5 : 1级</v>
      </c>
      <c r="EM533" s="13">
        <f>[1]新神器!HH535</f>
        <v>1</v>
      </c>
      <c r="EN533" s="13">
        <f>[1]新神器!HJ535</f>
        <v>1</v>
      </c>
      <c r="EO533" s="13">
        <f>[2]新神器!$AW534*6</f>
        <v>3660</v>
      </c>
      <c r="EP533" s="13">
        <f t="shared" si="92"/>
        <v>3660</v>
      </c>
      <c r="EQ533" s="13">
        <f t="shared" si="87"/>
        <v>280</v>
      </c>
      <c r="ER533" s="13">
        <f>[1]新神器!$HL535</f>
        <v>16600</v>
      </c>
      <c r="ES533" s="13">
        <f t="shared" si="93"/>
        <v>296.60000000000002</v>
      </c>
      <c r="ET533" s="13">
        <f t="shared" si="94"/>
        <v>74.040000000000006</v>
      </c>
    </row>
    <row r="534" spans="94:150" ht="16.5" x14ac:dyDescent="0.2">
      <c r="CP534" s="33">
        <v>80</v>
      </c>
      <c r="CQ534" s="33">
        <v>5</v>
      </c>
      <c r="CR534" s="13">
        <f>[1]卡牌消耗!DH84</f>
        <v>36500</v>
      </c>
      <c r="CS534" s="13">
        <f t="shared" si="88"/>
        <v>14600</v>
      </c>
      <c r="DR534" s="13">
        <v>80</v>
      </c>
      <c r="DS534" s="13">
        <v>4</v>
      </c>
      <c r="DT534" s="13">
        <f t="shared" si="89"/>
        <v>43600</v>
      </c>
      <c r="EH534" s="13">
        <f>[1]新神器!HA536</f>
        <v>31</v>
      </c>
      <c r="EI534" s="13">
        <f t="shared" si="90"/>
        <v>6</v>
      </c>
      <c r="EJ534" s="13">
        <f t="shared" si="91"/>
        <v>3</v>
      </c>
      <c r="EK534" s="13">
        <f>[1]新神器!HE536</f>
        <v>1606033</v>
      </c>
      <c r="EL534" s="13" t="str">
        <f>[1]新神器!HF536</f>
        <v>神器6-5 : 2级</v>
      </c>
      <c r="EM534" s="13">
        <f>[1]新神器!HH536</f>
        <v>2</v>
      </c>
      <c r="EN534" s="13">
        <f>[1]新神器!HJ536</f>
        <v>1</v>
      </c>
      <c r="EO534" s="13">
        <f>[2]新神器!$AW535*6</f>
        <v>5730</v>
      </c>
      <c r="EP534" s="13">
        <f t="shared" si="92"/>
        <v>2070</v>
      </c>
      <c r="EQ534" s="13">
        <f t="shared" si="87"/>
        <v>280</v>
      </c>
      <c r="ER534" s="13">
        <f>[1]新神器!$HL536</f>
        <v>17200</v>
      </c>
      <c r="ES534" s="13">
        <f t="shared" si="93"/>
        <v>297.2</v>
      </c>
      <c r="ET534" s="13">
        <f t="shared" si="94"/>
        <v>41.79</v>
      </c>
    </row>
    <row r="535" spans="94:150" ht="16.5" x14ac:dyDescent="0.2">
      <c r="CP535" s="33">
        <v>81</v>
      </c>
      <c r="CQ535" s="33">
        <v>5</v>
      </c>
      <c r="CR535" s="13">
        <f>[1]卡牌消耗!DH85</f>
        <v>38350</v>
      </c>
      <c r="CS535" s="13">
        <f t="shared" si="88"/>
        <v>15340</v>
      </c>
      <c r="DR535" s="13">
        <v>81</v>
      </c>
      <c r="DS535" s="13">
        <v>4</v>
      </c>
      <c r="DT535" s="13">
        <f t="shared" si="89"/>
        <v>45000</v>
      </c>
      <c r="EH535" s="13">
        <f>[1]新神器!HA537</f>
        <v>31</v>
      </c>
      <c r="EI535" s="13">
        <f t="shared" si="90"/>
        <v>6</v>
      </c>
      <c r="EJ535" s="13">
        <f t="shared" si="91"/>
        <v>3</v>
      </c>
      <c r="EK535" s="13">
        <f>[1]新神器!HE537</f>
        <v>1606033</v>
      </c>
      <c r="EL535" s="13" t="str">
        <f>[1]新神器!HF537</f>
        <v>神器6-5 : 3级</v>
      </c>
      <c r="EM535" s="13">
        <f>[1]新神器!HH537</f>
        <v>3</v>
      </c>
      <c r="EN535" s="13">
        <f>[1]新神器!HJ537</f>
        <v>1</v>
      </c>
      <c r="EO535" s="13">
        <f>[2]新神器!$AW536*6</f>
        <v>7908</v>
      </c>
      <c r="EP535" s="13">
        <f t="shared" si="92"/>
        <v>2178</v>
      </c>
      <c r="EQ535" s="13">
        <f t="shared" si="87"/>
        <v>280</v>
      </c>
      <c r="ER535" s="13">
        <f>[1]新神器!$HL537</f>
        <v>17800</v>
      </c>
      <c r="ES535" s="13">
        <f t="shared" si="93"/>
        <v>297.8</v>
      </c>
      <c r="ET535" s="13">
        <f t="shared" si="94"/>
        <v>43.88</v>
      </c>
    </row>
    <row r="536" spans="94:150" ht="16.5" x14ac:dyDescent="0.2">
      <c r="CP536" s="33">
        <v>82</v>
      </c>
      <c r="CQ536" s="33">
        <v>5</v>
      </c>
      <c r="CR536" s="13">
        <f>[1]卡牌消耗!DH86</f>
        <v>40200</v>
      </c>
      <c r="CS536" s="13">
        <f t="shared" si="88"/>
        <v>16080</v>
      </c>
      <c r="DR536" s="13">
        <v>82</v>
      </c>
      <c r="DS536" s="13">
        <v>4</v>
      </c>
      <c r="DT536" s="13">
        <f t="shared" si="89"/>
        <v>46400</v>
      </c>
      <c r="EH536" s="13">
        <f>[1]新神器!HA538</f>
        <v>31</v>
      </c>
      <c r="EI536" s="13">
        <f t="shared" si="90"/>
        <v>6</v>
      </c>
      <c r="EJ536" s="13">
        <f t="shared" si="91"/>
        <v>3</v>
      </c>
      <c r="EK536" s="13">
        <f>[1]新神器!HE538</f>
        <v>1606033</v>
      </c>
      <c r="EL536" s="13" t="str">
        <f>[1]新神器!HF538</f>
        <v>神器6-5 : 4级</v>
      </c>
      <c r="EM536" s="13">
        <f>[1]新神器!HH538</f>
        <v>4</v>
      </c>
      <c r="EN536" s="13">
        <f>[1]新神器!HJ538</f>
        <v>2</v>
      </c>
      <c r="EO536" s="13">
        <f>[2]新神器!$AW537*6</f>
        <v>10278</v>
      </c>
      <c r="EP536" s="13">
        <f t="shared" si="92"/>
        <v>2370</v>
      </c>
      <c r="EQ536" s="13">
        <f t="shared" si="87"/>
        <v>560</v>
      </c>
      <c r="ER536" s="13">
        <f>[1]新神器!$HL538</f>
        <v>18350</v>
      </c>
      <c r="ES536" s="13">
        <f t="shared" si="93"/>
        <v>578.35</v>
      </c>
      <c r="ET536" s="13">
        <f t="shared" si="94"/>
        <v>24.59</v>
      </c>
    </row>
    <row r="537" spans="94:150" ht="16.5" x14ac:dyDescent="0.2">
      <c r="CP537" s="33">
        <v>83</v>
      </c>
      <c r="CQ537" s="33">
        <v>5</v>
      </c>
      <c r="CR537" s="13">
        <f>[1]卡牌消耗!DH87</f>
        <v>42000</v>
      </c>
      <c r="CS537" s="13">
        <f t="shared" si="88"/>
        <v>16800</v>
      </c>
      <c r="DR537" s="13">
        <v>83</v>
      </c>
      <c r="DS537" s="13">
        <v>4</v>
      </c>
      <c r="DT537" s="13">
        <f t="shared" si="89"/>
        <v>47800</v>
      </c>
      <c r="EH537" s="13">
        <f>[1]新神器!HA539</f>
        <v>31</v>
      </c>
      <c r="EI537" s="13">
        <f t="shared" si="90"/>
        <v>6</v>
      </c>
      <c r="EJ537" s="13">
        <f t="shared" si="91"/>
        <v>3</v>
      </c>
      <c r="EK537" s="13">
        <f>[1]新神器!HE539</f>
        <v>1606033</v>
      </c>
      <c r="EL537" s="13" t="str">
        <f>[1]新神器!HF539</f>
        <v>神器6-5 : 5级</v>
      </c>
      <c r="EM537" s="13">
        <f>[1]新神器!HH539</f>
        <v>5</v>
      </c>
      <c r="EN537" s="13">
        <f>[1]新神器!HJ539</f>
        <v>2</v>
      </c>
      <c r="EO537" s="13">
        <f>[2]新神器!$AW538*6</f>
        <v>12750</v>
      </c>
      <c r="EP537" s="13">
        <f t="shared" si="92"/>
        <v>2472</v>
      </c>
      <c r="EQ537" s="13">
        <f t="shared" si="87"/>
        <v>560</v>
      </c>
      <c r="ER537" s="13">
        <f>[1]新神器!$HL539</f>
        <v>18900</v>
      </c>
      <c r="ES537" s="13">
        <f t="shared" si="93"/>
        <v>578.9</v>
      </c>
      <c r="ET537" s="13">
        <f t="shared" si="94"/>
        <v>25.62</v>
      </c>
    </row>
    <row r="538" spans="94:150" ht="16.5" x14ac:dyDescent="0.2">
      <c r="CP538" s="33">
        <v>84</v>
      </c>
      <c r="CQ538" s="33">
        <v>5</v>
      </c>
      <c r="CR538" s="13">
        <f>[1]卡牌消耗!DH88</f>
        <v>43850</v>
      </c>
      <c r="CS538" s="13">
        <f t="shared" si="88"/>
        <v>17540</v>
      </c>
      <c r="DR538" s="13">
        <v>84</v>
      </c>
      <c r="DS538" s="13">
        <v>4</v>
      </c>
      <c r="DT538" s="13">
        <f t="shared" si="89"/>
        <v>49200</v>
      </c>
      <c r="EH538" s="13">
        <f>[1]新神器!HA540</f>
        <v>31</v>
      </c>
      <c r="EI538" s="13">
        <f t="shared" si="90"/>
        <v>6</v>
      </c>
      <c r="EJ538" s="13">
        <f t="shared" si="91"/>
        <v>3</v>
      </c>
      <c r="EK538" s="13">
        <f>[1]新神器!HE540</f>
        <v>1606033</v>
      </c>
      <c r="EL538" s="13" t="str">
        <f>[1]新神器!HF540</f>
        <v>神器6-5 : 6级</v>
      </c>
      <c r="EM538" s="13">
        <f>[1]新神器!HH540</f>
        <v>6</v>
      </c>
      <c r="EN538" s="13">
        <f>[1]新神器!HJ540</f>
        <v>2</v>
      </c>
      <c r="EO538" s="13">
        <f>[2]新神器!$AW539*6</f>
        <v>15390</v>
      </c>
      <c r="EP538" s="13">
        <f t="shared" si="92"/>
        <v>2640</v>
      </c>
      <c r="EQ538" s="13">
        <f t="shared" si="87"/>
        <v>560</v>
      </c>
      <c r="ER538" s="13">
        <f>[1]新神器!$HL540</f>
        <v>19450</v>
      </c>
      <c r="ES538" s="13">
        <f t="shared" si="93"/>
        <v>579.45000000000005</v>
      </c>
      <c r="ET538" s="13">
        <f t="shared" si="94"/>
        <v>27.34</v>
      </c>
    </row>
    <row r="539" spans="94:150" ht="16.5" x14ac:dyDescent="0.2">
      <c r="CP539" s="33">
        <v>85</v>
      </c>
      <c r="CQ539" s="33">
        <v>5</v>
      </c>
      <c r="CR539" s="13">
        <f>[1]卡牌消耗!DH89</f>
        <v>43350</v>
      </c>
      <c r="CS539" s="13">
        <f t="shared" si="88"/>
        <v>17340</v>
      </c>
      <c r="DR539" s="13">
        <v>85</v>
      </c>
      <c r="DS539" s="13">
        <v>4</v>
      </c>
      <c r="DT539" s="13">
        <f t="shared" si="89"/>
        <v>50600</v>
      </c>
      <c r="EH539" s="13">
        <f>[1]新神器!HA541</f>
        <v>31</v>
      </c>
      <c r="EI539" s="13">
        <f t="shared" si="90"/>
        <v>6</v>
      </c>
      <c r="EJ539" s="13">
        <f t="shared" si="91"/>
        <v>3</v>
      </c>
      <c r="EK539" s="13">
        <f>[1]新神器!HE541</f>
        <v>1606033</v>
      </c>
      <c r="EL539" s="13" t="str">
        <f>[1]新神器!HF541</f>
        <v>神器6-5 : 7级</v>
      </c>
      <c r="EM539" s="13">
        <f>[1]新神器!HH541</f>
        <v>7</v>
      </c>
      <c r="EN539" s="13">
        <f>[1]新神器!HJ541</f>
        <v>3</v>
      </c>
      <c r="EO539" s="13">
        <f>[2]新神器!$AW540*6</f>
        <v>18186</v>
      </c>
      <c r="EP539" s="13">
        <f t="shared" si="92"/>
        <v>2796</v>
      </c>
      <c r="EQ539" s="13">
        <f t="shared" si="87"/>
        <v>840</v>
      </c>
      <c r="ER539" s="13">
        <f>[1]新神器!$HL541</f>
        <v>19950</v>
      </c>
      <c r="ES539" s="13">
        <f t="shared" si="93"/>
        <v>859.95</v>
      </c>
      <c r="ET539" s="13">
        <f t="shared" si="94"/>
        <v>19.510000000000002</v>
      </c>
    </row>
    <row r="540" spans="94:150" ht="16.5" x14ac:dyDescent="0.2">
      <c r="CP540" s="33">
        <v>86</v>
      </c>
      <c r="CQ540" s="33">
        <v>5</v>
      </c>
      <c r="CR540" s="13">
        <f>[1]卡牌消耗!DH90</f>
        <v>45550</v>
      </c>
      <c r="CS540" s="13">
        <f t="shared" si="88"/>
        <v>18220</v>
      </c>
      <c r="DR540" s="13">
        <v>86</v>
      </c>
      <c r="DS540" s="13">
        <v>4</v>
      </c>
      <c r="DT540" s="13">
        <f t="shared" si="89"/>
        <v>52000</v>
      </c>
      <c r="EH540" s="13">
        <f>[1]新神器!HA542</f>
        <v>31</v>
      </c>
      <c r="EI540" s="13">
        <f t="shared" si="90"/>
        <v>6</v>
      </c>
      <c r="EJ540" s="13">
        <f t="shared" si="91"/>
        <v>3</v>
      </c>
      <c r="EK540" s="13">
        <f>[1]新神器!HE542</f>
        <v>1606033</v>
      </c>
      <c r="EL540" s="13" t="str">
        <f>[1]新神器!HF542</f>
        <v>神器6-5 : 8级</v>
      </c>
      <c r="EM540" s="13">
        <f>[1]新神器!HH542</f>
        <v>8</v>
      </c>
      <c r="EN540" s="13">
        <f>[1]新神器!HJ542</f>
        <v>3</v>
      </c>
      <c r="EO540" s="13">
        <f>[2]新神器!$AW541*6</f>
        <v>21120</v>
      </c>
      <c r="EP540" s="13">
        <f t="shared" si="92"/>
        <v>2934</v>
      </c>
      <c r="EQ540" s="13">
        <f t="shared" si="87"/>
        <v>840</v>
      </c>
      <c r="ER540" s="13">
        <f>[1]新神器!$HL542</f>
        <v>20450</v>
      </c>
      <c r="ES540" s="13">
        <f t="shared" si="93"/>
        <v>860.45</v>
      </c>
      <c r="ET540" s="13">
        <f t="shared" si="94"/>
        <v>20.46</v>
      </c>
    </row>
    <row r="541" spans="94:150" ht="16.5" x14ac:dyDescent="0.2">
      <c r="CP541" s="33">
        <v>87</v>
      </c>
      <c r="CQ541" s="33">
        <v>5</v>
      </c>
      <c r="CR541" s="13">
        <f>[1]卡牌消耗!DH91</f>
        <v>47700</v>
      </c>
      <c r="CS541" s="13">
        <f t="shared" si="88"/>
        <v>19080</v>
      </c>
      <c r="DR541" s="13">
        <v>87</v>
      </c>
      <c r="DS541" s="13">
        <v>4</v>
      </c>
      <c r="DT541" s="13">
        <f t="shared" si="89"/>
        <v>53400</v>
      </c>
      <c r="EH541" s="13">
        <f>[1]新神器!HA543</f>
        <v>31</v>
      </c>
      <c r="EI541" s="13">
        <f t="shared" si="90"/>
        <v>6</v>
      </c>
      <c r="EJ541" s="13">
        <f t="shared" si="91"/>
        <v>3</v>
      </c>
      <c r="EK541" s="13">
        <f>[1]新神器!HE543</f>
        <v>1606033</v>
      </c>
      <c r="EL541" s="13" t="str">
        <f>[1]新神器!HF543</f>
        <v>神器6-5 : 9级</v>
      </c>
      <c r="EM541" s="13">
        <f>[1]新神器!HH543</f>
        <v>9</v>
      </c>
      <c r="EN541" s="13">
        <f>[1]新神器!HJ543</f>
        <v>3</v>
      </c>
      <c r="EO541" s="13">
        <f>[2]新神器!$AW542*6</f>
        <v>24186</v>
      </c>
      <c r="EP541" s="13">
        <f t="shared" si="92"/>
        <v>3066</v>
      </c>
      <c r="EQ541" s="13">
        <f t="shared" si="87"/>
        <v>840</v>
      </c>
      <c r="ER541" s="13">
        <f>[1]新神器!$HL543</f>
        <v>20950</v>
      </c>
      <c r="ES541" s="13">
        <f t="shared" si="93"/>
        <v>860.95</v>
      </c>
      <c r="ET541" s="13">
        <f t="shared" si="94"/>
        <v>21.37</v>
      </c>
    </row>
    <row r="542" spans="94:150" ht="16.5" x14ac:dyDescent="0.2">
      <c r="CP542" s="33">
        <v>88</v>
      </c>
      <c r="CQ542" s="33">
        <v>5</v>
      </c>
      <c r="CR542" s="13">
        <f>[1]卡牌消耗!DH92</f>
        <v>49850</v>
      </c>
      <c r="CS542" s="13">
        <f t="shared" si="88"/>
        <v>19940</v>
      </c>
      <c r="DR542" s="13">
        <v>88</v>
      </c>
      <c r="DS542" s="13">
        <v>4</v>
      </c>
      <c r="DT542" s="13">
        <f t="shared" si="89"/>
        <v>54800</v>
      </c>
      <c r="EH542" s="13">
        <f>[1]新神器!HA544</f>
        <v>31</v>
      </c>
      <c r="EI542" s="13">
        <f t="shared" si="90"/>
        <v>6</v>
      </c>
      <c r="EJ542" s="13">
        <f t="shared" si="91"/>
        <v>3</v>
      </c>
      <c r="EK542" s="13">
        <f>[1]新神器!HE544</f>
        <v>1606033</v>
      </c>
      <c r="EL542" s="13" t="str">
        <f>[1]新神器!HF544</f>
        <v>神器6-5 : 10级</v>
      </c>
      <c r="EM542" s="13">
        <f>[1]新神器!HH544</f>
        <v>10</v>
      </c>
      <c r="EN542" s="13">
        <f>[1]新神器!HJ544</f>
        <v>5</v>
      </c>
      <c r="EO542" s="13">
        <f>[2]新神器!$AW543*6</f>
        <v>27414</v>
      </c>
      <c r="EP542" s="13">
        <f t="shared" si="92"/>
        <v>3228</v>
      </c>
      <c r="EQ542" s="13">
        <f t="shared" si="87"/>
        <v>1400</v>
      </c>
      <c r="ER542" s="13">
        <f>[1]新神器!$HL544</f>
        <v>21450</v>
      </c>
      <c r="ES542" s="13">
        <f t="shared" si="93"/>
        <v>1421.45</v>
      </c>
      <c r="ET542" s="13">
        <f t="shared" si="94"/>
        <v>13.63</v>
      </c>
    </row>
    <row r="543" spans="94:150" ht="16.5" x14ac:dyDescent="0.2">
      <c r="CP543" s="33">
        <v>89</v>
      </c>
      <c r="CQ543" s="33">
        <v>5</v>
      </c>
      <c r="CR543" s="13">
        <f>[1]卡牌消耗!DH93</f>
        <v>52050</v>
      </c>
      <c r="CS543" s="13">
        <f t="shared" si="88"/>
        <v>20820</v>
      </c>
      <c r="DR543" s="13">
        <v>89</v>
      </c>
      <c r="DS543" s="13">
        <v>4</v>
      </c>
      <c r="DT543" s="13">
        <f t="shared" si="89"/>
        <v>56200</v>
      </c>
      <c r="EH543" s="13">
        <f>[1]新神器!HA545</f>
        <v>31</v>
      </c>
      <c r="EI543" s="13">
        <f t="shared" si="90"/>
        <v>6</v>
      </c>
      <c r="EJ543" s="13">
        <f t="shared" si="91"/>
        <v>3</v>
      </c>
      <c r="EK543" s="13">
        <f>[1]新神器!HE545</f>
        <v>1606033</v>
      </c>
      <c r="EL543" s="13" t="str">
        <f>[1]新神器!HF545</f>
        <v>神器6-5 : 11级</v>
      </c>
      <c r="EM543" s="13">
        <f>[1]新神器!HH545</f>
        <v>11</v>
      </c>
      <c r="EN543" s="13">
        <f>[1]新神器!HJ545</f>
        <v>5</v>
      </c>
      <c r="EO543" s="13">
        <f>[2]新神器!$AW544*6</f>
        <v>30804</v>
      </c>
      <c r="EP543" s="13">
        <f t="shared" si="92"/>
        <v>3390</v>
      </c>
      <c r="EQ543" s="13">
        <f t="shared" si="87"/>
        <v>1400</v>
      </c>
      <c r="ER543" s="13">
        <f>[1]新神器!$HL545</f>
        <v>21900</v>
      </c>
      <c r="ES543" s="13">
        <f t="shared" si="93"/>
        <v>1421.9</v>
      </c>
      <c r="ET543" s="13">
        <f t="shared" si="94"/>
        <v>14.3</v>
      </c>
    </row>
    <row r="544" spans="94:150" ht="16.5" x14ac:dyDescent="0.2">
      <c r="CP544" s="33">
        <v>90</v>
      </c>
      <c r="CQ544" s="33">
        <v>5</v>
      </c>
      <c r="CR544" s="13">
        <f>[1]卡牌消耗!DH94</f>
        <v>49700</v>
      </c>
      <c r="CS544" s="13">
        <f t="shared" si="88"/>
        <v>19880</v>
      </c>
      <c r="DR544" s="13">
        <v>90</v>
      </c>
      <c r="DS544" s="13">
        <v>4</v>
      </c>
      <c r="DT544" s="13">
        <f t="shared" si="89"/>
        <v>57600</v>
      </c>
      <c r="EH544" s="13">
        <f>[1]新神器!HA546</f>
        <v>31</v>
      </c>
      <c r="EI544" s="13">
        <f t="shared" si="90"/>
        <v>6</v>
      </c>
      <c r="EJ544" s="13">
        <f t="shared" si="91"/>
        <v>3</v>
      </c>
      <c r="EK544" s="13">
        <f>[1]新神器!HE546</f>
        <v>1606033</v>
      </c>
      <c r="EL544" s="13" t="str">
        <f>[1]新神器!HF546</f>
        <v>神器6-5 : 12级</v>
      </c>
      <c r="EM544" s="13">
        <f>[1]新神器!HH546</f>
        <v>12</v>
      </c>
      <c r="EN544" s="13">
        <f>[1]新神器!HJ546</f>
        <v>6</v>
      </c>
      <c r="EO544" s="13">
        <f>[2]新神器!$AW545*6</f>
        <v>34296</v>
      </c>
      <c r="EP544" s="13">
        <f t="shared" si="92"/>
        <v>3492</v>
      </c>
      <c r="EQ544" s="13">
        <f t="shared" si="87"/>
        <v>1680</v>
      </c>
      <c r="ER544" s="13">
        <f>[1]新神器!$HL546</f>
        <v>22350</v>
      </c>
      <c r="ES544" s="13">
        <f t="shared" si="93"/>
        <v>1702.35</v>
      </c>
      <c r="ET544" s="13">
        <f t="shared" si="94"/>
        <v>12.31</v>
      </c>
    </row>
    <row r="545" spans="94:150" ht="16.5" x14ac:dyDescent="0.2">
      <c r="CP545" s="33">
        <v>91</v>
      </c>
      <c r="CQ545" s="33">
        <v>5</v>
      </c>
      <c r="CR545" s="13">
        <f>[1]卡牌消耗!DH95</f>
        <v>52200</v>
      </c>
      <c r="CS545" s="13">
        <f t="shared" si="88"/>
        <v>20880</v>
      </c>
      <c r="DR545" s="13">
        <v>91</v>
      </c>
      <c r="DS545" s="13">
        <v>4</v>
      </c>
      <c r="DT545" s="13">
        <f t="shared" si="89"/>
        <v>54760</v>
      </c>
      <c r="EH545" s="13">
        <f>[1]新神器!HA547</f>
        <v>31</v>
      </c>
      <c r="EI545" s="13">
        <f t="shared" si="90"/>
        <v>6</v>
      </c>
      <c r="EJ545" s="13">
        <f t="shared" si="91"/>
        <v>3</v>
      </c>
      <c r="EK545" s="13">
        <f>[1]新神器!HE547</f>
        <v>1606033</v>
      </c>
      <c r="EL545" s="13" t="str">
        <f>[1]新神器!HF547</f>
        <v>神器6-5 : 13级</v>
      </c>
      <c r="EM545" s="13">
        <f>[1]新神器!HH547</f>
        <v>13</v>
      </c>
      <c r="EN545" s="13">
        <f>[1]新神器!HJ547</f>
        <v>7</v>
      </c>
      <c r="EO545" s="13">
        <f>[2]新神器!$AW546*6</f>
        <v>37986</v>
      </c>
      <c r="EP545" s="13">
        <f t="shared" si="92"/>
        <v>3690</v>
      </c>
      <c r="EQ545" s="13">
        <f t="shared" si="87"/>
        <v>1960</v>
      </c>
      <c r="ER545" s="13">
        <f>[1]新神器!$HL547</f>
        <v>22800</v>
      </c>
      <c r="ES545" s="13">
        <f t="shared" si="93"/>
        <v>1982.8</v>
      </c>
      <c r="ET545" s="13">
        <f t="shared" si="94"/>
        <v>11.17</v>
      </c>
    </row>
    <row r="546" spans="94:150" ht="16.5" x14ac:dyDescent="0.2">
      <c r="CP546" s="33">
        <v>92</v>
      </c>
      <c r="CQ546" s="33">
        <v>5</v>
      </c>
      <c r="CR546" s="13">
        <f>[1]卡牌消耗!DH96</f>
        <v>54700</v>
      </c>
      <c r="CS546" s="13">
        <f t="shared" si="88"/>
        <v>21880</v>
      </c>
      <c r="DR546" s="13">
        <v>92</v>
      </c>
      <c r="DS546" s="13">
        <v>4</v>
      </c>
      <c r="DT546" s="13">
        <f t="shared" si="89"/>
        <v>57240</v>
      </c>
      <c r="EH546" s="13">
        <f>[1]新神器!HA548</f>
        <v>31</v>
      </c>
      <c r="EI546" s="13">
        <f t="shared" si="90"/>
        <v>6</v>
      </c>
      <c r="EJ546" s="13">
        <f t="shared" si="91"/>
        <v>3</v>
      </c>
      <c r="EK546" s="13">
        <f>[1]新神器!HE548</f>
        <v>1606033</v>
      </c>
      <c r="EL546" s="13" t="str">
        <f>[1]新神器!HF548</f>
        <v>神器6-5 : 14级</v>
      </c>
      <c r="EM546" s="13">
        <f>[1]新神器!HH548</f>
        <v>14</v>
      </c>
      <c r="EN546" s="13">
        <f>[1]新神器!HJ548</f>
        <v>7</v>
      </c>
      <c r="EO546" s="13">
        <f>[2]新神器!$AW547*6</f>
        <v>41778</v>
      </c>
      <c r="EP546" s="13">
        <f t="shared" si="92"/>
        <v>3792</v>
      </c>
      <c r="EQ546" s="13">
        <f t="shared" si="87"/>
        <v>1960</v>
      </c>
      <c r="ER546" s="13">
        <f>[1]新神器!$HL548</f>
        <v>23250</v>
      </c>
      <c r="ES546" s="13">
        <f t="shared" si="93"/>
        <v>1983.25</v>
      </c>
      <c r="ET546" s="13">
        <f t="shared" si="94"/>
        <v>11.47</v>
      </c>
    </row>
    <row r="547" spans="94:150" ht="16.5" x14ac:dyDescent="0.2">
      <c r="CP547" s="33">
        <v>93</v>
      </c>
      <c r="CQ547" s="33">
        <v>5</v>
      </c>
      <c r="CR547" s="13">
        <f>[1]卡牌消耗!DH97</f>
        <v>57200</v>
      </c>
      <c r="CS547" s="13">
        <f t="shared" si="88"/>
        <v>22880</v>
      </c>
      <c r="DR547" s="13">
        <v>93</v>
      </c>
      <c r="DS547" s="13">
        <v>4</v>
      </c>
      <c r="DT547" s="13">
        <f t="shared" si="89"/>
        <v>59720</v>
      </c>
      <c r="EH547" s="13">
        <f>[1]新神器!HA549</f>
        <v>31</v>
      </c>
      <c r="EI547" s="13">
        <f t="shared" si="90"/>
        <v>6</v>
      </c>
      <c r="EJ547" s="13">
        <f t="shared" si="91"/>
        <v>3</v>
      </c>
      <c r="EK547" s="13">
        <f>[1]新神器!HE549</f>
        <v>1606033</v>
      </c>
      <c r="EL547" s="13" t="str">
        <f>[1]新神器!HF549</f>
        <v>神器6-5 : 15级</v>
      </c>
      <c r="EM547" s="13">
        <f>[1]新神器!HH549</f>
        <v>15</v>
      </c>
      <c r="EN547" s="13">
        <f>[1]新神器!HJ549</f>
        <v>7</v>
      </c>
      <c r="EO547" s="13">
        <f>[2]新神器!$AW548*6</f>
        <v>45762</v>
      </c>
      <c r="EP547" s="13">
        <f t="shared" si="92"/>
        <v>3984</v>
      </c>
      <c r="EQ547" s="13">
        <f t="shared" si="87"/>
        <v>1960</v>
      </c>
      <c r="ER547" s="13">
        <f>[1]新神器!$HL549</f>
        <v>23700</v>
      </c>
      <c r="ES547" s="13">
        <f t="shared" si="93"/>
        <v>1983.7</v>
      </c>
      <c r="ET547" s="13">
        <f t="shared" si="94"/>
        <v>12.05</v>
      </c>
    </row>
    <row r="548" spans="94:150" ht="16.5" x14ac:dyDescent="0.2">
      <c r="CP548" s="33">
        <v>94</v>
      </c>
      <c r="CQ548" s="33">
        <v>5</v>
      </c>
      <c r="CR548" s="13">
        <f>[1]卡牌消耗!DH98</f>
        <v>59650</v>
      </c>
      <c r="CS548" s="13">
        <f t="shared" si="88"/>
        <v>23860</v>
      </c>
      <c r="DR548" s="13">
        <v>94</v>
      </c>
      <c r="DS548" s="13">
        <v>4</v>
      </c>
      <c r="DT548" s="13">
        <f t="shared" si="89"/>
        <v>62200</v>
      </c>
      <c r="EH548" s="13">
        <f>[1]新神器!HA550</f>
        <v>31</v>
      </c>
      <c r="EI548" s="13">
        <f t="shared" si="90"/>
        <v>6</v>
      </c>
      <c r="EJ548" s="13">
        <f t="shared" si="91"/>
        <v>3</v>
      </c>
      <c r="EK548" s="13">
        <f>[1]新神器!HE550</f>
        <v>1606033</v>
      </c>
      <c r="EL548" s="13" t="str">
        <f>[1]新神器!HF550</f>
        <v>神器6-5 : 16级</v>
      </c>
      <c r="EM548" s="13">
        <f>[1]新神器!HH550</f>
        <v>16</v>
      </c>
      <c r="EN548" s="13">
        <f>[1]新神器!HJ550</f>
        <v>10</v>
      </c>
      <c r="EO548" s="13">
        <f>[2]新神器!$AW549*6</f>
        <v>49848</v>
      </c>
      <c r="EP548" s="13">
        <f t="shared" si="92"/>
        <v>4086</v>
      </c>
      <c r="EQ548" s="13">
        <f t="shared" si="87"/>
        <v>2800</v>
      </c>
      <c r="ER548" s="13">
        <f>[1]新神器!$HL550</f>
        <v>24100</v>
      </c>
      <c r="ES548" s="13">
        <f t="shared" si="93"/>
        <v>2824.1</v>
      </c>
      <c r="ET548" s="13">
        <f t="shared" si="94"/>
        <v>8.68</v>
      </c>
    </row>
    <row r="549" spans="94:150" ht="16.5" x14ac:dyDescent="0.2">
      <c r="CP549" s="33">
        <v>95</v>
      </c>
      <c r="CQ549" s="33">
        <v>5</v>
      </c>
      <c r="CR549" s="13">
        <f>[1]卡牌消耗!DH99</f>
        <v>55300</v>
      </c>
      <c r="CS549" s="13">
        <f t="shared" si="88"/>
        <v>22120</v>
      </c>
      <c r="DR549" s="13">
        <v>95</v>
      </c>
      <c r="DS549" s="13">
        <v>4</v>
      </c>
      <c r="DT549" s="13">
        <f t="shared" si="89"/>
        <v>64680</v>
      </c>
      <c r="EH549" s="13">
        <f>[1]新神器!HA551</f>
        <v>31</v>
      </c>
      <c r="EI549" s="13">
        <f t="shared" si="90"/>
        <v>6</v>
      </c>
      <c r="EJ549" s="13">
        <f t="shared" si="91"/>
        <v>3</v>
      </c>
      <c r="EK549" s="13">
        <f>[1]新神器!HE551</f>
        <v>1606033</v>
      </c>
      <c r="EL549" s="13" t="str">
        <f>[1]新神器!HF551</f>
        <v>神器6-5 : 17级</v>
      </c>
      <c r="EM549" s="13">
        <f>[1]新神器!HH551</f>
        <v>17</v>
      </c>
      <c r="EN549" s="13">
        <f>[1]新神器!HJ551</f>
        <v>10</v>
      </c>
      <c r="EO549" s="13">
        <f>[2]新神器!$AW550*6</f>
        <v>54102</v>
      </c>
      <c r="EP549" s="13">
        <f t="shared" si="92"/>
        <v>4254</v>
      </c>
      <c r="EQ549" s="13">
        <f t="shared" si="87"/>
        <v>2800</v>
      </c>
      <c r="ER549" s="13">
        <f>[1]新神器!$HL551</f>
        <v>24550</v>
      </c>
      <c r="ES549" s="13">
        <f t="shared" si="93"/>
        <v>2824.55</v>
      </c>
      <c r="ET549" s="13">
        <f t="shared" si="94"/>
        <v>9.0399999999999991</v>
      </c>
    </row>
    <row r="550" spans="94:150" ht="16.5" x14ac:dyDescent="0.2">
      <c r="CP550" s="33">
        <v>96</v>
      </c>
      <c r="CQ550" s="33">
        <v>5</v>
      </c>
      <c r="CR550" s="13">
        <f>[1]卡牌消耗!DH100</f>
        <v>58050</v>
      </c>
      <c r="CS550" s="13">
        <f t="shared" si="88"/>
        <v>23220</v>
      </c>
      <c r="DR550" s="13">
        <v>96</v>
      </c>
      <c r="DS550" s="13">
        <v>4</v>
      </c>
      <c r="DT550" s="13">
        <f t="shared" si="89"/>
        <v>67120</v>
      </c>
      <c r="EH550" s="13">
        <f>[1]新神器!HA552</f>
        <v>31</v>
      </c>
      <c r="EI550" s="13">
        <f t="shared" si="90"/>
        <v>6</v>
      </c>
      <c r="EJ550" s="13">
        <f t="shared" si="91"/>
        <v>3</v>
      </c>
      <c r="EK550" s="13">
        <f>[1]新神器!HE552</f>
        <v>1606033</v>
      </c>
      <c r="EL550" s="13" t="str">
        <f>[1]新神器!HF552</f>
        <v>神器6-5 : 18级</v>
      </c>
      <c r="EM550" s="13">
        <f>[1]新神器!HH552</f>
        <v>18</v>
      </c>
      <c r="EN550" s="13">
        <f>[1]新神器!HJ552</f>
        <v>10</v>
      </c>
      <c r="EO550" s="13">
        <f>[2]新神器!$AW551*6</f>
        <v>58512</v>
      </c>
      <c r="EP550" s="13">
        <f t="shared" si="92"/>
        <v>4410</v>
      </c>
      <c r="EQ550" s="13">
        <f t="shared" si="87"/>
        <v>2800</v>
      </c>
      <c r="ER550" s="13">
        <f>[1]新神器!$HL552</f>
        <v>24950</v>
      </c>
      <c r="ES550" s="13">
        <f t="shared" si="93"/>
        <v>2824.95</v>
      </c>
      <c r="ET550" s="13">
        <f t="shared" si="94"/>
        <v>9.3699999999999992</v>
      </c>
    </row>
    <row r="551" spans="94:150" ht="16.5" x14ac:dyDescent="0.2">
      <c r="CP551" s="33">
        <v>97</v>
      </c>
      <c r="CQ551" s="33">
        <v>5</v>
      </c>
      <c r="CR551" s="13">
        <f>[1]卡牌消耗!DH101</f>
        <v>60850</v>
      </c>
      <c r="CS551" s="13">
        <f t="shared" si="88"/>
        <v>24340</v>
      </c>
      <c r="DR551" s="13">
        <v>97</v>
      </c>
      <c r="DS551" s="13">
        <v>4</v>
      </c>
      <c r="DT551" s="13">
        <f t="shared" si="89"/>
        <v>69600</v>
      </c>
      <c r="EH551" s="13">
        <f>[1]新神器!HA553</f>
        <v>31</v>
      </c>
      <c r="EI551" s="13">
        <f t="shared" si="90"/>
        <v>6</v>
      </c>
      <c r="EJ551" s="13">
        <f t="shared" si="91"/>
        <v>3</v>
      </c>
      <c r="EK551" s="13">
        <f>[1]新神器!HE553</f>
        <v>1606033</v>
      </c>
      <c r="EL551" s="13" t="str">
        <f>[1]新神器!HF553</f>
        <v>神器6-5 : 19级</v>
      </c>
      <c r="EM551" s="13">
        <f>[1]新神器!HH553</f>
        <v>19</v>
      </c>
      <c r="EN551" s="13">
        <f>[1]新神器!HJ553</f>
        <v>15</v>
      </c>
      <c r="EO551" s="13">
        <f>[2]新神器!$AW552*6</f>
        <v>63060</v>
      </c>
      <c r="EP551" s="13">
        <f t="shared" si="92"/>
        <v>4548</v>
      </c>
      <c r="EQ551" s="13">
        <f t="shared" si="87"/>
        <v>4200</v>
      </c>
      <c r="ER551" s="13">
        <f>[1]新神器!$HL553</f>
        <v>25350</v>
      </c>
      <c r="ES551" s="13">
        <f t="shared" si="93"/>
        <v>4225.3500000000004</v>
      </c>
      <c r="ET551" s="13">
        <f t="shared" si="94"/>
        <v>6.46</v>
      </c>
    </row>
    <row r="552" spans="94:150" ht="16.5" x14ac:dyDescent="0.2">
      <c r="CP552" s="33">
        <v>98</v>
      </c>
      <c r="CQ552" s="33">
        <v>5</v>
      </c>
      <c r="CR552" s="13">
        <f>[1]卡牌消耗!DH102</f>
        <v>63600</v>
      </c>
      <c r="CS552" s="13">
        <f t="shared" si="88"/>
        <v>25440</v>
      </c>
      <c r="DR552" s="13">
        <v>98</v>
      </c>
      <c r="DS552" s="13">
        <v>4</v>
      </c>
      <c r="DT552" s="13">
        <f t="shared" si="89"/>
        <v>72080</v>
      </c>
      <c r="EH552" s="13">
        <f>[1]新神器!HA554</f>
        <v>31</v>
      </c>
      <c r="EI552" s="13">
        <f t="shared" si="90"/>
        <v>6</v>
      </c>
      <c r="EJ552" s="13">
        <f t="shared" si="91"/>
        <v>3</v>
      </c>
      <c r="EK552" s="13">
        <f>[1]新神器!HE554</f>
        <v>1606033</v>
      </c>
      <c r="EL552" s="13" t="str">
        <f>[1]新神器!HF554</f>
        <v>神器6-5 : 20级</v>
      </c>
      <c r="EM552" s="13">
        <f>[1]新神器!HH554</f>
        <v>20</v>
      </c>
      <c r="EN552" s="13">
        <f>[1]新神器!HJ554</f>
        <v>15</v>
      </c>
      <c r="EO552" s="13">
        <f>[2]新神器!$AW553*6</f>
        <v>67740</v>
      </c>
      <c r="EP552" s="13">
        <f t="shared" si="92"/>
        <v>4680</v>
      </c>
      <c r="EQ552" s="13">
        <f t="shared" si="87"/>
        <v>4200</v>
      </c>
      <c r="ER552" s="13">
        <f>[1]新神器!$HL554</f>
        <v>25750</v>
      </c>
      <c r="ES552" s="13">
        <f t="shared" si="93"/>
        <v>4225.75</v>
      </c>
      <c r="ET552" s="13">
        <f t="shared" si="94"/>
        <v>6.64</v>
      </c>
    </row>
    <row r="553" spans="94:150" ht="16.5" x14ac:dyDescent="0.2">
      <c r="CP553" s="33">
        <v>99</v>
      </c>
      <c r="CQ553" s="33">
        <v>5</v>
      </c>
      <c r="CR553" s="13">
        <f>[1]卡牌消耗!DH103</f>
        <v>66350</v>
      </c>
      <c r="CS553" s="13">
        <f t="shared" si="88"/>
        <v>26540</v>
      </c>
      <c r="DR553" s="13">
        <v>99</v>
      </c>
      <c r="DS553" s="13">
        <v>4</v>
      </c>
      <c r="DT553" s="13">
        <f t="shared" si="89"/>
        <v>74560</v>
      </c>
      <c r="EH553" s="13">
        <f>[1]新神器!HA555</f>
        <v>31</v>
      </c>
      <c r="EI553" s="13">
        <f t="shared" si="90"/>
        <v>6</v>
      </c>
      <c r="EJ553" s="13">
        <f t="shared" si="91"/>
        <v>3</v>
      </c>
      <c r="EK553" s="13">
        <f>[1]新神器!HE555</f>
        <v>1606033</v>
      </c>
      <c r="EL553" s="13" t="str">
        <f>[1]新神器!HF555</f>
        <v>神器6-5 : 21级</v>
      </c>
      <c r="EM553" s="13">
        <f>[1]新神器!HH555</f>
        <v>21</v>
      </c>
      <c r="EN553" s="13">
        <f>[1]新神器!HJ555</f>
        <v>15</v>
      </c>
      <c r="EO553" s="13">
        <f>[2]新神器!$AW554*6</f>
        <v>72582</v>
      </c>
      <c r="EP553" s="13">
        <f t="shared" si="92"/>
        <v>4842</v>
      </c>
      <c r="EQ553" s="13">
        <f t="shared" si="87"/>
        <v>4200</v>
      </c>
      <c r="ER553" s="13">
        <f>[1]新神器!$HL555</f>
        <v>26150</v>
      </c>
      <c r="ES553" s="13">
        <f t="shared" si="93"/>
        <v>4226.1499999999996</v>
      </c>
      <c r="ET553" s="13">
        <f t="shared" si="94"/>
        <v>6.87</v>
      </c>
    </row>
    <row r="554" spans="94:150" ht="16.5" x14ac:dyDescent="0.2">
      <c r="CP554" s="33">
        <v>100</v>
      </c>
      <c r="CQ554" s="33">
        <v>5</v>
      </c>
      <c r="CR554" s="13">
        <f>[1]卡牌消耗!DH104</f>
        <v>61650</v>
      </c>
      <c r="CS554" s="13">
        <f t="shared" si="88"/>
        <v>24660</v>
      </c>
      <c r="DR554" s="13">
        <v>100</v>
      </c>
      <c r="DS554" s="13">
        <v>4</v>
      </c>
      <c r="DT554" s="13">
        <f t="shared" si="89"/>
        <v>77040</v>
      </c>
      <c r="EH554" s="13">
        <f>[1]新神器!HA556</f>
        <v>32</v>
      </c>
      <c r="EI554" s="13">
        <f t="shared" si="90"/>
        <v>6</v>
      </c>
      <c r="EJ554" s="13">
        <f t="shared" si="91"/>
        <v>3</v>
      </c>
      <c r="EK554" s="13">
        <f>[1]新神器!HE556</f>
        <v>1606034</v>
      </c>
      <c r="EL554" s="13" t="str">
        <f>[1]新神器!HF556</f>
        <v>神器6-6 : 1级</v>
      </c>
      <c r="EM554" s="13">
        <f>[1]新神器!HH556</f>
        <v>1</v>
      </c>
      <c r="EN554" s="13">
        <f>[1]新神器!HJ556</f>
        <v>1</v>
      </c>
      <c r="EO554" s="13">
        <f>[2]新神器!$AW555*6</f>
        <v>8460</v>
      </c>
      <c r="EP554" s="13">
        <f t="shared" si="92"/>
        <v>8460</v>
      </c>
      <c r="EQ554" s="13">
        <f t="shared" si="87"/>
        <v>280</v>
      </c>
      <c r="ER554" s="13">
        <f>[1]新神器!$HL556</f>
        <v>16600</v>
      </c>
      <c r="ES554" s="13">
        <f t="shared" si="93"/>
        <v>296.60000000000002</v>
      </c>
      <c r="ET554" s="13">
        <f t="shared" si="94"/>
        <v>171.14</v>
      </c>
    </row>
    <row r="555" spans="94:150" ht="16.5" x14ac:dyDescent="0.2">
      <c r="CP555" s="33">
        <v>101</v>
      </c>
      <c r="CQ555" s="33">
        <v>5</v>
      </c>
      <c r="CR555" s="13">
        <f>[1]卡牌消耗!DH105</f>
        <v>64750</v>
      </c>
      <c r="CS555" s="13">
        <f t="shared" si="88"/>
        <v>25900</v>
      </c>
      <c r="DR555" s="13">
        <v>101</v>
      </c>
      <c r="DS555" s="13">
        <v>4</v>
      </c>
      <c r="DT555" s="13">
        <f t="shared" si="89"/>
        <v>79480</v>
      </c>
      <c r="EH555" s="13">
        <f>[1]新神器!HA557</f>
        <v>32</v>
      </c>
      <c r="EI555" s="13">
        <f t="shared" si="90"/>
        <v>6</v>
      </c>
      <c r="EJ555" s="13">
        <f t="shared" si="91"/>
        <v>3</v>
      </c>
      <c r="EK555" s="13">
        <f>[1]新神器!HE557</f>
        <v>1606034</v>
      </c>
      <c r="EL555" s="13" t="str">
        <f>[1]新神器!HF557</f>
        <v>神器6-6 : 2级</v>
      </c>
      <c r="EM555" s="13">
        <f>[1]新神器!HH557</f>
        <v>2</v>
      </c>
      <c r="EN555" s="13">
        <f>[1]新神器!HJ557</f>
        <v>1</v>
      </c>
      <c r="EO555" s="13">
        <f>[2]新神器!$AW556*6</f>
        <v>13170</v>
      </c>
      <c r="EP555" s="13">
        <f t="shared" si="92"/>
        <v>4710</v>
      </c>
      <c r="EQ555" s="13">
        <f t="shared" si="87"/>
        <v>280</v>
      </c>
      <c r="ER555" s="13">
        <f>[1]新神器!$HL557</f>
        <v>17200</v>
      </c>
      <c r="ES555" s="13">
        <f t="shared" si="93"/>
        <v>297.2</v>
      </c>
      <c r="ET555" s="13">
        <f t="shared" si="94"/>
        <v>95.09</v>
      </c>
    </row>
    <row r="556" spans="94:150" ht="16.5" x14ac:dyDescent="0.2">
      <c r="CP556" s="33">
        <v>102</v>
      </c>
      <c r="CQ556" s="33">
        <v>5</v>
      </c>
      <c r="CR556" s="13">
        <f>[1]卡牌消耗!DH106</f>
        <v>67800</v>
      </c>
      <c r="CS556" s="13">
        <f t="shared" si="88"/>
        <v>27120</v>
      </c>
      <c r="DR556" s="13">
        <v>102</v>
      </c>
      <c r="DS556" s="13">
        <v>4</v>
      </c>
      <c r="DT556" s="13">
        <f t="shared" si="89"/>
        <v>81960</v>
      </c>
      <c r="EH556" s="13">
        <f>[1]新神器!HA558</f>
        <v>32</v>
      </c>
      <c r="EI556" s="13">
        <f t="shared" si="90"/>
        <v>6</v>
      </c>
      <c r="EJ556" s="13">
        <f t="shared" si="91"/>
        <v>3</v>
      </c>
      <c r="EK556" s="13">
        <f>[1]新神器!HE558</f>
        <v>1606034</v>
      </c>
      <c r="EL556" s="13" t="str">
        <f>[1]新神器!HF558</f>
        <v>神器6-6 : 3级</v>
      </c>
      <c r="EM556" s="13">
        <f>[1]新神器!HH558</f>
        <v>3</v>
      </c>
      <c r="EN556" s="13">
        <f>[1]新神器!HJ558</f>
        <v>1</v>
      </c>
      <c r="EO556" s="13">
        <f>[2]新神器!$AW557*6</f>
        <v>18264</v>
      </c>
      <c r="EP556" s="13">
        <f t="shared" si="92"/>
        <v>5094</v>
      </c>
      <c r="EQ556" s="13">
        <f t="shared" si="87"/>
        <v>280</v>
      </c>
      <c r="ER556" s="13">
        <f>[1]新神器!$HL558</f>
        <v>17800</v>
      </c>
      <c r="ES556" s="13">
        <f t="shared" si="93"/>
        <v>297.8</v>
      </c>
      <c r="ET556" s="13">
        <f t="shared" si="94"/>
        <v>102.63</v>
      </c>
    </row>
    <row r="557" spans="94:150" ht="16.5" x14ac:dyDescent="0.2">
      <c r="CP557" s="33">
        <v>103</v>
      </c>
      <c r="CQ557" s="33">
        <v>5</v>
      </c>
      <c r="CR557" s="13">
        <f>[1]卡牌消耗!DH107</f>
        <v>70900</v>
      </c>
      <c r="CS557" s="13">
        <f t="shared" si="88"/>
        <v>28360</v>
      </c>
      <c r="DR557" s="13">
        <v>103</v>
      </c>
      <c r="DS557" s="13">
        <v>4</v>
      </c>
      <c r="DT557" s="13">
        <f t="shared" si="89"/>
        <v>84440</v>
      </c>
      <c r="EH557" s="13">
        <f>[1]新神器!HA559</f>
        <v>32</v>
      </c>
      <c r="EI557" s="13">
        <f t="shared" si="90"/>
        <v>6</v>
      </c>
      <c r="EJ557" s="13">
        <f t="shared" si="91"/>
        <v>3</v>
      </c>
      <c r="EK557" s="13">
        <f>[1]新神器!HE559</f>
        <v>1606034</v>
      </c>
      <c r="EL557" s="13" t="str">
        <f>[1]新神器!HF559</f>
        <v>神器6-6 : 4级</v>
      </c>
      <c r="EM557" s="13">
        <f>[1]新神器!HH559</f>
        <v>4</v>
      </c>
      <c r="EN557" s="13">
        <f>[1]新神器!HJ559</f>
        <v>2</v>
      </c>
      <c r="EO557" s="13">
        <f>[2]新神器!$AW558*6</f>
        <v>23652</v>
      </c>
      <c r="EP557" s="13">
        <f t="shared" si="92"/>
        <v>5388</v>
      </c>
      <c r="EQ557" s="13">
        <f t="shared" si="87"/>
        <v>560</v>
      </c>
      <c r="ER557" s="13">
        <f>[1]新神器!$HL559</f>
        <v>18350</v>
      </c>
      <c r="ES557" s="13">
        <f t="shared" si="93"/>
        <v>578.35</v>
      </c>
      <c r="ET557" s="13">
        <f t="shared" si="94"/>
        <v>55.9</v>
      </c>
    </row>
    <row r="558" spans="94:150" ht="16.5" x14ac:dyDescent="0.2">
      <c r="CP558" s="33">
        <v>104</v>
      </c>
      <c r="CQ558" s="33">
        <v>5</v>
      </c>
      <c r="CR558" s="13">
        <f>[1]卡牌消耗!DH108</f>
        <v>74000</v>
      </c>
      <c r="CS558" s="13">
        <f t="shared" si="88"/>
        <v>29600</v>
      </c>
      <c r="DR558" s="13">
        <v>104</v>
      </c>
      <c r="DS558" s="13">
        <v>4</v>
      </c>
      <c r="DT558" s="13">
        <f t="shared" si="89"/>
        <v>86880</v>
      </c>
      <c r="EH558" s="13">
        <f>[1]新神器!HA560</f>
        <v>32</v>
      </c>
      <c r="EI558" s="13">
        <f t="shared" si="90"/>
        <v>6</v>
      </c>
      <c r="EJ558" s="13">
        <f t="shared" si="91"/>
        <v>3</v>
      </c>
      <c r="EK558" s="13">
        <f>[1]新神器!HE560</f>
        <v>1606034</v>
      </c>
      <c r="EL558" s="13" t="str">
        <f>[1]新神器!HF560</f>
        <v>神器6-6 : 5级</v>
      </c>
      <c r="EM558" s="13">
        <f>[1]新神器!HH560</f>
        <v>5</v>
      </c>
      <c r="EN558" s="13">
        <f>[1]新神器!HJ560</f>
        <v>2</v>
      </c>
      <c r="EO558" s="13">
        <f>[2]新神器!$AW559*6</f>
        <v>29418</v>
      </c>
      <c r="EP558" s="13">
        <f t="shared" si="92"/>
        <v>5766</v>
      </c>
      <c r="EQ558" s="13">
        <f t="shared" si="87"/>
        <v>560</v>
      </c>
      <c r="ER558" s="13">
        <f>[1]新神器!$HL560</f>
        <v>18900</v>
      </c>
      <c r="ES558" s="13">
        <f t="shared" si="93"/>
        <v>578.9</v>
      </c>
      <c r="ET558" s="13">
        <f t="shared" si="94"/>
        <v>59.76</v>
      </c>
    </row>
    <row r="559" spans="94:150" ht="16.5" x14ac:dyDescent="0.2">
      <c r="CP559" s="33">
        <v>105</v>
      </c>
      <c r="CQ559" s="33">
        <v>5</v>
      </c>
      <c r="CR559" s="13">
        <f>[1]卡牌消耗!DH109</f>
        <v>66700</v>
      </c>
      <c r="CS559" s="13">
        <f t="shared" si="88"/>
        <v>26680</v>
      </c>
      <c r="DR559" s="13">
        <v>105</v>
      </c>
      <c r="DS559" s="13">
        <v>4</v>
      </c>
      <c r="DT559" s="13">
        <f t="shared" si="89"/>
        <v>89360</v>
      </c>
      <c r="EH559" s="13">
        <f>[1]新神器!HA561</f>
        <v>32</v>
      </c>
      <c r="EI559" s="13">
        <f t="shared" si="90"/>
        <v>6</v>
      </c>
      <c r="EJ559" s="13">
        <f t="shared" si="91"/>
        <v>3</v>
      </c>
      <c r="EK559" s="13">
        <f>[1]新神器!HE561</f>
        <v>1606034</v>
      </c>
      <c r="EL559" s="13" t="str">
        <f>[1]新神器!HF561</f>
        <v>神器6-6 : 6级</v>
      </c>
      <c r="EM559" s="13">
        <f>[1]新神器!HH561</f>
        <v>6</v>
      </c>
      <c r="EN559" s="13">
        <f>[1]新神器!HJ561</f>
        <v>2</v>
      </c>
      <c r="EO559" s="13">
        <f>[2]新神器!$AW560*6</f>
        <v>35502</v>
      </c>
      <c r="EP559" s="13">
        <f t="shared" si="92"/>
        <v>6084</v>
      </c>
      <c r="EQ559" s="13">
        <f t="shared" si="87"/>
        <v>560</v>
      </c>
      <c r="ER559" s="13">
        <f>[1]新神器!$HL561</f>
        <v>19450</v>
      </c>
      <c r="ES559" s="13">
        <f t="shared" si="93"/>
        <v>579.45000000000005</v>
      </c>
      <c r="ET559" s="13">
        <f t="shared" si="94"/>
        <v>63</v>
      </c>
    </row>
    <row r="560" spans="94:150" ht="16.5" x14ac:dyDescent="0.2">
      <c r="CP560" s="33">
        <v>106</v>
      </c>
      <c r="CQ560" s="33">
        <v>5</v>
      </c>
      <c r="CR560" s="13">
        <f>[1]卡牌消耗!DH110</f>
        <v>70000</v>
      </c>
      <c r="CS560" s="13">
        <f t="shared" si="88"/>
        <v>28000</v>
      </c>
      <c r="DR560" s="13">
        <v>106</v>
      </c>
      <c r="DS560" s="13">
        <v>4</v>
      </c>
      <c r="DT560" s="13">
        <f t="shared" si="89"/>
        <v>91840</v>
      </c>
      <c r="EH560" s="13">
        <f>[1]新神器!HA562</f>
        <v>32</v>
      </c>
      <c r="EI560" s="13">
        <f t="shared" si="90"/>
        <v>6</v>
      </c>
      <c r="EJ560" s="13">
        <f t="shared" si="91"/>
        <v>3</v>
      </c>
      <c r="EK560" s="13">
        <f>[1]新神器!HE562</f>
        <v>1606034</v>
      </c>
      <c r="EL560" s="13" t="str">
        <f>[1]新神器!HF562</f>
        <v>神器6-6 : 7级</v>
      </c>
      <c r="EM560" s="13">
        <f>[1]新神器!HH562</f>
        <v>7</v>
      </c>
      <c r="EN560" s="13">
        <f>[1]新神器!HJ562</f>
        <v>3</v>
      </c>
      <c r="EO560" s="13">
        <f>[2]新神器!$AW561*6</f>
        <v>41916</v>
      </c>
      <c r="EP560" s="13">
        <f t="shared" si="92"/>
        <v>6414</v>
      </c>
      <c r="EQ560" s="13">
        <f t="shared" si="87"/>
        <v>840</v>
      </c>
      <c r="ER560" s="13">
        <f>[1]新神器!$HL562</f>
        <v>19950</v>
      </c>
      <c r="ES560" s="13">
        <f t="shared" si="93"/>
        <v>859.95</v>
      </c>
      <c r="ET560" s="13">
        <f t="shared" si="94"/>
        <v>44.75</v>
      </c>
    </row>
    <row r="561" spans="94:150" ht="16.5" x14ac:dyDescent="0.2">
      <c r="CP561" s="33">
        <v>107</v>
      </c>
      <c r="CQ561" s="33">
        <v>5</v>
      </c>
      <c r="CR561" s="13">
        <f>[1]卡牌消耗!DH111</f>
        <v>73350</v>
      </c>
      <c r="CS561" s="13">
        <f t="shared" si="88"/>
        <v>29340</v>
      </c>
      <c r="DR561" s="13">
        <v>107</v>
      </c>
      <c r="DS561" s="13">
        <v>4</v>
      </c>
      <c r="DT561" s="13">
        <f t="shared" si="89"/>
        <v>94320</v>
      </c>
      <c r="EH561" s="13">
        <f>[1]新神器!HA563</f>
        <v>32</v>
      </c>
      <c r="EI561" s="13">
        <f t="shared" si="90"/>
        <v>6</v>
      </c>
      <c r="EJ561" s="13">
        <f t="shared" si="91"/>
        <v>3</v>
      </c>
      <c r="EK561" s="13">
        <f>[1]新神器!HE563</f>
        <v>1606034</v>
      </c>
      <c r="EL561" s="13" t="str">
        <f>[1]新神器!HF563</f>
        <v>神器6-6 : 8级</v>
      </c>
      <c r="EM561" s="13">
        <f>[1]新神器!HH563</f>
        <v>8</v>
      </c>
      <c r="EN561" s="13">
        <f>[1]新神器!HJ563</f>
        <v>3</v>
      </c>
      <c r="EO561" s="13">
        <f>[2]新神器!$AW562*6</f>
        <v>48672</v>
      </c>
      <c r="EP561" s="13">
        <f t="shared" si="92"/>
        <v>6756</v>
      </c>
      <c r="EQ561" s="13">
        <f t="shared" si="87"/>
        <v>840</v>
      </c>
      <c r="ER561" s="13">
        <f>[1]新神器!$HL563</f>
        <v>20450</v>
      </c>
      <c r="ES561" s="13">
        <f t="shared" si="93"/>
        <v>860.45</v>
      </c>
      <c r="ET561" s="13">
        <f t="shared" si="94"/>
        <v>47.11</v>
      </c>
    </row>
    <row r="562" spans="94:150" ht="16.5" x14ac:dyDescent="0.2">
      <c r="CP562" s="33">
        <v>108</v>
      </c>
      <c r="CQ562" s="33">
        <v>5</v>
      </c>
      <c r="CR562" s="13">
        <f>[1]卡牌消耗!DH112</f>
        <v>76700</v>
      </c>
      <c r="CS562" s="13">
        <f t="shared" si="88"/>
        <v>30680</v>
      </c>
      <c r="DR562" s="13">
        <v>108</v>
      </c>
      <c r="DS562" s="13">
        <v>4</v>
      </c>
      <c r="DT562" s="13">
        <f t="shared" si="89"/>
        <v>96800</v>
      </c>
      <c r="EH562" s="13">
        <f>[1]新神器!HA564</f>
        <v>32</v>
      </c>
      <c r="EI562" s="13">
        <f t="shared" si="90"/>
        <v>6</v>
      </c>
      <c r="EJ562" s="13">
        <f t="shared" si="91"/>
        <v>3</v>
      </c>
      <c r="EK562" s="13">
        <f>[1]新神器!HE564</f>
        <v>1606034</v>
      </c>
      <c r="EL562" s="13" t="str">
        <f>[1]新神器!HF564</f>
        <v>神器6-6 : 9级</v>
      </c>
      <c r="EM562" s="13">
        <f>[1]新神器!HH564</f>
        <v>9</v>
      </c>
      <c r="EN562" s="13">
        <f>[1]新神器!HJ564</f>
        <v>3</v>
      </c>
      <c r="EO562" s="13">
        <f>[2]新神器!$AW563*6</f>
        <v>55728</v>
      </c>
      <c r="EP562" s="13">
        <f t="shared" si="92"/>
        <v>7056</v>
      </c>
      <c r="EQ562" s="13">
        <f t="shared" si="87"/>
        <v>840</v>
      </c>
      <c r="ER562" s="13">
        <f>[1]新神器!$HL564</f>
        <v>20950</v>
      </c>
      <c r="ES562" s="13">
        <f t="shared" si="93"/>
        <v>860.95</v>
      </c>
      <c r="ET562" s="13">
        <f t="shared" si="94"/>
        <v>49.17</v>
      </c>
    </row>
    <row r="563" spans="94:150" ht="16.5" x14ac:dyDescent="0.2">
      <c r="CP563" s="33">
        <v>109</v>
      </c>
      <c r="CQ563" s="33">
        <v>5</v>
      </c>
      <c r="CR563" s="13">
        <f>[1]卡牌消耗!DH113</f>
        <v>80000</v>
      </c>
      <c r="CS563" s="13">
        <f t="shared" si="88"/>
        <v>32000</v>
      </c>
      <c r="DR563" s="13">
        <v>109</v>
      </c>
      <c r="DS563" s="13">
        <v>4</v>
      </c>
      <c r="DT563" s="13">
        <f t="shared" si="89"/>
        <v>99240</v>
      </c>
      <c r="EH563" s="13">
        <f>[1]新神器!HA565</f>
        <v>32</v>
      </c>
      <c r="EI563" s="13">
        <f t="shared" si="90"/>
        <v>6</v>
      </c>
      <c r="EJ563" s="13">
        <f t="shared" si="91"/>
        <v>3</v>
      </c>
      <c r="EK563" s="13">
        <f>[1]新神器!HE565</f>
        <v>1606034</v>
      </c>
      <c r="EL563" s="13" t="str">
        <f>[1]新神器!HF565</f>
        <v>神器6-6 : 10级</v>
      </c>
      <c r="EM563" s="13">
        <f>[1]新神器!HH565</f>
        <v>10</v>
      </c>
      <c r="EN563" s="13">
        <f>[1]新神器!HJ565</f>
        <v>5</v>
      </c>
      <c r="EO563" s="13">
        <f>[2]新神器!$AW564*6</f>
        <v>63162</v>
      </c>
      <c r="EP563" s="13">
        <f t="shared" si="92"/>
        <v>7434</v>
      </c>
      <c r="EQ563" s="13">
        <f t="shared" si="87"/>
        <v>1400</v>
      </c>
      <c r="ER563" s="13">
        <f>[1]新神器!$HL565</f>
        <v>21450</v>
      </c>
      <c r="ES563" s="13">
        <f t="shared" si="93"/>
        <v>1421.45</v>
      </c>
      <c r="ET563" s="13">
        <f t="shared" si="94"/>
        <v>31.38</v>
      </c>
    </row>
    <row r="564" spans="94:150" ht="16.5" x14ac:dyDescent="0.2">
      <c r="CP564" s="33">
        <v>110</v>
      </c>
      <c r="CQ564" s="33">
        <v>5</v>
      </c>
      <c r="CR564" s="13">
        <f>[1]卡牌消耗!DH114</f>
        <v>74350</v>
      </c>
      <c r="CS564" s="13">
        <f t="shared" si="88"/>
        <v>29740</v>
      </c>
      <c r="DR564" s="13">
        <v>110</v>
      </c>
      <c r="DS564" s="13">
        <v>4</v>
      </c>
      <c r="DT564" s="13">
        <f t="shared" si="89"/>
        <v>101720</v>
      </c>
      <c r="EH564" s="13">
        <f>[1]新神器!HA566</f>
        <v>32</v>
      </c>
      <c r="EI564" s="13">
        <f t="shared" si="90"/>
        <v>6</v>
      </c>
      <c r="EJ564" s="13">
        <f t="shared" si="91"/>
        <v>3</v>
      </c>
      <c r="EK564" s="13">
        <f>[1]新神器!HE566</f>
        <v>1606034</v>
      </c>
      <c r="EL564" s="13" t="str">
        <f>[1]新神器!HF566</f>
        <v>神器6-6 : 11级</v>
      </c>
      <c r="EM564" s="13">
        <f>[1]新神器!HH566</f>
        <v>11</v>
      </c>
      <c r="EN564" s="13">
        <f>[1]新神器!HJ566</f>
        <v>5</v>
      </c>
      <c r="EO564" s="13">
        <f>[2]新神器!$AW565*6</f>
        <v>70980</v>
      </c>
      <c r="EP564" s="13">
        <f t="shared" si="92"/>
        <v>7818</v>
      </c>
      <c r="EQ564" s="13">
        <f t="shared" si="87"/>
        <v>1400</v>
      </c>
      <c r="ER564" s="13">
        <f>[1]新神器!$HL566</f>
        <v>21900</v>
      </c>
      <c r="ES564" s="13">
        <f t="shared" si="93"/>
        <v>1421.9</v>
      </c>
      <c r="ET564" s="13">
        <f t="shared" si="94"/>
        <v>32.99</v>
      </c>
    </row>
    <row r="565" spans="94:150" ht="16.5" x14ac:dyDescent="0.2">
      <c r="CP565" s="33">
        <v>111</v>
      </c>
      <c r="CQ565" s="33">
        <v>5</v>
      </c>
      <c r="CR565" s="13">
        <f>[1]卡牌消耗!DH115</f>
        <v>78100</v>
      </c>
      <c r="CS565" s="13">
        <f t="shared" si="88"/>
        <v>31240</v>
      </c>
      <c r="DR565" s="13">
        <v>111</v>
      </c>
      <c r="DS565" s="13">
        <v>4</v>
      </c>
      <c r="DT565" s="13">
        <f t="shared" si="89"/>
        <v>113160</v>
      </c>
      <c r="EH565" s="13">
        <f>[1]新神器!HA567</f>
        <v>32</v>
      </c>
      <c r="EI565" s="13">
        <f t="shared" si="90"/>
        <v>6</v>
      </c>
      <c r="EJ565" s="13">
        <f t="shared" si="91"/>
        <v>3</v>
      </c>
      <c r="EK565" s="13">
        <f>[1]新神器!HE567</f>
        <v>1606034</v>
      </c>
      <c r="EL565" s="13" t="str">
        <f>[1]新神器!HF567</f>
        <v>神器6-6 : 12级</v>
      </c>
      <c r="EM565" s="13">
        <f>[1]新神器!HH567</f>
        <v>12</v>
      </c>
      <c r="EN565" s="13">
        <f>[1]新神器!HJ567</f>
        <v>6</v>
      </c>
      <c r="EO565" s="13">
        <f>[2]新神器!$AW566*6</f>
        <v>79056</v>
      </c>
      <c r="EP565" s="13">
        <f t="shared" si="92"/>
        <v>8076</v>
      </c>
      <c r="EQ565" s="13">
        <f t="shared" si="87"/>
        <v>1680</v>
      </c>
      <c r="ER565" s="13">
        <f>[1]新神器!$HL567</f>
        <v>22350</v>
      </c>
      <c r="ES565" s="13">
        <f t="shared" si="93"/>
        <v>1702.35</v>
      </c>
      <c r="ET565" s="13">
        <f t="shared" si="94"/>
        <v>28.46</v>
      </c>
    </row>
    <row r="566" spans="94:150" ht="16.5" x14ac:dyDescent="0.2">
      <c r="CP566" s="33">
        <v>112</v>
      </c>
      <c r="CQ566" s="33">
        <v>5</v>
      </c>
      <c r="CR566" s="13">
        <f>[1]卡牌消耗!DH116</f>
        <v>81800</v>
      </c>
      <c r="CS566" s="13">
        <f t="shared" si="88"/>
        <v>32720</v>
      </c>
      <c r="DR566" s="13">
        <v>112</v>
      </c>
      <c r="DS566" s="13">
        <v>4</v>
      </c>
      <c r="DT566" s="13">
        <f t="shared" si="89"/>
        <v>116320</v>
      </c>
      <c r="EH566" s="13">
        <f>[1]新神器!HA568</f>
        <v>32</v>
      </c>
      <c r="EI566" s="13">
        <f t="shared" si="90"/>
        <v>6</v>
      </c>
      <c r="EJ566" s="13">
        <f t="shared" si="91"/>
        <v>3</v>
      </c>
      <c r="EK566" s="13">
        <f>[1]新神器!HE568</f>
        <v>1606034</v>
      </c>
      <c r="EL566" s="13" t="str">
        <f>[1]新神器!HF568</f>
        <v>神器6-6 : 13级</v>
      </c>
      <c r="EM566" s="13">
        <f>[1]新神器!HH568</f>
        <v>13</v>
      </c>
      <c r="EN566" s="13">
        <f>[1]新神器!HJ568</f>
        <v>7</v>
      </c>
      <c r="EO566" s="13">
        <f>[2]新神器!$AW567*6</f>
        <v>87546</v>
      </c>
      <c r="EP566" s="13">
        <f t="shared" si="92"/>
        <v>8490</v>
      </c>
      <c r="EQ566" s="13">
        <f t="shared" si="87"/>
        <v>1960</v>
      </c>
      <c r="ER566" s="13">
        <f>[1]新神器!$HL568</f>
        <v>22800</v>
      </c>
      <c r="ES566" s="13">
        <f t="shared" si="93"/>
        <v>1982.8</v>
      </c>
      <c r="ET566" s="13">
        <f t="shared" si="94"/>
        <v>25.69</v>
      </c>
    </row>
    <row r="567" spans="94:150" ht="16.5" x14ac:dyDescent="0.2">
      <c r="CP567" s="33">
        <v>113</v>
      </c>
      <c r="CQ567" s="33">
        <v>5</v>
      </c>
      <c r="CR567" s="13">
        <f>[1]卡牌消耗!DH117</f>
        <v>85500</v>
      </c>
      <c r="CS567" s="13">
        <f t="shared" si="88"/>
        <v>34200</v>
      </c>
      <c r="DR567" s="13">
        <v>113</v>
      </c>
      <c r="DS567" s="13">
        <v>4</v>
      </c>
      <c r="DT567" s="13">
        <f t="shared" si="89"/>
        <v>119480</v>
      </c>
      <c r="EH567" s="13">
        <f>[1]新神器!HA569</f>
        <v>32</v>
      </c>
      <c r="EI567" s="13">
        <f t="shared" si="90"/>
        <v>6</v>
      </c>
      <c r="EJ567" s="13">
        <f t="shared" si="91"/>
        <v>3</v>
      </c>
      <c r="EK567" s="13">
        <f>[1]新神器!HE569</f>
        <v>1606034</v>
      </c>
      <c r="EL567" s="13" t="str">
        <f>[1]新神器!HF569</f>
        <v>神器6-6 : 14级</v>
      </c>
      <c r="EM567" s="13">
        <f>[1]新神器!HH569</f>
        <v>14</v>
      </c>
      <c r="EN567" s="13">
        <f>[1]新神器!HJ569</f>
        <v>7</v>
      </c>
      <c r="EO567" s="13">
        <f>[2]新神器!$AW568*6</f>
        <v>96294</v>
      </c>
      <c r="EP567" s="13">
        <f t="shared" si="92"/>
        <v>8748</v>
      </c>
      <c r="EQ567" s="13">
        <f t="shared" si="87"/>
        <v>1960</v>
      </c>
      <c r="ER567" s="13">
        <f>[1]新神器!$HL569</f>
        <v>23250</v>
      </c>
      <c r="ES567" s="13">
        <f t="shared" si="93"/>
        <v>1983.25</v>
      </c>
      <c r="ET567" s="13">
        <f t="shared" si="94"/>
        <v>26.47</v>
      </c>
    </row>
    <row r="568" spans="94:150" ht="16.5" x14ac:dyDescent="0.2">
      <c r="CP568" s="33">
        <v>114</v>
      </c>
      <c r="CQ568" s="33">
        <v>5</v>
      </c>
      <c r="CR568" s="13">
        <f>[1]卡牌消耗!DH118</f>
        <v>89250</v>
      </c>
      <c r="CS568" s="13">
        <f t="shared" si="88"/>
        <v>35700</v>
      </c>
      <c r="DR568" s="13">
        <v>114</v>
      </c>
      <c r="DS568" s="13">
        <v>4</v>
      </c>
      <c r="DT568" s="13">
        <f t="shared" si="89"/>
        <v>122600</v>
      </c>
      <c r="EH568" s="13">
        <f>[1]新神器!HA570</f>
        <v>32</v>
      </c>
      <c r="EI568" s="13">
        <f t="shared" si="90"/>
        <v>6</v>
      </c>
      <c r="EJ568" s="13">
        <f t="shared" si="91"/>
        <v>3</v>
      </c>
      <c r="EK568" s="13">
        <f>[1]新神器!HE570</f>
        <v>1606034</v>
      </c>
      <c r="EL568" s="13" t="str">
        <f>[1]新神器!HF570</f>
        <v>神器6-6 : 15级</v>
      </c>
      <c r="EM568" s="13">
        <f>[1]新神器!HH570</f>
        <v>15</v>
      </c>
      <c r="EN568" s="13">
        <f>[1]新神器!HJ570</f>
        <v>7</v>
      </c>
      <c r="EO568" s="13">
        <f>[2]新神器!$AW569*6</f>
        <v>105456</v>
      </c>
      <c r="EP568" s="13">
        <f t="shared" si="92"/>
        <v>9162</v>
      </c>
      <c r="EQ568" s="13">
        <f t="shared" si="87"/>
        <v>1960</v>
      </c>
      <c r="ER568" s="13">
        <f>[1]新神器!$HL570</f>
        <v>23700</v>
      </c>
      <c r="ES568" s="13">
        <f t="shared" si="93"/>
        <v>1983.7</v>
      </c>
      <c r="ET568" s="13">
        <f t="shared" si="94"/>
        <v>27.71</v>
      </c>
    </row>
    <row r="569" spans="94:150" ht="16.5" x14ac:dyDescent="0.2">
      <c r="CP569" s="33">
        <v>115</v>
      </c>
      <c r="CQ569" s="33">
        <v>5</v>
      </c>
      <c r="CR569" s="13">
        <f>[1]卡牌消耗!DH119</f>
        <v>80700</v>
      </c>
      <c r="CS569" s="13">
        <f t="shared" si="88"/>
        <v>32280</v>
      </c>
      <c r="DR569" s="13">
        <v>115</v>
      </c>
      <c r="DS569" s="13">
        <v>4</v>
      </c>
      <c r="DT569" s="13">
        <f t="shared" si="89"/>
        <v>125760</v>
      </c>
      <c r="EH569" s="13">
        <f>[1]新神器!HA571</f>
        <v>32</v>
      </c>
      <c r="EI569" s="13">
        <f t="shared" si="90"/>
        <v>6</v>
      </c>
      <c r="EJ569" s="13">
        <f t="shared" si="91"/>
        <v>3</v>
      </c>
      <c r="EK569" s="13">
        <f>[1]新神器!HE571</f>
        <v>1606034</v>
      </c>
      <c r="EL569" s="13" t="str">
        <f>[1]新神器!HF571</f>
        <v>神器6-6 : 16级</v>
      </c>
      <c r="EM569" s="13">
        <f>[1]新神器!HH571</f>
        <v>16</v>
      </c>
      <c r="EN569" s="13">
        <f>[1]新神器!HJ571</f>
        <v>10</v>
      </c>
      <c r="EO569" s="13">
        <f>[2]新神器!$AW570*6</f>
        <v>114882</v>
      </c>
      <c r="EP569" s="13">
        <f t="shared" si="92"/>
        <v>9426</v>
      </c>
      <c r="EQ569" s="13">
        <f t="shared" si="87"/>
        <v>2800</v>
      </c>
      <c r="ER569" s="13">
        <f>[1]新神器!$HL571</f>
        <v>24100</v>
      </c>
      <c r="ES569" s="13">
        <f t="shared" si="93"/>
        <v>2824.1</v>
      </c>
      <c r="ET569" s="13">
        <f t="shared" si="94"/>
        <v>20.03</v>
      </c>
    </row>
    <row r="570" spans="94:150" ht="16.5" x14ac:dyDescent="0.2">
      <c r="CP570" s="33">
        <v>116</v>
      </c>
      <c r="CQ570" s="33">
        <v>5</v>
      </c>
      <c r="CR570" s="13">
        <f>[1]卡牌消耗!DH120</f>
        <v>84700</v>
      </c>
      <c r="CS570" s="13">
        <f t="shared" si="88"/>
        <v>33880</v>
      </c>
      <c r="DR570" s="13">
        <v>116</v>
      </c>
      <c r="DS570" s="13">
        <v>4</v>
      </c>
      <c r="DT570" s="13">
        <f t="shared" si="89"/>
        <v>128880</v>
      </c>
      <c r="EH570" s="13">
        <f>[1]新神器!HA572</f>
        <v>32</v>
      </c>
      <c r="EI570" s="13">
        <f t="shared" si="90"/>
        <v>6</v>
      </c>
      <c r="EJ570" s="13">
        <f t="shared" si="91"/>
        <v>3</v>
      </c>
      <c r="EK570" s="13">
        <f>[1]新神器!HE572</f>
        <v>1606034</v>
      </c>
      <c r="EL570" s="13" t="str">
        <f>[1]新神器!HF572</f>
        <v>神器6-6 : 17级</v>
      </c>
      <c r="EM570" s="13">
        <f>[1]新神器!HH572</f>
        <v>17</v>
      </c>
      <c r="EN570" s="13">
        <f>[1]新神器!HJ572</f>
        <v>10</v>
      </c>
      <c r="EO570" s="13">
        <f>[2]新神器!$AW571*6</f>
        <v>124686</v>
      </c>
      <c r="EP570" s="13">
        <f t="shared" si="92"/>
        <v>9804</v>
      </c>
      <c r="EQ570" s="13">
        <f t="shared" si="87"/>
        <v>2800</v>
      </c>
      <c r="ER570" s="13">
        <f>[1]新神器!$HL572</f>
        <v>24550</v>
      </c>
      <c r="ES570" s="13">
        <f t="shared" si="93"/>
        <v>2824.55</v>
      </c>
      <c r="ET570" s="13">
        <f t="shared" si="94"/>
        <v>20.83</v>
      </c>
    </row>
    <row r="571" spans="94:150" ht="16.5" x14ac:dyDescent="0.2">
      <c r="CP571" s="33">
        <v>117</v>
      </c>
      <c r="CQ571" s="33">
        <v>5</v>
      </c>
      <c r="CR571" s="13">
        <f>[1]卡牌消耗!DH121</f>
        <v>88750</v>
      </c>
      <c r="CS571" s="13">
        <f t="shared" si="88"/>
        <v>35500</v>
      </c>
      <c r="DR571" s="13">
        <v>117</v>
      </c>
      <c r="DS571" s="13">
        <v>4</v>
      </c>
      <c r="DT571" s="13">
        <f t="shared" si="89"/>
        <v>132040</v>
      </c>
      <c r="EH571" s="13">
        <f>[1]新神器!HA573</f>
        <v>32</v>
      </c>
      <c r="EI571" s="13">
        <f t="shared" si="90"/>
        <v>6</v>
      </c>
      <c r="EJ571" s="13">
        <f t="shared" si="91"/>
        <v>3</v>
      </c>
      <c r="EK571" s="13">
        <f>[1]新神器!HE573</f>
        <v>1606034</v>
      </c>
      <c r="EL571" s="13" t="str">
        <f>[1]新神器!HF573</f>
        <v>神器6-6 : 18级</v>
      </c>
      <c r="EM571" s="13">
        <f>[1]新神器!HH573</f>
        <v>18</v>
      </c>
      <c r="EN571" s="13">
        <f>[1]新神器!HJ573</f>
        <v>10</v>
      </c>
      <c r="EO571" s="13">
        <f>[2]新神器!$AW572*6</f>
        <v>134874</v>
      </c>
      <c r="EP571" s="13">
        <f t="shared" si="92"/>
        <v>10188</v>
      </c>
      <c r="EQ571" s="13">
        <f t="shared" si="87"/>
        <v>2800</v>
      </c>
      <c r="ER571" s="13">
        <f>[1]新神器!$HL573</f>
        <v>24950</v>
      </c>
      <c r="ES571" s="13">
        <f t="shared" si="93"/>
        <v>2824.95</v>
      </c>
      <c r="ET571" s="13">
        <f t="shared" si="94"/>
        <v>21.64</v>
      </c>
    </row>
    <row r="572" spans="94:150" ht="16.5" x14ac:dyDescent="0.2">
      <c r="CP572" s="33">
        <v>118</v>
      </c>
      <c r="CQ572" s="33">
        <v>5</v>
      </c>
      <c r="CR572" s="13">
        <f>[1]卡牌消耗!DH122</f>
        <v>92800</v>
      </c>
      <c r="CS572" s="13">
        <f t="shared" si="88"/>
        <v>37120</v>
      </c>
      <c r="DR572" s="13">
        <v>118</v>
      </c>
      <c r="DS572" s="13">
        <v>4</v>
      </c>
      <c r="DT572" s="13">
        <f t="shared" si="89"/>
        <v>135160</v>
      </c>
      <c r="EH572" s="13">
        <f>[1]新神器!HA574</f>
        <v>32</v>
      </c>
      <c r="EI572" s="13">
        <f t="shared" si="90"/>
        <v>6</v>
      </c>
      <c r="EJ572" s="13">
        <f t="shared" si="91"/>
        <v>3</v>
      </c>
      <c r="EK572" s="13">
        <f>[1]新神器!HE574</f>
        <v>1606034</v>
      </c>
      <c r="EL572" s="13" t="str">
        <f>[1]新神器!HF574</f>
        <v>神器6-6 : 19级</v>
      </c>
      <c r="EM572" s="13">
        <f>[1]新神器!HH574</f>
        <v>19</v>
      </c>
      <c r="EN572" s="13">
        <f>[1]新神器!HJ574</f>
        <v>15</v>
      </c>
      <c r="EO572" s="13">
        <f>[2]新神器!$AW573*6</f>
        <v>145350</v>
      </c>
      <c r="EP572" s="13">
        <f t="shared" si="92"/>
        <v>10476</v>
      </c>
      <c r="EQ572" s="13">
        <f t="shared" si="87"/>
        <v>4200</v>
      </c>
      <c r="ER572" s="13">
        <f>[1]新神器!$HL574</f>
        <v>25350</v>
      </c>
      <c r="ES572" s="13">
        <f t="shared" si="93"/>
        <v>4225.3500000000004</v>
      </c>
      <c r="ET572" s="13">
        <f t="shared" si="94"/>
        <v>14.88</v>
      </c>
    </row>
    <row r="573" spans="94:150" ht="16.5" x14ac:dyDescent="0.2">
      <c r="CP573" s="33">
        <v>119</v>
      </c>
      <c r="CQ573" s="33">
        <v>5</v>
      </c>
      <c r="CR573" s="13">
        <f>[1]卡牌消耗!DH123</f>
        <v>96850</v>
      </c>
      <c r="CS573" s="13">
        <f t="shared" si="88"/>
        <v>38740</v>
      </c>
      <c r="DR573" s="13">
        <v>119</v>
      </c>
      <c r="DS573" s="13">
        <v>4</v>
      </c>
      <c r="DT573" s="13">
        <f t="shared" si="89"/>
        <v>138320</v>
      </c>
      <c r="EH573" s="13">
        <f>[1]新神器!HA575</f>
        <v>32</v>
      </c>
      <c r="EI573" s="13">
        <f t="shared" si="90"/>
        <v>6</v>
      </c>
      <c r="EJ573" s="13">
        <f t="shared" si="91"/>
        <v>3</v>
      </c>
      <c r="EK573" s="13">
        <f>[1]新神器!HE575</f>
        <v>1606034</v>
      </c>
      <c r="EL573" s="13" t="str">
        <f>[1]新神器!HF575</f>
        <v>神器6-6 : 20级</v>
      </c>
      <c r="EM573" s="13">
        <f>[1]新神器!HH575</f>
        <v>20</v>
      </c>
      <c r="EN573" s="13">
        <f>[1]新神器!HJ575</f>
        <v>15</v>
      </c>
      <c r="EO573" s="13">
        <f>[2]新神器!$AW574*6</f>
        <v>156120</v>
      </c>
      <c r="EP573" s="13">
        <f t="shared" si="92"/>
        <v>10770</v>
      </c>
      <c r="EQ573" s="13">
        <f t="shared" si="87"/>
        <v>4200</v>
      </c>
      <c r="ER573" s="13">
        <f>[1]新神器!$HL575</f>
        <v>25750</v>
      </c>
      <c r="ES573" s="13">
        <f t="shared" si="93"/>
        <v>4225.75</v>
      </c>
      <c r="ET573" s="13">
        <f t="shared" si="94"/>
        <v>15.29</v>
      </c>
    </row>
    <row r="574" spans="94:150" ht="16.5" x14ac:dyDescent="0.2">
      <c r="CP574" s="33">
        <v>120</v>
      </c>
      <c r="CQ574" s="33">
        <v>5</v>
      </c>
      <c r="CR574" s="13">
        <f>[1]卡牌消耗!DH124</f>
        <v>93150</v>
      </c>
      <c r="CS574" s="13">
        <f t="shared" si="88"/>
        <v>37260</v>
      </c>
      <c r="DR574" s="13">
        <v>120</v>
      </c>
      <c r="DS574" s="13">
        <v>4</v>
      </c>
      <c r="DT574" s="13">
        <f t="shared" si="89"/>
        <v>141480</v>
      </c>
      <c r="EH574" s="13">
        <f>[1]新神器!HA576</f>
        <v>32</v>
      </c>
      <c r="EI574" s="13">
        <f t="shared" si="90"/>
        <v>6</v>
      </c>
      <c r="EJ574" s="13">
        <f t="shared" si="91"/>
        <v>3</v>
      </c>
      <c r="EK574" s="13">
        <f>[1]新神器!HE576</f>
        <v>1606034</v>
      </c>
      <c r="EL574" s="13" t="str">
        <f>[1]新神器!HF576</f>
        <v>神器6-6 : 21级</v>
      </c>
      <c r="EM574" s="13">
        <f>[1]新神器!HH576</f>
        <v>21</v>
      </c>
      <c r="EN574" s="13">
        <f>[1]新神器!HJ576</f>
        <v>15</v>
      </c>
      <c r="EO574" s="13">
        <f>[2]新神器!$AW575*6</f>
        <v>167268</v>
      </c>
      <c r="EP574" s="13">
        <f t="shared" si="92"/>
        <v>11148</v>
      </c>
      <c r="EQ574" s="13">
        <f t="shared" si="87"/>
        <v>4200</v>
      </c>
      <c r="ER574" s="13">
        <f>[1]新神器!$HL576</f>
        <v>26150</v>
      </c>
      <c r="ES574" s="13">
        <f t="shared" si="93"/>
        <v>4226.1499999999996</v>
      </c>
      <c r="ET574" s="13">
        <f t="shared" si="94"/>
        <v>15.83</v>
      </c>
    </row>
    <row r="575" spans="94:150" ht="16.5" x14ac:dyDescent="0.2">
      <c r="CP575" s="33">
        <v>121</v>
      </c>
      <c r="CQ575" s="33">
        <v>5</v>
      </c>
      <c r="CR575" s="13">
        <f>[1]卡牌消耗!DH125</f>
        <v>97800</v>
      </c>
      <c r="CS575" s="13">
        <f t="shared" si="88"/>
        <v>39120</v>
      </c>
      <c r="DR575" s="13">
        <v>121</v>
      </c>
      <c r="DS575" s="13">
        <v>4</v>
      </c>
      <c r="DT575" s="13">
        <f t="shared" si="89"/>
        <v>144600</v>
      </c>
      <c r="EH575" s="13">
        <f>[1]新神器!HA577</f>
        <v>33</v>
      </c>
      <c r="EI575" s="13">
        <f t="shared" si="90"/>
        <v>6</v>
      </c>
      <c r="EJ575" s="13">
        <f t="shared" si="91"/>
        <v>4</v>
      </c>
      <c r="EK575" s="13">
        <f>[1]新神器!HE577</f>
        <v>1606035</v>
      </c>
      <c r="EL575" s="13" t="str">
        <f>[1]新神器!HF577</f>
        <v>神器6-7 : 1级</v>
      </c>
      <c r="EM575" s="13">
        <f>[1]新神器!HH577</f>
        <v>1</v>
      </c>
      <c r="EN575" s="13">
        <f>[1]新神器!HJ577</f>
        <v>1</v>
      </c>
      <c r="EO575" s="13">
        <f>[2]新神器!$AW576*6</f>
        <v>24330</v>
      </c>
      <c r="EP575" s="13">
        <f t="shared" si="92"/>
        <v>24330</v>
      </c>
      <c r="EQ575" s="13">
        <f t="shared" si="87"/>
        <v>600</v>
      </c>
      <c r="ER575" s="13">
        <f>[1]新神器!$HL577</f>
        <v>24300</v>
      </c>
      <c r="ES575" s="13">
        <f t="shared" si="93"/>
        <v>624.29999999999995</v>
      </c>
      <c r="ET575" s="13">
        <f t="shared" si="94"/>
        <v>233.83</v>
      </c>
    </row>
    <row r="576" spans="94:150" ht="16.5" x14ac:dyDescent="0.2">
      <c r="CP576" s="33">
        <v>122</v>
      </c>
      <c r="CQ576" s="33">
        <v>5</v>
      </c>
      <c r="CR576" s="13">
        <f>[1]卡牌消耗!DH126</f>
        <v>102450</v>
      </c>
      <c r="CS576" s="13">
        <f t="shared" si="88"/>
        <v>40980</v>
      </c>
      <c r="DR576" s="13">
        <v>122</v>
      </c>
      <c r="DS576" s="13">
        <v>4</v>
      </c>
      <c r="DT576" s="13">
        <f t="shared" si="89"/>
        <v>147760</v>
      </c>
      <c r="EH576" s="13">
        <f>[1]新神器!HA578</f>
        <v>33</v>
      </c>
      <c r="EI576" s="13">
        <f t="shared" si="90"/>
        <v>6</v>
      </c>
      <c r="EJ576" s="13">
        <f t="shared" si="91"/>
        <v>4</v>
      </c>
      <c r="EK576" s="13">
        <f>[1]新神器!HE578</f>
        <v>1606035</v>
      </c>
      <c r="EL576" s="13" t="str">
        <f>[1]新神器!HF578</f>
        <v>神器6-7 : 2级</v>
      </c>
      <c r="EM576" s="13">
        <f>[1]新神器!HH578</f>
        <v>2</v>
      </c>
      <c r="EN576" s="13">
        <f>[1]新神器!HJ578</f>
        <v>1</v>
      </c>
      <c r="EO576" s="13">
        <f>[2]新神器!$AW577*6</f>
        <v>38220</v>
      </c>
      <c r="EP576" s="13">
        <f t="shared" si="92"/>
        <v>13890</v>
      </c>
      <c r="EQ576" s="13">
        <f t="shared" si="87"/>
        <v>600</v>
      </c>
      <c r="ER576" s="13">
        <f>[1]新神器!$HL578</f>
        <v>25200</v>
      </c>
      <c r="ES576" s="13">
        <f t="shared" si="93"/>
        <v>625.20000000000005</v>
      </c>
      <c r="ET576" s="13">
        <f t="shared" si="94"/>
        <v>133.30000000000001</v>
      </c>
    </row>
    <row r="577" spans="94:150" ht="16.5" x14ac:dyDescent="0.2">
      <c r="CP577" s="33">
        <v>123</v>
      </c>
      <c r="CQ577" s="33">
        <v>5</v>
      </c>
      <c r="CR577" s="13">
        <f>[1]卡牌消耗!DH127</f>
        <v>107150</v>
      </c>
      <c r="CS577" s="13">
        <f t="shared" si="88"/>
        <v>42860</v>
      </c>
      <c r="DR577" s="13">
        <v>123</v>
      </c>
      <c r="DS577" s="13">
        <v>4</v>
      </c>
      <c r="DT577" s="13">
        <f t="shared" si="89"/>
        <v>150880</v>
      </c>
      <c r="EH577" s="13">
        <f>[1]新神器!HA579</f>
        <v>33</v>
      </c>
      <c r="EI577" s="13">
        <f t="shared" si="90"/>
        <v>6</v>
      </c>
      <c r="EJ577" s="13">
        <f t="shared" si="91"/>
        <v>4</v>
      </c>
      <c r="EK577" s="13">
        <f>[1]新神器!HE579</f>
        <v>1606035</v>
      </c>
      <c r="EL577" s="13" t="str">
        <f>[1]新神器!HF579</f>
        <v>神器6-7 : 3级</v>
      </c>
      <c r="EM577" s="13">
        <f>[1]新神器!HH579</f>
        <v>3</v>
      </c>
      <c r="EN577" s="13">
        <f>[1]新神器!HJ579</f>
        <v>1</v>
      </c>
      <c r="EO577" s="13">
        <f>[2]新神器!$AW578*6</f>
        <v>53070</v>
      </c>
      <c r="EP577" s="13">
        <f t="shared" si="92"/>
        <v>14850</v>
      </c>
      <c r="EQ577" s="13">
        <f t="shared" si="87"/>
        <v>600</v>
      </c>
      <c r="ER577" s="13">
        <f>[1]新神器!$HL579</f>
        <v>26050</v>
      </c>
      <c r="ES577" s="13">
        <f t="shared" si="93"/>
        <v>626.04999999999995</v>
      </c>
      <c r="ET577" s="13">
        <f t="shared" si="94"/>
        <v>142.32</v>
      </c>
    </row>
    <row r="578" spans="94:150" ht="16.5" x14ac:dyDescent="0.2">
      <c r="CP578" s="33">
        <v>124</v>
      </c>
      <c r="CQ578" s="33">
        <v>5</v>
      </c>
      <c r="CR578" s="13">
        <f>[1]卡牌消耗!DH128</f>
        <v>111800</v>
      </c>
      <c r="CS578" s="13">
        <f t="shared" si="88"/>
        <v>44720</v>
      </c>
      <c r="DR578" s="13">
        <v>124</v>
      </c>
      <c r="DS578" s="13">
        <v>4</v>
      </c>
      <c r="DT578" s="13">
        <f t="shared" si="89"/>
        <v>154040</v>
      </c>
      <c r="EH578" s="13">
        <f>[1]新神器!HA580</f>
        <v>33</v>
      </c>
      <c r="EI578" s="13">
        <f t="shared" si="90"/>
        <v>6</v>
      </c>
      <c r="EJ578" s="13">
        <f t="shared" si="91"/>
        <v>4</v>
      </c>
      <c r="EK578" s="13">
        <f>[1]新神器!HE580</f>
        <v>1606035</v>
      </c>
      <c r="EL578" s="13" t="str">
        <f>[1]新神器!HF580</f>
        <v>神器6-7 : 4级</v>
      </c>
      <c r="EM578" s="13">
        <f>[1]新神器!HH580</f>
        <v>4</v>
      </c>
      <c r="EN578" s="13">
        <f>[1]新神器!HJ580</f>
        <v>2</v>
      </c>
      <c r="EO578" s="13">
        <f>[2]新神器!$AW579*6</f>
        <v>68850</v>
      </c>
      <c r="EP578" s="13">
        <f t="shared" si="92"/>
        <v>15780</v>
      </c>
      <c r="EQ578" s="13">
        <f t="shared" si="87"/>
        <v>1200</v>
      </c>
      <c r="ER578" s="13">
        <f>[1]新神器!$HL580</f>
        <v>26850</v>
      </c>
      <c r="ES578" s="13">
        <f t="shared" si="93"/>
        <v>1226.8499999999999</v>
      </c>
      <c r="ET578" s="13">
        <f t="shared" si="94"/>
        <v>77.17</v>
      </c>
    </row>
    <row r="579" spans="94:150" ht="16.5" x14ac:dyDescent="0.2">
      <c r="CP579" s="33">
        <v>125</v>
      </c>
      <c r="CQ579" s="33">
        <v>5</v>
      </c>
      <c r="CR579" s="13">
        <f>[1]卡牌消耗!DH129</f>
        <v>112150</v>
      </c>
      <c r="CS579" s="13">
        <f t="shared" si="88"/>
        <v>44860</v>
      </c>
      <c r="DR579" s="13">
        <v>125</v>
      </c>
      <c r="DS579" s="13">
        <v>4</v>
      </c>
      <c r="DT579" s="13">
        <f t="shared" si="89"/>
        <v>157200</v>
      </c>
      <c r="EH579" s="13">
        <f>[1]新神器!HA581</f>
        <v>33</v>
      </c>
      <c r="EI579" s="13">
        <f t="shared" si="90"/>
        <v>6</v>
      </c>
      <c r="EJ579" s="13">
        <f t="shared" si="91"/>
        <v>4</v>
      </c>
      <c r="EK579" s="13">
        <f>[1]新神器!HE581</f>
        <v>1606035</v>
      </c>
      <c r="EL579" s="13" t="str">
        <f>[1]新神器!HF581</f>
        <v>神器6-7 : 5级</v>
      </c>
      <c r="EM579" s="13">
        <f>[1]新神器!HH581</f>
        <v>5</v>
      </c>
      <c r="EN579" s="13">
        <f>[1]新神器!HJ581</f>
        <v>2</v>
      </c>
      <c r="EO579" s="13">
        <f>[2]新神器!$AW580*6</f>
        <v>85590</v>
      </c>
      <c r="EP579" s="13">
        <f t="shared" si="92"/>
        <v>16740</v>
      </c>
      <c r="EQ579" s="13">
        <f t="shared" si="87"/>
        <v>1200</v>
      </c>
      <c r="ER579" s="13">
        <f>[1]新神器!$HL581</f>
        <v>27700</v>
      </c>
      <c r="ES579" s="13">
        <f t="shared" si="93"/>
        <v>1227.7</v>
      </c>
      <c r="ET579" s="13">
        <f t="shared" si="94"/>
        <v>81.81</v>
      </c>
    </row>
    <row r="580" spans="94:150" ht="16.5" x14ac:dyDescent="0.2">
      <c r="CP580" s="33">
        <v>126</v>
      </c>
      <c r="CQ580" s="33">
        <v>5</v>
      </c>
      <c r="CR580" s="13">
        <f>[1]卡牌消耗!DH130</f>
        <v>117750</v>
      </c>
      <c r="CS580" s="13">
        <f t="shared" si="88"/>
        <v>47100</v>
      </c>
      <c r="DR580" s="13">
        <v>126</v>
      </c>
      <c r="DS580" s="13">
        <v>4</v>
      </c>
      <c r="DT580" s="13">
        <f t="shared" si="89"/>
        <v>160320</v>
      </c>
      <c r="EH580" s="13">
        <f>[1]新神器!HA582</f>
        <v>33</v>
      </c>
      <c r="EI580" s="13">
        <f t="shared" si="90"/>
        <v>6</v>
      </c>
      <c r="EJ580" s="13">
        <f t="shared" si="91"/>
        <v>4</v>
      </c>
      <c r="EK580" s="13">
        <f>[1]新神器!HE582</f>
        <v>1606035</v>
      </c>
      <c r="EL580" s="13" t="str">
        <f>[1]新神器!HF582</f>
        <v>神器6-7 : 6级</v>
      </c>
      <c r="EM580" s="13">
        <f>[1]新神器!HH582</f>
        <v>6</v>
      </c>
      <c r="EN580" s="13">
        <f>[1]新神器!HJ582</f>
        <v>2</v>
      </c>
      <c r="EO580" s="13">
        <f>[2]新神器!$AW581*6</f>
        <v>103290</v>
      </c>
      <c r="EP580" s="13">
        <f t="shared" si="92"/>
        <v>17700</v>
      </c>
      <c r="EQ580" s="13">
        <f t="shared" si="87"/>
        <v>1200</v>
      </c>
      <c r="ER580" s="13">
        <f>[1]新神器!$HL582</f>
        <v>28450</v>
      </c>
      <c r="ES580" s="13">
        <f t="shared" si="93"/>
        <v>1228.45</v>
      </c>
      <c r="ET580" s="13">
        <f t="shared" si="94"/>
        <v>86.45</v>
      </c>
    </row>
    <row r="581" spans="94:150" ht="16.5" x14ac:dyDescent="0.2">
      <c r="CP581" s="33">
        <v>127</v>
      </c>
      <c r="CQ581" s="33">
        <v>5</v>
      </c>
      <c r="CR581" s="13">
        <f>[1]卡牌消耗!DH131</f>
        <v>123350</v>
      </c>
      <c r="CS581" s="13">
        <f t="shared" si="88"/>
        <v>49340</v>
      </c>
      <c r="DR581" s="13">
        <v>127</v>
      </c>
      <c r="DS581" s="13">
        <v>4</v>
      </c>
      <c r="DT581" s="13">
        <f t="shared" si="89"/>
        <v>163480</v>
      </c>
      <c r="EH581" s="13">
        <f>[1]新神器!HA583</f>
        <v>33</v>
      </c>
      <c r="EI581" s="13">
        <f t="shared" si="90"/>
        <v>6</v>
      </c>
      <c r="EJ581" s="13">
        <f t="shared" si="91"/>
        <v>4</v>
      </c>
      <c r="EK581" s="13">
        <f>[1]新神器!HE583</f>
        <v>1606035</v>
      </c>
      <c r="EL581" s="13" t="str">
        <f>[1]新神器!HF583</f>
        <v>神器6-7 : 7级</v>
      </c>
      <c r="EM581" s="13">
        <f>[1]新神器!HH583</f>
        <v>7</v>
      </c>
      <c r="EN581" s="13">
        <f>[1]新神器!HJ583</f>
        <v>3</v>
      </c>
      <c r="EO581" s="13">
        <f>[2]新神器!$AW582*6</f>
        <v>121920</v>
      </c>
      <c r="EP581" s="13">
        <f t="shared" si="92"/>
        <v>18630</v>
      </c>
      <c r="EQ581" s="13">
        <f t="shared" ref="EQ581:EQ644" si="95">EN581*INDEX($EB$5:$EB$46,MATCH(EK581,$EA$5:$EA$46,0))</f>
        <v>1800</v>
      </c>
      <c r="ER581" s="13">
        <f>[1]新神器!$HL583</f>
        <v>29200</v>
      </c>
      <c r="ES581" s="13">
        <f t="shared" si="93"/>
        <v>1829.2</v>
      </c>
      <c r="ET581" s="13">
        <f t="shared" si="94"/>
        <v>61.11</v>
      </c>
    </row>
    <row r="582" spans="94:150" ht="16.5" x14ac:dyDescent="0.2">
      <c r="CP582" s="33">
        <v>128</v>
      </c>
      <c r="CQ582" s="33">
        <v>5</v>
      </c>
      <c r="CR582" s="13">
        <f>[1]卡牌消耗!DH132</f>
        <v>128950</v>
      </c>
      <c r="CS582" s="13">
        <f t="shared" ref="CS582:CS604" si="96">CR582/2.5</f>
        <v>51580</v>
      </c>
      <c r="DR582" s="13">
        <v>128</v>
      </c>
      <c r="DS582" s="13">
        <v>4</v>
      </c>
      <c r="DT582" s="13">
        <f t="shared" ref="DT582:DT645" si="97">INDEX($DL$5:$DO$154,DR582,MIN(DS582,4))</f>
        <v>166600</v>
      </c>
      <c r="EH582" s="13">
        <f>[1]新神器!HA584</f>
        <v>33</v>
      </c>
      <c r="EI582" s="13">
        <f t="shared" ref="EI582:EI645" si="98">INDEX($DX$5:$DX$46,EH582)</f>
        <v>6</v>
      </c>
      <c r="EJ582" s="13">
        <f t="shared" ref="EJ582:EJ645" si="99">INDEX($DZ$5:$DZ$46,EH582)</f>
        <v>4</v>
      </c>
      <c r="EK582" s="13">
        <f>[1]新神器!HE584</f>
        <v>1606035</v>
      </c>
      <c r="EL582" s="13" t="str">
        <f>[1]新神器!HF584</f>
        <v>神器6-7 : 8级</v>
      </c>
      <c r="EM582" s="13">
        <f>[1]新神器!HH584</f>
        <v>8</v>
      </c>
      <c r="EN582" s="13">
        <f>[1]新神器!HJ584</f>
        <v>3</v>
      </c>
      <c r="EO582" s="13">
        <f>[2]新神器!$AW583*6</f>
        <v>141510</v>
      </c>
      <c r="EP582" s="13">
        <f t="shared" ref="EP582:EP645" si="100">IF(EM582&gt;1,EO582-EO581,EO582)</f>
        <v>19590</v>
      </c>
      <c r="EQ582" s="13">
        <f t="shared" si="95"/>
        <v>1800</v>
      </c>
      <c r="ER582" s="13">
        <f>[1]新神器!$HL584</f>
        <v>29950</v>
      </c>
      <c r="ES582" s="13">
        <f t="shared" ref="ES582:ES645" si="101">EQ582+ER582/1000</f>
        <v>1829.95</v>
      </c>
      <c r="ET582" s="13">
        <f t="shared" ref="ET582:ET645" si="102">ROUND(EP582*6/ES582,2)</f>
        <v>64.23</v>
      </c>
    </row>
    <row r="583" spans="94:150" ht="16.5" x14ac:dyDescent="0.2">
      <c r="CP583" s="33">
        <v>129</v>
      </c>
      <c r="CQ583" s="33">
        <v>5</v>
      </c>
      <c r="CR583" s="13">
        <f>[1]卡牌消耗!DH133</f>
        <v>134550</v>
      </c>
      <c r="CS583" s="13">
        <f t="shared" si="96"/>
        <v>53820</v>
      </c>
      <c r="DR583" s="13">
        <v>129</v>
      </c>
      <c r="DS583" s="13">
        <v>4</v>
      </c>
      <c r="DT583" s="13">
        <f t="shared" si="97"/>
        <v>169760</v>
      </c>
      <c r="EH583" s="13">
        <f>[1]新神器!HA585</f>
        <v>33</v>
      </c>
      <c r="EI583" s="13">
        <f t="shared" si="98"/>
        <v>6</v>
      </c>
      <c r="EJ583" s="13">
        <f t="shared" si="99"/>
        <v>4</v>
      </c>
      <c r="EK583" s="13">
        <f>[1]新神器!HE585</f>
        <v>1606035</v>
      </c>
      <c r="EL583" s="13" t="str">
        <f>[1]新神器!HF585</f>
        <v>神器6-7 : 9级</v>
      </c>
      <c r="EM583" s="13">
        <f>[1]新神器!HH585</f>
        <v>9</v>
      </c>
      <c r="EN583" s="13">
        <f>[1]新神器!HJ585</f>
        <v>3</v>
      </c>
      <c r="EO583" s="13">
        <f>[2]新神器!$AW584*6</f>
        <v>162000</v>
      </c>
      <c r="EP583" s="13">
        <f t="shared" si="100"/>
        <v>20490</v>
      </c>
      <c r="EQ583" s="13">
        <f t="shared" si="95"/>
        <v>1800</v>
      </c>
      <c r="ER583" s="13">
        <f>[1]新神器!$HL585</f>
        <v>30700</v>
      </c>
      <c r="ES583" s="13">
        <f t="shared" si="101"/>
        <v>1830.7</v>
      </c>
      <c r="ET583" s="13">
        <f t="shared" si="102"/>
        <v>67.150000000000006</v>
      </c>
    </row>
    <row r="584" spans="94:150" ht="16.5" x14ac:dyDescent="0.2">
      <c r="CP584" s="33">
        <v>130</v>
      </c>
      <c r="CQ584" s="33">
        <v>5</v>
      </c>
      <c r="CR584" s="13">
        <f>[1]卡牌消耗!DH134</f>
        <v>138500</v>
      </c>
      <c r="CS584" s="13">
        <f t="shared" si="96"/>
        <v>55400</v>
      </c>
      <c r="DR584" s="13">
        <v>130</v>
      </c>
      <c r="DS584" s="13">
        <v>4</v>
      </c>
      <c r="DT584" s="13">
        <f t="shared" si="97"/>
        <v>172920</v>
      </c>
      <c r="EH584" s="13">
        <f>[1]新神器!HA586</f>
        <v>33</v>
      </c>
      <c r="EI584" s="13">
        <f t="shared" si="98"/>
        <v>6</v>
      </c>
      <c r="EJ584" s="13">
        <f t="shared" si="99"/>
        <v>4</v>
      </c>
      <c r="EK584" s="13">
        <f>[1]新神器!HE586</f>
        <v>1606035</v>
      </c>
      <c r="EL584" s="13" t="str">
        <f>[1]新神器!HF586</f>
        <v>神器6-7 : 10级</v>
      </c>
      <c r="EM584" s="13">
        <f>[1]新神器!HH586</f>
        <v>10</v>
      </c>
      <c r="EN584" s="13">
        <f>[1]新神器!HJ586</f>
        <v>5</v>
      </c>
      <c r="EO584" s="13">
        <f>[2]新神器!$AW585*6</f>
        <v>183480</v>
      </c>
      <c r="EP584" s="13">
        <f t="shared" si="100"/>
        <v>21480</v>
      </c>
      <c r="EQ584" s="13">
        <f t="shared" si="95"/>
        <v>3000</v>
      </c>
      <c r="ER584" s="13">
        <f>[1]新神器!$HL586</f>
        <v>31400</v>
      </c>
      <c r="ES584" s="13">
        <f t="shared" si="101"/>
        <v>3031.4</v>
      </c>
      <c r="ET584" s="13">
        <f t="shared" si="102"/>
        <v>42.52</v>
      </c>
    </row>
    <row r="585" spans="94:150" ht="16.5" x14ac:dyDescent="0.2">
      <c r="CP585" s="33">
        <v>131</v>
      </c>
      <c r="CQ585" s="33">
        <v>5</v>
      </c>
      <c r="CR585" s="13">
        <f>[1]卡牌消耗!DH135</f>
        <v>145450</v>
      </c>
      <c r="CS585" s="13">
        <f t="shared" si="96"/>
        <v>58180</v>
      </c>
      <c r="DR585" s="13">
        <v>131</v>
      </c>
      <c r="DS585" s="13">
        <v>4</v>
      </c>
      <c r="DT585" s="13">
        <f t="shared" si="97"/>
        <v>176040</v>
      </c>
      <c r="EH585" s="13">
        <f>[1]新神器!HA587</f>
        <v>33</v>
      </c>
      <c r="EI585" s="13">
        <f t="shared" si="98"/>
        <v>6</v>
      </c>
      <c r="EJ585" s="13">
        <f t="shared" si="99"/>
        <v>4</v>
      </c>
      <c r="EK585" s="13">
        <f>[1]新神器!HE587</f>
        <v>1606035</v>
      </c>
      <c r="EL585" s="13" t="str">
        <f>[1]新神器!HF587</f>
        <v>神器6-7 : 11级</v>
      </c>
      <c r="EM585" s="13">
        <f>[1]新神器!HH587</f>
        <v>11</v>
      </c>
      <c r="EN585" s="13">
        <f>[1]新神器!HJ587</f>
        <v>5</v>
      </c>
      <c r="EO585" s="13">
        <f>[2]新神器!$AW586*6</f>
        <v>205920</v>
      </c>
      <c r="EP585" s="13">
        <f t="shared" si="100"/>
        <v>22440</v>
      </c>
      <c r="EQ585" s="13">
        <f t="shared" si="95"/>
        <v>3000</v>
      </c>
      <c r="ER585" s="13">
        <f>[1]新神器!$HL587</f>
        <v>32050</v>
      </c>
      <c r="ES585" s="13">
        <f t="shared" si="101"/>
        <v>3032.05</v>
      </c>
      <c r="ET585" s="13">
        <f t="shared" si="102"/>
        <v>44.41</v>
      </c>
    </row>
    <row r="586" spans="94:150" ht="16.5" x14ac:dyDescent="0.2">
      <c r="CP586" s="33">
        <v>132</v>
      </c>
      <c r="CQ586" s="33">
        <v>5</v>
      </c>
      <c r="CR586" s="13">
        <f>[1]卡牌消耗!DH136</f>
        <v>152400</v>
      </c>
      <c r="CS586" s="13">
        <f t="shared" si="96"/>
        <v>60960</v>
      </c>
      <c r="DR586" s="13">
        <v>132</v>
      </c>
      <c r="DS586" s="13">
        <v>4</v>
      </c>
      <c r="DT586" s="13">
        <f t="shared" si="97"/>
        <v>179200</v>
      </c>
      <c r="EH586" s="13">
        <f>[1]新神器!HA588</f>
        <v>33</v>
      </c>
      <c r="EI586" s="13">
        <f t="shared" si="98"/>
        <v>6</v>
      </c>
      <c r="EJ586" s="13">
        <f t="shared" si="99"/>
        <v>4</v>
      </c>
      <c r="EK586" s="13">
        <f>[1]新神器!HE588</f>
        <v>1606035</v>
      </c>
      <c r="EL586" s="13" t="str">
        <f>[1]新神器!HF588</f>
        <v>神器6-7 : 12级</v>
      </c>
      <c r="EM586" s="13">
        <f>[1]新神器!HH588</f>
        <v>12</v>
      </c>
      <c r="EN586" s="13">
        <f>[1]新神器!HJ588</f>
        <v>6</v>
      </c>
      <c r="EO586" s="13">
        <f>[2]新神器!$AW587*6</f>
        <v>229320</v>
      </c>
      <c r="EP586" s="13">
        <f t="shared" si="100"/>
        <v>23400</v>
      </c>
      <c r="EQ586" s="13">
        <f t="shared" si="95"/>
        <v>3600</v>
      </c>
      <c r="ER586" s="13">
        <f>[1]新神器!$HL588</f>
        <v>32750</v>
      </c>
      <c r="ES586" s="13">
        <f t="shared" si="101"/>
        <v>3632.75</v>
      </c>
      <c r="ET586" s="13">
        <f t="shared" si="102"/>
        <v>38.65</v>
      </c>
    </row>
    <row r="587" spans="94:150" ht="16.5" x14ac:dyDescent="0.2">
      <c r="CP587" s="33">
        <v>133</v>
      </c>
      <c r="CQ587" s="33">
        <v>5</v>
      </c>
      <c r="CR587" s="13">
        <f>[1]卡牌消耗!DH137</f>
        <v>159300</v>
      </c>
      <c r="CS587" s="13">
        <f t="shared" si="96"/>
        <v>63720</v>
      </c>
      <c r="DR587" s="13">
        <v>133</v>
      </c>
      <c r="DS587" s="13">
        <v>4</v>
      </c>
      <c r="DT587" s="13">
        <f t="shared" si="97"/>
        <v>182320</v>
      </c>
      <c r="EH587" s="13">
        <f>[1]新神器!HA589</f>
        <v>33</v>
      </c>
      <c r="EI587" s="13">
        <f t="shared" si="98"/>
        <v>6</v>
      </c>
      <c r="EJ587" s="13">
        <f t="shared" si="99"/>
        <v>4</v>
      </c>
      <c r="EK587" s="13">
        <f>[1]新神器!HE589</f>
        <v>1606035</v>
      </c>
      <c r="EL587" s="13" t="str">
        <f>[1]新神器!HF589</f>
        <v>神器6-7 : 13级</v>
      </c>
      <c r="EM587" s="13">
        <f>[1]新神器!HH589</f>
        <v>13</v>
      </c>
      <c r="EN587" s="13">
        <f>[1]新神器!HJ589</f>
        <v>7</v>
      </c>
      <c r="EO587" s="13">
        <f>[2]新神器!$AW588*6</f>
        <v>253650</v>
      </c>
      <c r="EP587" s="13">
        <f t="shared" si="100"/>
        <v>24330</v>
      </c>
      <c r="EQ587" s="13">
        <f t="shared" si="95"/>
        <v>4200</v>
      </c>
      <c r="ER587" s="13">
        <f>[1]新神器!$HL589</f>
        <v>33400</v>
      </c>
      <c r="ES587" s="13">
        <f t="shared" si="101"/>
        <v>4233.3999999999996</v>
      </c>
      <c r="ET587" s="13">
        <f t="shared" si="102"/>
        <v>34.479999999999997</v>
      </c>
    </row>
    <row r="588" spans="94:150" ht="16.5" x14ac:dyDescent="0.2">
      <c r="CP588" s="33">
        <v>134</v>
      </c>
      <c r="CQ588" s="33">
        <v>5</v>
      </c>
      <c r="CR588" s="13">
        <f>[1]卡牌消耗!DH138</f>
        <v>166250</v>
      </c>
      <c r="CS588" s="13">
        <f t="shared" si="96"/>
        <v>66500</v>
      </c>
      <c r="DR588" s="13">
        <v>134</v>
      </c>
      <c r="DS588" s="13">
        <v>4</v>
      </c>
      <c r="DT588" s="13">
        <f t="shared" si="97"/>
        <v>185480</v>
      </c>
      <c r="EH588" s="13">
        <f>[1]新神器!HA590</f>
        <v>33</v>
      </c>
      <c r="EI588" s="13">
        <f t="shared" si="98"/>
        <v>6</v>
      </c>
      <c r="EJ588" s="13">
        <f t="shared" si="99"/>
        <v>4</v>
      </c>
      <c r="EK588" s="13">
        <f>[1]新神器!HE590</f>
        <v>1606035</v>
      </c>
      <c r="EL588" s="13" t="str">
        <f>[1]新神器!HF590</f>
        <v>神器6-7 : 14级</v>
      </c>
      <c r="EM588" s="13">
        <f>[1]新神器!HH590</f>
        <v>14</v>
      </c>
      <c r="EN588" s="13">
        <f>[1]新神器!HJ590</f>
        <v>7</v>
      </c>
      <c r="EO588" s="13">
        <f>[2]新神器!$AW589*6</f>
        <v>278880</v>
      </c>
      <c r="EP588" s="13">
        <f t="shared" si="100"/>
        <v>25230</v>
      </c>
      <c r="EQ588" s="13">
        <f t="shared" si="95"/>
        <v>4200</v>
      </c>
      <c r="ER588" s="13">
        <f>[1]新神器!$HL590</f>
        <v>34050</v>
      </c>
      <c r="ES588" s="13">
        <f t="shared" si="101"/>
        <v>4234.05</v>
      </c>
      <c r="ET588" s="13">
        <f t="shared" si="102"/>
        <v>35.75</v>
      </c>
    </row>
    <row r="589" spans="94:150" ht="16.5" x14ac:dyDescent="0.2">
      <c r="CP589" s="33">
        <v>135</v>
      </c>
      <c r="CQ589" s="33">
        <v>5</v>
      </c>
      <c r="CR589" s="13">
        <f>[1]卡牌消耗!DH139</f>
        <v>173800</v>
      </c>
      <c r="CS589" s="13">
        <f t="shared" si="96"/>
        <v>69520</v>
      </c>
      <c r="DR589" s="13">
        <v>135</v>
      </c>
      <c r="DS589" s="13">
        <v>4</v>
      </c>
      <c r="DT589" s="13">
        <f t="shared" si="97"/>
        <v>188640</v>
      </c>
      <c r="EH589" s="13">
        <f>[1]新神器!HA591</f>
        <v>33</v>
      </c>
      <c r="EI589" s="13">
        <f t="shared" si="98"/>
        <v>6</v>
      </c>
      <c r="EJ589" s="13">
        <f t="shared" si="99"/>
        <v>4</v>
      </c>
      <c r="EK589" s="13">
        <f>[1]新神器!HE591</f>
        <v>1606035</v>
      </c>
      <c r="EL589" s="13" t="str">
        <f>[1]新神器!HF591</f>
        <v>神器6-7 : 15级</v>
      </c>
      <c r="EM589" s="13">
        <f>[1]新神器!HH591</f>
        <v>15</v>
      </c>
      <c r="EN589" s="13">
        <f>[1]新神器!HJ591</f>
        <v>7</v>
      </c>
      <c r="EO589" s="13">
        <f>[2]新神器!$AW590*6</f>
        <v>305160</v>
      </c>
      <c r="EP589" s="13">
        <f t="shared" si="100"/>
        <v>26280</v>
      </c>
      <c r="EQ589" s="13">
        <f t="shared" si="95"/>
        <v>4200</v>
      </c>
      <c r="ER589" s="13">
        <f>[1]新神器!$HL591</f>
        <v>34700</v>
      </c>
      <c r="ES589" s="13">
        <f t="shared" si="101"/>
        <v>4234.7</v>
      </c>
      <c r="ET589" s="13">
        <f t="shared" si="102"/>
        <v>37.24</v>
      </c>
    </row>
    <row r="590" spans="94:150" ht="16.5" x14ac:dyDescent="0.2">
      <c r="CP590" s="33">
        <v>136</v>
      </c>
      <c r="CQ590" s="33">
        <v>5</v>
      </c>
      <c r="CR590" s="13">
        <f>[1]卡牌消耗!DH140</f>
        <v>182500</v>
      </c>
      <c r="CS590" s="13">
        <f t="shared" si="96"/>
        <v>73000</v>
      </c>
      <c r="DR590" s="13">
        <v>136</v>
      </c>
      <c r="DS590" s="13">
        <v>4</v>
      </c>
      <c r="DT590" s="13">
        <f t="shared" si="97"/>
        <v>383200</v>
      </c>
      <c r="EH590" s="13">
        <f>[1]新神器!HA592</f>
        <v>33</v>
      </c>
      <c r="EI590" s="13">
        <f t="shared" si="98"/>
        <v>6</v>
      </c>
      <c r="EJ590" s="13">
        <f t="shared" si="99"/>
        <v>4</v>
      </c>
      <c r="EK590" s="13">
        <f>[1]新神器!HE592</f>
        <v>1606035</v>
      </c>
      <c r="EL590" s="13" t="str">
        <f>[1]新神器!HF592</f>
        <v>神器6-7 : 16级</v>
      </c>
      <c r="EM590" s="13">
        <f>[1]新神器!HH592</f>
        <v>16</v>
      </c>
      <c r="EN590" s="13">
        <f>[1]新神器!HJ592</f>
        <v>10</v>
      </c>
      <c r="EO590" s="13">
        <f>[2]新神器!$AW591*6</f>
        <v>332310</v>
      </c>
      <c r="EP590" s="13">
        <f t="shared" si="100"/>
        <v>27150</v>
      </c>
      <c r="EQ590" s="13">
        <f t="shared" si="95"/>
        <v>6000</v>
      </c>
      <c r="ER590" s="13">
        <f>[1]新神器!$HL592</f>
        <v>35300</v>
      </c>
      <c r="ES590" s="13">
        <f t="shared" si="101"/>
        <v>6035.3</v>
      </c>
      <c r="ET590" s="13">
        <f t="shared" si="102"/>
        <v>26.99</v>
      </c>
    </row>
    <row r="591" spans="94:150" ht="16.5" x14ac:dyDescent="0.2">
      <c r="CP591" s="33">
        <v>137</v>
      </c>
      <c r="CQ591" s="33">
        <v>5</v>
      </c>
      <c r="CR591" s="13">
        <f>[1]卡牌消耗!DH141</f>
        <v>191200</v>
      </c>
      <c r="CS591" s="13">
        <f t="shared" si="96"/>
        <v>76480</v>
      </c>
      <c r="DR591" s="13">
        <v>137</v>
      </c>
      <c r="DS591" s="13">
        <v>4</v>
      </c>
      <c r="DT591" s="13">
        <f t="shared" si="97"/>
        <v>419680</v>
      </c>
      <c r="EH591" s="13">
        <f>[1]新神器!HA593</f>
        <v>33</v>
      </c>
      <c r="EI591" s="13">
        <f t="shared" si="98"/>
        <v>6</v>
      </c>
      <c r="EJ591" s="13">
        <f t="shared" si="99"/>
        <v>4</v>
      </c>
      <c r="EK591" s="13">
        <f>[1]新神器!HE593</f>
        <v>1606035</v>
      </c>
      <c r="EL591" s="13" t="str">
        <f>[1]新神器!HF593</f>
        <v>神器6-7 : 17级</v>
      </c>
      <c r="EM591" s="13">
        <f>[1]新神器!HH593</f>
        <v>17</v>
      </c>
      <c r="EN591" s="13">
        <f>[1]新神器!HJ593</f>
        <v>10</v>
      </c>
      <c r="EO591" s="13">
        <f>[2]新神器!$AW592*6</f>
        <v>360420</v>
      </c>
      <c r="EP591" s="13">
        <f t="shared" si="100"/>
        <v>28110</v>
      </c>
      <c r="EQ591" s="13">
        <f t="shared" si="95"/>
        <v>6000</v>
      </c>
      <c r="ER591" s="13">
        <f>[1]新神器!$HL593</f>
        <v>35900</v>
      </c>
      <c r="ES591" s="13">
        <f t="shared" si="101"/>
        <v>6035.9</v>
      </c>
      <c r="ET591" s="13">
        <f t="shared" si="102"/>
        <v>27.94</v>
      </c>
    </row>
    <row r="592" spans="94:150" ht="16.5" x14ac:dyDescent="0.2">
      <c r="CP592" s="33">
        <v>138</v>
      </c>
      <c r="CQ592" s="33">
        <v>5</v>
      </c>
      <c r="CR592" s="13">
        <f>[1]卡牌消耗!DH142</f>
        <v>199900</v>
      </c>
      <c r="CS592" s="13">
        <f t="shared" si="96"/>
        <v>79960</v>
      </c>
      <c r="DR592" s="13">
        <v>138</v>
      </c>
      <c r="DS592" s="13">
        <v>4</v>
      </c>
      <c r="DT592" s="13">
        <f t="shared" si="97"/>
        <v>456200</v>
      </c>
      <c r="EH592" s="13">
        <f>[1]新神器!HA594</f>
        <v>33</v>
      </c>
      <c r="EI592" s="13">
        <f t="shared" si="98"/>
        <v>6</v>
      </c>
      <c r="EJ592" s="13">
        <f t="shared" si="99"/>
        <v>4</v>
      </c>
      <c r="EK592" s="13">
        <f>[1]新神器!HE594</f>
        <v>1606035</v>
      </c>
      <c r="EL592" s="13" t="str">
        <f>[1]新神器!HF594</f>
        <v>神器6-7 : 18级</v>
      </c>
      <c r="EM592" s="13">
        <f>[1]新神器!HH594</f>
        <v>18</v>
      </c>
      <c r="EN592" s="13">
        <f>[1]新神器!HJ594</f>
        <v>10</v>
      </c>
      <c r="EO592" s="13">
        <f>[2]新神器!$AW593*6</f>
        <v>389520</v>
      </c>
      <c r="EP592" s="13">
        <f t="shared" si="100"/>
        <v>29100</v>
      </c>
      <c r="EQ592" s="13">
        <f t="shared" si="95"/>
        <v>6000</v>
      </c>
      <c r="ER592" s="13">
        <f>[1]新神器!$HL594</f>
        <v>36550</v>
      </c>
      <c r="ES592" s="13">
        <f t="shared" si="101"/>
        <v>6036.55</v>
      </c>
      <c r="ET592" s="13">
        <f t="shared" si="102"/>
        <v>28.92</v>
      </c>
    </row>
    <row r="593" spans="94:150" ht="16.5" x14ac:dyDescent="0.2">
      <c r="CP593" s="33">
        <v>139</v>
      </c>
      <c r="CQ593" s="33">
        <v>5</v>
      </c>
      <c r="CR593" s="13">
        <f>[1]卡牌消耗!DH143</f>
        <v>208600</v>
      </c>
      <c r="CS593" s="13">
        <f t="shared" si="96"/>
        <v>83440</v>
      </c>
      <c r="DR593" s="13">
        <v>139</v>
      </c>
      <c r="DS593" s="13">
        <v>4</v>
      </c>
      <c r="DT593" s="13">
        <f t="shared" si="97"/>
        <v>492680</v>
      </c>
      <c r="EH593" s="13">
        <f>[1]新神器!HA595</f>
        <v>33</v>
      </c>
      <c r="EI593" s="13">
        <f t="shared" si="98"/>
        <v>6</v>
      </c>
      <c r="EJ593" s="13">
        <f t="shared" si="99"/>
        <v>4</v>
      </c>
      <c r="EK593" s="13">
        <f>[1]新神器!HE595</f>
        <v>1606035</v>
      </c>
      <c r="EL593" s="13" t="str">
        <f>[1]新神器!HF595</f>
        <v>神器6-7 : 19级</v>
      </c>
      <c r="EM593" s="13">
        <f>[1]新神器!HH595</f>
        <v>19</v>
      </c>
      <c r="EN593" s="13">
        <f>[1]新神器!HJ595</f>
        <v>15</v>
      </c>
      <c r="EO593" s="13">
        <f>[2]新神器!$AW594*6</f>
        <v>419550</v>
      </c>
      <c r="EP593" s="13">
        <f t="shared" si="100"/>
        <v>30030</v>
      </c>
      <c r="EQ593" s="13">
        <f t="shared" si="95"/>
        <v>9000</v>
      </c>
      <c r="ER593" s="13">
        <f>[1]新神器!$HL595</f>
        <v>37150</v>
      </c>
      <c r="ES593" s="13">
        <f t="shared" si="101"/>
        <v>9037.15</v>
      </c>
      <c r="ET593" s="13">
        <f t="shared" si="102"/>
        <v>19.940000000000001</v>
      </c>
    </row>
    <row r="594" spans="94:150" ht="16.5" x14ac:dyDescent="0.2">
      <c r="CP594" s="33">
        <v>140</v>
      </c>
      <c r="CQ594" s="33">
        <v>5</v>
      </c>
      <c r="CR594" s="13">
        <f>[1]卡牌消耗!DH144</f>
        <v>219100</v>
      </c>
      <c r="CS594" s="13">
        <f t="shared" si="96"/>
        <v>87640</v>
      </c>
      <c r="DR594" s="13">
        <v>140</v>
      </c>
      <c r="DS594" s="13">
        <v>4</v>
      </c>
      <c r="DT594" s="13">
        <f t="shared" si="97"/>
        <v>529160</v>
      </c>
      <c r="EH594" s="13">
        <f>[1]新神器!HA596</f>
        <v>33</v>
      </c>
      <c r="EI594" s="13">
        <f t="shared" si="98"/>
        <v>6</v>
      </c>
      <c r="EJ594" s="13">
        <f t="shared" si="99"/>
        <v>4</v>
      </c>
      <c r="EK594" s="13">
        <f>[1]新神器!HE596</f>
        <v>1606035</v>
      </c>
      <c r="EL594" s="13" t="str">
        <f>[1]新神器!HF596</f>
        <v>神器6-7 : 20级</v>
      </c>
      <c r="EM594" s="13">
        <f>[1]新神器!HH596</f>
        <v>20</v>
      </c>
      <c r="EN594" s="13">
        <f>[1]新神器!HJ596</f>
        <v>15</v>
      </c>
      <c r="EO594" s="13">
        <f>[2]新神器!$AW595*6</f>
        <v>450480</v>
      </c>
      <c r="EP594" s="13">
        <f t="shared" si="100"/>
        <v>30930</v>
      </c>
      <c r="EQ594" s="13">
        <f t="shared" si="95"/>
        <v>9000</v>
      </c>
      <c r="ER594" s="13">
        <f>[1]新神器!$HL596</f>
        <v>37700</v>
      </c>
      <c r="ES594" s="13">
        <f t="shared" si="101"/>
        <v>9037.7000000000007</v>
      </c>
      <c r="ET594" s="13">
        <f t="shared" si="102"/>
        <v>20.53</v>
      </c>
    </row>
    <row r="595" spans="94:150" ht="16.5" x14ac:dyDescent="0.2">
      <c r="CP595" s="33">
        <v>141</v>
      </c>
      <c r="CQ595" s="33">
        <v>5</v>
      </c>
      <c r="CR595" s="13">
        <f>[1]卡牌消耗!DH145</f>
        <v>230050</v>
      </c>
      <c r="CS595" s="13">
        <f t="shared" si="96"/>
        <v>92020</v>
      </c>
      <c r="DR595" s="13">
        <v>141</v>
      </c>
      <c r="DS595" s="13">
        <v>4</v>
      </c>
      <c r="DT595" s="13">
        <f t="shared" si="97"/>
        <v>565680</v>
      </c>
      <c r="EH595" s="13">
        <f>[1]新神器!HA597</f>
        <v>33</v>
      </c>
      <c r="EI595" s="13">
        <f t="shared" si="98"/>
        <v>6</v>
      </c>
      <c r="EJ595" s="13">
        <f t="shared" si="99"/>
        <v>4</v>
      </c>
      <c r="EK595" s="13">
        <f>[1]新神器!HE597</f>
        <v>1606035</v>
      </c>
      <c r="EL595" s="13" t="str">
        <f>[1]新神器!HF597</f>
        <v>神器6-7 : 21级</v>
      </c>
      <c r="EM595" s="13">
        <f>[1]新神器!HH597</f>
        <v>21</v>
      </c>
      <c r="EN595" s="13">
        <f>[1]新神器!HJ597</f>
        <v>15</v>
      </c>
      <c r="EO595" s="13">
        <f>[2]新神器!$AW596*6</f>
        <v>482460</v>
      </c>
      <c r="EP595" s="13">
        <f t="shared" si="100"/>
        <v>31980</v>
      </c>
      <c r="EQ595" s="13">
        <f t="shared" si="95"/>
        <v>9000</v>
      </c>
      <c r="ER595" s="13">
        <f>[1]新神器!$HL597</f>
        <v>38300</v>
      </c>
      <c r="ES595" s="13">
        <f t="shared" si="101"/>
        <v>9038.2999999999993</v>
      </c>
      <c r="ET595" s="13">
        <f t="shared" si="102"/>
        <v>21.23</v>
      </c>
    </row>
    <row r="596" spans="94:150" ht="16.5" x14ac:dyDescent="0.2">
      <c r="CP596" s="33">
        <v>142</v>
      </c>
      <c r="CQ596" s="33">
        <v>5</v>
      </c>
      <c r="CR596" s="13">
        <f>[1]卡牌消耗!DH146</f>
        <v>241050</v>
      </c>
      <c r="CS596" s="13">
        <f t="shared" si="96"/>
        <v>96420</v>
      </c>
      <c r="DR596" s="13">
        <v>142</v>
      </c>
      <c r="DS596" s="13">
        <v>4</v>
      </c>
      <c r="DT596" s="13">
        <f t="shared" si="97"/>
        <v>602160</v>
      </c>
      <c r="EH596" s="13">
        <f>[1]新神器!HA598</f>
        <v>34</v>
      </c>
      <c r="EI596" s="13">
        <f t="shared" si="98"/>
        <v>6</v>
      </c>
      <c r="EJ596" s="13">
        <f t="shared" si="99"/>
        <v>4</v>
      </c>
      <c r="EK596" s="13">
        <f>[1]新神器!HE598</f>
        <v>1606036</v>
      </c>
      <c r="EL596" s="13" t="str">
        <f>[1]新神器!HF598</f>
        <v>神器6-8 : 1级</v>
      </c>
      <c r="EM596" s="13">
        <f>[1]新神器!HH598</f>
        <v>1</v>
      </c>
      <c r="EN596" s="13">
        <f>[1]新神器!HJ598</f>
        <v>1</v>
      </c>
      <c r="EO596" s="13">
        <f>[2]新神器!$AW597*6</f>
        <v>18174</v>
      </c>
      <c r="EP596" s="13">
        <f t="shared" si="100"/>
        <v>18174</v>
      </c>
      <c r="EQ596" s="13">
        <f t="shared" si="95"/>
        <v>600</v>
      </c>
      <c r="ER596" s="13">
        <f>[1]新神器!$HL598</f>
        <v>24300</v>
      </c>
      <c r="ES596" s="13">
        <f t="shared" si="101"/>
        <v>624.29999999999995</v>
      </c>
      <c r="ET596" s="13">
        <f t="shared" si="102"/>
        <v>174.67</v>
      </c>
    </row>
    <row r="597" spans="94:150" ht="16.5" x14ac:dyDescent="0.2">
      <c r="CP597" s="33">
        <v>143</v>
      </c>
      <c r="CQ597" s="33">
        <v>5</v>
      </c>
      <c r="CR597" s="13">
        <f>[1]卡牌消耗!DH147</f>
        <v>252000</v>
      </c>
      <c r="CS597" s="13">
        <f t="shared" si="96"/>
        <v>100800</v>
      </c>
      <c r="DR597" s="13">
        <v>143</v>
      </c>
      <c r="DS597" s="13">
        <v>4</v>
      </c>
      <c r="DT597" s="13">
        <f t="shared" si="97"/>
        <v>638640</v>
      </c>
      <c r="EH597" s="13">
        <f>[1]新神器!HA599</f>
        <v>34</v>
      </c>
      <c r="EI597" s="13">
        <f t="shared" si="98"/>
        <v>6</v>
      </c>
      <c r="EJ597" s="13">
        <f t="shared" si="99"/>
        <v>4</v>
      </c>
      <c r="EK597" s="13">
        <f>[1]新神器!HE599</f>
        <v>1606036</v>
      </c>
      <c r="EL597" s="13" t="str">
        <f>[1]新神器!HF599</f>
        <v>神器6-8 : 2级</v>
      </c>
      <c r="EM597" s="13">
        <f>[1]新神器!HH599</f>
        <v>2</v>
      </c>
      <c r="EN597" s="13">
        <f>[1]新神器!HJ599</f>
        <v>1</v>
      </c>
      <c r="EO597" s="13">
        <f>[2]新神器!$AW598*6</f>
        <v>28620</v>
      </c>
      <c r="EP597" s="13">
        <f t="shared" si="100"/>
        <v>10446</v>
      </c>
      <c r="EQ597" s="13">
        <f t="shared" si="95"/>
        <v>600</v>
      </c>
      <c r="ER597" s="13">
        <f>[1]新神器!$HL599</f>
        <v>25200</v>
      </c>
      <c r="ES597" s="13">
        <f t="shared" si="101"/>
        <v>625.20000000000005</v>
      </c>
      <c r="ET597" s="13">
        <f t="shared" si="102"/>
        <v>100.25</v>
      </c>
    </row>
    <row r="598" spans="94:150" ht="16.5" x14ac:dyDescent="0.2">
      <c r="CP598" s="33">
        <v>144</v>
      </c>
      <c r="CQ598" s="33">
        <v>5</v>
      </c>
      <c r="CR598" s="13">
        <f>[1]卡牌消耗!DH148</f>
        <v>262950</v>
      </c>
      <c r="CS598" s="13">
        <f t="shared" si="96"/>
        <v>105180</v>
      </c>
      <c r="DR598" s="13">
        <v>144</v>
      </c>
      <c r="DS598" s="13">
        <v>4</v>
      </c>
      <c r="DT598" s="13">
        <f t="shared" si="97"/>
        <v>675160</v>
      </c>
      <c r="EH598" s="13">
        <f>[1]新神器!HA600</f>
        <v>34</v>
      </c>
      <c r="EI598" s="13">
        <f t="shared" si="98"/>
        <v>6</v>
      </c>
      <c r="EJ598" s="13">
        <f t="shared" si="99"/>
        <v>4</v>
      </c>
      <c r="EK598" s="13">
        <f>[1]新神器!HE600</f>
        <v>1606036</v>
      </c>
      <c r="EL598" s="13" t="str">
        <f>[1]新神器!HF600</f>
        <v>神器6-8 : 3级</v>
      </c>
      <c r="EM598" s="13">
        <f>[1]新神器!HH600</f>
        <v>3</v>
      </c>
      <c r="EN598" s="13">
        <f>[1]新神器!HJ600</f>
        <v>1</v>
      </c>
      <c r="EO598" s="13">
        <f>[2]新神器!$AW599*6</f>
        <v>39792</v>
      </c>
      <c r="EP598" s="13">
        <f t="shared" si="100"/>
        <v>11172</v>
      </c>
      <c r="EQ598" s="13">
        <f t="shared" si="95"/>
        <v>600</v>
      </c>
      <c r="ER598" s="13">
        <f>[1]新神器!$HL600</f>
        <v>26050</v>
      </c>
      <c r="ES598" s="13">
        <f t="shared" si="101"/>
        <v>626.04999999999995</v>
      </c>
      <c r="ET598" s="13">
        <f t="shared" si="102"/>
        <v>107.07</v>
      </c>
    </row>
    <row r="599" spans="94:150" ht="16.5" x14ac:dyDescent="0.2">
      <c r="CP599" s="33">
        <v>145</v>
      </c>
      <c r="CQ599" s="33">
        <v>5</v>
      </c>
      <c r="CR599" s="13">
        <f>[1]卡牌消耗!DH149</f>
        <v>262150</v>
      </c>
      <c r="CS599" s="13">
        <f t="shared" si="96"/>
        <v>104860</v>
      </c>
      <c r="DR599" s="13">
        <v>145</v>
      </c>
      <c r="DS599" s="13">
        <v>4</v>
      </c>
      <c r="DT599" s="13">
        <f t="shared" si="97"/>
        <v>711640</v>
      </c>
      <c r="EH599" s="13">
        <f>[1]新神器!HA601</f>
        <v>34</v>
      </c>
      <c r="EI599" s="13">
        <f t="shared" si="98"/>
        <v>6</v>
      </c>
      <c r="EJ599" s="13">
        <f t="shared" si="99"/>
        <v>4</v>
      </c>
      <c r="EK599" s="13">
        <f>[1]新神器!HE601</f>
        <v>1606036</v>
      </c>
      <c r="EL599" s="13" t="str">
        <f>[1]新神器!HF601</f>
        <v>神器6-8 : 4级</v>
      </c>
      <c r="EM599" s="13">
        <f>[1]新神器!HH601</f>
        <v>4</v>
      </c>
      <c r="EN599" s="13">
        <f>[1]新神器!HJ601</f>
        <v>2</v>
      </c>
      <c r="EO599" s="13">
        <f>[2]新神器!$AW600*6</f>
        <v>51630</v>
      </c>
      <c r="EP599" s="13">
        <f t="shared" si="100"/>
        <v>11838</v>
      </c>
      <c r="EQ599" s="13">
        <f t="shared" si="95"/>
        <v>1200</v>
      </c>
      <c r="ER599" s="13">
        <f>[1]新神器!$HL601</f>
        <v>26850</v>
      </c>
      <c r="ES599" s="13">
        <f t="shared" si="101"/>
        <v>1226.8499999999999</v>
      </c>
      <c r="ET599" s="13">
        <f t="shared" si="102"/>
        <v>57.89</v>
      </c>
    </row>
    <row r="600" spans="94:150" ht="16.5" x14ac:dyDescent="0.2">
      <c r="CP600" s="33">
        <v>146</v>
      </c>
      <c r="CQ600" s="33">
        <v>5</v>
      </c>
      <c r="CR600" s="13">
        <f>[1]卡牌消耗!DH150</f>
        <v>275250</v>
      </c>
      <c r="CS600" s="13">
        <f t="shared" si="96"/>
        <v>110100</v>
      </c>
      <c r="DR600" s="13">
        <v>146</v>
      </c>
      <c r="DS600" s="13">
        <v>4</v>
      </c>
      <c r="DT600" s="13">
        <f t="shared" si="97"/>
        <v>748120</v>
      </c>
      <c r="EH600" s="13">
        <f>[1]新神器!HA602</f>
        <v>34</v>
      </c>
      <c r="EI600" s="13">
        <f t="shared" si="98"/>
        <v>6</v>
      </c>
      <c r="EJ600" s="13">
        <f t="shared" si="99"/>
        <v>4</v>
      </c>
      <c r="EK600" s="13">
        <f>[1]新神器!HE602</f>
        <v>1606036</v>
      </c>
      <c r="EL600" s="13" t="str">
        <f>[1]新神器!HF602</f>
        <v>神器6-8 : 5级</v>
      </c>
      <c r="EM600" s="13">
        <f>[1]新神器!HH602</f>
        <v>5</v>
      </c>
      <c r="EN600" s="13">
        <f>[1]新神器!HJ602</f>
        <v>2</v>
      </c>
      <c r="EO600" s="13">
        <f>[2]新神器!$AW601*6</f>
        <v>64188</v>
      </c>
      <c r="EP600" s="13">
        <f t="shared" si="100"/>
        <v>12558</v>
      </c>
      <c r="EQ600" s="13">
        <f t="shared" si="95"/>
        <v>1200</v>
      </c>
      <c r="ER600" s="13">
        <f>[1]新神器!$HL602</f>
        <v>27700</v>
      </c>
      <c r="ES600" s="13">
        <f t="shared" si="101"/>
        <v>1227.7</v>
      </c>
      <c r="ET600" s="13">
        <f t="shared" si="102"/>
        <v>61.37</v>
      </c>
    </row>
    <row r="601" spans="94:150" ht="16.5" x14ac:dyDescent="0.2">
      <c r="CP601" s="33">
        <v>147</v>
      </c>
      <c r="CQ601" s="33">
        <v>5</v>
      </c>
      <c r="CR601" s="13">
        <f>[1]卡牌消耗!DH151</f>
        <v>288350</v>
      </c>
      <c r="CS601" s="13">
        <f t="shared" si="96"/>
        <v>115340</v>
      </c>
      <c r="DR601" s="13">
        <v>147</v>
      </c>
      <c r="DS601" s="13">
        <v>4</v>
      </c>
      <c r="DT601" s="13">
        <f t="shared" si="97"/>
        <v>784640</v>
      </c>
      <c r="EH601" s="13">
        <f>[1]新神器!HA603</f>
        <v>34</v>
      </c>
      <c r="EI601" s="13">
        <f t="shared" si="98"/>
        <v>6</v>
      </c>
      <c r="EJ601" s="13">
        <f t="shared" si="99"/>
        <v>4</v>
      </c>
      <c r="EK601" s="13">
        <f>[1]新神器!HE603</f>
        <v>1606036</v>
      </c>
      <c r="EL601" s="13" t="str">
        <f>[1]新神器!HF603</f>
        <v>神器6-8 : 6级</v>
      </c>
      <c r="EM601" s="13">
        <f>[1]新神器!HH603</f>
        <v>6</v>
      </c>
      <c r="EN601" s="13">
        <f>[1]新神器!HJ603</f>
        <v>2</v>
      </c>
      <c r="EO601" s="13">
        <f>[2]新神器!$AW602*6</f>
        <v>77472</v>
      </c>
      <c r="EP601" s="13">
        <f t="shared" si="100"/>
        <v>13284</v>
      </c>
      <c r="EQ601" s="13">
        <f t="shared" si="95"/>
        <v>1200</v>
      </c>
      <c r="ER601" s="13">
        <f>[1]新神器!$HL603</f>
        <v>28450</v>
      </c>
      <c r="ES601" s="13">
        <f t="shared" si="101"/>
        <v>1228.45</v>
      </c>
      <c r="ET601" s="13">
        <f t="shared" si="102"/>
        <v>64.88</v>
      </c>
    </row>
    <row r="602" spans="94:150" ht="16.5" x14ac:dyDescent="0.2">
      <c r="CP602" s="33">
        <v>148</v>
      </c>
      <c r="CQ602" s="33">
        <v>5</v>
      </c>
      <c r="CR602" s="13">
        <f>[1]卡牌消耗!DH152</f>
        <v>301450</v>
      </c>
      <c r="CS602" s="13">
        <f t="shared" si="96"/>
        <v>120580</v>
      </c>
      <c r="DR602" s="13">
        <v>148</v>
      </c>
      <c r="DS602" s="13">
        <v>4</v>
      </c>
      <c r="DT602" s="13">
        <f t="shared" si="97"/>
        <v>821120</v>
      </c>
      <c r="EH602" s="13">
        <f>[1]新神器!HA604</f>
        <v>34</v>
      </c>
      <c r="EI602" s="13">
        <f t="shared" si="98"/>
        <v>6</v>
      </c>
      <c r="EJ602" s="13">
        <f t="shared" si="99"/>
        <v>4</v>
      </c>
      <c r="EK602" s="13">
        <f>[1]新神器!HE604</f>
        <v>1606036</v>
      </c>
      <c r="EL602" s="13" t="str">
        <f>[1]新神器!HF604</f>
        <v>神器6-8 : 7级</v>
      </c>
      <c r="EM602" s="13">
        <f>[1]新神器!HH604</f>
        <v>7</v>
      </c>
      <c r="EN602" s="13">
        <f>[1]新神器!HJ604</f>
        <v>3</v>
      </c>
      <c r="EO602" s="13">
        <f>[2]新神器!$AW603*6</f>
        <v>91422</v>
      </c>
      <c r="EP602" s="13">
        <f t="shared" si="100"/>
        <v>13950</v>
      </c>
      <c r="EQ602" s="13">
        <f t="shared" si="95"/>
        <v>1800</v>
      </c>
      <c r="ER602" s="13">
        <f>[1]新神器!$HL604</f>
        <v>29200</v>
      </c>
      <c r="ES602" s="13">
        <f t="shared" si="101"/>
        <v>1829.2</v>
      </c>
      <c r="ET602" s="13">
        <f t="shared" si="102"/>
        <v>45.76</v>
      </c>
    </row>
    <row r="603" spans="94:150" ht="16.5" x14ac:dyDescent="0.2">
      <c r="CP603" s="33">
        <v>149</v>
      </c>
      <c r="CQ603" s="33">
        <v>5</v>
      </c>
      <c r="CR603" s="13">
        <f>[1]卡牌消耗!DH153</f>
        <v>314550</v>
      </c>
      <c r="CS603" s="13">
        <f t="shared" si="96"/>
        <v>125820</v>
      </c>
      <c r="DR603" s="13">
        <v>149</v>
      </c>
      <c r="DS603" s="13">
        <v>4</v>
      </c>
      <c r="DT603" s="13">
        <f t="shared" si="97"/>
        <v>857600</v>
      </c>
      <c r="EH603" s="13">
        <f>[1]新神器!HA605</f>
        <v>34</v>
      </c>
      <c r="EI603" s="13">
        <f t="shared" si="98"/>
        <v>6</v>
      </c>
      <c r="EJ603" s="13">
        <f t="shared" si="99"/>
        <v>4</v>
      </c>
      <c r="EK603" s="13">
        <f>[1]新神器!HE605</f>
        <v>1606036</v>
      </c>
      <c r="EL603" s="13" t="str">
        <f>[1]新神器!HF605</f>
        <v>神器6-8 : 8级</v>
      </c>
      <c r="EM603" s="13">
        <f>[1]新神器!HH605</f>
        <v>8</v>
      </c>
      <c r="EN603" s="13">
        <f>[1]新神器!HJ605</f>
        <v>3</v>
      </c>
      <c r="EO603" s="13">
        <f>[2]新神器!$AW604*6</f>
        <v>106092</v>
      </c>
      <c r="EP603" s="13">
        <f t="shared" si="100"/>
        <v>14670</v>
      </c>
      <c r="EQ603" s="13">
        <f t="shared" si="95"/>
        <v>1800</v>
      </c>
      <c r="ER603" s="13">
        <f>[1]新神器!$HL605</f>
        <v>29950</v>
      </c>
      <c r="ES603" s="13">
        <f t="shared" si="101"/>
        <v>1829.95</v>
      </c>
      <c r="ET603" s="13">
        <f t="shared" si="102"/>
        <v>48.1</v>
      </c>
    </row>
    <row r="604" spans="94:150" ht="16.5" x14ac:dyDescent="0.2">
      <c r="CP604" s="33">
        <v>150</v>
      </c>
      <c r="CQ604" s="33">
        <v>5</v>
      </c>
      <c r="CR604" s="13">
        <f>[1]卡牌消耗!DH154</f>
        <v>524300</v>
      </c>
      <c r="CS604" s="13">
        <f t="shared" si="96"/>
        <v>209720</v>
      </c>
      <c r="DR604" s="13">
        <v>150</v>
      </c>
      <c r="DS604" s="13">
        <v>4</v>
      </c>
      <c r="DT604" s="13">
        <f t="shared" si="97"/>
        <v>894120</v>
      </c>
      <c r="EH604" s="13">
        <f>[1]新神器!HA606</f>
        <v>34</v>
      </c>
      <c r="EI604" s="13">
        <f t="shared" si="98"/>
        <v>6</v>
      </c>
      <c r="EJ604" s="13">
        <f t="shared" si="99"/>
        <v>4</v>
      </c>
      <c r="EK604" s="13">
        <f>[1]新神器!HE606</f>
        <v>1606036</v>
      </c>
      <c r="EL604" s="13" t="str">
        <f>[1]新神器!HF606</f>
        <v>神器6-8 : 9级</v>
      </c>
      <c r="EM604" s="13">
        <f>[1]新神器!HH606</f>
        <v>9</v>
      </c>
      <c r="EN604" s="13">
        <f>[1]新神器!HJ606</f>
        <v>3</v>
      </c>
      <c r="EO604" s="13">
        <f>[2]新神器!$AW605*6</f>
        <v>121428</v>
      </c>
      <c r="EP604" s="13">
        <f t="shared" si="100"/>
        <v>15336</v>
      </c>
      <c r="EQ604" s="13">
        <f t="shared" si="95"/>
        <v>1800</v>
      </c>
      <c r="ER604" s="13">
        <f>[1]新神器!$HL606</f>
        <v>30700</v>
      </c>
      <c r="ES604" s="13">
        <f t="shared" si="101"/>
        <v>1830.7</v>
      </c>
      <c r="ET604" s="13">
        <f t="shared" si="102"/>
        <v>50.26</v>
      </c>
    </row>
    <row r="605" spans="94:150" ht="16.5" x14ac:dyDescent="0.2">
      <c r="DR605" s="13">
        <v>1</v>
      </c>
      <c r="DS605" s="13">
        <v>5</v>
      </c>
      <c r="DT605" s="13">
        <f t="shared" si="97"/>
        <v>1240</v>
      </c>
      <c r="EH605" s="13">
        <f>[1]新神器!HA607</f>
        <v>34</v>
      </c>
      <c r="EI605" s="13">
        <f t="shared" si="98"/>
        <v>6</v>
      </c>
      <c r="EJ605" s="13">
        <f t="shared" si="99"/>
        <v>4</v>
      </c>
      <c r="EK605" s="13">
        <f>[1]新神器!HE607</f>
        <v>1606036</v>
      </c>
      <c r="EL605" s="13" t="str">
        <f>[1]新神器!HF607</f>
        <v>神器6-8 : 10级</v>
      </c>
      <c r="EM605" s="13">
        <f>[1]新神器!HH607</f>
        <v>10</v>
      </c>
      <c r="EN605" s="13">
        <f>[1]新神器!HJ607</f>
        <v>5</v>
      </c>
      <c r="EO605" s="13">
        <f>[2]新神器!$AW606*6</f>
        <v>137496</v>
      </c>
      <c r="EP605" s="13">
        <f t="shared" si="100"/>
        <v>16068</v>
      </c>
      <c r="EQ605" s="13">
        <f t="shared" si="95"/>
        <v>3000</v>
      </c>
      <c r="ER605" s="13">
        <f>[1]新神器!$HL607</f>
        <v>31400</v>
      </c>
      <c r="ES605" s="13">
        <f t="shared" si="101"/>
        <v>3031.4</v>
      </c>
      <c r="ET605" s="13">
        <f t="shared" si="102"/>
        <v>31.8</v>
      </c>
    </row>
    <row r="606" spans="94:150" ht="16.5" x14ac:dyDescent="0.2">
      <c r="DR606" s="13">
        <v>2</v>
      </c>
      <c r="DS606" s="13">
        <v>5</v>
      </c>
      <c r="DT606" s="13">
        <f t="shared" si="97"/>
        <v>1280</v>
      </c>
      <c r="EH606" s="13">
        <f>[1]新神器!HA608</f>
        <v>34</v>
      </c>
      <c r="EI606" s="13">
        <f t="shared" si="98"/>
        <v>6</v>
      </c>
      <c r="EJ606" s="13">
        <f t="shared" si="99"/>
        <v>4</v>
      </c>
      <c r="EK606" s="13">
        <f>[1]新神器!HE608</f>
        <v>1606036</v>
      </c>
      <c r="EL606" s="13" t="str">
        <f>[1]新神器!HF608</f>
        <v>神器6-8 : 11级</v>
      </c>
      <c r="EM606" s="13">
        <f>[1]新神器!HH608</f>
        <v>11</v>
      </c>
      <c r="EN606" s="13">
        <f>[1]新神器!HJ608</f>
        <v>5</v>
      </c>
      <c r="EO606" s="13">
        <f>[2]新神器!$AW607*6</f>
        <v>154284</v>
      </c>
      <c r="EP606" s="13">
        <f t="shared" si="100"/>
        <v>16788</v>
      </c>
      <c r="EQ606" s="13">
        <f t="shared" si="95"/>
        <v>3000</v>
      </c>
      <c r="ER606" s="13">
        <f>[1]新神器!$HL608</f>
        <v>32050</v>
      </c>
      <c r="ES606" s="13">
        <f t="shared" si="101"/>
        <v>3032.05</v>
      </c>
      <c r="ET606" s="13">
        <f t="shared" si="102"/>
        <v>33.22</v>
      </c>
    </row>
    <row r="607" spans="94:150" ht="16.5" x14ac:dyDescent="0.2">
      <c r="DR607" s="13">
        <v>3</v>
      </c>
      <c r="DS607" s="13">
        <v>5</v>
      </c>
      <c r="DT607" s="13">
        <f t="shared" si="97"/>
        <v>1360</v>
      </c>
      <c r="EH607" s="13">
        <f>[1]新神器!HA609</f>
        <v>34</v>
      </c>
      <c r="EI607" s="13">
        <f t="shared" si="98"/>
        <v>6</v>
      </c>
      <c r="EJ607" s="13">
        <f t="shared" si="99"/>
        <v>4</v>
      </c>
      <c r="EK607" s="13">
        <f>[1]新神器!HE609</f>
        <v>1606036</v>
      </c>
      <c r="EL607" s="13" t="str">
        <f>[1]新神器!HF609</f>
        <v>神器6-8 : 12级</v>
      </c>
      <c r="EM607" s="13">
        <f>[1]新神器!HH609</f>
        <v>12</v>
      </c>
      <c r="EN607" s="13">
        <f>[1]新神器!HJ609</f>
        <v>6</v>
      </c>
      <c r="EO607" s="13">
        <f>[2]新神器!$AW608*6</f>
        <v>171792</v>
      </c>
      <c r="EP607" s="13">
        <f t="shared" si="100"/>
        <v>17508</v>
      </c>
      <c r="EQ607" s="13">
        <f t="shared" si="95"/>
        <v>3600</v>
      </c>
      <c r="ER607" s="13">
        <f>[1]新神器!$HL609</f>
        <v>32750</v>
      </c>
      <c r="ES607" s="13">
        <f t="shared" si="101"/>
        <v>3632.75</v>
      </c>
      <c r="ET607" s="13">
        <f t="shared" si="102"/>
        <v>28.92</v>
      </c>
    </row>
    <row r="608" spans="94:150" ht="16.5" x14ac:dyDescent="0.2">
      <c r="DR608" s="13">
        <v>4</v>
      </c>
      <c r="DS608" s="13">
        <v>5</v>
      </c>
      <c r="DT608" s="13">
        <f t="shared" si="97"/>
        <v>1400</v>
      </c>
      <c r="EH608" s="13">
        <f>[1]新神器!HA610</f>
        <v>34</v>
      </c>
      <c r="EI608" s="13">
        <f t="shared" si="98"/>
        <v>6</v>
      </c>
      <c r="EJ608" s="13">
        <f t="shared" si="99"/>
        <v>4</v>
      </c>
      <c r="EK608" s="13">
        <f>[1]新神器!HE610</f>
        <v>1606036</v>
      </c>
      <c r="EL608" s="13" t="str">
        <f>[1]新神器!HF610</f>
        <v>神器6-8 : 13级</v>
      </c>
      <c r="EM608" s="13">
        <f>[1]新神器!HH610</f>
        <v>13</v>
      </c>
      <c r="EN608" s="13">
        <f>[1]新神器!HJ610</f>
        <v>7</v>
      </c>
      <c r="EO608" s="13">
        <f>[2]新神器!$AW609*6</f>
        <v>189972</v>
      </c>
      <c r="EP608" s="13">
        <f t="shared" si="100"/>
        <v>18180</v>
      </c>
      <c r="EQ608" s="13">
        <f t="shared" si="95"/>
        <v>4200</v>
      </c>
      <c r="ER608" s="13">
        <f>[1]新神器!$HL610</f>
        <v>33400</v>
      </c>
      <c r="ES608" s="13">
        <f t="shared" si="101"/>
        <v>4233.3999999999996</v>
      </c>
      <c r="ET608" s="13">
        <f t="shared" si="102"/>
        <v>25.77</v>
      </c>
    </row>
    <row r="609" spans="122:150" ht="16.5" x14ac:dyDescent="0.2">
      <c r="DR609" s="13">
        <v>5</v>
      </c>
      <c r="DS609" s="13">
        <v>5</v>
      </c>
      <c r="DT609" s="13">
        <f t="shared" si="97"/>
        <v>1480</v>
      </c>
      <c r="EH609" s="13">
        <f>[1]新神器!HA611</f>
        <v>34</v>
      </c>
      <c r="EI609" s="13">
        <f t="shared" si="98"/>
        <v>6</v>
      </c>
      <c r="EJ609" s="13">
        <f t="shared" si="99"/>
        <v>4</v>
      </c>
      <c r="EK609" s="13">
        <f>[1]新神器!HE611</f>
        <v>1606036</v>
      </c>
      <c r="EL609" s="13" t="str">
        <f>[1]新神器!HF611</f>
        <v>神器6-8 : 14级</v>
      </c>
      <c r="EM609" s="13">
        <f>[1]新神器!HH611</f>
        <v>14</v>
      </c>
      <c r="EN609" s="13">
        <f>[1]新神器!HJ611</f>
        <v>7</v>
      </c>
      <c r="EO609" s="13">
        <f>[2]新神器!$AW610*6</f>
        <v>208812</v>
      </c>
      <c r="EP609" s="13">
        <f t="shared" si="100"/>
        <v>18840</v>
      </c>
      <c r="EQ609" s="13">
        <f t="shared" si="95"/>
        <v>4200</v>
      </c>
      <c r="ER609" s="13">
        <f>[1]新神器!$HL611</f>
        <v>34050</v>
      </c>
      <c r="ES609" s="13">
        <f t="shared" si="101"/>
        <v>4234.05</v>
      </c>
      <c r="ET609" s="13">
        <f t="shared" si="102"/>
        <v>26.7</v>
      </c>
    </row>
    <row r="610" spans="122:150" ht="16.5" x14ac:dyDescent="0.2">
      <c r="DR610" s="13">
        <v>6</v>
      </c>
      <c r="DS610" s="13">
        <v>5</v>
      </c>
      <c r="DT610" s="13">
        <f t="shared" si="97"/>
        <v>1520</v>
      </c>
      <c r="EH610" s="13">
        <f>[1]新神器!HA612</f>
        <v>34</v>
      </c>
      <c r="EI610" s="13">
        <f t="shared" si="98"/>
        <v>6</v>
      </c>
      <c r="EJ610" s="13">
        <f t="shared" si="99"/>
        <v>4</v>
      </c>
      <c r="EK610" s="13">
        <f>[1]新神器!HE612</f>
        <v>1606036</v>
      </c>
      <c r="EL610" s="13" t="str">
        <f>[1]新神器!HF612</f>
        <v>神器6-8 : 15级</v>
      </c>
      <c r="EM610" s="13">
        <f>[1]新神器!HH612</f>
        <v>15</v>
      </c>
      <c r="EN610" s="13">
        <f>[1]新神器!HJ612</f>
        <v>7</v>
      </c>
      <c r="EO610" s="13">
        <f>[2]新神器!$AW611*6</f>
        <v>228438</v>
      </c>
      <c r="EP610" s="13">
        <f t="shared" si="100"/>
        <v>19626</v>
      </c>
      <c r="EQ610" s="13">
        <f t="shared" si="95"/>
        <v>4200</v>
      </c>
      <c r="ER610" s="13">
        <f>[1]新神器!$HL612</f>
        <v>34700</v>
      </c>
      <c r="ES610" s="13">
        <f t="shared" si="101"/>
        <v>4234.7</v>
      </c>
      <c r="ET610" s="13">
        <f t="shared" si="102"/>
        <v>27.81</v>
      </c>
    </row>
    <row r="611" spans="122:150" ht="16.5" x14ac:dyDescent="0.2">
      <c r="DR611" s="13">
        <v>7</v>
      </c>
      <c r="DS611" s="13">
        <v>5</v>
      </c>
      <c r="DT611" s="13">
        <f t="shared" si="97"/>
        <v>1600</v>
      </c>
      <c r="EH611" s="13">
        <f>[1]新神器!HA613</f>
        <v>34</v>
      </c>
      <c r="EI611" s="13">
        <f t="shared" si="98"/>
        <v>6</v>
      </c>
      <c r="EJ611" s="13">
        <f t="shared" si="99"/>
        <v>4</v>
      </c>
      <c r="EK611" s="13">
        <f>[1]新神器!HE613</f>
        <v>1606036</v>
      </c>
      <c r="EL611" s="13" t="str">
        <f>[1]新神器!HF613</f>
        <v>神器6-8 : 16级</v>
      </c>
      <c r="EM611" s="13">
        <f>[1]新神器!HH613</f>
        <v>16</v>
      </c>
      <c r="EN611" s="13">
        <f>[1]新神器!HJ613</f>
        <v>10</v>
      </c>
      <c r="EO611" s="13">
        <f>[2]新神器!$AW612*6</f>
        <v>248730</v>
      </c>
      <c r="EP611" s="13">
        <f t="shared" si="100"/>
        <v>20292</v>
      </c>
      <c r="EQ611" s="13">
        <f t="shared" si="95"/>
        <v>6000</v>
      </c>
      <c r="ER611" s="13">
        <f>[1]新神器!$HL613</f>
        <v>35300</v>
      </c>
      <c r="ES611" s="13">
        <f t="shared" si="101"/>
        <v>6035.3</v>
      </c>
      <c r="ET611" s="13">
        <f t="shared" si="102"/>
        <v>20.170000000000002</v>
      </c>
    </row>
    <row r="612" spans="122:150" ht="16.5" x14ac:dyDescent="0.2">
      <c r="DR612" s="13">
        <v>8</v>
      </c>
      <c r="DS612" s="13">
        <v>5</v>
      </c>
      <c r="DT612" s="13">
        <f t="shared" si="97"/>
        <v>1640</v>
      </c>
      <c r="EH612" s="13">
        <f>[1]新神器!HA614</f>
        <v>34</v>
      </c>
      <c r="EI612" s="13">
        <f t="shared" si="98"/>
        <v>6</v>
      </c>
      <c r="EJ612" s="13">
        <f t="shared" si="99"/>
        <v>4</v>
      </c>
      <c r="EK612" s="13">
        <f>[1]新神器!HE614</f>
        <v>1606036</v>
      </c>
      <c r="EL612" s="13" t="str">
        <f>[1]新神器!HF614</f>
        <v>神器6-8 : 17级</v>
      </c>
      <c r="EM612" s="13">
        <f>[1]新神器!HH614</f>
        <v>17</v>
      </c>
      <c r="EN612" s="13">
        <f>[1]新神器!HJ614</f>
        <v>10</v>
      </c>
      <c r="EO612" s="13">
        <f>[2]新神器!$AW613*6</f>
        <v>269682</v>
      </c>
      <c r="EP612" s="13">
        <f t="shared" si="100"/>
        <v>20952</v>
      </c>
      <c r="EQ612" s="13">
        <f t="shared" si="95"/>
        <v>6000</v>
      </c>
      <c r="ER612" s="13">
        <f>[1]新神器!$HL614</f>
        <v>35900</v>
      </c>
      <c r="ES612" s="13">
        <f t="shared" si="101"/>
        <v>6035.9</v>
      </c>
      <c r="ET612" s="13">
        <f t="shared" si="102"/>
        <v>20.83</v>
      </c>
    </row>
    <row r="613" spans="122:150" ht="16.5" x14ac:dyDescent="0.2">
      <c r="DR613" s="13">
        <v>9</v>
      </c>
      <c r="DS613" s="13">
        <v>5</v>
      </c>
      <c r="DT613" s="13">
        <f t="shared" si="97"/>
        <v>1680</v>
      </c>
      <c r="EH613" s="13">
        <f>[1]新神器!HA615</f>
        <v>34</v>
      </c>
      <c r="EI613" s="13">
        <f t="shared" si="98"/>
        <v>6</v>
      </c>
      <c r="EJ613" s="13">
        <f t="shared" si="99"/>
        <v>4</v>
      </c>
      <c r="EK613" s="13">
        <f>[1]新神器!HE615</f>
        <v>1606036</v>
      </c>
      <c r="EL613" s="13" t="str">
        <f>[1]新神器!HF615</f>
        <v>神器6-8 : 18级</v>
      </c>
      <c r="EM613" s="13">
        <f>[1]新神器!HH615</f>
        <v>18</v>
      </c>
      <c r="EN613" s="13">
        <f>[1]新神器!HJ615</f>
        <v>10</v>
      </c>
      <c r="EO613" s="13">
        <f>[2]新神器!$AW614*6</f>
        <v>291426</v>
      </c>
      <c r="EP613" s="13">
        <f t="shared" si="100"/>
        <v>21744</v>
      </c>
      <c r="EQ613" s="13">
        <f t="shared" si="95"/>
        <v>6000</v>
      </c>
      <c r="ER613" s="13">
        <f>[1]新神器!$HL615</f>
        <v>36550</v>
      </c>
      <c r="ES613" s="13">
        <f t="shared" si="101"/>
        <v>6036.55</v>
      </c>
      <c r="ET613" s="13">
        <f t="shared" si="102"/>
        <v>21.61</v>
      </c>
    </row>
    <row r="614" spans="122:150" ht="16.5" x14ac:dyDescent="0.2">
      <c r="DR614" s="13">
        <v>10</v>
      </c>
      <c r="DS614" s="13">
        <v>5</v>
      </c>
      <c r="DT614" s="13">
        <f t="shared" si="97"/>
        <v>1760</v>
      </c>
      <c r="EH614" s="13">
        <f>[1]新神器!HA616</f>
        <v>34</v>
      </c>
      <c r="EI614" s="13">
        <f t="shared" si="98"/>
        <v>6</v>
      </c>
      <c r="EJ614" s="13">
        <f t="shared" si="99"/>
        <v>4</v>
      </c>
      <c r="EK614" s="13">
        <f>[1]新神器!HE616</f>
        <v>1606036</v>
      </c>
      <c r="EL614" s="13" t="str">
        <f>[1]新神器!HF616</f>
        <v>神器6-8 : 19级</v>
      </c>
      <c r="EM614" s="13">
        <f>[1]新神器!HH616</f>
        <v>19</v>
      </c>
      <c r="EN614" s="13">
        <f>[1]新神器!HJ616</f>
        <v>15</v>
      </c>
      <c r="EO614" s="13">
        <f>[2]新神器!$AW615*6</f>
        <v>313830</v>
      </c>
      <c r="EP614" s="13">
        <f t="shared" si="100"/>
        <v>22404</v>
      </c>
      <c r="EQ614" s="13">
        <f t="shared" si="95"/>
        <v>9000</v>
      </c>
      <c r="ER614" s="13">
        <f>[1]新神器!$HL616</f>
        <v>37150</v>
      </c>
      <c r="ES614" s="13">
        <f t="shared" si="101"/>
        <v>9037.15</v>
      </c>
      <c r="ET614" s="13">
        <f t="shared" si="102"/>
        <v>14.87</v>
      </c>
    </row>
    <row r="615" spans="122:150" ht="16.5" x14ac:dyDescent="0.2">
      <c r="DR615" s="13">
        <v>11</v>
      </c>
      <c r="DS615" s="13">
        <v>5</v>
      </c>
      <c r="DT615" s="13">
        <f t="shared" si="97"/>
        <v>1800</v>
      </c>
      <c r="EH615" s="13">
        <f>[1]新神器!HA617</f>
        <v>34</v>
      </c>
      <c r="EI615" s="13">
        <f t="shared" si="98"/>
        <v>6</v>
      </c>
      <c r="EJ615" s="13">
        <f t="shared" si="99"/>
        <v>4</v>
      </c>
      <c r="EK615" s="13">
        <f>[1]新神器!HE617</f>
        <v>1606036</v>
      </c>
      <c r="EL615" s="13" t="str">
        <f>[1]新神器!HF617</f>
        <v>神器6-8 : 20级</v>
      </c>
      <c r="EM615" s="13">
        <f>[1]新神器!HH617</f>
        <v>20</v>
      </c>
      <c r="EN615" s="13">
        <f>[1]新神器!HJ617</f>
        <v>15</v>
      </c>
      <c r="EO615" s="13">
        <f>[2]新神器!$AW616*6</f>
        <v>336900</v>
      </c>
      <c r="EP615" s="13">
        <f t="shared" si="100"/>
        <v>23070</v>
      </c>
      <c r="EQ615" s="13">
        <f t="shared" si="95"/>
        <v>9000</v>
      </c>
      <c r="ER615" s="13">
        <f>[1]新神器!$HL617</f>
        <v>37700</v>
      </c>
      <c r="ES615" s="13">
        <f t="shared" si="101"/>
        <v>9037.7000000000007</v>
      </c>
      <c r="ET615" s="13">
        <f t="shared" si="102"/>
        <v>15.32</v>
      </c>
    </row>
    <row r="616" spans="122:150" ht="16.5" x14ac:dyDescent="0.2">
      <c r="DR616" s="13">
        <v>12</v>
      </c>
      <c r="DS616" s="13">
        <v>5</v>
      </c>
      <c r="DT616" s="13">
        <f t="shared" si="97"/>
        <v>1880</v>
      </c>
      <c r="EH616" s="13">
        <f>[1]新神器!HA618</f>
        <v>34</v>
      </c>
      <c r="EI616" s="13">
        <f t="shared" si="98"/>
        <v>6</v>
      </c>
      <c r="EJ616" s="13">
        <f t="shared" si="99"/>
        <v>4</v>
      </c>
      <c r="EK616" s="13">
        <f>[1]新神器!HE618</f>
        <v>1606036</v>
      </c>
      <c r="EL616" s="13" t="str">
        <f>[1]新神器!HF618</f>
        <v>神器6-8 : 21级</v>
      </c>
      <c r="EM616" s="13">
        <f>[1]新神器!HH618</f>
        <v>21</v>
      </c>
      <c r="EN616" s="13">
        <f>[1]新神器!HJ618</f>
        <v>15</v>
      </c>
      <c r="EO616" s="13">
        <f>[2]新神器!$AW617*6</f>
        <v>360750</v>
      </c>
      <c r="EP616" s="13">
        <f t="shared" si="100"/>
        <v>23850</v>
      </c>
      <c r="EQ616" s="13">
        <f t="shared" si="95"/>
        <v>9000</v>
      </c>
      <c r="ER616" s="13">
        <f>[1]新神器!$HL618</f>
        <v>38300</v>
      </c>
      <c r="ES616" s="13">
        <f t="shared" si="101"/>
        <v>9038.2999999999993</v>
      </c>
      <c r="ET616" s="13">
        <f t="shared" si="102"/>
        <v>15.83</v>
      </c>
    </row>
    <row r="617" spans="122:150" ht="16.5" x14ac:dyDescent="0.2">
      <c r="DR617" s="13">
        <v>13</v>
      </c>
      <c r="DS617" s="13">
        <v>5</v>
      </c>
      <c r="DT617" s="13">
        <f t="shared" si="97"/>
        <v>1920</v>
      </c>
      <c r="EH617" s="13">
        <f>[1]新神器!HA619</f>
        <v>35</v>
      </c>
      <c r="EI617" s="13">
        <f t="shared" si="98"/>
        <v>7</v>
      </c>
      <c r="EJ617" s="13">
        <f t="shared" si="99"/>
        <v>2</v>
      </c>
      <c r="EK617" s="13">
        <f>[1]新神器!HE619</f>
        <v>1606037</v>
      </c>
      <c r="EL617" s="13" t="str">
        <f>[1]新神器!HF619</f>
        <v>神器7-1 : 1级</v>
      </c>
      <c r="EM617" s="13">
        <f>[1]新神器!HH619</f>
        <v>1</v>
      </c>
      <c r="EN617" s="13">
        <f>[1]新神器!HJ619</f>
        <v>1</v>
      </c>
      <c r="EO617" s="13">
        <f>[2]新神器!$AW618*6</f>
        <v>3438</v>
      </c>
      <c r="EP617" s="13">
        <f t="shared" si="100"/>
        <v>3438</v>
      </c>
      <c r="EQ617" s="13">
        <f t="shared" si="95"/>
        <v>150</v>
      </c>
      <c r="ER617" s="13">
        <f>[1]新神器!$HL619</f>
        <v>16700</v>
      </c>
      <c r="ES617" s="13">
        <f t="shared" si="101"/>
        <v>166.7</v>
      </c>
      <c r="ET617" s="13">
        <f t="shared" si="102"/>
        <v>123.74</v>
      </c>
    </row>
    <row r="618" spans="122:150" ht="16.5" x14ac:dyDescent="0.2">
      <c r="DR618" s="13">
        <v>14</v>
      </c>
      <c r="DS618" s="13">
        <v>5</v>
      </c>
      <c r="DT618" s="13">
        <f t="shared" si="97"/>
        <v>2000</v>
      </c>
      <c r="EH618" s="13">
        <f>[1]新神器!HA620</f>
        <v>35</v>
      </c>
      <c r="EI618" s="13">
        <f t="shared" si="98"/>
        <v>7</v>
      </c>
      <c r="EJ618" s="13">
        <f t="shared" si="99"/>
        <v>2</v>
      </c>
      <c r="EK618" s="13">
        <f>[1]新神器!HE620</f>
        <v>1606037</v>
      </c>
      <c r="EL618" s="13" t="str">
        <f>[1]新神器!HF620</f>
        <v>神器7-1 : 2级</v>
      </c>
      <c r="EM618" s="13">
        <f>[1]新神器!HH620</f>
        <v>2</v>
      </c>
      <c r="EN618" s="13">
        <f>[1]新神器!HJ620</f>
        <v>1</v>
      </c>
      <c r="EO618" s="13">
        <f>[2]新神器!$AW619*6</f>
        <v>5358</v>
      </c>
      <c r="EP618" s="13">
        <f t="shared" si="100"/>
        <v>1920</v>
      </c>
      <c r="EQ618" s="13">
        <f t="shared" si="95"/>
        <v>150</v>
      </c>
      <c r="ER618" s="13">
        <f>[1]新神器!$HL620</f>
        <v>17350</v>
      </c>
      <c r="ES618" s="13">
        <f t="shared" si="101"/>
        <v>167.35</v>
      </c>
      <c r="ET618" s="13">
        <f t="shared" si="102"/>
        <v>68.84</v>
      </c>
    </row>
    <row r="619" spans="122:150" ht="16.5" x14ac:dyDescent="0.2">
      <c r="DR619" s="13">
        <v>15</v>
      </c>
      <c r="DS619" s="13">
        <v>5</v>
      </c>
      <c r="DT619" s="13">
        <f t="shared" si="97"/>
        <v>2040</v>
      </c>
      <c r="EH619" s="13">
        <f>[1]新神器!HA621</f>
        <v>35</v>
      </c>
      <c r="EI619" s="13">
        <f t="shared" si="98"/>
        <v>7</v>
      </c>
      <c r="EJ619" s="13">
        <f t="shared" si="99"/>
        <v>2</v>
      </c>
      <c r="EK619" s="13">
        <f>[1]新神器!HE621</f>
        <v>1606037</v>
      </c>
      <c r="EL619" s="13" t="str">
        <f>[1]新神器!HF621</f>
        <v>神器7-1 : 3级</v>
      </c>
      <c r="EM619" s="13">
        <f>[1]新神器!HH621</f>
        <v>3</v>
      </c>
      <c r="EN619" s="13">
        <f>[1]新神器!HJ621</f>
        <v>1</v>
      </c>
      <c r="EO619" s="13">
        <f>[2]新神器!$AW620*6</f>
        <v>7434</v>
      </c>
      <c r="EP619" s="13">
        <f t="shared" si="100"/>
        <v>2076</v>
      </c>
      <c r="EQ619" s="13">
        <f t="shared" si="95"/>
        <v>150</v>
      </c>
      <c r="ER619" s="13">
        <f>[1]新神器!$HL621</f>
        <v>17950</v>
      </c>
      <c r="ES619" s="13">
        <f t="shared" si="101"/>
        <v>167.95</v>
      </c>
      <c r="ET619" s="13">
        <f t="shared" si="102"/>
        <v>74.16</v>
      </c>
    </row>
    <row r="620" spans="122:150" ht="16.5" x14ac:dyDescent="0.2">
      <c r="DR620" s="13">
        <v>16</v>
      </c>
      <c r="DS620" s="13">
        <v>5</v>
      </c>
      <c r="DT620" s="13">
        <f t="shared" si="97"/>
        <v>2120</v>
      </c>
      <c r="EH620" s="13">
        <f>[1]新神器!HA622</f>
        <v>35</v>
      </c>
      <c r="EI620" s="13">
        <f t="shared" si="98"/>
        <v>7</v>
      </c>
      <c r="EJ620" s="13">
        <f t="shared" si="99"/>
        <v>2</v>
      </c>
      <c r="EK620" s="13">
        <f>[1]新神器!HE622</f>
        <v>1606037</v>
      </c>
      <c r="EL620" s="13" t="str">
        <f>[1]新神器!HF622</f>
        <v>神器7-1 : 4级</v>
      </c>
      <c r="EM620" s="13">
        <f>[1]新神器!HH622</f>
        <v>4</v>
      </c>
      <c r="EN620" s="13">
        <f>[1]新神器!HJ622</f>
        <v>2</v>
      </c>
      <c r="EO620" s="13">
        <f>[2]新神器!$AW621*6</f>
        <v>9612</v>
      </c>
      <c r="EP620" s="13">
        <f t="shared" si="100"/>
        <v>2178</v>
      </c>
      <c r="EQ620" s="13">
        <f t="shared" si="95"/>
        <v>300</v>
      </c>
      <c r="ER620" s="13">
        <f>[1]新神器!$HL622</f>
        <v>18500</v>
      </c>
      <c r="ES620" s="13">
        <f t="shared" si="101"/>
        <v>318.5</v>
      </c>
      <c r="ET620" s="13">
        <f t="shared" si="102"/>
        <v>41.03</v>
      </c>
    </row>
    <row r="621" spans="122:150" ht="16.5" x14ac:dyDescent="0.2">
      <c r="DR621" s="13">
        <v>17</v>
      </c>
      <c r="DS621" s="13">
        <v>5</v>
      </c>
      <c r="DT621" s="13">
        <f t="shared" si="97"/>
        <v>2160</v>
      </c>
      <c r="EH621" s="13">
        <f>[1]新神器!HA623</f>
        <v>35</v>
      </c>
      <c r="EI621" s="13">
        <f t="shared" si="98"/>
        <v>7</v>
      </c>
      <c r="EJ621" s="13">
        <f t="shared" si="99"/>
        <v>2</v>
      </c>
      <c r="EK621" s="13">
        <f>[1]新神器!HE623</f>
        <v>1606037</v>
      </c>
      <c r="EL621" s="13" t="str">
        <f>[1]新神器!HF623</f>
        <v>神器7-1 : 5级</v>
      </c>
      <c r="EM621" s="13">
        <f>[1]新神器!HH623</f>
        <v>5</v>
      </c>
      <c r="EN621" s="13">
        <f>[1]新神器!HJ623</f>
        <v>2</v>
      </c>
      <c r="EO621" s="13">
        <f>[2]新神器!$AW622*6</f>
        <v>11946</v>
      </c>
      <c r="EP621" s="13">
        <f t="shared" si="100"/>
        <v>2334</v>
      </c>
      <c r="EQ621" s="13">
        <f t="shared" si="95"/>
        <v>300</v>
      </c>
      <c r="ER621" s="13">
        <f>[1]新神器!$HL623</f>
        <v>19050</v>
      </c>
      <c r="ES621" s="13">
        <f t="shared" si="101"/>
        <v>319.05</v>
      </c>
      <c r="ET621" s="13">
        <f t="shared" si="102"/>
        <v>43.89</v>
      </c>
    </row>
    <row r="622" spans="122:150" ht="16.5" x14ac:dyDescent="0.2">
      <c r="DR622" s="13">
        <v>18</v>
      </c>
      <c r="DS622" s="13">
        <v>5</v>
      </c>
      <c r="DT622" s="13">
        <f t="shared" si="97"/>
        <v>2200</v>
      </c>
      <c r="EH622" s="13">
        <f>[1]新神器!HA624</f>
        <v>35</v>
      </c>
      <c r="EI622" s="13">
        <f t="shared" si="98"/>
        <v>7</v>
      </c>
      <c r="EJ622" s="13">
        <f t="shared" si="99"/>
        <v>2</v>
      </c>
      <c r="EK622" s="13">
        <f>[1]新神器!HE624</f>
        <v>1606037</v>
      </c>
      <c r="EL622" s="13" t="str">
        <f>[1]新神器!HF624</f>
        <v>神器7-1 : 6级</v>
      </c>
      <c r="EM622" s="13">
        <f>[1]新神器!HH624</f>
        <v>6</v>
      </c>
      <c r="EN622" s="13">
        <f>[1]新神器!HJ624</f>
        <v>2</v>
      </c>
      <c r="EO622" s="13">
        <f>[2]新神器!$AW623*6</f>
        <v>14442</v>
      </c>
      <c r="EP622" s="13">
        <f t="shared" si="100"/>
        <v>2496</v>
      </c>
      <c r="EQ622" s="13">
        <f t="shared" si="95"/>
        <v>300</v>
      </c>
      <c r="ER622" s="13">
        <f>[1]新神器!$HL624</f>
        <v>19600</v>
      </c>
      <c r="ES622" s="13">
        <f t="shared" si="101"/>
        <v>319.60000000000002</v>
      </c>
      <c r="ET622" s="13">
        <f t="shared" si="102"/>
        <v>46.86</v>
      </c>
    </row>
    <row r="623" spans="122:150" ht="16.5" x14ac:dyDescent="0.2">
      <c r="DR623" s="13">
        <v>19</v>
      </c>
      <c r="DS623" s="13">
        <v>5</v>
      </c>
      <c r="DT623" s="13">
        <f t="shared" si="97"/>
        <v>2280</v>
      </c>
      <c r="EH623" s="13">
        <f>[1]新神器!HA625</f>
        <v>35</v>
      </c>
      <c r="EI623" s="13">
        <f t="shared" si="98"/>
        <v>7</v>
      </c>
      <c r="EJ623" s="13">
        <f t="shared" si="99"/>
        <v>2</v>
      </c>
      <c r="EK623" s="13">
        <f>[1]新神器!HE625</f>
        <v>1606037</v>
      </c>
      <c r="EL623" s="13" t="str">
        <f>[1]新神器!HF625</f>
        <v>神器7-1 : 7级</v>
      </c>
      <c r="EM623" s="13">
        <f>[1]新神器!HH625</f>
        <v>7</v>
      </c>
      <c r="EN623" s="13">
        <f>[1]新神器!HJ625</f>
        <v>3</v>
      </c>
      <c r="EO623" s="13">
        <f>[2]新神器!$AW624*6</f>
        <v>17040</v>
      </c>
      <c r="EP623" s="13">
        <f t="shared" si="100"/>
        <v>2598</v>
      </c>
      <c r="EQ623" s="13">
        <f t="shared" si="95"/>
        <v>450</v>
      </c>
      <c r="ER623" s="13">
        <f>[1]新神器!$HL625</f>
        <v>20150</v>
      </c>
      <c r="ES623" s="13">
        <f t="shared" si="101"/>
        <v>470.15</v>
      </c>
      <c r="ET623" s="13">
        <f t="shared" si="102"/>
        <v>33.159999999999997</v>
      </c>
    </row>
    <row r="624" spans="122:150" ht="16.5" x14ac:dyDescent="0.2">
      <c r="DR624" s="13">
        <v>20</v>
      </c>
      <c r="DS624" s="13">
        <v>5</v>
      </c>
      <c r="DT624" s="13">
        <f t="shared" si="97"/>
        <v>2320</v>
      </c>
      <c r="EH624" s="13">
        <f>[1]新神器!HA626</f>
        <v>35</v>
      </c>
      <c r="EI624" s="13">
        <f t="shared" si="98"/>
        <v>7</v>
      </c>
      <c r="EJ624" s="13">
        <f t="shared" si="99"/>
        <v>2</v>
      </c>
      <c r="EK624" s="13">
        <f>[1]新神器!HE626</f>
        <v>1606037</v>
      </c>
      <c r="EL624" s="13" t="str">
        <f>[1]新神器!HF626</f>
        <v>神器7-1 : 8级</v>
      </c>
      <c r="EM624" s="13">
        <f>[1]新神器!HH626</f>
        <v>8</v>
      </c>
      <c r="EN624" s="13">
        <f>[1]新神器!HJ626</f>
        <v>3</v>
      </c>
      <c r="EO624" s="13">
        <f>[2]新神器!$AW625*6</f>
        <v>19800</v>
      </c>
      <c r="EP624" s="13">
        <f t="shared" si="100"/>
        <v>2760</v>
      </c>
      <c r="EQ624" s="13">
        <f t="shared" si="95"/>
        <v>450</v>
      </c>
      <c r="ER624" s="13">
        <f>[1]新神器!$HL626</f>
        <v>20650</v>
      </c>
      <c r="ES624" s="13">
        <f t="shared" si="101"/>
        <v>470.65</v>
      </c>
      <c r="ET624" s="13">
        <f t="shared" si="102"/>
        <v>35.19</v>
      </c>
    </row>
    <row r="625" spans="122:150" ht="16.5" x14ac:dyDescent="0.2">
      <c r="DR625" s="13">
        <v>21</v>
      </c>
      <c r="DS625" s="13">
        <v>5</v>
      </c>
      <c r="DT625" s="13">
        <f t="shared" si="97"/>
        <v>2400</v>
      </c>
      <c r="EH625" s="13">
        <f>[1]新神器!HA627</f>
        <v>35</v>
      </c>
      <c r="EI625" s="13">
        <f t="shared" si="98"/>
        <v>7</v>
      </c>
      <c r="EJ625" s="13">
        <f t="shared" si="99"/>
        <v>2</v>
      </c>
      <c r="EK625" s="13">
        <f>[1]新神器!HE627</f>
        <v>1606037</v>
      </c>
      <c r="EL625" s="13" t="str">
        <f>[1]新神器!HF627</f>
        <v>神器7-1 : 9级</v>
      </c>
      <c r="EM625" s="13">
        <f>[1]新神器!HH627</f>
        <v>9</v>
      </c>
      <c r="EN625" s="13">
        <f>[1]新神器!HJ627</f>
        <v>3</v>
      </c>
      <c r="EO625" s="13">
        <f>[2]新神器!$AW626*6</f>
        <v>22692</v>
      </c>
      <c r="EP625" s="13">
        <f t="shared" si="100"/>
        <v>2892</v>
      </c>
      <c r="EQ625" s="13">
        <f t="shared" si="95"/>
        <v>450</v>
      </c>
      <c r="ER625" s="13">
        <f>[1]新神器!$HL627</f>
        <v>21150</v>
      </c>
      <c r="ES625" s="13">
        <f t="shared" si="101"/>
        <v>471.15</v>
      </c>
      <c r="ET625" s="13">
        <f t="shared" si="102"/>
        <v>36.83</v>
      </c>
    </row>
    <row r="626" spans="122:150" ht="16.5" x14ac:dyDescent="0.2">
      <c r="DR626" s="13">
        <v>22</v>
      </c>
      <c r="DS626" s="13">
        <v>5</v>
      </c>
      <c r="DT626" s="13">
        <f t="shared" si="97"/>
        <v>2440</v>
      </c>
      <c r="EH626" s="13">
        <f>[1]新神器!HA628</f>
        <v>35</v>
      </c>
      <c r="EI626" s="13">
        <f t="shared" si="98"/>
        <v>7</v>
      </c>
      <c r="EJ626" s="13">
        <f t="shared" si="99"/>
        <v>2</v>
      </c>
      <c r="EK626" s="13">
        <f>[1]新神器!HE628</f>
        <v>1606037</v>
      </c>
      <c r="EL626" s="13" t="str">
        <f>[1]新神器!HF628</f>
        <v>神器7-1 : 10级</v>
      </c>
      <c r="EM626" s="13">
        <f>[1]新神器!HH628</f>
        <v>10</v>
      </c>
      <c r="EN626" s="13">
        <f>[1]新神器!HJ628</f>
        <v>5</v>
      </c>
      <c r="EO626" s="13">
        <f>[2]新神器!$AW627*6</f>
        <v>25710</v>
      </c>
      <c r="EP626" s="13">
        <f t="shared" si="100"/>
        <v>3018</v>
      </c>
      <c r="EQ626" s="13">
        <f t="shared" si="95"/>
        <v>750</v>
      </c>
      <c r="ER626" s="13">
        <f>[1]新神器!$HL628</f>
        <v>21650</v>
      </c>
      <c r="ES626" s="13">
        <f t="shared" si="101"/>
        <v>771.65</v>
      </c>
      <c r="ET626" s="13">
        <f t="shared" si="102"/>
        <v>23.47</v>
      </c>
    </row>
    <row r="627" spans="122:150" ht="16.5" x14ac:dyDescent="0.2">
      <c r="DR627" s="13">
        <v>23</v>
      </c>
      <c r="DS627" s="13">
        <v>5</v>
      </c>
      <c r="DT627" s="13">
        <f t="shared" si="97"/>
        <v>2480</v>
      </c>
      <c r="EH627" s="13">
        <f>[1]新神器!HA629</f>
        <v>35</v>
      </c>
      <c r="EI627" s="13">
        <f t="shared" si="98"/>
        <v>7</v>
      </c>
      <c r="EJ627" s="13">
        <f t="shared" si="99"/>
        <v>2</v>
      </c>
      <c r="EK627" s="13">
        <f>[1]新神器!HE629</f>
        <v>1606037</v>
      </c>
      <c r="EL627" s="13" t="str">
        <f>[1]新神器!HF629</f>
        <v>神器7-1 : 11级</v>
      </c>
      <c r="EM627" s="13">
        <f>[1]新神器!HH629</f>
        <v>11</v>
      </c>
      <c r="EN627" s="13">
        <f>[1]新神器!HJ629</f>
        <v>5</v>
      </c>
      <c r="EO627" s="13">
        <f>[2]新神器!$AW628*6</f>
        <v>28860</v>
      </c>
      <c r="EP627" s="13">
        <f t="shared" si="100"/>
        <v>3150</v>
      </c>
      <c r="EQ627" s="13">
        <f t="shared" si="95"/>
        <v>750</v>
      </c>
      <c r="ER627" s="13">
        <f>[1]新神器!$HL629</f>
        <v>22100</v>
      </c>
      <c r="ES627" s="13">
        <f t="shared" si="101"/>
        <v>772.1</v>
      </c>
      <c r="ET627" s="13">
        <f t="shared" si="102"/>
        <v>24.48</v>
      </c>
    </row>
    <row r="628" spans="122:150" ht="16.5" x14ac:dyDescent="0.2">
      <c r="DR628" s="13">
        <v>24</v>
      </c>
      <c r="DS628" s="13">
        <v>5</v>
      </c>
      <c r="DT628" s="13">
        <f t="shared" si="97"/>
        <v>2560</v>
      </c>
      <c r="EH628" s="13">
        <f>[1]新神器!HA630</f>
        <v>35</v>
      </c>
      <c r="EI628" s="13">
        <f t="shared" si="98"/>
        <v>7</v>
      </c>
      <c r="EJ628" s="13">
        <f t="shared" si="99"/>
        <v>2</v>
      </c>
      <c r="EK628" s="13">
        <f>[1]新神器!HE630</f>
        <v>1606037</v>
      </c>
      <c r="EL628" s="13" t="str">
        <f>[1]新神器!HF630</f>
        <v>神器7-1 : 12级</v>
      </c>
      <c r="EM628" s="13">
        <f>[1]新神器!HH630</f>
        <v>12</v>
      </c>
      <c r="EN628" s="13">
        <f>[1]新神器!HJ630</f>
        <v>6</v>
      </c>
      <c r="EO628" s="13">
        <f>[2]新神器!$AW629*6</f>
        <v>32166</v>
      </c>
      <c r="EP628" s="13">
        <f t="shared" si="100"/>
        <v>3306</v>
      </c>
      <c r="EQ628" s="13">
        <f t="shared" si="95"/>
        <v>900</v>
      </c>
      <c r="ER628" s="13">
        <f>[1]新神器!$HL630</f>
        <v>22550</v>
      </c>
      <c r="ES628" s="13">
        <f t="shared" si="101"/>
        <v>922.55</v>
      </c>
      <c r="ET628" s="13">
        <f t="shared" si="102"/>
        <v>21.5</v>
      </c>
    </row>
    <row r="629" spans="122:150" ht="16.5" x14ac:dyDescent="0.2">
      <c r="DR629" s="13">
        <v>25</v>
      </c>
      <c r="DS629" s="13">
        <v>5</v>
      </c>
      <c r="DT629" s="13">
        <f t="shared" si="97"/>
        <v>2600</v>
      </c>
      <c r="EH629" s="13">
        <f>[1]新神器!HA631</f>
        <v>35</v>
      </c>
      <c r="EI629" s="13">
        <f t="shared" si="98"/>
        <v>7</v>
      </c>
      <c r="EJ629" s="13">
        <f t="shared" si="99"/>
        <v>2</v>
      </c>
      <c r="EK629" s="13">
        <f>[1]新神器!HE631</f>
        <v>1606037</v>
      </c>
      <c r="EL629" s="13" t="str">
        <f>[1]新神器!HF631</f>
        <v>神器7-1 : 13级</v>
      </c>
      <c r="EM629" s="13">
        <f>[1]新神器!HH631</f>
        <v>13</v>
      </c>
      <c r="EN629" s="13">
        <f>[1]新神器!HJ631</f>
        <v>7</v>
      </c>
      <c r="EO629" s="13">
        <f>[2]新神器!$AW630*6</f>
        <v>35610</v>
      </c>
      <c r="EP629" s="13">
        <f t="shared" si="100"/>
        <v>3444</v>
      </c>
      <c r="EQ629" s="13">
        <f t="shared" si="95"/>
        <v>1050</v>
      </c>
      <c r="ER629" s="13">
        <f>[1]新神器!$HL631</f>
        <v>23000</v>
      </c>
      <c r="ES629" s="13">
        <f t="shared" si="101"/>
        <v>1073</v>
      </c>
      <c r="ET629" s="13">
        <f t="shared" si="102"/>
        <v>19.260000000000002</v>
      </c>
    </row>
    <row r="630" spans="122:150" ht="16.5" x14ac:dyDescent="0.2">
      <c r="DR630" s="13">
        <v>26</v>
      </c>
      <c r="DS630" s="13">
        <v>5</v>
      </c>
      <c r="DT630" s="13">
        <f t="shared" si="97"/>
        <v>2680</v>
      </c>
      <c r="EH630" s="13">
        <f>[1]新神器!HA632</f>
        <v>35</v>
      </c>
      <c r="EI630" s="13">
        <f t="shared" si="98"/>
        <v>7</v>
      </c>
      <c r="EJ630" s="13">
        <f t="shared" si="99"/>
        <v>2</v>
      </c>
      <c r="EK630" s="13">
        <f>[1]新神器!HE632</f>
        <v>1606037</v>
      </c>
      <c r="EL630" s="13" t="str">
        <f>[1]新神器!HF632</f>
        <v>神器7-1 : 14级</v>
      </c>
      <c r="EM630" s="13">
        <f>[1]新神器!HH632</f>
        <v>14</v>
      </c>
      <c r="EN630" s="13">
        <f>[1]新神器!HJ632</f>
        <v>7</v>
      </c>
      <c r="EO630" s="13">
        <f>[2]新神器!$AW631*6</f>
        <v>39180</v>
      </c>
      <c r="EP630" s="13">
        <f t="shared" si="100"/>
        <v>3570</v>
      </c>
      <c r="EQ630" s="13">
        <f t="shared" si="95"/>
        <v>1050</v>
      </c>
      <c r="ER630" s="13">
        <f>[1]新神器!$HL632</f>
        <v>23450</v>
      </c>
      <c r="ES630" s="13">
        <f t="shared" si="101"/>
        <v>1073.45</v>
      </c>
      <c r="ET630" s="13">
        <f t="shared" si="102"/>
        <v>19.95</v>
      </c>
    </row>
    <row r="631" spans="122:150" ht="16.5" x14ac:dyDescent="0.2">
      <c r="DR631" s="13">
        <v>27</v>
      </c>
      <c r="DS631" s="13">
        <v>5</v>
      </c>
      <c r="DT631" s="13">
        <f t="shared" si="97"/>
        <v>2720</v>
      </c>
      <c r="EH631" s="13">
        <f>[1]新神器!HA633</f>
        <v>35</v>
      </c>
      <c r="EI631" s="13">
        <f t="shared" si="98"/>
        <v>7</v>
      </c>
      <c r="EJ631" s="13">
        <f t="shared" si="99"/>
        <v>2</v>
      </c>
      <c r="EK631" s="13">
        <f>[1]新神器!HE633</f>
        <v>1606037</v>
      </c>
      <c r="EL631" s="13" t="str">
        <f>[1]新神器!HF633</f>
        <v>神器7-1 : 15级</v>
      </c>
      <c r="EM631" s="13">
        <f>[1]新神器!HH633</f>
        <v>15</v>
      </c>
      <c r="EN631" s="13">
        <f>[1]新神器!HJ633</f>
        <v>7</v>
      </c>
      <c r="EO631" s="13">
        <f>[2]新神器!$AW632*6</f>
        <v>42882</v>
      </c>
      <c r="EP631" s="13">
        <f t="shared" si="100"/>
        <v>3702</v>
      </c>
      <c r="EQ631" s="13">
        <f t="shared" si="95"/>
        <v>1050</v>
      </c>
      <c r="ER631" s="13">
        <f>[1]新神器!$HL633</f>
        <v>23900</v>
      </c>
      <c r="ES631" s="13">
        <f t="shared" si="101"/>
        <v>1073.9000000000001</v>
      </c>
      <c r="ET631" s="13">
        <f t="shared" si="102"/>
        <v>20.68</v>
      </c>
    </row>
    <row r="632" spans="122:150" ht="16.5" x14ac:dyDescent="0.2">
      <c r="DR632" s="13">
        <v>28</v>
      </c>
      <c r="DS632" s="13">
        <v>5</v>
      </c>
      <c r="DT632" s="13">
        <f t="shared" si="97"/>
        <v>2800</v>
      </c>
      <c r="EH632" s="13">
        <f>[1]新神器!HA634</f>
        <v>35</v>
      </c>
      <c r="EI632" s="13">
        <f t="shared" si="98"/>
        <v>7</v>
      </c>
      <c r="EJ632" s="13">
        <f t="shared" si="99"/>
        <v>2</v>
      </c>
      <c r="EK632" s="13">
        <f>[1]新神器!HE634</f>
        <v>1606037</v>
      </c>
      <c r="EL632" s="13" t="str">
        <f>[1]新神器!HF634</f>
        <v>神器7-1 : 16级</v>
      </c>
      <c r="EM632" s="13">
        <f>[1]新神器!HH634</f>
        <v>16</v>
      </c>
      <c r="EN632" s="13">
        <f>[1]新神器!HJ634</f>
        <v>10</v>
      </c>
      <c r="EO632" s="13">
        <f>[2]新神器!$AW633*6</f>
        <v>46740</v>
      </c>
      <c r="EP632" s="13">
        <f t="shared" si="100"/>
        <v>3858</v>
      </c>
      <c r="EQ632" s="13">
        <f t="shared" si="95"/>
        <v>1500</v>
      </c>
      <c r="ER632" s="13">
        <f>[1]新神器!$HL634</f>
        <v>24350</v>
      </c>
      <c r="ES632" s="13">
        <f t="shared" si="101"/>
        <v>1524.35</v>
      </c>
      <c r="ET632" s="13">
        <f t="shared" si="102"/>
        <v>15.19</v>
      </c>
    </row>
    <row r="633" spans="122:150" ht="16.5" x14ac:dyDescent="0.2">
      <c r="DR633" s="13">
        <v>29</v>
      </c>
      <c r="DS633" s="13">
        <v>5</v>
      </c>
      <c r="DT633" s="13">
        <f t="shared" si="97"/>
        <v>2840</v>
      </c>
      <c r="EH633" s="13">
        <f>[1]新神器!HA635</f>
        <v>35</v>
      </c>
      <c r="EI633" s="13">
        <f t="shared" si="98"/>
        <v>7</v>
      </c>
      <c r="EJ633" s="13">
        <f t="shared" si="99"/>
        <v>2</v>
      </c>
      <c r="EK633" s="13">
        <f>[1]新神器!HE635</f>
        <v>1606037</v>
      </c>
      <c r="EL633" s="13" t="str">
        <f>[1]新神器!HF635</f>
        <v>神器7-1 : 17级</v>
      </c>
      <c r="EM633" s="13">
        <f>[1]新神器!HH635</f>
        <v>17</v>
      </c>
      <c r="EN633" s="13">
        <f>[1]新神器!HJ635</f>
        <v>10</v>
      </c>
      <c r="EO633" s="13">
        <f>[2]新神器!$AW634*6</f>
        <v>50736</v>
      </c>
      <c r="EP633" s="13">
        <f t="shared" si="100"/>
        <v>3996</v>
      </c>
      <c r="EQ633" s="13">
        <f t="shared" si="95"/>
        <v>1500</v>
      </c>
      <c r="ER633" s="13">
        <f>[1]新神器!$HL635</f>
        <v>24750</v>
      </c>
      <c r="ES633" s="13">
        <f t="shared" si="101"/>
        <v>1524.75</v>
      </c>
      <c r="ET633" s="13">
        <f t="shared" si="102"/>
        <v>15.72</v>
      </c>
    </row>
    <row r="634" spans="122:150" ht="16.5" x14ac:dyDescent="0.2">
      <c r="DR634" s="13">
        <v>30</v>
      </c>
      <c r="DS634" s="13">
        <v>5</v>
      </c>
      <c r="DT634" s="13">
        <f t="shared" si="97"/>
        <v>2880</v>
      </c>
      <c r="EH634" s="13">
        <f>[1]新神器!HA636</f>
        <v>35</v>
      </c>
      <c r="EI634" s="13">
        <f t="shared" si="98"/>
        <v>7</v>
      </c>
      <c r="EJ634" s="13">
        <f t="shared" si="99"/>
        <v>2</v>
      </c>
      <c r="EK634" s="13">
        <f>[1]新神器!HE636</f>
        <v>1606037</v>
      </c>
      <c r="EL634" s="13" t="str">
        <f>[1]新神器!HF636</f>
        <v>神器7-1 : 18级</v>
      </c>
      <c r="EM634" s="13">
        <f>[1]新神器!HH636</f>
        <v>18</v>
      </c>
      <c r="EN634" s="13">
        <f>[1]新神器!HJ636</f>
        <v>10</v>
      </c>
      <c r="EO634" s="13">
        <f>[2]新神器!$AW635*6</f>
        <v>54858</v>
      </c>
      <c r="EP634" s="13">
        <f t="shared" si="100"/>
        <v>4122</v>
      </c>
      <c r="EQ634" s="13">
        <f t="shared" si="95"/>
        <v>1500</v>
      </c>
      <c r="ER634" s="13">
        <f>[1]新神器!$HL636</f>
        <v>25150</v>
      </c>
      <c r="ES634" s="13">
        <f t="shared" si="101"/>
        <v>1525.15</v>
      </c>
      <c r="ET634" s="13">
        <f t="shared" si="102"/>
        <v>16.22</v>
      </c>
    </row>
    <row r="635" spans="122:150" ht="16.5" x14ac:dyDescent="0.2">
      <c r="DR635" s="13">
        <v>31</v>
      </c>
      <c r="DS635" s="13">
        <v>5</v>
      </c>
      <c r="DT635" s="13">
        <f t="shared" si="97"/>
        <v>5480</v>
      </c>
      <c r="EH635" s="13">
        <f>[1]新神器!HA637</f>
        <v>35</v>
      </c>
      <c r="EI635" s="13">
        <f t="shared" si="98"/>
        <v>7</v>
      </c>
      <c r="EJ635" s="13">
        <f t="shared" si="99"/>
        <v>2</v>
      </c>
      <c r="EK635" s="13">
        <f>[1]新神器!HE637</f>
        <v>1606037</v>
      </c>
      <c r="EL635" s="13" t="str">
        <f>[1]新神器!HF637</f>
        <v>神器7-1 : 19级</v>
      </c>
      <c r="EM635" s="13">
        <f>[1]新神器!HH637</f>
        <v>19</v>
      </c>
      <c r="EN635" s="13">
        <f>[1]新神器!HJ637</f>
        <v>15</v>
      </c>
      <c r="EO635" s="13">
        <f>[2]新神器!$AW636*6</f>
        <v>59112</v>
      </c>
      <c r="EP635" s="13">
        <f t="shared" si="100"/>
        <v>4254</v>
      </c>
      <c r="EQ635" s="13">
        <f t="shared" si="95"/>
        <v>2250</v>
      </c>
      <c r="ER635" s="13">
        <f>[1]新神器!$HL637</f>
        <v>25600</v>
      </c>
      <c r="ES635" s="13">
        <f t="shared" si="101"/>
        <v>2275.6</v>
      </c>
      <c r="ET635" s="13">
        <f t="shared" si="102"/>
        <v>11.22</v>
      </c>
    </row>
    <row r="636" spans="122:150" ht="16.5" x14ac:dyDescent="0.2">
      <c r="DR636" s="13">
        <v>32</v>
      </c>
      <c r="DS636" s="13">
        <v>5</v>
      </c>
      <c r="DT636" s="13">
        <f t="shared" si="97"/>
        <v>5880</v>
      </c>
      <c r="EH636" s="13">
        <f>[1]新神器!HA638</f>
        <v>35</v>
      </c>
      <c r="EI636" s="13">
        <f t="shared" si="98"/>
        <v>7</v>
      </c>
      <c r="EJ636" s="13">
        <f t="shared" si="99"/>
        <v>2</v>
      </c>
      <c r="EK636" s="13">
        <f>[1]新神器!HE638</f>
        <v>1606037</v>
      </c>
      <c r="EL636" s="13" t="str">
        <f>[1]新神器!HF638</f>
        <v>神器7-1 : 20级</v>
      </c>
      <c r="EM636" s="13">
        <f>[1]新神器!HH638</f>
        <v>20</v>
      </c>
      <c r="EN636" s="13">
        <f>[1]新神器!HJ638</f>
        <v>15</v>
      </c>
      <c r="EO636" s="13">
        <f>[2]新神器!$AW637*6</f>
        <v>63492</v>
      </c>
      <c r="EP636" s="13">
        <f t="shared" si="100"/>
        <v>4380</v>
      </c>
      <c r="EQ636" s="13">
        <f t="shared" si="95"/>
        <v>2250</v>
      </c>
      <c r="ER636" s="13">
        <f>[1]新神器!$HL638</f>
        <v>25950</v>
      </c>
      <c r="ES636" s="13">
        <f t="shared" si="101"/>
        <v>2275.9499999999998</v>
      </c>
      <c r="ET636" s="13">
        <f t="shared" si="102"/>
        <v>11.55</v>
      </c>
    </row>
    <row r="637" spans="122:150" ht="16.5" x14ac:dyDescent="0.2">
      <c r="DR637" s="13">
        <v>33</v>
      </c>
      <c r="DS637" s="13">
        <v>5</v>
      </c>
      <c r="DT637" s="13">
        <f t="shared" si="97"/>
        <v>6240</v>
      </c>
      <c r="EH637" s="13">
        <f>[1]新神器!HA639</f>
        <v>35</v>
      </c>
      <c r="EI637" s="13">
        <f t="shared" si="98"/>
        <v>7</v>
      </c>
      <c r="EJ637" s="13">
        <f t="shared" si="99"/>
        <v>2</v>
      </c>
      <c r="EK637" s="13">
        <f>[1]新神器!HE639</f>
        <v>1606037</v>
      </c>
      <c r="EL637" s="13" t="str">
        <f>[1]新神器!HF639</f>
        <v>神器7-1 : 21级</v>
      </c>
      <c r="EM637" s="13">
        <f>[1]新神器!HH639</f>
        <v>21</v>
      </c>
      <c r="EN637" s="13">
        <f>[1]新神器!HJ639</f>
        <v>15</v>
      </c>
      <c r="EO637" s="13">
        <f>[2]新神器!$AW638*6</f>
        <v>68040</v>
      </c>
      <c r="EP637" s="13">
        <f t="shared" si="100"/>
        <v>4548</v>
      </c>
      <c r="EQ637" s="13">
        <f t="shared" si="95"/>
        <v>2250</v>
      </c>
      <c r="ER637" s="13">
        <f>[1]新神器!$HL639</f>
        <v>26400</v>
      </c>
      <c r="ES637" s="13">
        <f t="shared" si="101"/>
        <v>2276.4</v>
      </c>
      <c r="ET637" s="13">
        <f t="shared" si="102"/>
        <v>11.99</v>
      </c>
    </row>
    <row r="638" spans="122:150" ht="16.5" x14ac:dyDescent="0.2">
      <c r="DR638" s="13">
        <v>34</v>
      </c>
      <c r="DS638" s="13">
        <v>5</v>
      </c>
      <c r="DT638" s="13">
        <f t="shared" si="97"/>
        <v>6640</v>
      </c>
      <c r="EH638" s="13">
        <f>[1]新神器!HA640</f>
        <v>36</v>
      </c>
      <c r="EI638" s="13">
        <f t="shared" si="98"/>
        <v>7</v>
      </c>
      <c r="EJ638" s="13">
        <f t="shared" si="99"/>
        <v>2</v>
      </c>
      <c r="EK638" s="13">
        <f>[1]新神器!HE640</f>
        <v>1606038</v>
      </c>
      <c r="EL638" s="13" t="str">
        <f>[1]新神器!HF640</f>
        <v>神器7-2 : 1级</v>
      </c>
      <c r="EM638" s="13">
        <f>[1]新神器!HH640</f>
        <v>1</v>
      </c>
      <c r="EN638" s="13">
        <f>[1]新神器!HJ640</f>
        <v>1</v>
      </c>
      <c r="EO638" s="13">
        <f>[2]新神器!$AW639*6</f>
        <v>9840</v>
      </c>
      <c r="EP638" s="13">
        <f t="shared" si="100"/>
        <v>9840</v>
      </c>
      <c r="EQ638" s="13">
        <f t="shared" si="95"/>
        <v>150</v>
      </c>
      <c r="ER638" s="13">
        <f>[1]新神器!$HL640</f>
        <v>16700</v>
      </c>
      <c r="ES638" s="13">
        <f t="shared" si="101"/>
        <v>166.7</v>
      </c>
      <c r="ET638" s="13">
        <f t="shared" si="102"/>
        <v>354.17</v>
      </c>
    </row>
    <row r="639" spans="122:150" ht="16.5" x14ac:dyDescent="0.2">
      <c r="DR639" s="13">
        <v>35</v>
      </c>
      <c r="DS639" s="13">
        <v>5</v>
      </c>
      <c r="DT639" s="13">
        <f t="shared" si="97"/>
        <v>7040</v>
      </c>
      <c r="EH639" s="13">
        <f>[1]新神器!HA641</f>
        <v>36</v>
      </c>
      <c r="EI639" s="13">
        <f t="shared" si="98"/>
        <v>7</v>
      </c>
      <c r="EJ639" s="13">
        <f t="shared" si="99"/>
        <v>2</v>
      </c>
      <c r="EK639" s="13">
        <f>[1]新神器!HE641</f>
        <v>1606038</v>
      </c>
      <c r="EL639" s="13" t="str">
        <f>[1]新神器!HF641</f>
        <v>神器7-2 : 2级</v>
      </c>
      <c r="EM639" s="13">
        <f>[1]新神器!HH641</f>
        <v>2</v>
      </c>
      <c r="EN639" s="13">
        <f>[1]新神器!HJ641</f>
        <v>1</v>
      </c>
      <c r="EO639" s="13">
        <f>[2]新神器!$AW640*6</f>
        <v>15360</v>
      </c>
      <c r="EP639" s="13">
        <f t="shared" si="100"/>
        <v>5520</v>
      </c>
      <c r="EQ639" s="13">
        <f t="shared" si="95"/>
        <v>150</v>
      </c>
      <c r="ER639" s="13">
        <f>[1]新神器!$HL641</f>
        <v>17350</v>
      </c>
      <c r="ES639" s="13">
        <f t="shared" si="101"/>
        <v>167.35</v>
      </c>
      <c r="ET639" s="13">
        <f t="shared" si="102"/>
        <v>197.91</v>
      </c>
    </row>
    <row r="640" spans="122:150" ht="16.5" x14ac:dyDescent="0.2">
      <c r="DR640" s="13">
        <v>36</v>
      </c>
      <c r="DS640" s="13">
        <v>5</v>
      </c>
      <c r="DT640" s="13">
        <f t="shared" si="97"/>
        <v>7400</v>
      </c>
      <c r="EH640" s="13">
        <f>[1]新神器!HA642</f>
        <v>36</v>
      </c>
      <c r="EI640" s="13">
        <f t="shared" si="98"/>
        <v>7</v>
      </c>
      <c r="EJ640" s="13">
        <f t="shared" si="99"/>
        <v>2</v>
      </c>
      <c r="EK640" s="13">
        <f>[1]新神器!HE642</f>
        <v>1606038</v>
      </c>
      <c r="EL640" s="13" t="str">
        <f>[1]新神器!HF642</f>
        <v>神器7-2 : 3级</v>
      </c>
      <c r="EM640" s="13">
        <f>[1]新神器!HH642</f>
        <v>3</v>
      </c>
      <c r="EN640" s="13">
        <f>[1]新神器!HJ642</f>
        <v>1</v>
      </c>
      <c r="EO640" s="13">
        <f>[2]新神器!$AW641*6</f>
        <v>21270</v>
      </c>
      <c r="EP640" s="13">
        <f t="shared" si="100"/>
        <v>5910</v>
      </c>
      <c r="EQ640" s="13">
        <f t="shared" si="95"/>
        <v>150</v>
      </c>
      <c r="ER640" s="13">
        <f>[1]新神器!$HL642</f>
        <v>17950</v>
      </c>
      <c r="ES640" s="13">
        <f t="shared" si="101"/>
        <v>167.95</v>
      </c>
      <c r="ET640" s="13">
        <f t="shared" si="102"/>
        <v>211.13</v>
      </c>
    </row>
    <row r="641" spans="122:150" ht="16.5" x14ac:dyDescent="0.2">
      <c r="DR641" s="13">
        <v>37</v>
      </c>
      <c r="DS641" s="13">
        <v>5</v>
      </c>
      <c r="DT641" s="13">
        <f t="shared" si="97"/>
        <v>7800</v>
      </c>
      <c r="EH641" s="13">
        <f>[1]新神器!HA643</f>
        <v>36</v>
      </c>
      <c r="EI641" s="13">
        <f t="shared" si="98"/>
        <v>7</v>
      </c>
      <c r="EJ641" s="13">
        <f t="shared" si="99"/>
        <v>2</v>
      </c>
      <c r="EK641" s="13">
        <f>[1]新神器!HE643</f>
        <v>1606038</v>
      </c>
      <c r="EL641" s="13" t="str">
        <f>[1]新神器!HF643</f>
        <v>神器7-2 : 4级</v>
      </c>
      <c r="EM641" s="13">
        <f>[1]新神器!HH643</f>
        <v>4</v>
      </c>
      <c r="EN641" s="13">
        <f>[1]新神器!HJ643</f>
        <v>2</v>
      </c>
      <c r="EO641" s="13">
        <f>[2]新神器!$AW642*6</f>
        <v>27570</v>
      </c>
      <c r="EP641" s="13">
        <f t="shared" si="100"/>
        <v>6300</v>
      </c>
      <c r="EQ641" s="13">
        <f t="shared" si="95"/>
        <v>300</v>
      </c>
      <c r="ER641" s="13">
        <f>[1]新神器!$HL643</f>
        <v>18500</v>
      </c>
      <c r="ES641" s="13">
        <f t="shared" si="101"/>
        <v>318.5</v>
      </c>
      <c r="ET641" s="13">
        <f t="shared" si="102"/>
        <v>118.68</v>
      </c>
    </row>
    <row r="642" spans="122:150" ht="16.5" x14ac:dyDescent="0.2">
      <c r="DR642" s="13">
        <v>38</v>
      </c>
      <c r="DS642" s="13">
        <v>5</v>
      </c>
      <c r="DT642" s="13">
        <f t="shared" si="97"/>
        <v>8160</v>
      </c>
      <c r="EH642" s="13">
        <f>[1]新神器!HA644</f>
        <v>36</v>
      </c>
      <c r="EI642" s="13">
        <f t="shared" si="98"/>
        <v>7</v>
      </c>
      <c r="EJ642" s="13">
        <f t="shared" si="99"/>
        <v>2</v>
      </c>
      <c r="EK642" s="13">
        <f>[1]新神器!HE644</f>
        <v>1606038</v>
      </c>
      <c r="EL642" s="13" t="str">
        <f>[1]新神器!HF644</f>
        <v>神器7-2 : 5级</v>
      </c>
      <c r="EM642" s="13">
        <f>[1]新神器!HH644</f>
        <v>5</v>
      </c>
      <c r="EN642" s="13">
        <f>[1]新神器!HJ644</f>
        <v>2</v>
      </c>
      <c r="EO642" s="13">
        <f>[2]新神器!$AW643*6</f>
        <v>34230</v>
      </c>
      <c r="EP642" s="13">
        <f t="shared" si="100"/>
        <v>6660</v>
      </c>
      <c r="EQ642" s="13">
        <f t="shared" si="95"/>
        <v>300</v>
      </c>
      <c r="ER642" s="13">
        <f>[1]新神器!$HL644</f>
        <v>19050</v>
      </c>
      <c r="ES642" s="13">
        <f t="shared" si="101"/>
        <v>319.05</v>
      </c>
      <c r="ET642" s="13">
        <f t="shared" si="102"/>
        <v>125.25</v>
      </c>
    </row>
    <row r="643" spans="122:150" ht="16.5" x14ac:dyDescent="0.2">
      <c r="DR643" s="13">
        <v>39</v>
      </c>
      <c r="DS643" s="13">
        <v>5</v>
      </c>
      <c r="DT643" s="13">
        <f t="shared" si="97"/>
        <v>8560</v>
      </c>
      <c r="EH643" s="13">
        <f>[1]新神器!HA645</f>
        <v>36</v>
      </c>
      <c r="EI643" s="13">
        <f t="shared" si="98"/>
        <v>7</v>
      </c>
      <c r="EJ643" s="13">
        <f t="shared" si="99"/>
        <v>2</v>
      </c>
      <c r="EK643" s="13">
        <f>[1]新神器!HE645</f>
        <v>1606038</v>
      </c>
      <c r="EL643" s="13" t="str">
        <f>[1]新神器!HF645</f>
        <v>神器7-2 : 6级</v>
      </c>
      <c r="EM643" s="13">
        <f>[1]新神器!HH645</f>
        <v>6</v>
      </c>
      <c r="EN643" s="13">
        <f>[1]新神器!HJ645</f>
        <v>2</v>
      </c>
      <c r="EO643" s="13">
        <f>[2]新神器!$AW644*6</f>
        <v>41310</v>
      </c>
      <c r="EP643" s="13">
        <f t="shared" si="100"/>
        <v>7080</v>
      </c>
      <c r="EQ643" s="13">
        <f t="shared" si="95"/>
        <v>300</v>
      </c>
      <c r="ER643" s="13">
        <f>[1]新神器!$HL645</f>
        <v>19600</v>
      </c>
      <c r="ES643" s="13">
        <f t="shared" si="101"/>
        <v>319.60000000000002</v>
      </c>
      <c r="ET643" s="13">
        <f t="shared" si="102"/>
        <v>132.91999999999999</v>
      </c>
    </row>
    <row r="644" spans="122:150" ht="16.5" x14ac:dyDescent="0.2">
      <c r="DR644" s="13">
        <v>40</v>
      </c>
      <c r="DS644" s="13">
        <v>5</v>
      </c>
      <c r="DT644" s="13">
        <f t="shared" si="97"/>
        <v>8960</v>
      </c>
      <c r="EH644" s="13">
        <f>[1]新神器!HA646</f>
        <v>36</v>
      </c>
      <c r="EI644" s="13">
        <f t="shared" si="98"/>
        <v>7</v>
      </c>
      <c r="EJ644" s="13">
        <f t="shared" si="99"/>
        <v>2</v>
      </c>
      <c r="EK644" s="13">
        <f>[1]新神器!HE646</f>
        <v>1606038</v>
      </c>
      <c r="EL644" s="13" t="str">
        <f>[1]新神器!HF646</f>
        <v>神器7-2 : 7级</v>
      </c>
      <c r="EM644" s="13">
        <f>[1]新神器!HH646</f>
        <v>7</v>
      </c>
      <c r="EN644" s="13">
        <f>[1]新神器!HJ646</f>
        <v>3</v>
      </c>
      <c r="EO644" s="13">
        <f>[2]新神器!$AW645*6</f>
        <v>48780</v>
      </c>
      <c r="EP644" s="13">
        <f t="shared" si="100"/>
        <v>7470</v>
      </c>
      <c r="EQ644" s="13">
        <f t="shared" si="95"/>
        <v>450</v>
      </c>
      <c r="ER644" s="13">
        <f>[1]新神器!$HL646</f>
        <v>20150</v>
      </c>
      <c r="ES644" s="13">
        <f t="shared" si="101"/>
        <v>470.15</v>
      </c>
      <c r="ET644" s="13">
        <f t="shared" si="102"/>
        <v>95.33</v>
      </c>
    </row>
    <row r="645" spans="122:150" ht="16.5" x14ac:dyDescent="0.2">
      <c r="DR645" s="13">
        <v>41</v>
      </c>
      <c r="DS645" s="13">
        <v>5</v>
      </c>
      <c r="DT645" s="13">
        <f t="shared" si="97"/>
        <v>9320</v>
      </c>
      <c r="EH645" s="13">
        <f>[1]新神器!HA647</f>
        <v>36</v>
      </c>
      <c r="EI645" s="13">
        <f t="shared" si="98"/>
        <v>7</v>
      </c>
      <c r="EJ645" s="13">
        <f t="shared" si="99"/>
        <v>2</v>
      </c>
      <c r="EK645" s="13">
        <f>[1]新神器!HE647</f>
        <v>1606038</v>
      </c>
      <c r="EL645" s="13" t="str">
        <f>[1]新神器!HF647</f>
        <v>神器7-2 : 8级</v>
      </c>
      <c r="EM645" s="13">
        <f>[1]新神器!HH647</f>
        <v>8</v>
      </c>
      <c r="EN645" s="13">
        <f>[1]新神器!HJ647</f>
        <v>3</v>
      </c>
      <c r="EO645" s="13">
        <f>[2]新神器!$AW646*6</f>
        <v>56700</v>
      </c>
      <c r="EP645" s="13">
        <f t="shared" si="100"/>
        <v>7920</v>
      </c>
      <c r="EQ645" s="13">
        <f t="shared" ref="EQ645:EQ708" si="103">EN645*INDEX($EB$5:$EB$46,MATCH(EK645,$EA$5:$EA$46,0))</f>
        <v>450</v>
      </c>
      <c r="ER645" s="13">
        <f>[1]新神器!$HL647</f>
        <v>20650</v>
      </c>
      <c r="ES645" s="13">
        <f t="shared" si="101"/>
        <v>470.65</v>
      </c>
      <c r="ET645" s="13">
        <f t="shared" si="102"/>
        <v>100.97</v>
      </c>
    </row>
    <row r="646" spans="122:150" ht="16.5" x14ac:dyDescent="0.2">
      <c r="DR646" s="13">
        <v>42</v>
      </c>
      <c r="DS646" s="13">
        <v>5</v>
      </c>
      <c r="DT646" s="13">
        <f t="shared" ref="DT646:DT709" si="104">INDEX($DL$5:$DO$154,DR646,MIN(DS646,4))</f>
        <v>9720</v>
      </c>
      <c r="EH646" s="13">
        <f>[1]新神器!HA648</f>
        <v>36</v>
      </c>
      <c r="EI646" s="13">
        <f t="shared" ref="EI646:EI709" si="105">INDEX($DX$5:$DX$46,EH646)</f>
        <v>7</v>
      </c>
      <c r="EJ646" s="13">
        <f t="shared" ref="EJ646:EJ709" si="106">INDEX($DZ$5:$DZ$46,EH646)</f>
        <v>2</v>
      </c>
      <c r="EK646" s="13">
        <f>[1]新神器!HE648</f>
        <v>1606038</v>
      </c>
      <c r="EL646" s="13" t="str">
        <f>[1]新神器!HF648</f>
        <v>神器7-2 : 9级</v>
      </c>
      <c r="EM646" s="13">
        <f>[1]新神器!HH648</f>
        <v>9</v>
      </c>
      <c r="EN646" s="13">
        <f>[1]新神器!HJ648</f>
        <v>3</v>
      </c>
      <c r="EO646" s="13">
        <f>[2]新神器!$AW647*6</f>
        <v>64950</v>
      </c>
      <c r="EP646" s="13">
        <f t="shared" ref="EP646:EP709" si="107">IF(EM646&gt;1,EO646-EO645,EO646)</f>
        <v>8250</v>
      </c>
      <c r="EQ646" s="13">
        <f t="shared" si="103"/>
        <v>450</v>
      </c>
      <c r="ER646" s="13">
        <f>[1]新神器!$HL648</f>
        <v>21150</v>
      </c>
      <c r="ES646" s="13">
        <f t="shared" ref="ES646:ES709" si="108">EQ646+ER646/1000</f>
        <v>471.15</v>
      </c>
      <c r="ET646" s="13">
        <f t="shared" ref="ET646:ET709" si="109">ROUND(EP646*6/ES646,2)</f>
        <v>105.06</v>
      </c>
    </row>
    <row r="647" spans="122:150" ht="16.5" x14ac:dyDescent="0.2">
      <c r="DR647" s="13">
        <v>43</v>
      </c>
      <c r="DS647" s="13">
        <v>5</v>
      </c>
      <c r="DT647" s="13">
        <f t="shared" si="104"/>
        <v>10080</v>
      </c>
      <c r="EH647" s="13">
        <f>[1]新神器!HA649</f>
        <v>36</v>
      </c>
      <c r="EI647" s="13">
        <f t="shared" si="105"/>
        <v>7</v>
      </c>
      <c r="EJ647" s="13">
        <f t="shared" si="106"/>
        <v>2</v>
      </c>
      <c r="EK647" s="13">
        <f>[1]新神器!HE649</f>
        <v>1606038</v>
      </c>
      <c r="EL647" s="13" t="str">
        <f>[1]新神器!HF649</f>
        <v>神器7-2 : 10级</v>
      </c>
      <c r="EM647" s="13">
        <f>[1]新神器!HH649</f>
        <v>10</v>
      </c>
      <c r="EN647" s="13">
        <f>[1]新神器!HJ649</f>
        <v>5</v>
      </c>
      <c r="EO647" s="13">
        <f>[2]新神器!$AW648*6</f>
        <v>73620</v>
      </c>
      <c r="EP647" s="13">
        <f t="shared" si="107"/>
        <v>8670</v>
      </c>
      <c r="EQ647" s="13">
        <f t="shared" si="103"/>
        <v>750</v>
      </c>
      <c r="ER647" s="13">
        <f>[1]新神器!$HL649</f>
        <v>21650</v>
      </c>
      <c r="ES647" s="13">
        <f t="shared" si="108"/>
        <v>771.65</v>
      </c>
      <c r="ET647" s="13">
        <f t="shared" si="109"/>
        <v>67.41</v>
      </c>
    </row>
    <row r="648" spans="122:150" ht="16.5" x14ac:dyDescent="0.2">
      <c r="DR648" s="13">
        <v>44</v>
      </c>
      <c r="DS648" s="13">
        <v>5</v>
      </c>
      <c r="DT648" s="13">
        <f t="shared" si="104"/>
        <v>10480</v>
      </c>
      <c r="EH648" s="13">
        <f>[1]新神器!HA650</f>
        <v>36</v>
      </c>
      <c r="EI648" s="13">
        <f t="shared" si="105"/>
        <v>7</v>
      </c>
      <c r="EJ648" s="13">
        <f t="shared" si="106"/>
        <v>2</v>
      </c>
      <c r="EK648" s="13">
        <f>[1]新神器!HE650</f>
        <v>1606038</v>
      </c>
      <c r="EL648" s="13" t="str">
        <f>[1]新神器!HF650</f>
        <v>神器7-2 : 11级</v>
      </c>
      <c r="EM648" s="13">
        <f>[1]新神器!HH650</f>
        <v>11</v>
      </c>
      <c r="EN648" s="13">
        <f>[1]新神器!HJ650</f>
        <v>5</v>
      </c>
      <c r="EO648" s="13">
        <f>[2]新神器!$AW649*6</f>
        <v>82650</v>
      </c>
      <c r="EP648" s="13">
        <f t="shared" si="107"/>
        <v>9030</v>
      </c>
      <c r="EQ648" s="13">
        <f t="shared" si="103"/>
        <v>750</v>
      </c>
      <c r="ER648" s="13">
        <f>[1]新神器!$HL650</f>
        <v>22100</v>
      </c>
      <c r="ES648" s="13">
        <f t="shared" si="108"/>
        <v>772.1</v>
      </c>
      <c r="ET648" s="13">
        <f t="shared" si="109"/>
        <v>70.17</v>
      </c>
    </row>
    <row r="649" spans="122:150" ht="16.5" x14ac:dyDescent="0.2">
      <c r="DR649" s="13">
        <v>45</v>
      </c>
      <c r="DS649" s="13">
        <v>5</v>
      </c>
      <c r="DT649" s="13">
        <f t="shared" si="104"/>
        <v>10880</v>
      </c>
      <c r="EH649" s="13">
        <f>[1]新神器!HA651</f>
        <v>36</v>
      </c>
      <c r="EI649" s="13">
        <f t="shared" si="105"/>
        <v>7</v>
      </c>
      <c r="EJ649" s="13">
        <f t="shared" si="106"/>
        <v>2</v>
      </c>
      <c r="EK649" s="13">
        <f>[1]新神器!HE651</f>
        <v>1606038</v>
      </c>
      <c r="EL649" s="13" t="str">
        <f>[1]新神器!HF651</f>
        <v>神器7-2 : 12级</v>
      </c>
      <c r="EM649" s="13">
        <f>[1]新神器!HH651</f>
        <v>12</v>
      </c>
      <c r="EN649" s="13">
        <f>[1]新神器!HJ651</f>
        <v>6</v>
      </c>
      <c r="EO649" s="13">
        <f>[2]新神器!$AW650*6</f>
        <v>92100</v>
      </c>
      <c r="EP649" s="13">
        <f t="shared" si="107"/>
        <v>9450</v>
      </c>
      <c r="EQ649" s="13">
        <f t="shared" si="103"/>
        <v>900</v>
      </c>
      <c r="ER649" s="13">
        <f>[1]新神器!$HL651</f>
        <v>22550</v>
      </c>
      <c r="ES649" s="13">
        <f t="shared" si="108"/>
        <v>922.55</v>
      </c>
      <c r="ET649" s="13">
        <f t="shared" si="109"/>
        <v>61.46</v>
      </c>
    </row>
    <row r="650" spans="122:150" ht="16.5" x14ac:dyDescent="0.2">
      <c r="DR650" s="13">
        <v>46</v>
      </c>
      <c r="DS650" s="13">
        <v>5</v>
      </c>
      <c r="DT650" s="13">
        <f t="shared" si="104"/>
        <v>11280</v>
      </c>
      <c r="EH650" s="13">
        <f>[1]新神器!HA652</f>
        <v>36</v>
      </c>
      <c r="EI650" s="13">
        <f t="shared" si="105"/>
        <v>7</v>
      </c>
      <c r="EJ650" s="13">
        <f t="shared" si="106"/>
        <v>2</v>
      </c>
      <c r="EK650" s="13">
        <f>[1]新神器!HE652</f>
        <v>1606038</v>
      </c>
      <c r="EL650" s="13" t="str">
        <f>[1]新神器!HF652</f>
        <v>神器7-2 : 13级</v>
      </c>
      <c r="EM650" s="13">
        <f>[1]新神器!HH652</f>
        <v>13</v>
      </c>
      <c r="EN650" s="13">
        <f>[1]新神器!HJ652</f>
        <v>7</v>
      </c>
      <c r="EO650" s="13">
        <f>[2]新神器!$AW651*6</f>
        <v>101940</v>
      </c>
      <c r="EP650" s="13">
        <f t="shared" si="107"/>
        <v>9840</v>
      </c>
      <c r="EQ650" s="13">
        <f t="shared" si="103"/>
        <v>1050</v>
      </c>
      <c r="ER650" s="13">
        <f>[1]新神器!$HL652</f>
        <v>23000</v>
      </c>
      <c r="ES650" s="13">
        <f t="shared" si="108"/>
        <v>1073</v>
      </c>
      <c r="ET650" s="13">
        <f t="shared" si="109"/>
        <v>55.02</v>
      </c>
    </row>
    <row r="651" spans="122:150" ht="16.5" x14ac:dyDescent="0.2">
      <c r="DR651" s="13">
        <v>47</v>
      </c>
      <c r="DS651" s="13">
        <v>5</v>
      </c>
      <c r="DT651" s="13">
        <f t="shared" si="104"/>
        <v>11640</v>
      </c>
      <c r="EH651" s="13">
        <f>[1]新神器!HA653</f>
        <v>36</v>
      </c>
      <c r="EI651" s="13">
        <f t="shared" si="105"/>
        <v>7</v>
      </c>
      <c r="EJ651" s="13">
        <f t="shared" si="106"/>
        <v>2</v>
      </c>
      <c r="EK651" s="13">
        <f>[1]新神器!HE653</f>
        <v>1606038</v>
      </c>
      <c r="EL651" s="13" t="str">
        <f>[1]新神器!HF653</f>
        <v>神器7-2 : 14级</v>
      </c>
      <c r="EM651" s="13">
        <f>[1]新神器!HH653</f>
        <v>14</v>
      </c>
      <c r="EN651" s="13">
        <f>[1]新神器!HJ653</f>
        <v>7</v>
      </c>
      <c r="EO651" s="13">
        <f>[2]新神器!$AW652*6</f>
        <v>112200</v>
      </c>
      <c r="EP651" s="13">
        <f t="shared" si="107"/>
        <v>10260</v>
      </c>
      <c r="EQ651" s="13">
        <f t="shared" si="103"/>
        <v>1050</v>
      </c>
      <c r="ER651" s="13">
        <f>[1]新神器!$HL653</f>
        <v>23450</v>
      </c>
      <c r="ES651" s="13">
        <f t="shared" si="108"/>
        <v>1073.45</v>
      </c>
      <c r="ET651" s="13">
        <f t="shared" si="109"/>
        <v>57.35</v>
      </c>
    </row>
    <row r="652" spans="122:150" ht="16.5" x14ac:dyDescent="0.2">
      <c r="DR652" s="13">
        <v>48</v>
      </c>
      <c r="DS652" s="13">
        <v>5</v>
      </c>
      <c r="DT652" s="13">
        <f t="shared" si="104"/>
        <v>12040</v>
      </c>
      <c r="EH652" s="13">
        <f>[1]新神器!HA654</f>
        <v>36</v>
      </c>
      <c r="EI652" s="13">
        <f t="shared" si="105"/>
        <v>7</v>
      </c>
      <c r="EJ652" s="13">
        <f t="shared" si="106"/>
        <v>2</v>
      </c>
      <c r="EK652" s="13">
        <f>[1]新神器!HE654</f>
        <v>1606038</v>
      </c>
      <c r="EL652" s="13" t="str">
        <f>[1]新神器!HF654</f>
        <v>神器7-2 : 15级</v>
      </c>
      <c r="EM652" s="13">
        <f>[1]新神器!HH654</f>
        <v>15</v>
      </c>
      <c r="EN652" s="13">
        <f>[1]新神器!HJ654</f>
        <v>7</v>
      </c>
      <c r="EO652" s="13">
        <f>[2]新神器!$AW653*6</f>
        <v>122820</v>
      </c>
      <c r="EP652" s="13">
        <f t="shared" si="107"/>
        <v>10620</v>
      </c>
      <c r="EQ652" s="13">
        <f t="shared" si="103"/>
        <v>1050</v>
      </c>
      <c r="ER652" s="13">
        <f>[1]新神器!$HL654</f>
        <v>23900</v>
      </c>
      <c r="ES652" s="13">
        <f t="shared" si="108"/>
        <v>1073.9000000000001</v>
      </c>
      <c r="ET652" s="13">
        <f t="shared" si="109"/>
        <v>59.34</v>
      </c>
    </row>
    <row r="653" spans="122:150" ht="16.5" x14ac:dyDescent="0.2">
      <c r="DR653" s="13">
        <v>49</v>
      </c>
      <c r="DS653" s="13">
        <v>5</v>
      </c>
      <c r="DT653" s="13">
        <f t="shared" si="104"/>
        <v>12400</v>
      </c>
      <c r="EH653" s="13">
        <f>[1]新神器!HA655</f>
        <v>36</v>
      </c>
      <c r="EI653" s="13">
        <f t="shared" si="105"/>
        <v>7</v>
      </c>
      <c r="EJ653" s="13">
        <f t="shared" si="106"/>
        <v>2</v>
      </c>
      <c r="EK653" s="13">
        <f>[1]新神器!HE655</f>
        <v>1606038</v>
      </c>
      <c r="EL653" s="13" t="str">
        <f>[1]新神器!HF655</f>
        <v>神器7-2 : 16级</v>
      </c>
      <c r="EM653" s="13">
        <f>[1]新神器!HH655</f>
        <v>16</v>
      </c>
      <c r="EN653" s="13">
        <f>[1]新神器!HJ655</f>
        <v>10</v>
      </c>
      <c r="EO653" s="13">
        <f>[2]新神器!$AW654*6</f>
        <v>133860</v>
      </c>
      <c r="EP653" s="13">
        <f t="shared" si="107"/>
        <v>11040</v>
      </c>
      <c r="EQ653" s="13">
        <f t="shared" si="103"/>
        <v>1500</v>
      </c>
      <c r="ER653" s="13">
        <f>[1]新神器!$HL655</f>
        <v>24350</v>
      </c>
      <c r="ES653" s="13">
        <f t="shared" si="108"/>
        <v>1524.35</v>
      </c>
      <c r="ET653" s="13">
        <f t="shared" si="109"/>
        <v>43.45</v>
      </c>
    </row>
    <row r="654" spans="122:150" ht="16.5" x14ac:dyDescent="0.2">
      <c r="DR654" s="13">
        <v>50</v>
      </c>
      <c r="DS654" s="13">
        <v>5</v>
      </c>
      <c r="DT654" s="13">
        <f t="shared" si="104"/>
        <v>12800</v>
      </c>
      <c r="EH654" s="13">
        <f>[1]新神器!HA656</f>
        <v>36</v>
      </c>
      <c r="EI654" s="13">
        <f t="shared" si="105"/>
        <v>7</v>
      </c>
      <c r="EJ654" s="13">
        <f t="shared" si="106"/>
        <v>2</v>
      </c>
      <c r="EK654" s="13">
        <f>[1]新神器!HE656</f>
        <v>1606038</v>
      </c>
      <c r="EL654" s="13" t="str">
        <f>[1]新神器!HF656</f>
        <v>神器7-2 : 17级</v>
      </c>
      <c r="EM654" s="13">
        <f>[1]新神器!HH656</f>
        <v>17</v>
      </c>
      <c r="EN654" s="13">
        <f>[1]新神器!HJ656</f>
        <v>10</v>
      </c>
      <c r="EO654" s="13">
        <f>[2]新神器!$AW655*6</f>
        <v>145230</v>
      </c>
      <c r="EP654" s="13">
        <f t="shared" si="107"/>
        <v>11370</v>
      </c>
      <c r="EQ654" s="13">
        <f t="shared" si="103"/>
        <v>1500</v>
      </c>
      <c r="ER654" s="13">
        <f>[1]新神器!$HL656</f>
        <v>24750</v>
      </c>
      <c r="ES654" s="13">
        <f t="shared" si="108"/>
        <v>1524.75</v>
      </c>
      <c r="ET654" s="13">
        <f t="shared" si="109"/>
        <v>44.74</v>
      </c>
    </row>
    <row r="655" spans="122:150" ht="16.5" x14ac:dyDescent="0.2">
      <c r="DR655" s="13">
        <v>51</v>
      </c>
      <c r="DS655" s="13">
        <v>5</v>
      </c>
      <c r="DT655" s="13">
        <f t="shared" si="104"/>
        <v>13520</v>
      </c>
      <c r="EH655" s="13">
        <f>[1]新神器!HA657</f>
        <v>36</v>
      </c>
      <c r="EI655" s="13">
        <f t="shared" si="105"/>
        <v>7</v>
      </c>
      <c r="EJ655" s="13">
        <f t="shared" si="106"/>
        <v>2</v>
      </c>
      <c r="EK655" s="13">
        <f>[1]新神器!HE657</f>
        <v>1606038</v>
      </c>
      <c r="EL655" s="13" t="str">
        <f>[1]新神器!HF657</f>
        <v>神器7-2 : 18级</v>
      </c>
      <c r="EM655" s="13">
        <f>[1]新神器!HH657</f>
        <v>18</v>
      </c>
      <c r="EN655" s="13">
        <f>[1]新神器!HJ657</f>
        <v>10</v>
      </c>
      <c r="EO655" s="13">
        <f>[2]新神器!$AW656*6</f>
        <v>157050</v>
      </c>
      <c r="EP655" s="13">
        <f t="shared" si="107"/>
        <v>11820</v>
      </c>
      <c r="EQ655" s="13">
        <f t="shared" si="103"/>
        <v>1500</v>
      </c>
      <c r="ER655" s="13">
        <f>[1]新神器!$HL657</f>
        <v>25150</v>
      </c>
      <c r="ES655" s="13">
        <f t="shared" si="108"/>
        <v>1525.15</v>
      </c>
      <c r="ET655" s="13">
        <f t="shared" si="109"/>
        <v>46.5</v>
      </c>
    </row>
    <row r="656" spans="122:150" ht="16.5" x14ac:dyDescent="0.2">
      <c r="DR656" s="13">
        <v>52</v>
      </c>
      <c r="DS656" s="13">
        <v>5</v>
      </c>
      <c r="DT656" s="13">
        <f t="shared" si="104"/>
        <v>14160</v>
      </c>
      <c r="EH656" s="13">
        <f>[1]新神器!HA658</f>
        <v>36</v>
      </c>
      <c r="EI656" s="13">
        <f t="shared" si="105"/>
        <v>7</v>
      </c>
      <c r="EJ656" s="13">
        <f t="shared" si="106"/>
        <v>2</v>
      </c>
      <c r="EK656" s="13">
        <f>[1]新神器!HE658</f>
        <v>1606038</v>
      </c>
      <c r="EL656" s="13" t="str">
        <f>[1]新神器!HF658</f>
        <v>神器7-2 : 19级</v>
      </c>
      <c r="EM656" s="13">
        <f>[1]新神器!HH658</f>
        <v>19</v>
      </c>
      <c r="EN656" s="13">
        <f>[1]新神器!HJ658</f>
        <v>15</v>
      </c>
      <c r="EO656" s="13">
        <f>[2]新神器!$AW657*6</f>
        <v>169260</v>
      </c>
      <c r="EP656" s="13">
        <f t="shared" si="107"/>
        <v>12210</v>
      </c>
      <c r="EQ656" s="13">
        <f t="shared" si="103"/>
        <v>2250</v>
      </c>
      <c r="ER656" s="13">
        <f>[1]新神器!$HL658</f>
        <v>25600</v>
      </c>
      <c r="ES656" s="13">
        <f t="shared" si="108"/>
        <v>2275.6</v>
      </c>
      <c r="ET656" s="13">
        <f t="shared" si="109"/>
        <v>32.19</v>
      </c>
    </row>
    <row r="657" spans="122:150" ht="16.5" x14ac:dyDescent="0.2">
      <c r="DR657" s="13">
        <v>53</v>
      </c>
      <c r="DS657" s="13">
        <v>5</v>
      </c>
      <c r="DT657" s="13">
        <f t="shared" si="104"/>
        <v>14760</v>
      </c>
      <c r="EH657" s="13">
        <f>[1]新神器!HA659</f>
        <v>36</v>
      </c>
      <c r="EI657" s="13">
        <f t="shared" si="105"/>
        <v>7</v>
      </c>
      <c r="EJ657" s="13">
        <f t="shared" si="106"/>
        <v>2</v>
      </c>
      <c r="EK657" s="13">
        <f>[1]新神器!HE659</f>
        <v>1606038</v>
      </c>
      <c r="EL657" s="13" t="str">
        <f>[1]新神器!HF659</f>
        <v>神器7-2 : 20级</v>
      </c>
      <c r="EM657" s="13">
        <f>[1]新神器!HH659</f>
        <v>20</v>
      </c>
      <c r="EN657" s="13">
        <f>[1]新神器!HJ659</f>
        <v>15</v>
      </c>
      <c r="EO657" s="13">
        <f>[2]新神器!$AW658*6</f>
        <v>181890</v>
      </c>
      <c r="EP657" s="13">
        <f t="shared" si="107"/>
        <v>12630</v>
      </c>
      <c r="EQ657" s="13">
        <f t="shared" si="103"/>
        <v>2250</v>
      </c>
      <c r="ER657" s="13">
        <f>[1]新神器!$HL659</f>
        <v>25950</v>
      </c>
      <c r="ES657" s="13">
        <f t="shared" si="108"/>
        <v>2275.9499999999998</v>
      </c>
      <c r="ET657" s="13">
        <f t="shared" si="109"/>
        <v>33.299999999999997</v>
      </c>
    </row>
    <row r="658" spans="122:150" ht="16.5" x14ac:dyDescent="0.2">
      <c r="DR658" s="13">
        <v>54</v>
      </c>
      <c r="DS658" s="13">
        <v>5</v>
      </c>
      <c r="DT658" s="13">
        <f t="shared" si="104"/>
        <v>15360</v>
      </c>
      <c r="EH658" s="13">
        <f>[1]新神器!HA660</f>
        <v>36</v>
      </c>
      <c r="EI658" s="13">
        <f t="shared" si="105"/>
        <v>7</v>
      </c>
      <c r="EJ658" s="13">
        <f t="shared" si="106"/>
        <v>2</v>
      </c>
      <c r="EK658" s="13">
        <f>[1]新神器!HE660</f>
        <v>1606038</v>
      </c>
      <c r="EL658" s="13" t="str">
        <f>[1]新神器!HF660</f>
        <v>神器7-2 : 21级</v>
      </c>
      <c r="EM658" s="13">
        <f>[1]新神器!HH660</f>
        <v>21</v>
      </c>
      <c r="EN658" s="13">
        <f>[1]新神器!HJ660</f>
        <v>15</v>
      </c>
      <c r="EO658" s="13">
        <f>[2]新神器!$AW659*6</f>
        <v>194820</v>
      </c>
      <c r="EP658" s="13">
        <f t="shared" si="107"/>
        <v>12930</v>
      </c>
      <c r="EQ658" s="13">
        <f t="shared" si="103"/>
        <v>2250</v>
      </c>
      <c r="ER658" s="13">
        <f>[1]新神器!$HL660</f>
        <v>26400</v>
      </c>
      <c r="ES658" s="13">
        <f t="shared" si="108"/>
        <v>2276.4</v>
      </c>
      <c r="ET658" s="13">
        <f t="shared" si="109"/>
        <v>34.08</v>
      </c>
    </row>
    <row r="659" spans="122:150" ht="16.5" x14ac:dyDescent="0.2">
      <c r="DR659" s="13">
        <v>55</v>
      </c>
      <c r="DS659" s="13">
        <v>5</v>
      </c>
      <c r="DT659" s="13">
        <f t="shared" si="104"/>
        <v>16000</v>
      </c>
      <c r="EH659" s="13">
        <f>[1]新神器!HA661</f>
        <v>37</v>
      </c>
      <c r="EI659" s="13">
        <f t="shared" si="105"/>
        <v>7</v>
      </c>
      <c r="EJ659" s="13">
        <f t="shared" si="106"/>
        <v>2</v>
      </c>
      <c r="EK659" s="13">
        <f>[1]新神器!HE661</f>
        <v>1606039</v>
      </c>
      <c r="EL659" s="13" t="str">
        <f>[1]新神器!HF661</f>
        <v>神器7-3 : 1级</v>
      </c>
      <c r="EM659" s="13">
        <f>[1]新神器!HH661</f>
        <v>1</v>
      </c>
      <c r="EN659" s="13">
        <f>[1]新神器!HJ661</f>
        <v>1</v>
      </c>
      <c r="EO659" s="13">
        <f>[2]新神器!$AW660*6</f>
        <v>7914</v>
      </c>
      <c r="EP659" s="13">
        <f t="shared" si="107"/>
        <v>7914</v>
      </c>
      <c r="EQ659" s="13">
        <f t="shared" si="103"/>
        <v>150</v>
      </c>
      <c r="ER659" s="13">
        <f>[1]新神器!$HL661</f>
        <v>16700</v>
      </c>
      <c r="ES659" s="13">
        <f t="shared" si="108"/>
        <v>166.7</v>
      </c>
      <c r="ET659" s="13">
        <f t="shared" si="109"/>
        <v>284.85000000000002</v>
      </c>
    </row>
    <row r="660" spans="122:150" ht="16.5" x14ac:dyDescent="0.2">
      <c r="DR660" s="13">
        <v>56</v>
      </c>
      <c r="DS660" s="13">
        <v>5</v>
      </c>
      <c r="DT660" s="13">
        <f t="shared" si="104"/>
        <v>16600</v>
      </c>
      <c r="EH660" s="13">
        <f>[1]新神器!HA662</f>
        <v>37</v>
      </c>
      <c r="EI660" s="13">
        <f t="shared" si="105"/>
        <v>7</v>
      </c>
      <c r="EJ660" s="13">
        <f t="shared" si="106"/>
        <v>2</v>
      </c>
      <c r="EK660" s="13">
        <f>[1]新神器!HE662</f>
        <v>1606039</v>
      </c>
      <c r="EL660" s="13" t="str">
        <f>[1]新神器!HF662</f>
        <v>神器7-3 : 2级</v>
      </c>
      <c r="EM660" s="13">
        <f>[1]新神器!HH662</f>
        <v>2</v>
      </c>
      <c r="EN660" s="13">
        <f>[1]新神器!HJ662</f>
        <v>1</v>
      </c>
      <c r="EO660" s="13">
        <f>[2]新神器!$AW661*6</f>
        <v>12366</v>
      </c>
      <c r="EP660" s="13">
        <f t="shared" si="107"/>
        <v>4452</v>
      </c>
      <c r="EQ660" s="13">
        <f t="shared" si="103"/>
        <v>150</v>
      </c>
      <c r="ER660" s="13">
        <f>[1]新神器!$HL662</f>
        <v>17350</v>
      </c>
      <c r="ES660" s="13">
        <f t="shared" si="108"/>
        <v>167.35</v>
      </c>
      <c r="ET660" s="13">
        <f t="shared" si="109"/>
        <v>159.62</v>
      </c>
    </row>
    <row r="661" spans="122:150" ht="16.5" x14ac:dyDescent="0.2">
      <c r="DR661" s="13">
        <v>57</v>
      </c>
      <c r="DS661" s="13">
        <v>5</v>
      </c>
      <c r="DT661" s="13">
        <f t="shared" si="104"/>
        <v>17200</v>
      </c>
      <c r="EH661" s="13">
        <f>[1]新神器!HA663</f>
        <v>37</v>
      </c>
      <c r="EI661" s="13">
        <f t="shared" si="105"/>
        <v>7</v>
      </c>
      <c r="EJ661" s="13">
        <f t="shared" si="106"/>
        <v>2</v>
      </c>
      <c r="EK661" s="13">
        <f>[1]新神器!HE663</f>
        <v>1606039</v>
      </c>
      <c r="EL661" s="13" t="str">
        <f>[1]新神器!HF663</f>
        <v>神器7-3 : 3级</v>
      </c>
      <c r="EM661" s="13">
        <f>[1]新神器!HH663</f>
        <v>3</v>
      </c>
      <c r="EN661" s="13">
        <f>[1]新神器!HJ663</f>
        <v>1</v>
      </c>
      <c r="EO661" s="13">
        <f>[2]新神器!$AW662*6</f>
        <v>17142</v>
      </c>
      <c r="EP661" s="13">
        <f t="shared" si="107"/>
        <v>4776</v>
      </c>
      <c r="EQ661" s="13">
        <f t="shared" si="103"/>
        <v>150</v>
      </c>
      <c r="ER661" s="13">
        <f>[1]新神器!$HL663</f>
        <v>17950</v>
      </c>
      <c r="ES661" s="13">
        <f t="shared" si="108"/>
        <v>167.95</v>
      </c>
      <c r="ET661" s="13">
        <f t="shared" si="109"/>
        <v>170.62</v>
      </c>
    </row>
    <row r="662" spans="122:150" ht="16.5" x14ac:dyDescent="0.2">
      <c r="DR662" s="13">
        <v>58</v>
      </c>
      <c r="DS662" s="13">
        <v>5</v>
      </c>
      <c r="DT662" s="13">
        <f t="shared" si="104"/>
        <v>17800</v>
      </c>
      <c r="EH662" s="13">
        <f>[1]新神器!HA664</f>
        <v>37</v>
      </c>
      <c r="EI662" s="13">
        <f t="shared" si="105"/>
        <v>7</v>
      </c>
      <c r="EJ662" s="13">
        <f t="shared" si="106"/>
        <v>2</v>
      </c>
      <c r="EK662" s="13">
        <f>[1]新神器!HE664</f>
        <v>1606039</v>
      </c>
      <c r="EL662" s="13" t="str">
        <f>[1]新神器!HF664</f>
        <v>神器7-3 : 4级</v>
      </c>
      <c r="EM662" s="13">
        <f>[1]新神器!HH664</f>
        <v>4</v>
      </c>
      <c r="EN662" s="13">
        <f>[1]新神器!HJ664</f>
        <v>2</v>
      </c>
      <c r="EO662" s="13">
        <f>[2]新神器!$AW663*6</f>
        <v>22176</v>
      </c>
      <c r="EP662" s="13">
        <f t="shared" si="107"/>
        <v>5034</v>
      </c>
      <c r="EQ662" s="13">
        <f t="shared" si="103"/>
        <v>300</v>
      </c>
      <c r="ER662" s="13">
        <f>[1]新神器!$HL664</f>
        <v>18500</v>
      </c>
      <c r="ES662" s="13">
        <f t="shared" si="108"/>
        <v>318.5</v>
      </c>
      <c r="ET662" s="13">
        <f t="shared" si="109"/>
        <v>94.83</v>
      </c>
    </row>
    <row r="663" spans="122:150" ht="16.5" x14ac:dyDescent="0.2">
      <c r="DR663" s="13">
        <v>59</v>
      </c>
      <c r="DS663" s="13">
        <v>5</v>
      </c>
      <c r="DT663" s="13">
        <f t="shared" si="104"/>
        <v>18440</v>
      </c>
      <c r="EH663" s="13">
        <f>[1]新神器!HA665</f>
        <v>37</v>
      </c>
      <c r="EI663" s="13">
        <f t="shared" si="105"/>
        <v>7</v>
      </c>
      <c r="EJ663" s="13">
        <f t="shared" si="106"/>
        <v>2</v>
      </c>
      <c r="EK663" s="13">
        <f>[1]新神器!HE665</f>
        <v>1606039</v>
      </c>
      <c r="EL663" s="13" t="str">
        <f>[1]新神器!HF665</f>
        <v>神器7-3 : 5级</v>
      </c>
      <c r="EM663" s="13">
        <f>[1]新神器!HH665</f>
        <v>5</v>
      </c>
      <c r="EN663" s="13">
        <f>[1]新神器!HJ665</f>
        <v>2</v>
      </c>
      <c r="EO663" s="13">
        <f>[2]新神器!$AW664*6</f>
        <v>27528</v>
      </c>
      <c r="EP663" s="13">
        <f t="shared" si="107"/>
        <v>5352</v>
      </c>
      <c r="EQ663" s="13">
        <f t="shared" si="103"/>
        <v>300</v>
      </c>
      <c r="ER663" s="13">
        <f>[1]新神器!$HL665</f>
        <v>19050</v>
      </c>
      <c r="ES663" s="13">
        <f t="shared" si="108"/>
        <v>319.05</v>
      </c>
      <c r="ET663" s="13">
        <f t="shared" si="109"/>
        <v>100.65</v>
      </c>
    </row>
    <row r="664" spans="122:150" ht="16.5" x14ac:dyDescent="0.2">
      <c r="DR664" s="13">
        <v>60</v>
      </c>
      <c r="DS664" s="13">
        <v>5</v>
      </c>
      <c r="DT664" s="13">
        <f t="shared" si="104"/>
        <v>19040</v>
      </c>
      <c r="EH664" s="13">
        <f>[1]新神器!HA666</f>
        <v>37</v>
      </c>
      <c r="EI664" s="13">
        <f t="shared" si="105"/>
        <v>7</v>
      </c>
      <c r="EJ664" s="13">
        <f t="shared" si="106"/>
        <v>2</v>
      </c>
      <c r="EK664" s="13">
        <f>[1]新神器!HE666</f>
        <v>1606039</v>
      </c>
      <c r="EL664" s="13" t="str">
        <f>[1]新神器!HF666</f>
        <v>神器7-3 : 6级</v>
      </c>
      <c r="EM664" s="13">
        <f>[1]新神器!HH666</f>
        <v>6</v>
      </c>
      <c r="EN664" s="13">
        <f>[1]新神器!HJ666</f>
        <v>2</v>
      </c>
      <c r="EO664" s="13">
        <f>[2]新神器!$AW665*6</f>
        <v>33264</v>
      </c>
      <c r="EP664" s="13">
        <f t="shared" si="107"/>
        <v>5736</v>
      </c>
      <c r="EQ664" s="13">
        <f t="shared" si="103"/>
        <v>300</v>
      </c>
      <c r="ER664" s="13">
        <f>[1]新神器!$HL666</f>
        <v>19600</v>
      </c>
      <c r="ES664" s="13">
        <f t="shared" si="108"/>
        <v>319.60000000000002</v>
      </c>
      <c r="ET664" s="13">
        <f t="shared" si="109"/>
        <v>107.68</v>
      </c>
    </row>
    <row r="665" spans="122:150" ht="16.5" x14ac:dyDescent="0.2">
      <c r="DR665" s="13">
        <v>61</v>
      </c>
      <c r="DS665" s="13">
        <v>5</v>
      </c>
      <c r="DT665" s="13">
        <f t="shared" si="104"/>
        <v>19640</v>
      </c>
      <c r="EH665" s="13">
        <f>[1]新神器!HA667</f>
        <v>37</v>
      </c>
      <c r="EI665" s="13">
        <f t="shared" si="105"/>
        <v>7</v>
      </c>
      <c r="EJ665" s="13">
        <f t="shared" si="106"/>
        <v>2</v>
      </c>
      <c r="EK665" s="13">
        <f>[1]新神器!HE667</f>
        <v>1606039</v>
      </c>
      <c r="EL665" s="13" t="str">
        <f>[1]新神器!HF667</f>
        <v>神器7-3 : 7级</v>
      </c>
      <c r="EM665" s="13">
        <f>[1]新神器!HH667</f>
        <v>7</v>
      </c>
      <c r="EN665" s="13">
        <f>[1]新神器!HJ667</f>
        <v>3</v>
      </c>
      <c r="EO665" s="13">
        <f>[2]新神器!$AW666*6</f>
        <v>39258</v>
      </c>
      <c r="EP665" s="13">
        <f t="shared" si="107"/>
        <v>5994</v>
      </c>
      <c r="EQ665" s="13">
        <f t="shared" si="103"/>
        <v>450</v>
      </c>
      <c r="ER665" s="13">
        <f>[1]新神器!$HL667</f>
        <v>20150</v>
      </c>
      <c r="ES665" s="13">
        <f t="shared" si="108"/>
        <v>470.15</v>
      </c>
      <c r="ET665" s="13">
        <f t="shared" si="109"/>
        <v>76.489999999999995</v>
      </c>
    </row>
    <row r="666" spans="122:150" ht="16.5" x14ac:dyDescent="0.2">
      <c r="DR666" s="13">
        <v>62</v>
      </c>
      <c r="DS666" s="13">
        <v>5</v>
      </c>
      <c r="DT666" s="13">
        <f t="shared" si="104"/>
        <v>20240</v>
      </c>
      <c r="EH666" s="13">
        <f>[1]新神器!HA668</f>
        <v>37</v>
      </c>
      <c r="EI666" s="13">
        <f t="shared" si="105"/>
        <v>7</v>
      </c>
      <c r="EJ666" s="13">
        <f t="shared" si="106"/>
        <v>2</v>
      </c>
      <c r="EK666" s="13">
        <f>[1]新神器!HE668</f>
        <v>1606039</v>
      </c>
      <c r="EL666" s="13" t="str">
        <f>[1]新神器!HF668</f>
        <v>神器7-3 : 8级</v>
      </c>
      <c r="EM666" s="13">
        <f>[1]新神器!HH668</f>
        <v>8</v>
      </c>
      <c r="EN666" s="13">
        <f>[1]新神器!HJ668</f>
        <v>3</v>
      </c>
      <c r="EO666" s="13">
        <f>[2]新神器!$AW667*6</f>
        <v>45630</v>
      </c>
      <c r="EP666" s="13">
        <f t="shared" si="107"/>
        <v>6372</v>
      </c>
      <c r="EQ666" s="13">
        <f t="shared" si="103"/>
        <v>450</v>
      </c>
      <c r="ER666" s="13">
        <f>[1]新神器!$HL668</f>
        <v>20650</v>
      </c>
      <c r="ES666" s="13">
        <f t="shared" si="108"/>
        <v>470.65</v>
      </c>
      <c r="ET666" s="13">
        <f t="shared" si="109"/>
        <v>81.23</v>
      </c>
    </row>
    <row r="667" spans="122:150" ht="16.5" x14ac:dyDescent="0.2">
      <c r="DR667" s="13">
        <v>63</v>
      </c>
      <c r="DS667" s="13">
        <v>5</v>
      </c>
      <c r="DT667" s="13">
        <f t="shared" si="104"/>
        <v>20880</v>
      </c>
      <c r="EH667" s="13">
        <f>[1]新神器!HA669</f>
        <v>37</v>
      </c>
      <c r="EI667" s="13">
        <f t="shared" si="105"/>
        <v>7</v>
      </c>
      <c r="EJ667" s="13">
        <f t="shared" si="106"/>
        <v>2</v>
      </c>
      <c r="EK667" s="13">
        <f>[1]新神器!HE669</f>
        <v>1606039</v>
      </c>
      <c r="EL667" s="13" t="str">
        <f>[1]新神器!HF669</f>
        <v>神器7-3 : 9级</v>
      </c>
      <c r="EM667" s="13">
        <f>[1]新神器!HH669</f>
        <v>9</v>
      </c>
      <c r="EN667" s="13">
        <f>[1]新神器!HJ669</f>
        <v>3</v>
      </c>
      <c r="EO667" s="13">
        <f>[2]新神器!$AW668*6</f>
        <v>52296</v>
      </c>
      <c r="EP667" s="13">
        <f t="shared" si="107"/>
        <v>6666</v>
      </c>
      <c r="EQ667" s="13">
        <f t="shared" si="103"/>
        <v>450</v>
      </c>
      <c r="ER667" s="13">
        <f>[1]新神器!$HL669</f>
        <v>21150</v>
      </c>
      <c r="ES667" s="13">
        <f t="shared" si="108"/>
        <v>471.15</v>
      </c>
      <c r="ET667" s="13">
        <f t="shared" si="109"/>
        <v>84.89</v>
      </c>
    </row>
    <row r="668" spans="122:150" ht="16.5" x14ac:dyDescent="0.2">
      <c r="DR668" s="13">
        <v>64</v>
      </c>
      <c r="DS668" s="13">
        <v>5</v>
      </c>
      <c r="DT668" s="13">
        <f t="shared" si="104"/>
        <v>21480</v>
      </c>
      <c r="EH668" s="13">
        <f>[1]新神器!HA670</f>
        <v>37</v>
      </c>
      <c r="EI668" s="13">
        <f t="shared" si="105"/>
        <v>7</v>
      </c>
      <c r="EJ668" s="13">
        <f t="shared" si="106"/>
        <v>2</v>
      </c>
      <c r="EK668" s="13">
        <f>[1]新神器!HE670</f>
        <v>1606039</v>
      </c>
      <c r="EL668" s="13" t="str">
        <f>[1]新神器!HF670</f>
        <v>神器7-3 : 10级</v>
      </c>
      <c r="EM668" s="13">
        <f>[1]新神器!HH670</f>
        <v>10</v>
      </c>
      <c r="EN668" s="13">
        <f>[1]新神器!HJ670</f>
        <v>5</v>
      </c>
      <c r="EO668" s="13">
        <f>[2]新神器!$AW669*6</f>
        <v>59250</v>
      </c>
      <c r="EP668" s="13">
        <f t="shared" si="107"/>
        <v>6954</v>
      </c>
      <c r="EQ668" s="13">
        <f t="shared" si="103"/>
        <v>750</v>
      </c>
      <c r="ER668" s="13">
        <f>[1]新神器!$HL670</f>
        <v>21650</v>
      </c>
      <c r="ES668" s="13">
        <f t="shared" si="108"/>
        <v>771.65</v>
      </c>
      <c r="ET668" s="13">
        <f t="shared" si="109"/>
        <v>54.07</v>
      </c>
    </row>
    <row r="669" spans="122:150" ht="16.5" x14ac:dyDescent="0.2">
      <c r="DR669" s="13">
        <v>65</v>
      </c>
      <c r="DS669" s="13">
        <v>5</v>
      </c>
      <c r="DT669" s="13">
        <f t="shared" si="104"/>
        <v>22080</v>
      </c>
      <c r="EH669" s="13">
        <f>[1]新神器!HA671</f>
        <v>37</v>
      </c>
      <c r="EI669" s="13">
        <f t="shared" si="105"/>
        <v>7</v>
      </c>
      <c r="EJ669" s="13">
        <f t="shared" si="106"/>
        <v>2</v>
      </c>
      <c r="EK669" s="13">
        <f>[1]新神器!HE671</f>
        <v>1606039</v>
      </c>
      <c r="EL669" s="13" t="str">
        <f>[1]新神器!HF671</f>
        <v>神器7-3 : 11级</v>
      </c>
      <c r="EM669" s="13">
        <f>[1]新神器!HH671</f>
        <v>11</v>
      </c>
      <c r="EN669" s="13">
        <f>[1]新神器!HJ671</f>
        <v>5</v>
      </c>
      <c r="EO669" s="13">
        <f>[2]新神器!$AW670*6</f>
        <v>66492</v>
      </c>
      <c r="EP669" s="13">
        <f t="shared" si="107"/>
        <v>7242</v>
      </c>
      <c r="EQ669" s="13">
        <f t="shared" si="103"/>
        <v>750</v>
      </c>
      <c r="ER669" s="13">
        <f>[1]新神器!$HL671</f>
        <v>22100</v>
      </c>
      <c r="ES669" s="13">
        <f t="shared" si="108"/>
        <v>772.1</v>
      </c>
      <c r="ET669" s="13">
        <f t="shared" si="109"/>
        <v>56.28</v>
      </c>
    </row>
    <row r="670" spans="122:150" ht="16.5" x14ac:dyDescent="0.2">
      <c r="DR670" s="13">
        <v>66</v>
      </c>
      <c r="DS670" s="13">
        <v>5</v>
      </c>
      <c r="DT670" s="13">
        <f t="shared" si="104"/>
        <v>22680</v>
      </c>
      <c r="EH670" s="13">
        <f>[1]新神器!HA672</f>
        <v>37</v>
      </c>
      <c r="EI670" s="13">
        <f t="shared" si="105"/>
        <v>7</v>
      </c>
      <c r="EJ670" s="13">
        <f t="shared" si="106"/>
        <v>2</v>
      </c>
      <c r="EK670" s="13">
        <f>[1]新神器!HE672</f>
        <v>1606039</v>
      </c>
      <c r="EL670" s="13" t="str">
        <f>[1]新神器!HF672</f>
        <v>神器7-3 : 12级</v>
      </c>
      <c r="EM670" s="13">
        <f>[1]新神器!HH672</f>
        <v>12</v>
      </c>
      <c r="EN670" s="13">
        <f>[1]新神器!HJ672</f>
        <v>6</v>
      </c>
      <c r="EO670" s="13">
        <f>[2]新神器!$AW671*6</f>
        <v>74118</v>
      </c>
      <c r="EP670" s="13">
        <f t="shared" si="107"/>
        <v>7626</v>
      </c>
      <c r="EQ670" s="13">
        <f t="shared" si="103"/>
        <v>900</v>
      </c>
      <c r="ER670" s="13">
        <f>[1]新神器!$HL672</f>
        <v>22550</v>
      </c>
      <c r="ES670" s="13">
        <f t="shared" si="108"/>
        <v>922.55</v>
      </c>
      <c r="ET670" s="13">
        <f t="shared" si="109"/>
        <v>49.6</v>
      </c>
    </row>
    <row r="671" spans="122:150" ht="16.5" x14ac:dyDescent="0.2">
      <c r="DR671" s="13">
        <v>67</v>
      </c>
      <c r="DS671" s="13">
        <v>5</v>
      </c>
      <c r="DT671" s="13">
        <f t="shared" si="104"/>
        <v>23320</v>
      </c>
      <c r="EH671" s="13">
        <f>[1]新神器!HA673</f>
        <v>37</v>
      </c>
      <c r="EI671" s="13">
        <f t="shared" si="105"/>
        <v>7</v>
      </c>
      <c r="EJ671" s="13">
        <f t="shared" si="106"/>
        <v>2</v>
      </c>
      <c r="EK671" s="13">
        <f>[1]新神器!HE673</f>
        <v>1606039</v>
      </c>
      <c r="EL671" s="13" t="str">
        <f>[1]新神器!HF673</f>
        <v>神器7-3 : 13级</v>
      </c>
      <c r="EM671" s="13">
        <f>[1]新神器!HH673</f>
        <v>13</v>
      </c>
      <c r="EN671" s="13">
        <f>[1]新神器!HJ673</f>
        <v>7</v>
      </c>
      <c r="EO671" s="13">
        <f>[2]新神器!$AW672*6</f>
        <v>82032</v>
      </c>
      <c r="EP671" s="13">
        <f t="shared" si="107"/>
        <v>7914</v>
      </c>
      <c r="EQ671" s="13">
        <f t="shared" si="103"/>
        <v>1050</v>
      </c>
      <c r="ER671" s="13">
        <f>[1]新神器!$HL673</f>
        <v>23000</v>
      </c>
      <c r="ES671" s="13">
        <f t="shared" si="108"/>
        <v>1073</v>
      </c>
      <c r="ET671" s="13">
        <f t="shared" si="109"/>
        <v>44.25</v>
      </c>
    </row>
    <row r="672" spans="122:150" ht="16.5" x14ac:dyDescent="0.2">
      <c r="DR672" s="13">
        <v>68</v>
      </c>
      <c r="DS672" s="13">
        <v>5</v>
      </c>
      <c r="DT672" s="13">
        <f t="shared" si="104"/>
        <v>23920</v>
      </c>
      <c r="EH672" s="13">
        <f>[1]新神器!HA674</f>
        <v>37</v>
      </c>
      <c r="EI672" s="13">
        <f t="shared" si="105"/>
        <v>7</v>
      </c>
      <c r="EJ672" s="13">
        <f t="shared" si="106"/>
        <v>2</v>
      </c>
      <c r="EK672" s="13">
        <f>[1]新神器!HE674</f>
        <v>1606039</v>
      </c>
      <c r="EL672" s="13" t="str">
        <f>[1]新神器!HF674</f>
        <v>神器7-3 : 14级</v>
      </c>
      <c r="EM672" s="13">
        <f>[1]新神器!HH674</f>
        <v>14</v>
      </c>
      <c r="EN672" s="13">
        <f>[1]新神器!HJ674</f>
        <v>7</v>
      </c>
      <c r="EO672" s="13">
        <f>[2]新神器!$AW673*6</f>
        <v>90300</v>
      </c>
      <c r="EP672" s="13">
        <f t="shared" si="107"/>
        <v>8268</v>
      </c>
      <c r="EQ672" s="13">
        <f t="shared" si="103"/>
        <v>1050</v>
      </c>
      <c r="ER672" s="13">
        <f>[1]新神器!$HL674</f>
        <v>23450</v>
      </c>
      <c r="ES672" s="13">
        <f t="shared" si="108"/>
        <v>1073.45</v>
      </c>
      <c r="ET672" s="13">
        <f t="shared" si="109"/>
        <v>46.21</v>
      </c>
    </row>
    <row r="673" spans="122:150" ht="16.5" x14ac:dyDescent="0.2">
      <c r="DR673" s="13">
        <v>69</v>
      </c>
      <c r="DS673" s="13">
        <v>5</v>
      </c>
      <c r="DT673" s="13">
        <f t="shared" si="104"/>
        <v>24520</v>
      </c>
      <c r="EH673" s="13">
        <f>[1]新神器!HA675</f>
        <v>37</v>
      </c>
      <c r="EI673" s="13">
        <f t="shared" si="105"/>
        <v>7</v>
      </c>
      <c r="EJ673" s="13">
        <f t="shared" si="106"/>
        <v>2</v>
      </c>
      <c r="EK673" s="13">
        <f>[1]新神器!HE675</f>
        <v>1606039</v>
      </c>
      <c r="EL673" s="13" t="str">
        <f>[1]新神器!HF675</f>
        <v>神器7-3 : 15级</v>
      </c>
      <c r="EM673" s="13">
        <f>[1]新神器!HH675</f>
        <v>15</v>
      </c>
      <c r="EN673" s="13">
        <f>[1]新神器!HJ675</f>
        <v>7</v>
      </c>
      <c r="EO673" s="13">
        <f>[2]新神器!$AW674*6</f>
        <v>98856</v>
      </c>
      <c r="EP673" s="13">
        <f t="shared" si="107"/>
        <v>8556</v>
      </c>
      <c r="EQ673" s="13">
        <f t="shared" si="103"/>
        <v>1050</v>
      </c>
      <c r="ER673" s="13">
        <f>[1]新神器!$HL675</f>
        <v>23900</v>
      </c>
      <c r="ES673" s="13">
        <f t="shared" si="108"/>
        <v>1073.9000000000001</v>
      </c>
      <c r="ET673" s="13">
        <f t="shared" si="109"/>
        <v>47.8</v>
      </c>
    </row>
    <row r="674" spans="122:150" ht="16.5" x14ac:dyDescent="0.2">
      <c r="DR674" s="13">
        <v>70</v>
      </c>
      <c r="DS674" s="13">
        <v>5</v>
      </c>
      <c r="DT674" s="13">
        <f t="shared" si="104"/>
        <v>25160</v>
      </c>
      <c r="EH674" s="13">
        <f>[1]新神器!HA676</f>
        <v>37</v>
      </c>
      <c r="EI674" s="13">
        <f t="shared" si="105"/>
        <v>7</v>
      </c>
      <c r="EJ674" s="13">
        <f t="shared" si="106"/>
        <v>2</v>
      </c>
      <c r="EK674" s="13">
        <f>[1]新神器!HE676</f>
        <v>1606039</v>
      </c>
      <c r="EL674" s="13" t="str">
        <f>[1]新神器!HF676</f>
        <v>神器7-3 : 16级</v>
      </c>
      <c r="EM674" s="13">
        <f>[1]新神器!HH676</f>
        <v>16</v>
      </c>
      <c r="EN674" s="13">
        <f>[1]新神器!HJ676</f>
        <v>10</v>
      </c>
      <c r="EO674" s="13">
        <f>[2]新神器!$AW675*6</f>
        <v>107730</v>
      </c>
      <c r="EP674" s="13">
        <f t="shared" si="107"/>
        <v>8874</v>
      </c>
      <c r="EQ674" s="13">
        <f t="shared" si="103"/>
        <v>1500</v>
      </c>
      <c r="ER674" s="13">
        <f>[1]新神器!$HL676</f>
        <v>24350</v>
      </c>
      <c r="ES674" s="13">
        <f t="shared" si="108"/>
        <v>1524.35</v>
      </c>
      <c r="ET674" s="13">
        <f t="shared" si="109"/>
        <v>34.93</v>
      </c>
    </row>
    <row r="675" spans="122:150" ht="16.5" x14ac:dyDescent="0.2">
      <c r="DR675" s="13">
        <v>71</v>
      </c>
      <c r="DS675" s="13">
        <v>5</v>
      </c>
      <c r="DT675" s="13">
        <f t="shared" si="104"/>
        <v>31000</v>
      </c>
      <c r="EH675" s="13">
        <f>[1]新神器!HA677</f>
        <v>37</v>
      </c>
      <c r="EI675" s="13">
        <f t="shared" si="105"/>
        <v>7</v>
      </c>
      <c r="EJ675" s="13">
        <f t="shared" si="106"/>
        <v>2</v>
      </c>
      <c r="EK675" s="13">
        <f>[1]新神器!HE677</f>
        <v>1606039</v>
      </c>
      <c r="EL675" s="13" t="str">
        <f>[1]新神器!HF677</f>
        <v>神器7-3 : 17级</v>
      </c>
      <c r="EM675" s="13">
        <f>[1]新神器!HH677</f>
        <v>17</v>
      </c>
      <c r="EN675" s="13">
        <f>[1]新神器!HJ677</f>
        <v>10</v>
      </c>
      <c r="EO675" s="13">
        <f>[2]新神器!$AW676*6</f>
        <v>116898</v>
      </c>
      <c r="EP675" s="13">
        <f t="shared" si="107"/>
        <v>9168</v>
      </c>
      <c r="EQ675" s="13">
        <f t="shared" si="103"/>
        <v>1500</v>
      </c>
      <c r="ER675" s="13">
        <f>[1]新神器!$HL677</f>
        <v>24750</v>
      </c>
      <c r="ES675" s="13">
        <f t="shared" si="108"/>
        <v>1524.75</v>
      </c>
      <c r="ET675" s="13">
        <f t="shared" si="109"/>
        <v>36.08</v>
      </c>
    </row>
    <row r="676" spans="122:150" ht="16.5" x14ac:dyDescent="0.2">
      <c r="DR676" s="13">
        <v>72</v>
      </c>
      <c r="DS676" s="13">
        <v>5</v>
      </c>
      <c r="DT676" s="13">
        <f t="shared" si="104"/>
        <v>32400</v>
      </c>
      <c r="EH676" s="13">
        <f>[1]新神器!HA678</f>
        <v>37</v>
      </c>
      <c r="EI676" s="13">
        <f t="shared" si="105"/>
        <v>7</v>
      </c>
      <c r="EJ676" s="13">
        <f t="shared" si="106"/>
        <v>2</v>
      </c>
      <c r="EK676" s="13">
        <f>[1]新神器!HE678</f>
        <v>1606039</v>
      </c>
      <c r="EL676" s="13" t="str">
        <f>[1]新神器!HF678</f>
        <v>神器7-3 : 18级</v>
      </c>
      <c r="EM676" s="13">
        <f>[1]新神器!HH678</f>
        <v>18</v>
      </c>
      <c r="EN676" s="13">
        <f>[1]新神器!HJ678</f>
        <v>10</v>
      </c>
      <c r="EO676" s="13">
        <f>[2]新神器!$AW677*6</f>
        <v>126414</v>
      </c>
      <c r="EP676" s="13">
        <f t="shared" si="107"/>
        <v>9516</v>
      </c>
      <c r="EQ676" s="13">
        <f t="shared" si="103"/>
        <v>1500</v>
      </c>
      <c r="ER676" s="13">
        <f>[1]新神器!$HL678</f>
        <v>25150</v>
      </c>
      <c r="ES676" s="13">
        <f t="shared" si="108"/>
        <v>1525.15</v>
      </c>
      <c r="ET676" s="13">
        <f t="shared" si="109"/>
        <v>37.44</v>
      </c>
    </row>
    <row r="677" spans="122:150" ht="16.5" x14ac:dyDescent="0.2">
      <c r="DR677" s="13">
        <v>73</v>
      </c>
      <c r="DS677" s="13">
        <v>5</v>
      </c>
      <c r="DT677" s="13">
        <f t="shared" si="104"/>
        <v>33800</v>
      </c>
      <c r="EH677" s="13">
        <f>[1]新神器!HA679</f>
        <v>37</v>
      </c>
      <c r="EI677" s="13">
        <f t="shared" si="105"/>
        <v>7</v>
      </c>
      <c r="EJ677" s="13">
        <f t="shared" si="106"/>
        <v>2</v>
      </c>
      <c r="EK677" s="13">
        <f>[1]新神器!HE679</f>
        <v>1606039</v>
      </c>
      <c r="EL677" s="13" t="str">
        <f>[1]新神器!HF679</f>
        <v>神器7-3 : 19级</v>
      </c>
      <c r="EM677" s="13">
        <f>[1]新神器!HH679</f>
        <v>19</v>
      </c>
      <c r="EN677" s="13">
        <f>[1]新神器!HJ679</f>
        <v>15</v>
      </c>
      <c r="EO677" s="13">
        <f>[2]新神器!$AW678*6</f>
        <v>136218</v>
      </c>
      <c r="EP677" s="13">
        <f t="shared" si="107"/>
        <v>9804</v>
      </c>
      <c r="EQ677" s="13">
        <f t="shared" si="103"/>
        <v>2250</v>
      </c>
      <c r="ER677" s="13">
        <f>[1]新神器!$HL679</f>
        <v>25600</v>
      </c>
      <c r="ES677" s="13">
        <f t="shared" si="108"/>
        <v>2275.6</v>
      </c>
      <c r="ET677" s="13">
        <f t="shared" si="109"/>
        <v>25.85</v>
      </c>
    </row>
    <row r="678" spans="122:150" ht="16.5" x14ac:dyDescent="0.2">
      <c r="DR678" s="13">
        <v>74</v>
      </c>
      <c r="DS678" s="13">
        <v>5</v>
      </c>
      <c r="DT678" s="13">
        <f t="shared" si="104"/>
        <v>35200</v>
      </c>
      <c r="EH678" s="13">
        <f>[1]新神器!HA680</f>
        <v>37</v>
      </c>
      <c r="EI678" s="13">
        <f t="shared" si="105"/>
        <v>7</v>
      </c>
      <c r="EJ678" s="13">
        <f t="shared" si="106"/>
        <v>2</v>
      </c>
      <c r="EK678" s="13">
        <f>[1]新神器!HE680</f>
        <v>1606039</v>
      </c>
      <c r="EL678" s="13" t="str">
        <f>[1]新神器!HF680</f>
        <v>神器7-3 : 20级</v>
      </c>
      <c r="EM678" s="13">
        <f>[1]新神器!HH680</f>
        <v>20</v>
      </c>
      <c r="EN678" s="13">
        <f>[1]新神器!HJ680</f>
        <v>15</v>
      </c>
      <c r="EO678" s="13">
        <f>[2]新神器!$AW679*6</f>
        <v>146376</v>
      </c>
      <c r="EP678" s="13">
        <f t="shared" si="107"/>
        <v>10158</v>
      </c>
      <c r="EQ678" s="13">
        <f t="shared" si="103"/>
        <v>2250</v>
      </c>
      <c r="ER678" s="13">
        <f>[1]新神器!$HL680</f>
        <v>25950</v>
      </c>
      <c r="ES678" s="13">
        <f t="shared" si="108"/>
        <v>2275.9499999999998</v>
      </c>
      <c r="ET678" s="13">
        <f t="shared" si="109"/>
        <v>26.78</v>
      </c>
    </row>
    <row r="679" spans="122:150" ht="16.5" x14ac:dyDescent="0.2">
      <c r="DR679" s="13">
        <v>75</v>
      </c>
      <c r="DS679" s="13">
        <v>5</v>
      </c>
      <c r="DT679" s="13">
        <f t="shared" si="104"/>
        <v>36600</v>
      </c>
      <c r="EH679" s="13">
        <f>[1]新神器!HA681</f>
        <v>37</v>
      </c>
      <c r="EI679" s="13">
        <f t="shared" si="105"/>
        <v>7</v>
      </c>
      <c r="EJ679" s="13">
        <f t="shared" si="106"/>
        <v>2</v>
      </c>
      <c r="EK679" s="13">
        <f>[1]新神器!HE681</f>
        <v>1606039</v>
      </c>
      <c r="EL679" s="13" t="str">
        <f>[1]新神器!HF681</f>
        <v>神器7-3 : 21级</v>
      </c>
      <c r="EM679" s="13">
        <f>[1]新神器!HH681</f>
        <v>21</v>
      </c>
      <c r="EN679" s="13">
        <f>[1]新神器!HJ681</f>
        <v>15</v>
      </c>
      <c r="EO679" s="13">
        <f>[2]新神器!$AW680*6</f>
        <v>156792</v>
      </c>
      <c r="EP679" s="13">
        <f t="shared" si="107"/>
        <v>10416</v>
      </c>
      <c r="EQ679" s="13">
        <f t="shared" si="103"/>
        <v>2250</v>
      </c>
      <c r="ER679" s="13">
        <f>[1]新神器!$HL681</f>
        <v>26400</v>
      </c>
      <c r="ES679" s="13">
        <f t="shared" si="108"/>
        <v>2276.4</v>
      </c>
      <c r="ET679" s="13">
        <f t="shared" si="109"/>
        <v>27.45</v>
      </c>
    </row>
    <row r="680" spans="122:150" ht="16.5" x14ac:dyDescent="0.2">
      <c r="DR680" s="13">
        <v>76</v>
      </c>
      <c r="DS680" s="13">
        <v>5</v>
      </c>
      <c r="DT680" s="13">
        <f t="shared" si="104"/>
        <v>38000</v>
      </c>
      <c r="EH680" s="13">
        <f>[1]新神器!HA682</f>
        <v>38</v>
      </c>
      <c r="EI680" s="13">
        <f t="shared" si="105"/>
        <v>7</v>
      </c>
      <c r="EJ680" s="13">
        <f t="shared" si="106"/>
        <v>3</v>
      </c>
      <c r="EK680" s="13">
        <f>[1]新神器!HE682</f>
        <v>1606040</v>
      </c>
      <c r="EL680" s="13" t="str">
        <f>[1]新神器!HF682</f>
        <v>神器7-4 : 1级</v>
      </c>
      <c r="EM680" s="13">
        <f>[1]新神器!HH682</f>
        <v>1</v>
      </c>
      <c r="EN680" s="13">
        <f>[1]新神器!HJ682</f>
        <v>1</v>
      </c>
      <c r="EO680" s="13">
        <f>[2]新神器!$AW681*6</f>
        <v>13140</v>
      </c>
      <c r="EP680" s="13">
        <f t="shared" si="107"/>
        <v>13140</v>
      </c>
      <c r="EQ680" s="13">
        <f t="shared" si="103"/>
        <v>350</v>
      </c>
      <c r="ER680" s="13">
        <f>[1]新神器!$HL682</f>
        <v>25600</v>
      </c>
      <c r="ES680" s="13">
        <f t="shared" si="108"/>
        <v>375.6</v>
      </c>
      <c r="ET680" s="13">
        <f t="shared" si="109"/>
        <v>209.9</v>
      </c>
    </row>
    <row r="681" spans="122:150" ht="16.5" x14ac:dyDescent="0.2">
      <c r="DR681" s="13">
        <v>77</v>
      </c>
      <c r="DS681" s="13">
        <v>5</v>
      </c>
      <c r="DT681" s="13">
        <f t="shared" si="104"/>
        <v>39400</v>
      </c>
      <c r="EH681" s="13">
        <f>[1]新神器!HA683</f>
        <v>38</v>
      </c>
      <c r="EI681" s="13">
        <f t="shared" si="105"/>
        <v>7</v>
      </c>
      <c r="EJ681" s="13">
        <f t="shared" si="106"/>
        <v>3</v>
      </c>
      <c r="EK681" s="13">
        <f>[1]新神器!HE683</f>
        <v>1606040</v>
      </c>
      <c r="EL681" s="13" t="str">
        <f>[1]新神器!HF683</f>
        <v>神器7-4 : 2级</v>
      </c>
      <c r="EM681" s="13">
        <f>[1]新神器!HH683</f>
        <v>2</v>
      </c>
      <c r="EN681" s="13">
        <f>[1]新神器!HJ683</f>
        <v>1</v>
      </c>
      <c r="EO681" s="13">
        <f>[2]新神器!$AW682*6</f>
        <v>20460</v>
      </c>
      <c r="EP681" s="13">
        <f t="shared" si="107"/>
        <v>7320</v>
      </c>
      <c r="EQ681" s="13">
        <f t="shared" si="103"/>
        <v>350</v>
      </c>
      <c r="ER681" s="13">
        <f>[1]新神器!$HL683</f>
        <v>26500</v>
      </c>
      <c r="ES681" s="13">
        <f t="shared" si="108"/>
        <v>376.5</v>
      </c>
      <c r="ET681" s="13">
        <f t="shared" si="109"/>
        <v>116.65</v>
      </c>
    </row>
    <row r="682" spans="122:150" ht="16.5" x14ac:dyDescent="0.2">
      <c r="DR682" s="13">
        <v>78</v>
      </c>
      <c r="DS682" s="13">
        <v>5</v>
      </c>
      <c r="DT682" s="13">
        <f t="shared" si="104"/>
        <v>40800</v>
      </c>
      <c r="EH682" s="13">
        <f>[1]新神器!HA684</f>
        <v>38</v>
      </c>
      <c r="EI682" s="13">
        <f t="shared" si="105"/>
        <v>7</v>
      </c>
      <c r="EJ682" s="13">
        <f t="shared" si="106"/>
        <v>3</v>
      </c>
      <c r="EK682" s="13">
        <f>[1]新神器!HE684</f>
        <v>1606040</v>
      </c>
      <c r="EL682" s="13" t="str">
        <f>[1]新神器!HF684</f>
        <v>神器7-4 : 3级</v>
      </c>
      <c r="EM682" s="13">
        <f>[1]新神器!HH684</f>
        <v>3</v>
      </c>
      <c r="EN682" s="13">
        <f>[1]新神器!HJ684</f>
        <v>1</v>
      </c>
      <c r="EO682" s="13">
        <f>[2]新神器!$AW683*6</f>
        <v>28320</v>
      </c>
      <c r="EP682" s="13">
        <f t="shared" si="107"/>
        <v>7860</v>
      </c>
      <c r="EQ682" s="13">
        <f t="shared" si="103"/>
        <v>350</v>
      </c>
      <c r="ER682" s="13">
        <f>[1]新神器!$HL684</f>
        <v>27400</v>
      </c>
      <c r="ES682" s="13">
        <f t="shared" si="108"/>
        <v>377.4</v>
      </c>
      <c r="ET682" s="13">
        <f t="shared" si="109"/>
        <v>124.96</v>
      </c>
    </row>
    <row r="683" spans="122:150" ht="16.5" x14ac:dyDescent="0.2">
      <c r="DR683" s="13">
        <v>79</v>
      </c>
      <c r="DS683" s="13">
        <v>5</v>
      </c>
      <c r="DT683" s="13">
        <f t="shared" si="104"/>
        <v>42200</v>
      </c>
      <c r="EH683" s="13">
        <f>[1]新神器!HA685</f>
        <v>38</v>
      </c>
      <c r="EI683" s="13">
        <f t="shared" si="105"/>
        <v>7</v>
      </c>
      <c r="EJ683" s="13">
        <f t="shared" si="106"/>
        <v>3</v>
      </c>
      <c r="EK683" s="13">
        <f>[1]新神器!HE685</f>
        <v>1606040</v>
      </c>
      <c r="EL683" s="13" t="str">
        <f>[1]新神器!HF685</f>
        <v>神器7-4 : 4级</v>
      </c>
      <c r="EM683" s="13">
        <f>[1]新神器!HH685</f>
        <v>4</v>
      </c>
      <c r="EN683" s="13">
        <f>[1]新神器!HJ685</f>
        <v>2</v>
      </c>
      <c r="EO683" s="13">
        <f>[2]新神器!$AW684*6</f>
        <v>36720</v>
      </c>
      <c r="EP683" s="13">
        <f t="shared" si="107"/>
        <v>8400</v>
      </c>
      <c r="EQ683" s="13">
        <f t="shared" si="103"/>
        <v>700</v>
      </c>
      <c r="ER683" s="13">
        <f>[1]新神器!$HL685</f>
        <v>28300</v>
      </c>
      <c r="ES683" s="13">
        <f t="shared" si="108"/>
        <v>728.3</v>
      </c>
      <c r="ET683" s="13">
        <f t="shared" si="109"/>
        <v>69.2</v>
      </c>
    </row>
    <row r="684" spans="122:150" ht="16.5" x14ac:dyDescent="0.2">
      <c r="DR684" s="13">
        <v>80</v>
      </c>
      <c r="DS684" s="13">
        <v>5</v>
      </c>
      <c r="DT684" s="13">
        <f t="shared" si="104"/>
        <v>43600</v>
      </c>
      <c r="EH684" s="13">
        <f>[1]新神器!HA686</f>
        <v>38</v>
      </c>
      <c r="EI684" s="13">
        <f t="shared" si="105"/>
        <v>7</v>
      </c>
      <c r="EJ684" s="13">
        <f t="shared" si="106"/>
        <v>3</v>
      </c>
      <c r="EK684" s="13">
        <f>[1]新神器!HE686</f>
        <v>1606040</v>
      </c>
      <c r="EL684" s="13" t="str">
        <f>[1]新神器!HF686</f>
        <v>神器7-4 : 5级</v>
      </c>
      <c r="EM684" s="13">
        <f>[1]新神器!HH686</f>
        <v>5</v>
      </c>
      <c r="EN684" s="13">
        <f>[1]新神器!HJ686</f>
        <v>2</v>
      </c>
      <c r="EO684" s="13">
        <f>[2]新神器!$AW685*6</f>
        <v>45660</v>
      </c>
      <c r="EP684" s="13">
        <f t="shared" si="107"/>
        <v>8940</v>
      </c>
      <c r="EQ684" s="13">
        <f t="shared" si="103"/>
        <v>700</v>
      </c>
      <c r="ER684" s="13">
        <f>[1]新神器!$HL686</f>
        <v>29100</v>
      </c>
      <c r="ES684" s="13">
        <f t="shared" si="108"/>
        <v>729.1</v>
      </c>
      <c r="ET684" s="13">
        <f t="shared" si="109"/>
        <v>73.569999999999993</v>
      </c>
    </row>
    <row r="685" spans="122:150" ht="16.5" x14ac:dyDescent="0.2">
      <c r="DR685" s="13">
        <v>81</v>
      </c>
      <c r="DS685" s="13">
        <v>5</v>
      </c>
      <c r="DT685" s="13">
        <f t="shared" si="104"/>
        <v>45000</v>
      </c>
      <c r="EH685" s="13">
        <f>[1]新神器!HA687</f>
        <v>38</v>
      </c>
      <c r="EI685" s="13">
        <f t="shared" si="105"/>
        <v>7</v>
      </c>
      <c r="EJ685" s="13">
        <f t="shared" si="106"/>
        <v>3</v>
      </c>
      <c r="EK685" s="13">
        <f>[1]新神器!HE687</f>
        <v>1606040</v>
      </c>
      <c r="EL685" s="13" t="str">
        <f>[1]新神器!HF687</f>
        <v>神器7-4 : 6级</v>
      </c>
      <c r="EM685" s="13">
        <f>[1]新神器!HH687</f>
        <v>6</v>
      </c>
      <c r="EN685" s="13">
        <f>[1]新神器!HJ687</f>
        <v>2</v>
      </c>
      <c r="EO685" s="13">
        <f>[2]新神器!$AW686*6</f>
        <v>55140</v>
      </c>
      <c r="EP685" s="13">
        <f t="shared" si="107"/>
        <v>9480</v>
      </c>
      <c r="EQ685" s="13">
        <f t="shared" si="103"/>
        <v>700</v>
      </c>
      <c r="ER685" s="13">
        <f>[1]新神器!$HL687</f>
        <v>29950</v>
      </c>
      <c r="ES685" s="13">
        <f t="shared" si="108"/>
        <v>729.95</v>
      </c>
      <c r="ET685" s="13">
        <f t="shared" si="109"/>
        <v>77.92</v>
      </c>
    </row>
    <row r="686" spans="122:150" ht="16.5" x14ac:dyDescent="0.2">
      <c r="DR686" s="13">
        <v>82</v>
      </c>
      <c r="DS686" s="13">
        <v>5</v>
      </c>
      <c r="DT686" s="13">
        <f t="shared" si="104"/>
        <v>46400</v>
      </c>
      <c r="EH686" s="13">
        <f>[1]新神器!HA688</f>
        <v>38</v>
      </c>
      <c r="EI686" s="13">
        <f t="shared" si="105"/>
        <v>7</v>
      </c>
      <c r="EJ686" s="13">
        <f t="shared" si="106"/>
        <v>3</v>
      </c>
      <c r="EK686" s="13">
        <f>[1]新神器!HE688</f>
        <v>1606040</v>
      </c>
      <c r="EL686" s="13" t="str">
        <f>[1]新神器!HF688</f>
        <v>神器7-4 : 7级</v>
      </c>
      <c r="EM686" s="13">
        <f>[1]新神器!HH688</f>
        <v>7</v>
      </c>
      <c r="EN686" s="13">
        <f>[1]新神器!HJ688</f>
        <v>3</v>
      </c>
      <c r="EO686" s="13">
        <f>[2]新神器!$AW687*6</f>
        <v>65100</v>
      </c>
      <c r="EP686" s="13">
        <f t="shared" si="107"/>
        <v>9960</v>
      </c>
      <c r="EQ686" s="13">
        <f t="shared" si="103"/>
        <v>1050</v>
      </c>
      <c r="ER686" s="13">
        <f>[1]新神器!$HL688</f>
        <v>30750</v>
      </c>
      <c r="ES686" s="13">
        <f t="shared" si="108"/>
        <v>1080.75</v>
      </c>
      <c r="ET686" s="13">
        <f t="shared" si="109"/>
        <v>55.29</v>
      </c>
    </row>
    <row r="687" spans="122:150" ht="16.5" x14ac:dyDescent="0.2">
      <c r="DR687" s="13">
        <v>83</v>
      </c>
      <c r="DS687" s="13">
        <v>5</v>
      </c>
      <c r="DT687" s="13">
        <f t="shared" si="104"/>
        <v>47800</v>
      </c>
      <c r="EH687" s="13">
        <f>[1]新神器!HA689</f>
        <v>38</v>
      </c>
      <c r="EI687" s="13">
        <f t="shared" si="105"/>
        <v>7</v>
      </c>
      <c r="EJ687" s="13">
        <f t="shared" si="106"/>
        <v>3</v>
      </c>
      <c r="EK687" s="13">
        <f>[1]新神器!HE689</f>
        <v>1606040</v>
      </c>
      <c r="EL687" s="13" t="str">
        <f>[1]新神器!HF689</f>
        <v>神器7-4 : 8级</v>
      </c>
      <c r="EM687" s="13">
        <f>[1]新神器!HH689</f>
        <v>8</v>
      </c>
      <c r="EN687" s="13">
        <f>[1]新神器!HJ689</f>
        <v>3</v>
      </c>
      <c r="EO687" s="13">
        <f>[2]新神器!$AW688*6</f>
        <v>75600</v>
      </c>
      <c r="EP687" s="13">
        <f t="shared" si="107"/>
        <v>10500</v>
      </c>
      <c r="EQ687" s="13">
        <f t="shared" si="103"/>
        <v>1050</v>
      </c>
      <c r="ER687" s="13">
        <f>[1]新神器!$HL689</f>
        <v>31550</v>
      </c>
      <c r="ES687" s="13">
        <f t="shared" si="108"/>
        <v>1081.55</v>
      </c>
      <c r="ET687" s="13">
        <f t="shared" si="109"/>
        <v>58.25</v>
      </c>
    </row>
    <row r="688" spans="122:150" ht="16.5" x14ac:dyDescent="0.2">
      <c r="DR688" s="13">
        <v>84</v>
      </c>
      <c r="DS688" s="13">
        <v>5</v>
      </c>
      <c r="DT688" s="13">
        <f t="shared" si="104"/>
        <v>49200</v>
      </c>
      <c r="EH688" s="13">
        <f>[1]新神器!HA690</f>
        <v>38</v>
      </c>
      <c r="EI688" s="13">
        <f t="shared" si="105"/>
        <v>7</v>
      </c>
      <c r="EJ688" s="13">
        <f t="shared" si="106"/>
        <v>3</v>
      </c>
      <c r="EK688" s="13">
        <f>[1]新神器!HE690</f>
        <v>1606040</v>
      </c>
      <c r="EL688" s="13" t="str">
        <f>[1]新神器!HF690</f>
        <v>神器7-4 : 9级</v>
      </c>
      <c r="EM688" s="13">
        <f>[1]新神器!HH690</f>
        <v>9</v>
      </c>
      <c r="EN688" s="13">
        <f>[1]新神器!HJ690</f>
        <v>3</v>
      </c>
      <c r="EO688" s="13">
        <f>[2]新神器!$AW689*6</f>
        <v>86610</v>
      </c>
      <c r="EP688" s="13">
        <f t="shared" si="107"/>
        <v>11010</v>
      </c>
      <c r="EQ688" s="13">
        <f t="shared" si="103"/>
        <v>1050</v>
      </c>
      <c r="ER688" s="13">
        <f>[1]新神器!$HL690</f>
        <v>32300</v>
      </c>
      <c r="ES688" s="13">
        <f t="shared" si="108"/>
        <v>1082.3</v>
      </c>
      <c r="ET688" s="13">
        <f t="shared" si="109"/>
        <v>61.04</v>
      </c>
    </row>
    <row r="689" spans="122:150" ht="16.5" x14ac:dyDescent="0.2">
      <c r="DR689" s="13">
        <v>85</v>
      </c>
      <c r="DS689" s="13">
        <v>5</v>
      </c>
      <c r="DT689" s="13">
        <f t="shared" si="104"/>
        <v>50600</v>
      </c>
      <c r="EH689" s="13">
        <f>[1]新神器!HA691</f>
        <v>38</v>
      </c>
      <c r="EI689" s="13">
        <f t="shared" si="105"/>
        <v>7</v>
      </c>
      <c r="EJ689" s="13">
        <f t="shared" si="106"/>
        <v>3</v>
      </c>
      <c r="EK689" s="13">
        <f>[1]新神器!HE691</f>
        <v>1606040</v>
      </c>
      <c r="EL689" s="13" t="str">
        <f>[1]新神器!HF691</f>
        <v>神器7-4 : 10级</v>
      </c>
      <c r="EM689" s="13">
        <f>[1]新神器!HH691</f>
        <v>10</v>
      </c>
      <c r="EN689" s="13">
        <f>[1]新神器!HJ691</f>
        <v>5</v>
      </c>
      <c r="EO689" s="13">
        <f>[2]新神器!$AW690*6</f>
        <v>98130</v>
      </c>
      <c r="EP689" s="13">
        <f t="shared" si="107"/>
        <v>11520</v>
      </c>
      <c r="EQ689" s="13">
        <f t="shared" si="103"/>
        <v>1750</v>
      </c>
      <c r="ER689" s="13">
        <f>[1]新神器!$HL691</f>
        <v>33050</v>
      </c>
      <c r="ES689" s="13">
        <f t="shared" si="108"/>
        <v>1783.05</v>
      </c>
      <c r="ET689" s="13">
        <f t="shared" si="109"/>
        <v>38.770000000000003</v>
      </c>
    </row>
    <row r="690" spans="122:150" ht="16.5" x14ac:dyDescent="0.2">
      <c r="DR690" s="13">
        <v>86</v>
      </c>
      <c r="DS690" s="13">
        <v>5</v>
      </c>
      <c r="DT690" s="13">
        <f t="shared" si="104"/>
        <v>52000</v>
      </c>
      <c r="EH690" s="13">
        <f>[1]新神器!HA692</f>
        <v>38</v>
      </c>
      <c r="EI690" s="13">
        <f t="shared" si="105"/>
        <v>7</v>
      </c>
      <c r="EJ690" s="13">
        <f t="shared" si="106"/>
        <v>3</v>
      </c>
      <c r="EK690" s="13">
        <f>[1]新神器!HE692</f>
        <v>1606040</v>
      </c>
      <c r="EL690" s="13" t="str">
        <f>[1]新神器!HF692</f>
        <v>神器7-4 : 11级</v>
      </c>
      <c r="EM690" s="13">
        <f>[1]新神器!HH692</f>
        <v>11</v>
      </c>
      <c r="EN690" s="13">
        <f>[1]新神器!HJ692</f>
        <v>5</v>
      </c>
      <c r="EO690" s="13">
        <f>[2]新神器!$AW691*6</f>
        <v>110190</v>
      </c>
      <c r="EP690" s="13">
        <f t="shared" si="107"/>
        <v>12060</v>
      </c>
      <c r="EQ690" s="13">
        <f t="shared" si="103"/>
        <v>1750</v>
      </c>
      <c r="ER690" s="13">
        <f>[1]新神器!$HL692</f>
        <v>33750</v>
      </c>
      <c r="ES690" s="13">
        <f t="shared" si="108"/>
        <v>1783.75</v>
      </c>
      <c r="ET690" s="13">
        <f t="shared" si="109"/>
        <v>40.57</v>
      </c>
    </row>
    <row r="691" spans="122:150" ht="16.5" x14ac:dyDescent="0.2">
      <c r="DR691" s="13">
        <v>87</v>
      </c>
      <c r="DS691" s="13">
        <v>5</v>
      </c>
      <c r="DT691" s="13">
        <f t="shared" si="104"/>
        <v>53400</v>
      </c>
      <c r="EH691" s="13">
        <f>[1]新神器!HA693</f>
        <v>38</v>
      </c>
      <c r="EI691" s="13">
        <f t="shared" si="105"/>
        <v>7</v>
      </c>
      <c r="EJ691" s="13">
        <f t="shared" si="106"/>
        <v>3</v>
      </c>
      <c r="EK691" s="13">
        <f>[1]新神器!HE693</f>
        <v>1606040</v>
      </c>
      <c r="EL691" s="13" t="str">
        <f>[1]新神器!HF693</f>
        <v>神器7-4 : 12级</v>
      </c>
      <c r="EM691" s="13">
        <f>[1]新神器!HH693</f>
        <v>12</v>
      </c>
      <c r="EN691" s="13">
        <f>[1]新神器!HJ693</f>
        <v>6</v>
      </c>
      <c r="EO691" s="13">
        <f>[2]新神器!$AW692*6</f>
        <v>122820</v>
      </c>
      <c r="EP691" s="13">
        <f t="shared" si="107"/>
        <v>12630</v>
      </c>
      <c r="EQ691" s="13">
        <f t="shared" si="103"/>
        <v>2100</v>
      </c>
      <c r="ER691" s="13">
        <f>[1]新神器!$HL693</f>
        <v>34450</v>
      </c>
      <c r="ES691" s="13">
        <f t="shared" si="108"/>
        <v>2134.4499999999998</v>
      </c>
      <c r="ET691" s="13">
        <f t="shared" si="109"/>
        <v>35.5</v>
      </c>
    </row>
    <row r="692" spans="122:150" ht="16.5" x14ac:dyDescent="0.2">
      <c r="DR692" s="13">
        <v>88</v>
      </c>
      <c r="DS692" s="13">
        <v>5</v>
      </c>
      <c r="DT692" s="13">
        <f t="shared" si="104"/>
        <v>54800</v>
      </c>
      <c r="EH692" s="13">
        <f>[1]新神器!HA694</f>
        <v>38</v>
      </c>
      <c r="EI692" s="13">
        <f t="shared" si="105"/>
        <v>7</v>
      </c>
      <c r="EJ692" s="13">
        <f t="shared" si="106"/>
        <v>3</v>
      </c>
      <c r="EK692" s="13">
        <f>[1]新神器!HE694</f>
        <v>1606040</v>
      </c>
      <c r="EL692" s="13" t="str">
        <f>[1]新神器!HF694</f>
        <v>神器7-4 : 13级</v>
      </c>
      <c r="EM692" s="13">
        <f>[1]新神器!HH694</f>
        <v>13</v>
      </c>
      <c r="EN692" s="13">
        <f>[1]新神器!HJ694</f>
        <v>7</v>
      </c>
      <c r="EO692" s="13">
        <f>[2]新神器!$AW693*6</f>
        <v>135960</v>
      </c>
      <c r="EP692" s="13">
        <f t="shared" si="107"/>
        <v>13140</v>
      </c>
      <c r="EQ692" s="13">
        <f t="shared" si="103"/>
        <v>2450</v>
      </c>
      <c r="ER692" s="13">
        <f>[1]新神器!$HL694</f>
        <v>35150</v>
      </c>
      <c r="ES692" s="13">
        <f t="shared" si="108"/>
        <v>2485.15</v>
      </c>
      <c r="ET692" s="13">
        <f t="shared" si="109"/>
        <v>31.72</v>
      </c>
    </row>
    <row r="693" spans="122:150" ht="16.5" x14ac:dyDescent="0.2">
      <c r="DR693" s="13">
        <v>89</v>
      </c>
      <c r="DS693" s="13">
        <v>5</v>
      </c>
      <c r="DT693" s="13">
        <f t="shared" si="104"/>
        <v>56200</v>
      </c>
      <c r="EH693" s="13">
        <f>[1]新神器!HA695</f>
        <v>38</v>
      </c>
      <c r="EI693" s="13">
        <f t="shared" si="105"/>
        <v>7</v>
      </c>
      <c r="EJ693" s="13">
        <f t="shared" si="106"/>
        <v>3</v>
      </c>
      <c r="EK693" s="13">
        <f>[1]新神器!HE695</f>
        <v>1606040</v>
      </c>
      <c r="EL693" s="13" t="str">
        <f>[1]新神器!HF695</f>
        <v>神器7-4 : 14级</v>
      </c>
      <c r="EM693" s="13">
        <f>[1]新神器!HH695</f>
        <v>14</v>
      </c>
      <c r="EN693" s="13">
        <f>[1]新神器!HJ695</f>
        <v>7</v>
      </c>
      <c r="EO693" s="13">
        <f>[2]新神器!$AW694*6</f>
        <v>149580</v>
      </c>
      <c r="EP693" s="13">
        <f t="shared" si="107"/>
        <v>13620</v>
      </c>
      <c r="EQ693" s="13">
        <f t="shared" si="103"/>
        <v>2450</v>
      </c>
      <c r="ER693" s="13">
        <f>[1]新神器!$HL695</f>
        <v>35800</v>
      </c>
      <c r="ES693" s="13">
        <f t="shared" si="108"/>
        <v>2485.8000000000002</v>
      </c>
      <c r="ET693" s="13">
        <f t="shared" si="109"/>
        <v>32.869999999999997</v>
      </c>
    </row>
    <row r="694" spans="122:150" ht="16.5" x14ac:dyDescent="0.2">
      <c r="DR694" s="13">
        <v>90</v>
      </c>
      <c r="DS694" s="13">
        <v>5</v>
      </c>
      <c r="DT694" s="13">
        <f t="shared" si="104"/>
        <v>57600</v>
      </c>
      <c r="EH694" s="13">
        <f>[1]新神器!HA696</f>
        <v>38</v>
      </c>
      <c r="EI694" s="13">
        <f t="shared" si="105"/>
        <v>7</v>
      </c>
      <c r="EJ694" s="13">
        <f t="shared" si="106"/>
        <v>3</v>
      </c>
      <c r="EK694" s="13">
        <f>[1]新神器!HE696</f>
        <v>1606040</v>
      </c>
      <c r="EL694" s="13" t="str">
        <f>[1]新神器!HF696</f>
        <v>神器7-4 : 15级</v>
      </c>
      <c r="EM694" s="13">
        <f>[1]新神器!HH696</f>
        <v>15</v>
      </c>
      <c r="EN694" s="13">
        <f>[1]新神器!HJ696</f>
        <v>7</v>
      </c>
      <c r="EO694" s="13">
        <f>[2]新神器!$AW695*6</f>
        <v>163770</v>
      </c>
      <c r="EP694" s="13">
        <f t="shared" si="107"/>
        <v>14190</v>
      </c>
      <c r="EQ694" s="13">
        <f t="shared" si="103"/>
        <v>2450</v>
      </c>
      <c r="ER694" s="13">
        <f>[1]新神器!$HL696</f>
        <v>36500</v>
      </c>
      <c r="ES694" s="13">
        <f t="shared" si="108"/>
        <v>2486.5</v>
      </c>
      <c r="ET694" s="13">
        <f t="shared" si="109"/>
        <v>34.24</v>
      </c>
    </row>
    <row r="695" spans="122:150" ht="16.5" x14ac:dyDescent="0.2">
      <c r="DR695" s="13">
        <v>91</v>
      </c>
      <c r="DS695" s="13">
        <v>5</v>
      </c>
      <c r="DT695" s="13">
        <f t="shared" si="104"/>
        <v>54760</v>
      </c>
      <c r="EH695" s="13">
        <f>[1]新神器!HA697</f>
        <v>38</v>
      </c>
      <c r="EI695" s="13">
        <f t="shared" si="105"/>
        <v>7</v>
      </c>
      <c r="EJ695" s="13">
        <f t="shared" si="106"/>
        <v>3</v>
      </c>
      <c r="EK695" s="13">
        <f>[1]新神器!HE697</f>
        <v>1606040</v>
      </c>
      <c r="EL695" s="13" t="str">
        <f>[1]新神器!HF697</f>
        <v>神器7-4 : 16级</v>
      </c>
      <c r="EM695" s="13">
        <f>[1]新神器!HH697</f>
        <v>16</v>
      </c>
      <c r="EN695" s="13">
        <f>[1]新神器!HJ697</f>
        <v>10</v>
      </c>
      <c r="EO695" s="13">
        <f>[2]新神器!$AW696*6</f>
        <v>178470</v>
      </c>
      <c r="EP695" s="13">
        <f t="shared" si="107"/>
        <v>14700</v>
      </c>
      <c r="EQ695" s="13">
        <f t="shared" si="103"/>
        <v>3500</v>
      </c>
      <c r="ER695" s="13">
        <f>[1]新神器!$HL697</f>
        <v>37150</v>
      </c>
      <c r="ES695" s="13">
        <f t="shared" si="108"/>
        <v>3537.15</v>
      </c>
      <c r="ET695" s="13">
        <f t="shared" si="109"/>
        <v>24.94</v>
      </c>
    </row>
    <row r="696" spans="122:150" ht="16.5" x14ac:dyDescent="0.2">
      <c r="DR696" s="13">
        <v>92</v>
      </c>
      <c r="DS696" s="13">
        <v>5</v>
      </c>
      <c r="DT696" s="13">
        <f t="shared" si="104"/>
        <v>57240</v>
      </c>
      <c r="EH696" s="13">
        <f>[1]新神器!HA698</f>
        <v>38</v>
      </c>
      <c r="EI696" s="13">
        <f t="shared" si="105"/>
        <v>7</v>
      </c>
      <c r="EJ696" s="13">
        <f t="shared" si="106"/>
        <v>3</v>
      </c>
      <c r="EK696" s="13">
        <f>[1]新神器!HE698</f>
        <v>1606040</v>
      </c>
      <c r="EL696" s="13" t="str">
        <f>[1]新神器!HF698</f>
        <v>神器7-4 : 17级</v>
      </c>
      <c r="EM696" s="13">
        <f>[1]新神器!HH698</f>
        <v>17</v>
      </c>
      <c r="EN696" s="13">
        <f>[1]新神器!HJ698</f>
        <v>10</v>
      </c>
      <c r="EO696" s="13">
        <f>[2]新神器!$AW697*6</f>
        <v>193650</v>
      </c>
      <c r="EP696" s="13">
        <f t="shared" si="107"/>
        <v>15180</v>
      </c>
      <c r="EQ696" s="13">
        <f t="shared" si="103"/>
        <v>3500</v>
      </c>
      <c r="ER696" s="13">
        <f>[1]新神器!$HL698</f>
        <v>37800</v>
      </c>
      <c r="ES696" s="13">
        <f t="shared" si="108"/>
        <v>3537.8</v>
      </c>
      <c r="ET696" s="13">
        <f t="shared" si="109"/>
        <v>25.74</v>
      </c>
    </row>
    <row r="697" spans="122:150" ht="16.5" x14ac:dyDescent="0.2">
      <c r="DR697" s="13">
        <v>93</v>
      </c>
      <c r="DS697" s="13">
        <v>5</v>
      </c>
      <c r="DT697" s="13">
        <f t="shared" si="104"/>
        <v>59720</v>
      </c>
      <c r="EH697" s="13">
        <f>[1]新神器!HA699</f>
        <v>38</v>
      </c>
      <c r="EI697" s="13">
        <f t="shared" si="105"/>
        <v>7</v>
      </c>
      <c r="EJ697" s="13">
        <f t="shared" si="106"/>
        <v>3</v>
      </c>
      <c r="EK697" s="13">
        <f>[1]新神器!HE699</f>
        <v>1606040</v>
      </c>
      <c r="EL697" s="13" t="str">
        <f>[1]新神器!HF699</f>
        <v>神器7-4 : 18级</v>
      </c>
      <c r="EM697" s="13">
        <f>[1]新神器!HH699</f>
        <v>18</v>
      </c>
      <c r="EN697" s="13">
        <f>[1]新神器!HJ699</f>
        <v>10</v>
      </c>
      <c r="EO697" s="13">
        <f>[2]新神器!$AW698*6</f>
        <v>209400</v>
      </c>
      <c r="EP697" s="13">
        <f t="shared" si="107"/>
        <v>15750</v>
      </c>
      <c r="EQ697" s="13">
        <f t="shared" si="103"/>
        <v>3500</v>
      </c>
      <c r="ER697" s="13">
        <f>[1]新神器!$HL699</f>
        <v>38450</v>
      </c>
      <c r="ES697" s="13">
        <f t="shared" si="108"/>
        <v>3538.45</v>
      </c>
      <c r="ET697" s="13">
        <f t="shared" si="109"/>
        <v>26.71</v>
      </c>
    </row>
    <row r="698" spans="122:150" ht="16.5" x14ac:dyDescent="0.2">
      <c r="DR698" s="13">
        <v>94</v>
      </c>
      <c r="DS698" s="13">
        <v>5</v>
      </c>
      <c r="DT698" s="13">
        <f t="shared" si="104"/>
        <v>62200</v>
      </c>
      <c r="EH698" s="13">
        <f>[1]新神器!HA700</f>
        <v>38</v>
      </c>
      <c r="EI698" s="13">
        <f t="shared" si="105"/>
        <v>7</v>
      </c>
      <c r="EJ698" s="13">
        <f t="shared" si="106"/>
        <v>3</v>
      </c>
      <c r="EK698" s="13">
        <f>[1]新神器!HE700</f>
        <v>1606040</v>
      </c>
      <c r="EL698" s="13" t="str">
        <f>[1]新神器!HF700</f>
        <v>神器7-4 : 19级</v>
      </c>
      <c r="EM698" s="13">
        <f>[1]新神器!HH700</f>
        <v>19</v>
      </c>
      <c r="EN698" s="13">
        <f>[1]新神器!HJ700</f>
        <v>15</v>
      </c>
      <c r="EO698" s="13">
        <f>[2]新神器!$AW699*6</f>
        <v>225690</v>
      </c>
      <c r="EP698" s="13">
        <f t="shared" si="107"/>
        <v>16290</v>
      </c>
      <c r="EQ698" s="13">
        <f t="shared" si="103"/>
        <v>5250</v>
      </c>
      <c r="ER698" s="13">
        <f>[1]新神器!$HL700</f>
        <v>39050</v>
      </c>
      <c r="ES698" s="13">
        <f t="shared" si="108"/>
        <v>5289.05</v>
      </c>
      <c r="ET698" s="13">
        <f t="shared" si="109"/>
        <v>18.48</v>
      </c>
    </row>
    <row r="699" spans="122:150" ht="16.5" x14ac:dyDescent="0.2">
      <c r="DR699" s="13">
        <v>95</v>
      </c>
      <c r="DS699" s="13">
        <v>5</v>
      </c>
      <c r="DT699" s="13">
        <f t="shared" si="104"/>
        <v>64680</v>
      </c>
      <c r="EH699" s="13">
        <f>[1]新神器!HA701</f>
        <v>38</v>
      </c>
      <c r="EI699" s="13">
        <f t="shared" si="105"/>
        <v>7</v>
      </c>
      <c r="EJ699" s="13">
        <f t="shared" si="106"/>
        <v>3</v>
      </c>
      <c r="EK699" s="13">
        <f>[1]新神器!HE701</f>
        <v>1606040</v>
      </c>
      <c r="EL699" s="13" t="str">
        <f>[1]新神器!HF701</f>
        <v>神器7-4 : 20级</v>
      </c>
      <c r="EM699" s="13">
        <f>[1]新神器!HH701</f>
        <v>20</v>
      </c>
      <c r="EN699" s="13">
        <f>[1]新神器!HJ701</f>
        <v>15</v>
      </c>
      <c r="EO699" s="13">
        <f>[2]新神器!$AW700*6</f>
        <v>242490</v>
      </c>
      <c r="EP699" s="13">
        <f t="shared" si="107"/>
        <v>16800</v>
      </c>
      <c r="EQ699" s="13">
        <f t="shared" si="103"/>
        <v>5250</v>
      </c>
      <c r="ER699" s="13">
        <f>[1]新神器!$HL701</f>
        <v>39700</v>
      </c>
      <c r="ES699" s="13">
        <f t="shared" si="108"/>
        <v>5289.7</v>
      </c>
      <c r="ET699" s="13">
        <f t="shared" si="109"/>
        <v>19.059999999999999</v>
      </c>
    </row>
    <row r="700" spans="122:150" ht="16.5" x14ac:dyDescent="0.2">
      <c r="DR700" s="13">
        <v>96</v>
      </c>
      <c r="DS700" s="13">
        <v>5</v>
      </c>
      <c r="DT700" s="13">
        <f t="shared" si="104"/>
        <v>67120</v>
      </c>
      <c r="EH700" s="13">
        <f>[1]新神器!HA702</f>
        <v>38</v>
      </c>
      <c r="EI700" s="13">
        <f t="shared" si="105"/>
        <v>7</v>
      </c>
      <c r="EJ700" s="13">
        <f t="shared" si="106"/>
        <v>3</v>
      </c>
      <c r="EK700" s="13">
        <f>[1]新神器!HE702</f>
        <v>1606040</v>
      </c>
      <c r="EL700" s="13" t="str">
        <f>[1]新神器!HF702</f>
        <v>神器7-4 : 21级</v>
      </c>
      <c r="EM700" s="13">
        <f>[1]新神器!HH702</f>
        <v>21</v>
      </c>
      <c r="EN700" s="13">
        <f>[1]新神器!HJ702</f>
        <v>15</v>
      </c>
      <c r="EO700" s="13">
        <f>[2]新神器!$AW701*6</f>
        <v>259800</v>
      </c>
      <c r="EP700" s="13">
        <f t="shared" si="107"/>
        <v>17310</v>
      </c>
      <c r="EQ700" s="13">
        <f t="shared" si="103"/>
        <v>5250</v>
      </c>
      <c r="ER700" s="13">
        <f>[1]新神器!$HL702</f>
        <v>40300</v>
      </c>
      <c r="ES700" s="13">
        <f t="shared" si="108"/>
        <v>5290.3</v>
      </c>
      <c r="ET700" s="13">
        <f t="shared" si="109"/>
        <v>19.63</v>
      </c>
    </row>
    <row r="701" spans="122:150" ht="16.5" x14ac:dyDescent="0.2">
      <c r="DR701" s="13">
        <v>97</v>
      </c>
      <c r="DS701" s="13">
        <v>5</v>
      </c>
      <c r="DT701" s="13">
        <f t="shared" si="104"/>
        <v>69600</v>
      </c>
      <c r="EH701" s="13">
        <f>[1]新神器!HA703</f>
        <v>39</v>
      </c>
      <c r="EI701" s="13">
        <f t="shared" si="105"/>
        <v>7</v>
      </c>
      <c r="EJ701" s="13">
        <f t="shared" si="106"/>
        <v>3</v>
      </c>
      <c r="EK701" s="13">
        <f>[1]新神器!HE703</f>
        <v>1606041</v>
      </c>
      <c r="EL701" s="13" t="str">
        <f>[1]新神器!HF703</f>
        <v>神器7-5 : 1级</v>
      </c>
      <c r="EM701" s="13">
        <f>[1]新神器!HH703</f>
        <v>1</v>
      </c>
      <c r="EN701" s="13">
        <f>[1]新神器!HJ703</f>
        <v>1</v>
      </c>
      <c r="EO701" s="13">
        <f>[2]新神器!$AW702*6</f>
        <v>13992</v>
      </c>
      <c r="EP701" s="13">
        <f t="shared" si="107"/>
        <v>13992</v>
      </c>
      <c r="EQ701" s="13">
        <f t="shared" si="103"/>
        <v>350</v>
      </c>
      <c r="ER701" s="13">
        <f>[1]新神器!$HL703</f>
        <v>25600</v>
      </c>
      <c r="ES701" s="13">
        <f t="shared" si="108"/>
        <v>375.6</v>
      </c>
      <c r="ET701" s="13">
        <f t="shared" si="109"/>
        <v>223.51</v>
      </c>
    </row>
    <row r="702" spans="122:150" ht="16.5" x14ac:dyDescent="0.2">
      <c r="DR702" s="13">
        <v>98</v>
      </c>
      <c r="DS702" s="13">
        <v>5</v>
      </c>
      <c r="DT702" s="13">
        <f t="shared" si="104"/>
        <v>72080</v>
      </c>
      <c r="EH702" s="13">
        <f>[1]新神器!HA704</f>
        <v>39</v>
      </c>
      <c r="EI702" s="13">
        <f t="shared" si="105"/>
        <v>7</v>
      </c>
      <c r="EJ702" s="13">
        <f t="shared" si="106"/>
        <v>3</v>
      </c>
      <c r="EK702" s="13">
        <f>[1]新神器!HE704</f>
        <v>1606041</v>
      </c>
      <c r="EL702" s="13" t="str">
        <f>[1]新神器!HF704</f>
        <v>神器7-5 : 2级</v>
      </c>
      <c r="EM702" s="13">
        <f>[1]新神器!HH704</f>
        <v>2</v>
      </c>
      <c r="EN702" s="13">
        <f>[1]新神器!HJ704</f>
        <v>1</v>
      </c>
      <c r="EO702" s="13">
        <f>[2]新神器!$AW703*6</f>
        <v>21810</v>
      </c>
      <c r="EP702" s="13">
        <f t="shared" si="107"/>
        <v>7818</v>
      </c>
      <c r="EQ702" s="13">
        <f t="shared" si="103"/>
        <v>350</v>
      </c>
      <c r="ER702" s="13">
        <f>[1]新神器!$HL704</f>
        <v>26500</v>
      </c>
      <c r="ES702" s="13">
        <f t="shared" si="108"/>
        <v>376.5</v>
      </c>
      <c r="ET702" s="13">
        <f t="shared" si="109"/>
        <v>124.59</v>
      </c>
    </row>
    <row r="703" spans="122:150" ht="16.5" x14ac:dyDescent="0.2">
      <c r="DR703" s="13">
        <v>99</v>
      </c>
      <c r="DS703" s="13">
        <v>5</v>
      </c>
      <c r="DT703" s="13">
        <f t="shared" si="104"/>
        <v>74560</v>
      </c>
      <c r="EH703" s="13">
        <f>[1]新神器!HA705</f>
        <v>39</v>
      </c>
      <c r="EI703" s="13">
        <f t="shared" si="105"/>
        <v>7</v>
      </c>
      <c r="EJ703" s="13">
        <f t="shared" si="106"/>
        <v>3</v>
      </c>
      <c r="EK703" s="13">
        <f>[1]新神器!HE705</f>
        <v>1606041</v>
      </c>
      <c r="EL703" s="13" t="str">
        <f>[1]新神器!HF705</f>
        <v>神器7-5 : 3级</v>
      </c>
      <c r="EM703" s="13">
        <f>[1]新神器!HH705</f>
        <v>3</v>
      </c>
      <c r="EN703" s="13">
        <f>[1]新神器!HJ705</f>
        <v>1</v>
      </c>
      <c r="EO703" s="13">
        <f>[2]新神器!$AW704*6</f>
        <v>30198</v>
      </c>
      <c r="EP703" s="13">
        <f t="shared" si="107"/>
        <v>8388</v>
      </c>
      <c r="EQ703" s="13">
        <f t="shared" si="103"/>
        <v>350</v>
      </c>
      <c r="ER703" s="13">
        <f>[1]新神器!$HL705</f>
        <v>27400</v>
      </c>
      <c r="ES703" s="13">
        <f t="shared" si="108"/>
        <v>377.4</v>
      </c>
      <c r="ET703" s="13">
        <f t="shared" si="109"/>
        <v>133.35</v>
      </c>
    </row>
    <row r="704" spans="122:150" ht="16.5" x14ac:dyDescent="0.2">
      <c r="DR704" s="13">
        <v>100</v>
      </c>
      <c r="DS704" s="13">
        <v>5</v>
      </c>
      <c r="DT704" s="13">
        <f t="shared" si="104"/>
        <v>77040</v>
      </c>
      <c r="EH704" s="13">
        <f>[1]新神器!HA706</f>
        <v>39</v>
      </c>
      <c r="EI704" s="13">
        <f t="shared" si="105"/>
        <v>7</v>
      </c>
      <c r="EJ704" s="13">
        <f t="shared" si="106"/>
        <v>3</v>
      </c>
      <c r="EK704" s="13">
        <f>[1]新神器!HE706</f>
        <v>1606041</v>
      </c>
      <c r="EL704" s="13" t="str">
        <f>[1]新神器!HF706</f>
        <v>神器7-5 : 4级</v>
      </c>
      <c r="EM704" s="13">
        <f>[1]新神器!HH706</f>
        <v>4</v>
      </c>
      <c r="EN704" s="13">
        <f>[1]新神器!HJ706</f>
        <v>2</v>
      </c>
      <c r="EO704" s="13">
        <f>[2]新神器!$AW705*6</f>
        <v>39144</v>
      </c>
      <c r="EP704" s="13">
        <f t="shared" si="107"/>
        <v>8946</v>
      </c>
      <c r="EQ704" s="13">
        <f t="shared" si="103"/>
        <v>700</v>
      </c>
      <c r="ER704" s="13">
        <f>[1]新神器!$HL706</f>
        <v>28300</v>
      </c>
      <c r="ES704" s="13">
        <f t="shared" si="108"/>
        <v>728.3</v>
      </c>
      <c r="ET704" s="13">
        <f t="shared" si="109"/>
        <v>73.7</v>
      </c>
    </row>
    <row r="705" spans="122:150" ht="16.5" x14ac:dyDescent="0.2">
      <c r="DR705" s="13">
        <v>101</v>
      </c>
      <c r="DS705" s="13">
        <v>5</v>
      </c>
      <c r="DT705" s="13">
        <f t="shared" si="104"/>
        <v>79480</v>
      </c>
      <c r="EH705" s="13">
        <f>[1]新神器!HA707</f>
        <v>39</v>
      </c>
      <c r="EI705" s="13">
        <f t="shared" si="105"/>
        <v>7</v>
      </c>
      <c r="EJ705" s="13">
        <f t="shared" si="106"/>
        <v>3</v>
      </c>
      <c r="EK705" s="13">
        <f>[1]新神器!HE707</f>
        <v>1606041</v>
      </c>
      <c r="EL705" s="13" t="str">
        <f>[1]新神器!HF707</f>
        <v>神器7-5 : 5级</v>
      </c>
      <c r="EM705" s="13">
        <f>[1]新神器!HH707</f>
        <v>5</v>
      </c>
      <c r="EN705" s="13">
        <f>[1]新神器!HJ707</f>
        <v>2</v>
      </c>
      <c r="EO705" s="13">
        <f>[2]新神器!$AW706*6</f>
        <v>48666</v>
      </c>
      <c r="EP705" s="13">
        <f t="shared" si="107"/>
        <v>9522</v>
      </c>
      <c r="EQ705" s="13">
        <f t="shared" si="103"/>
        <v>700</v>
      </c>
      <c r="ER705" s="13">
        <f>[1]新神器!$HL707</f>
        <v>29100</v>
      </c>
      <c r="ES705" s="13">
        <f t="shared" si="108"/>
        <v>729.1</v>
      </c>
      <c r="ET705" s="13">
        <f t="shared" si="109"/>
        <v>78.36</v>
      </c>
    </row>
    <row r="706" spans="122:150" ht="16.5" x14ac:dyDescent="0.2">
      <c r="DR706" s="13">
        <v>102</v>
      </c>
      <c r="DS706" s="13">
        <v>5</v>
      </c>
      <c r="DT706" s="13">
        <f t="shared" si="104"/>
        <v>81960</v>
      </c>
      <c r="EH706" s="13">
        <f>[1]新神器!HA708</f>
        <v>39</v>
      </c>
      <c r="EI706" s="13">
        <f t="shared" si="105"/>
        <v>7</v>
      </c>
      <c r="EJ706" s="13">
        <f t="shared" si="106"/>
        <v>3</v>
      </c>
      <c r="EK706" s="13">
        <f>[1]新神器!HE708</f>
        <v>1606041</v>
      </c>
      <c r="EL706" s="13" t="str">
        <f>[1]新神器!HF708</f>
        <v>神器7-5 : 6级</v>
      </c>
      <c r="EM706" s="13">
        <f>[1]新神器!HH708</f>
        <v>6</v>
      </c>
      <c r="EN706" s="13">
        <f>[1]新神器!HJ708</f>
        <v>2</v>
      </c>
      <c r="EO706" s="13">
        <f>[2]新神器!$AW707*6</f>
        <v>58692</v>
      </c>
      <c r="EP706" s="13">
        <f t="shared" si="107"/>
        <v>10026</v>
      </c>
      <c r="EQ706" s="13">
        <f t="shared" si="103"/>
        <v>700</v>
      </c>
      <c r="ER706" s="13">
        <f>[1]新神器!$HL708</f>
        <v>29950</v>
      </c>
      <c r="ES706" s="13">
        <f t="shared" si="108"/>
        <v>729.95</v>
      </c>
      <c r="ET706" s="13">
        <f t="shared" si="109"/>
        <v>82.41</v>
      </c>
    </row>
    <row r="707" spans="122:150" ht="16.5" x14ac:dyDescent="0.2">
      <c r="DR707" s="13">
        <v>103</v>
      </c>
      <c r="DS707" s="13">
        <v>5</v>
      </c>
      <c r="DT707" s="13">
        <f t="shared" si="104"/>
        <v>84440</v>
      </c>
      <c r="EH707" s="13">
        <f>[1]新神器!HA709</f>
        <v>39</v>
      </c>
      <c r="EI707" s="13">
        <f t="shared" si="105"/>
        <v>7</v>
      </c>
      <c r="EJ707" s="13">
        <f t="shared" si="106"/>
        <v>3</v>
      </c>
      <c r="EK707" s="13">
        <f>[1]新神器!HE709</f>
        <v>1606041</v>
      </c>
      <c r="EL707" s="13" t="str">
        <f>[1]新神器!HF709</f>
        <v>神器7-5 : 7级</v>
      </c>
      <c r="EM707" s="13">
        <f>[1]新神器!HH709</f>
        <v>7</v>
      </c>
      <c r="EN707" s="13">
        <f>[1]新神器!HJ709</f>
        <v>3</v>
      </c>
      <c r="EO707" s="13">
        <f>[2]新神器!$AW708*6</f>
        <v>69342</v>
      </c>
      <c r="EP707" s="13">
        <f t="shared" si="107"/>
        <v>10650</v>
      </c>
      <c r="EQ707" s="13">
        <f t="shared" si="103"/>
        <v>1050</v>
      </c>
      <c r="ER707" s="13">
        <f>[1]新神器!$HL709</f>
        <v>30750</v>
      </c>
      <c r="ES707" s="13">
        <f t="shared" si="108"/>
        <v>1080.75</v>
      </c>
      <c r="ET707" s="13">
        <f t="shared" si="109"/>
        <v>59.13</v>
      </c>
    </row>
    <row r="708" spans="122:150" ht="16.5" x14ac:dyDescent="0.2">
      <c r="DR708" s="13">
        <v>104</v>
      </c>
      <c r="DS708" s="13">
        <v>5</v>
      </c>
      <c r="DT708" s="13">
        <f t="shared" si="104"/>
        <v>86880</v>
      </c>
      <c r="EH708" s="13">
        <f>[1]新神器!HA710</f>
        <v>39</v>
      </c>
      <c r="EI708" s="13">
        <f t="shared" si="105"/>
        <v>7</v>
      </c>
      <c r="EJ708" s="13">
        <f t="shared" si="106"/>
        <v>3</v>
      </c>
      <c r="EK708" s="13">
        <f>[1]新神器!HE710</f>
        <v>1606041</v>
      </c>
      <c r="EL708" s="13" t="str">
        <f>[1]新神器!HF710</f>
        <v>神器7-5 : 8级</v>
      </c>
      <c r="EM708" s="13">
        <f>[1]新神器!HH710</f>
        <v>8</v>
      </c>
      <c r="EN708" s="13">
        <f>[1]新神器!HJ710</f>
        <v>3</v>
      </c>
      <c r="EO708" s="13">
        <f>[2]新神器!$AW709*6</f>
        <v>80502</v>
      </c>
      <c r="EP708" s="13">
        <f t="shared" si="107"/>
        <v>11160</v>
      </c>
      <c r="EQ708" s="13">
        <f t="shared" si="103"/>
        <v>1050</v>
      </c>
      <c r="ER708" s="13">
        <f>[1]新神器!$HL710</f>
        <v>31550</v>
      </c>
      <c r="ES708" s="13">
        <f t="shared" si="108"/>
        <v>1081.55</v>
      </c>
      <c r="ET708" s="13">
        <f t="shared" si="109"/>
        <v>61.91</v>
      </c>
    </row>
    <row r="709" spans="122:150" ht="16.5" x14ac:dyDescent="0.2">
      <c r="DR709" s="13">
        <v>105</v>
      </c>
      <c r="DS709" s="13">
        <v>5</v>
      </c>
      <c r="DT709" s="13">
        <f t="shared" si="104"/>
        <v>89360</v>
      </c>
      <c r="EH709" s="13">
        <f>[1]新神器!HA711</f>
        <v>39</v>
      </c>
      <c r="EI709" s="13">
        <f t="shared" si="105"/>
        <v>7</v>
      </c>
      <c r="EJ709" s="13">
        <f t="shared" si="106"/>
        <v>3</v>
      </c>
      <c r="EK709" s="13">
        <f>[1]新神器!HE711</f>
        <v>1606041</v>
      </c>
      <c r="EL709" s="13" t="str">
        <f>[1]新神器!HF711</f>
        <v>神器7-5 : 9级</v>
      </c>
      <c r="EM709" s="13">
        <f>[1]新神器!HH711</f>
        <v>9</v>
      </c>
      <c r="EN709" s="13">
        <f>[1]新神器!HJ711</f>
        <v>3</v>
      </c>
      <c r="EO709" s="13">
        <f>[2]新神器!$AW710*6</f>
        <v>92226</v>
      </c>
      <c r="EP709" s="13">
        <f t="shared" si="107"/>
        <v>11724</v>
      </c>
      <c r="EQ709" s="13">
        <f t="shared" ref="EQ709:EQ772" si="110">EN709*INDEX($EB$5:$EB$46,MATCH(EK709,$EA$5:$EA$46,0))</f>
        <v>1050</v>
      </c>
      <c r="ER709" s="13">
        <f>[1]新神器!$HL711</f>
        <v>32300</v>
      </c>
      <c r="ES709" s="13">
        <f t="shared" si="108"/>
        <v>1082.3</v>
      </c>
      <c r="ET709" s="13">
        <f t="shared" si="109"/>
        <v>64.989999999999995</v>
      </c>
    </row>
    <row r="710" spans="122:150" ht="16.5" x14ac:dyDescent="0.2">
      <c r="DR710" s="13">
        <v>106</v>
      </c>
      <c r="DS710" s="13">
        <v>5</v>
      </c>
      <c r="DT710" s="13">
        <f t="shared" ref="DT710:DT754" si="111">INDEX($DL$5:$DO$154,DR710,MIN(DS710,4))</f>
        <v>91840</v>
      </c>
      <c r="EH710" s="13">
        <f>[1]新神器!HA712</f>
        <v>39</v>
      </c>
      <c r="EI710" s="13">
        <f t="shared" ref="EI710:EI773" si="112">INDEX($DX$5:$DX$46,EH710)</f>
        <v>7</v>
      </c>
      <c r="EJ710" s="13">
        <f t="shared" ref="EJ710:EJ773" si="113">INDEX($DZ$5:$DZ$46,EH710)</f>
        <v>3</v>
      </c>
      <c r="EK710" s="13">
        <f>[1]新神器!HE712</f>
        <v>1606041</v>
      </c>
      <c r="EL710" s="13" t="str">
        <f>[1]新神器!HF712</f>
        <v>神器7-5 : 10级</v>
      </c>
      <c r="EM710" s="13">
        <f>[1]新神器!HH712</f>
        <v>10</v>
      </c>
      <c r="EN710" s="13">
        <f>[1]新神器!HJ712</f>
        <v>5</v>
      </c>
      <c r="EO710" s="13">
        <f>[2]新神器!$AW711*6</f>
        <v>104580</v>
      </c>
      <c r="EP710" s="13">
        <f t="shared" ref="EP710:EP773" si="114">IF(EM710&gt;1,EO710-EO709,EO710)</f>
        <v>12354</v>
      </c>
      <c r="EQ710" s="13">
        <f t="shared" si="110"/>
        <v>1750</v>
      </c>
      <c r="ER710" s="13">
        <f>[1]新神器!$HL712</f>
        <v>33050</v>
      </c>
      <c r="ES710" s="13">
        <f t="shared" ref="ES710:ES773" si="115">EQ710+ER710/1000</f>
        <v>1783.05</v>
      </c>
      <c r="ET710" s="13">
        <f t="shared" ref="ET710:ET773" si="116">ROUND(EP710*6/ES710,2)</f>
        <v>41.57</v>
      </c>
    </row>
    <row r="711" spans="122:150" ht="16.5" x14ac:dyDescent="0.2">
      <c r="DR711" s="13">
        <v>107</v>
      </c>
      <c r="DS711" s="13">
        <v>5</v>
      </c>
      <c r="DT711" s="13">
        <f t="shared" si="111"/>
        <v>94320</v>
      </c>
      <c r="EH711" s="13">
        <f>[1]新神器!HA713</f>
        <v>39</v>
      </c>
      <c r="EI711" s="13">
        <f t="shared" si="112"/>
        <v>7</v>
      </c>
      <c r="EJ711" s="13">
        <f t="shared" si="113"/>
        <v>3</v>
      </c>
      <c r="EK711" s="13">
        <f>[1]新神器!HE713</f>
        <v>1606041</v>
      </c>
      <c r="EL711" s="13" t="str">
        <f>[1]新神器!HF713</f>
        <v>神器7-5 : 11级</v>
      </c>
      <c r="EM711" s="13">
        <f>[1]新神器!HH713</f>
        <v>11</v>
      </c>
      <c r="EN711" s="13">
        <f>[1]新神器!HJ713</f>
        <v>5</v>
      </c>
      <c r="EO711" s="13">
        <f>[2]新神器!$AW712*6</f>
        <v>117438</v>
      </c>
      <c r="EP711" s="13">
        <f t="shared" si="114"/>
        <v>12858</v>
      </c>
      <c r="EQ711" s="13">
        <f t="shared" si="110"/>
        <v>1750</v>
      </c>
      <c r="ER711" s="13">
        <f>[1]新神器!$HL713</f>
        <v>33750</v>
      </c>
      <c r="ES711" s="13">
        <f t="shared" si="115"/>
        <v>1783.75</v>
      </c>
      <c r="ET711" s="13">
        <f t="shared" si="116"/>
        <v>43.25</v>
      </c>
    </row>
    <row r="712" spans="122:150" ht="16.5" x14ac:dyDescent="0.2">
      <c r="DR712" s="13">
        <v>108</v>
      </c>
      <c r="DS712" s="13">
        <v>5</v>
      </c>
      <c r="DT712" s="13">
        <f t="shared" si="111"/>
        <v>96800</v>
      </c>
      <c r="EH712" s="13">
        <f>[1]新神器!HA714</f>
        <v>39</v>
      </c>
      <c r="EI712" s="13">
        <f t="shared" si="112"/>
        <v>7</v>
      </c>
      <c r="EJ712" s="13">
        <f t="shared" si="113"/>
        <v>3</v>
      </c>
      <c r="EK712" s="13">
        <f>[1]新神器!HE714</f>
        <v>1606041</v>
      </c>
      <c r="EL712" s="13" t="str">
        <f>[1]新神器!HF714</f>
        <v>神器7-5 : 12级</v>
      </c>
      <c r="EM712" s="13">
        <f>[1]新神器!HH714</f>
        <v>12</v>
      </c>
      <c r="EN712" s="13">
        <f>[1]新神器!HJ714</f>
        <v>6</v>
      </c>
      <c r="EO712" s="13">
        <f>[2]新神器!$AW713*6</f>
        <v>130806</v>
      </c>
      <c r="EP712" s="13">
        <f t="shared" si="114"/>
        <v>13368</v>
      </c>
      <c r="EQ712" s="13">
        <f t="shared" si="110"/>
        <v>2100</v>
      </c>
      <c r="ER712" s="13">
        <f>[1]新神器!$HL714</f>
        <v>34450</v>
      </c>
      <c r="ES712" s="13">
        <f t="shared" si="115"/>
        <v>2134.4499999999998</v>
      </c>
      <c r="ET712" s="13">
        <f t="shared" si="116"/>
        <v>37.58</v>
      </c>
    </row>
    <row r="713" spans="122:150" ht="16.5" x14ac:dyDescent="0.2">
      <c r="DR713" s="13">
        <v>109</v>
      </c>
      <c r="DS713" s="13">
        <v>5</v>
      </c>
      <c r="DT713" s="13">
        <f t="shared" si="111"/>
        <v>99240</v>
      </c>
      <c r="EH713" s="13">
        <f>[1]新神器!HA715</f>
        <v>39</v>
      </c>
      <c r="EI713" s="13">
        <f t="shared" si="112"/>
        <v>7</v>
      </c>
      <c r="EJ713" s="13">
        <f t="shared" si="113"/>
        <v>3</v>
      </c>
      <c r="EK713" s="13">
        <f>[1]新神器!HE715</f>
        <v>1606041</v>
      </c>
      <c r="EL713" s="13" t="str">
        <f>[1]新神器!HF715</f>
        <v>神器7-5 : 13级</v>
      </c>
      <c r="EM713" s="13">
        <f>[1]新神器!HH715</f>
        <v>13</v>
      </c>
      <c r="EN713" s="13">
        <f>[1]新神器!HJ715</f>
        <v>7</v>
      </c>
      <c r="EO713" s="13">
        <f>[2]新神器!$AW714*6</f>
        <v>144798</v>
      </c>
      <c r="EP713" s="13">
        <f t="shared" si="114"/>
        <v>13992</v>
      </c>
      <c r="EQ713" s="13">
        <f t="shared" si="110"/>
        <v>2450</v>
      </c>
      <c r="ER713" s="13">
        <f>[1]新神器!$HL715</f>
        <v>35150</v>
      </c>
      <c r="ES713" s="13">
        <f t="shared" si="115"/>
        <v>2485.15</v>
      </c>
      <c r="ET713" s="13">
        <f t="shared" si="116"/>
        <v>33.78</v>
      </c>
    </row>
    <row r="714" spans="122:150" ht="16.5" x14ac:dyDescent="0.2">
      <c r="DR714" s="13">
        <v>110</v>
      </c>
      <c r="DS714" s="13">
        <v>5</v>
      </c>
      <c r="DT714" s="13">
        <f t="shared" si="111"/>
        <v>101720</v>
      </c>
      <c r="EH714" s="13">
        <f>[1]新神器!HA716</f>
        <v>39</v>
      </c>
      <c r="EI714" s="13">
        <f t="shared" si="112"/>
        <v>7</v>
      </c>
      <c r="EJ714" s="13">
        <f t="shared" si="113"/>
        <v>3</v>
      </c>
      <c r="EK714" s="13">
        <f>[1]新神器!HE716</f>
        <v>1606041</v>
      </c>
      <c r="EL714" s="13" t="str">
        <f>[1]新神器!HF716</f>
        <v>神器7-5 : 14级</v>
      </c>
      <c r="EM714" s="13">
        <f>[1]新神器!HH716</f>
        <v>14</v>
      </c>
      <c r="EN714" s="13">
        <f>[1]新神器!HJ716</f>
        <v>7</v>
      </c>
      <c r="EO714" s="13">
        <f>[2]新神器!$AW715*6</f>
        <v>159360</v>
      </c>
      <c r="EP714" s="13">
        <f t="shared" si="114"/>
        <v>14562</v>
      </c>
      <c r="EQ714" s="13">
        <f t="shared" si="110"/>
        <v>2450</v>
      </c>
      <c r="ER714" s="13">
        <f>[1]新神器!$HL716</f>
        <v>35800</v>
      </c>
      <c r="ES714" s="13">
        <f t="shared" si="115"/>
        <v>2485.8000000000002</v>
      </c>
      <c r="ET714" s="13">
        <f t="shared" si="116"/>
        <v>35.15</v>
      </c>
    </row>
    <row r="715" spans="122:150" ht="16.5" x14ac:dyDescent="0.2">
      <c r="DR715" s="13">
        <v>111</v>
      </c>
      <c r="DS715" s="13">
        <v>5</v>
      </c>
      <c r="DT715" s="13">
        <f t="shared" si="111"/>
        <v>113160</v>
      </c>
      <c r="EH715" s="13">
        <f>[1]新神器!HA717</f>
        <v>39</v>
      </c>
      <c r="EI715" s="13">
        <f t="shared" si="112"/>
        <v>7</v>
      </c>
      <c r="EJ715" s="13">
        <f t="shared" si="113"/>
        <v>3</v>
      </c>
      <c r="EK715" s="13">
        <f>[1]新神器!HE717</f>
        <v>1606041</v>
      </c>
      <c r="EL715" s="13" t="str">
        <f>[1]新神器!HF717</f>
        <v>神器7-5 : 15级</v>
      </c>
      <c r="EM715" s="13">
        <f>[1]新神器!HH717</f>
        <v>15</v>
      </c>
      <c r="EN715" s="13">
        <f>[1]新神器!HJ717</f>
        <v>7</v>
      </c>
      <c r="EO715" s="13">
        <f>[2]新神器!$AW716*6</f>
        <v>174426</v>
      </c>
      <c r="EP715" s="13">
        <f t="shared" si="114"/>
        <v>15066</v>
      </c>
      <c r="EQ715" s="13">
        <f t="shared" si="110"/>
        <v>2450</v>
      </c>
      <c r="ER715" s="13">
        <f>[1]新神器!$HL717</f>
        <v>36500</v>
      </c>
      <c r="ES715" s="13">
        <f t="shared" si="115"/>
        <v>2486.5</v>
      </c>
      <c r="ET715" s="13">
        <f t="shared" si="116"/>
        <v>36.35</v>
      </c>
    </row>
    <row r="716" spans="122:150" ht="16.5" x14ac:dyDescent="0.2">
      <c r="DR716" s="13">
        <v>112</v>
      </c>
      <c r="DS716" s="13">
        <v>5</v>
      </c>
      <c r="DT716" s="13">
        <f t="shared" si="111"/>
        <v>116320</v>
      </c>
      <c r="EH716" s="13">
        <f>[1]新神器!HA718</f>
        <v>39</v>
      </c>
      <c r="EI716" s="13">
        <f t="shared" si="112"/>
        <v>7</v>
      </c>
      <c r="EJ716" s="13">
        <f t="shared" si="113"/>
        <v>3</v>
      </c>
      <c r="EK716" s="13">
        <f>[1]新神器!HE718</f>
        <v>1606041</v>
      </c>
      <c r="EL716" s="13" t="str">
        <f>[1]新神器!HF718</f>
        <v>神器7-5 : 16级</v>
      </c>
      <c r="EM716" s="13">
        <f>[1]新神器!HH718</f>
        <v>16</v>
      </c>
      <c r="EN716" s="13">
        <f>[1]新神器!HJ718</f>
        <v>10</v>
      </c>
      <c r="EO716" s="13">
        <f>[2]新神器!$AW717*6</f>
        <v>190122</v>
      </c>
      <c r="EP716" s="13">
        <f t="shared" si="114"/>
        <v>15696</v>
      </c>
      <c r="EQ716" s="13">
        <f t="shared" si="110"/>
        <v>3500</v>
      </c>
      <c r="ER716" s="13">
        <f>[1]新神器!$HL718</f>
        <v>37150</v>
      </c>
      <c r="ES716" s="13">
        <f t="shared" si="115"/>
        <v>3537.15</v>
      </c>
      <c r="ET716" s="13">
        <f t="shared" si="116"/>
        <v>26.62</v>
      </c>
    </row>
    <row r="717" spans="122:150" ht="16.5" x14ac:dyDescent="0.2">
      <c r="DR717" s="13">
        <v>113</v>
      </c>
      <c r="DS717" s="13">
        <v>5</v>
      </c>
      <c r="DT717" s="13">
        <f t="shared" si="111"/>
        <v>119480</v>
      </c>
      <c r="EH717" s="13">
        <f>[1]新神器!HA719</f>
        <v>39</v>
      </c>
      <c r="EI717" s="13">
        <f t="shared" si="112"/>
        <v>7</v>
      </c>
      <c r="EJ717" s="13">
        <f t="shared" si="113"/>
        <v>3</v>
      </c>
      <c r="EK717" s="13">
        <f>[1]新神器!HE719</f>
        <v>1606041</v>
      </c>
      <c r="EL717" s="13" t="str">
        <f>[1]新神器!HF719</f>
        <v>神器7-5 : 17级</v>
      </c>
      <c r="EM717" s="13">
        <f>[1]新神器!HH719</f>
        <v>17</v>
      </c>
      <c r="EN717" s="13">
        <f>[1]新神器!HJ719</f>
        <v>10</v>
      </c>
      <c r="EO717" s="13">
        <f>[2]新神器!$AW718*6</f>
        <v>206322</v>
      </c>
      <c r="EP717" s="13">
        <f t="shared" si="114"/>
        <v>16200</v>
      </c>
      <c r="EQ717" s="13">
        <f t="shared" si="110"/>
        <v>3500</v>
      </c>
      <c r="ER717" s="13">
        <f>[1]新神器!$HL719</f>
        <v>37800</v>
      </c>
      <c r="ES717" s="13">
        <f t="shared" si="115"/>
        <v>3537.8</v>
      </c>
      <c r="ET717" s="13">
        <f t="shared" si="116"/>
        <v>27.47</v>
      </c>
    </row>
    <row r="718" spans="122:150" ht="16.5" x14ac:dyDescent="0.2">
      <c r="DR718" s="13">
        <v>114</v>
      </c>
      <c r="DS718" s="13">
        <v>5</v>
      </c>
      <c r="DT718" s="13">
        <f t="shared" si="111"/>
        <v>122600</v>
      </c>
      <c r="EH718" s="13">
        <f>[1]新神器!HA720</f>
        <v>39</v>
      </c>
      <c r="EI718" s="13">
        <f t="shared" si="112"/>
        <v>7</v>
      </c>
      <c r="EJ718" s="13">
        <f t="shared" si="113"/>
        <v>3</v>
      </c>
      <c r="EK718" s="13">
        <f>[1]新神器!HE720</f>
        <v>1606041</v>
      </c>
      <c r="EL718" s="13" t="str">
        <f>[1]新神器!HF720</f>
        <v>神器7-5 : 18级</v>
      </c>
      <c r="EM718" s="13">
        <f>[1]新神器!HH720</f>
        <v>18</v>
      </c>
      <c r="EN718" s="13">
        <f>[1]新神器!HJ720</f>
        <v>10</v>
      </c>
      <c r="EO718" s="13">
        <f>[2]新神器!$AW719*6</f>
        <v>223092</v>
      </c>
      <c r="EP718" s="13">
        <f t="shared" si="114"/>
        <v>16770</v>
      </c>
      <c r="EQ718" s="13">
        <f t="shared" si="110"/>
        <v>3500</v>
      </c>
      <c r="ER718" s="13">
        <f>[1]新神器!$HL720</f>
        <v>38450</v>
      </c>
      <c r="ES718" s="13">
        <f t="shared" si="115"/>
        <v>3538.45</v>
      </c>
      <c r="ET718" s="13">
        <f t="shared" si="116"/>
        <v>28.44</v>
      </c>
    </row>
    <row r="719" spans="122:150" ht="16.5" x14ac:dyDescent="0.2">
      <c r="DR719" s="13">
        <v>115</v>
      </c>
      <c r="DS719" s="13">
        <v>5</v>
      </c>
      <c r="DT719" s="13">
        <f t="shared" si="111"/>
        <v>125760</v>
      </c>
      <c r="EH719" s="13">
        <f>[1]新神器!HA721</f>
        <v>39</v>
      </c>
      <c r="EI719" s="13">
        <f t="shared" si="112"/>
        <v>7</v>
      </c>
      <c r="EJ719" s="13">
        <f t="shared" si="113"/>
        <v>3</v>
      </c>
      <c r="EK719" s="13">
        <f>[1]新神器!HE721</f>
        <v>1606041</v>
      </c>
      <c r="EL719" s="13" t="str">
        <f>[1]新神器!HF721</f>
        <v>神器7-5 : 19级</v>
      </c>
      <c r="EM719" s="13">
        <f>[1]新神器!HH721</f>
        <v>19</v>
      </c>
      <c r="EN719" s="13">
        <f>[1]新神器!HJ721</f>
        <v>15</v>
      </c>
      <c r="EO719" s="13">
        <f>[2]新神器!$AW720*6</f>
        <v>240426</v>
      </c>
      <c r="EP719" s="13">
        <f t="shared" si="114"/>
        <v>17334</v>
      </c>
      <c r="EQ719" s="13">
        <f t="shared" si="110"/>
        <v>5250</v>
      </c>
      <c r="ER719" s="13">
        <f>[1]新神器!$HL721</f>
        <v>39050</v>
      </c>
      <c r="ES719" s="13">
        <f t="shared" si="115"/>
        <v>5289.05</v>
      </c>
      <c r="ET719" s="13">
        <f t="shared" si="116"/>
        <v>19.66</v>
      </c>
    </row>
    <row r="720" spans="122:150" ht="16.5" x14ac:dyDescent="0.2">
      <c r="DR720" s="13">
        <v>116</v>
      </c>
      <c r="DS720" s="13">
        <v>5</v>
      </c>
      <c r="DT720" s="13">
        <f t="shared" si="111"/>
        <v>128880</v>
      </c>
      <c r="EH720" s="13">
        <f>[1]新神器!HA722</f>
        <v>39</v>
      </c>
      <c r="EI720" s="13">
        <f t="shared" si="112"/>
        <v>7</v>
      </c>
      <c r="EJ720" s="13">
        <f t="shared" si="113"/>
        <v>3</v>
      </c>
      <c r="EK720" s="13">
        <f>[1]新神器!HE722</f>
        <v>1606041</v>
      </c>
      <c r="EL720" s="13" t="str">
        <f>[1]新神器!HF722</f>
        <v>神器7-5 : 20级</v>
      </c>
      <c r="EM720" s="13">
        <f>[1]新神器!HH722</f>
        <v>20</v>
      </c>
      <c r="EN720" s="13">
        <f>[1]新神器!HJ722</f>
        <v>15</v>
      </c>
      <c r="EO720" s="13">
        <f>[2]新神器!$AW721*6</f>
        <v>258330</v>
      </c>
      <c r="EP720" s="13">
        <f t="shared" si="114"/>
        <v>17904</v>
      </c>
      <c r="EQ720" s="13">
        <f t="shared" si="110"/>
        <v>5250</v>
      </c>
      <c r="ER720" s="13">
        <f>[1]新神器!$HL722</f>
        <v>39700</v>
      </c>
      <c r="ES720" s="13">
        <f t="shared" si="115"/>
        <v>5289.7</v>
      </c>
      <c r="ET720" s="13">
        <f t="shared" si="116"/>
        <v>20.309999999999999</v>
      </c>
    </row>
    <row r="721" spans="122:150" ht="16.5" x14ac:dyDescent="0.2">
      <c r="DR721" s="13">
        <v>117</v>
      </c>
      <c r="DS721" s="13">
        <v>5</v>
      </c>
      <c r="DT721" s="13">
        <f t="shared" si="111"/>
        <v>132040</v>
      </c>
      <c r="EH721" s="13">
        <f>[1]新神器!HA723</f>
        <v>39</v>
      </c>
      <c r="EI721" s="13">
        <f t="shared" si="112"/>
        <v>7</v>
      </c>
      <c r="EJ721" s="13">
        <f t="shared" si="113"/>
        <v>3</v>
      </c>
      <c r="EK721" s="13">
        <f>[1]新神器!HE723</f>
        <v>1606041</v>
      </c>
      <c r="EL721" s="13" t="str">
        <f>[1]新神器!HF723</f>
        <v>神器7-5 : 21级</v>
      </c>
      <c r="EM721" s="13">
        <f>[1]新神器!HH723</f>
        <v>21</v>
      </c>
      <c r="EN721" s="13">
        <f>[1]新神器!HJ723</f>
        <v>15</v>
      </c>
      <c r="EO721" s="13">
        <f>[2]新神器!$AW722*6</f>
        <v>276738</v>
      </c>
      <c r="EP721" s="13">
        <f t="shared" si="114"/>
        <v>18408</v>
      </c>
      <c r="EQ721" s="13">
        <f t="shared" si="110"/>
        <v>5250</v>
      </c>
      <c r="ER721" s="13">
        <f>[1]新神器!$HL723</f>
        <v>40300</v>
      </c>
      <c r="ES721" s="13">
        <f t="shared" si="115"/>
        <v>5290.3</v>
      </c>
      <c r="ET721" s="13">
        <f t="shared" si="116"/>
        <v>20.88</v>
      </c>
    </row>
    <row r="722" spans="122:150" ht="16.5" x14ac:dyDescent="0.2">
      <c r="DR722" s="13">
        <v>118</v>
      </c>
      <c r="DS722" s="13">
        <v>5</v>
      </c>
      <c r="DT722" s="13">
        <f t="shared" si="111"/>
        <v>135160</v>
      </c>
      <c r="EH722" s="13">
        <f>[1]新神器!HA724</f>
        <v>40</v>
      </c>
      <c r="EI722" s="13">
        <f t="shared" si="112"/>
        <v>7</v>
      </c>
      <c r="EJ722" s="13">
        <f t="shared" si="113"/>
        <v>3</v>
      </c>
      <c r="EK722" s="13">
        <f>[1]新神器!HE724</f>
        <v>1606042</v>
      </c>
      <c r="EL722" s="13" t="str">
        <f>[1]新神器!HF724</f>
        <v>神器7-6 : 1级</v>
      </c>
      <c r="EM722" s="13">
        <f>[1]新神器!HH724</f>
        <v>1</v>
      </c>
      <c r="EN722" s="13">
        <f>[1]新神器!HJ724</f>
        <v>1</v>
      </c>
      <c r="EO722" s="13">
        <f>[2]新神器!$AW723*6</f>
        <v>10572</v>
      </c>
      <c r="EP722" s="13">
        <f t="shared" si="114"/>
        <v>10572</v>
      </c>
      <c r="EQ722" s="13">
        <f t="shared" si="110"/>
        <v>350</v>
      </c>
      <c r="ER722" s="13">
        <f>[1]新神器!$HL724</f>
        <v>25600</v>
      </c>
      <c r="ES722" s="13">
        <f t="shared" si="115"/>
        <v>375.6</v>
      </c>
      <c r="ET722" s="13">
        <f t="shared" si="116"/>
        <v>168.88</v>
      </c>
    </row>
    <row r="723" spans="122:150" ht="16.5" x14ac:dyDescent="0.2">
      <c r="DR723" s="13">
        <v>119</v>
      </c>
      <c r="DS723" s="13">
        <v>5</v>
      </c>
      <c r="DT723" s="13">
        <f t="shared" si="111"/>
        <v>138320</v>
      </c>
      <c r="EH723" s="13">
        <f>[1]新神器!HA725</f>
        <v>40</v>
      </c>
      <c r="EI723" s="13">
        <f t="shared" si="112"/>
        <v>7</v>
      </c>
      <c r="EJ723" s="13">
        <f t="shared" si="113"/>
        <v>3</v>
      </c>
      <c r="EK723" s="13">
        <f>[1]新神器!HE725</f>
        <v>1606042</v>
      </c>
      <c r="EL723" s="13" t="str">
        <f>[1]新神器!HF725</f>
        <v>神器7-6 : 2级</v>
      </c>
      <c r="EM723" s="13">
        <f>[1]新神器!HH725</f>
        <v>2</v>
      </c>
      <c r="EN723" s="13">
        <f>[1]新神器!HJ725</f>
        <v>1</v>
      </c>
      <c r="EO723" s="13">
        <f>[2]新神器!$AW724*6</f>
        <v>16470</v>
      </c>
      <c r="EP723" s="13">
        <f t="shared" si="114"/>
        <v>5898</v>
      </c>
      <c r="EQ723" s="13">
        <f t="shared" si="110"/>
        <v>350</v>
      </c>
      <c r="ER723" s="13">
        <f>[1]新神器!$HL725</f>
        <v>26500</v>
      </c>
      <c r="ES723" s="13">
        <f t="shared" si="115"/>
        <v>376.5</v>
      </c>
      <c r="ET723" s="13">
        <f t="shared" si="116"/>
        <v>93.99</v>
      </c>
    </row>
    <row r="724" spans="122:150" ht="16.5" x14ac:dyDescent="0.2">
      <c r="DR724" s="13">
        <v>120</v>
      </c>
      <c r="DS724" s="13">
        <v>5</v>
      </c>
      <c r="DT724" s="13">
        <f t="shared" si="111"/>
        <v>141480</v>
      </c>
      <c r="EH724" s="13">
        <f>[1]新神器!HA726</f>
        <v>40</v>
      </c>
      <c r="EI724" s="13">
        <f t="shared" si="112"/>
        <v>7</v>
      </c>
      <c r="EJ724" s="13">
        <f t="shared" si="113"/>
        <v>3</v>
      </c>
      <c r="EK724" s="13">
        <f>[1]新神器!HE726</f>
        <v>1606042</v>
      </c>
      <c r="EL724" s="13" t="str">
        <f>[1]新神器!HF726</f>
        <v>神器7-6 : 3级</v>
      </c>
      <c r="EM724" s="13">
        <f>[1]新神器!HH726</f>
        <v>3</v>
      </c>
      <c r="EN724" s="13">
        <f>[1]新神器!HJ726</f>
        <v>1</v>
      </c>
      <c r="EO724" s="13">
        <f>[2]新神器!$AW725*6</f>
        <v>22788</v>
      </c>
      <c r="EP724" s="13">
        <f t="shared" si="114"/>
        <v>6318</v>
      </c>
      <c r="EQ724" s="13">
        <f t="shared" si="110"/>
        <v>350</v>
      </c>
      <c r="ER724" s="13">
        <f>[1]新神器!$HL726</f>
        <v>27400</v>
      </c>
      <c r="ES724" s="13">
        <f t="shared" si="115"/>
        <v>377.4</v>
      </c>
      <c r="ET724" s="13">
        <f t="shared" si="116"/>
        <v>100.45</v>
      </c>
    </row>
    <row r="725" spans="122:150" ht="16.5" x14ac:dyDescent="0.2">
      <c r="DR725" s="13">
        <v>121</v>
      </c>
      <c r="DS725" s="13">
        <v>5</v>
      </c>
      <c r="DT725" s="13">
        <f t="shared" si="111"/>
        <v>144600</v>
      </c>
      <c r="EH725" s="13">
        <f>[1]新神器!HA727</f>
        <v>40</v>
      </c>
      <c r="EI725" s="13">
        <f t="shared" si="112"/>
        <v>7</v>
      </c>
      <c r="EJ725" s="13">
        <f t="shared" si="113"/>
        <v>3</v>
      </c>
      <c r="EK725" s="13">
        <f>[1]新神器!HE727</f>
        <v>1606042</v>
      </c>
      <c r="EL725" s="13" t="str">
        <f>[1]新神器!HF727</f>
        <v>神器7-6 : 4级</v>
      </c>
      <c r="EM725" s="13">
        <f>[1]新神器!HH727</f>
        <v>4</v>
      </c>
      <c r="EN725" s="13">
        <f>[1]新神器!HJ727</f>
        <v>2</v>
      </c>
      <c r="EO725" s="13">
        <f>[2]新神器!$AW726*6</f>
        <v>29544</v>
      </c>
      <c r="EP725" s="13">
        <f t="shared" si="114"/>
        <v>6756</v>
      </c>
      <c r="EQ725" s="13">
        <f t="shared" si="110"/>
        <v>700</v>
      </c>
      <c r="ER725" s="13">
        <f>[1]新神器!$HL727</f>
        <v>28300</v>
      </c>
      <c r="ES725" s="13">
        <f t="shared" si="115"/>
        <v>728.3</v>
      </c>
      <c r="ET725" s="13">
        <f t="shared" si="116"/>
        <v>55.66</v>
      </c>
    </row>
    <row r="726" spans="122:150" ht="16.5" x14ac:dyDescent="0.2">
      <c r="DR726" s="13">
        <v>122</v>
      </c>
      <c r="DS726" s="13">
        <v>5</v>
      </c>
      <c r="DT726" s="13">
        <f t="shared" si="111"/>
        <v>147760</v>
      </c>
      <c r="EH726" s="13">
        <f>[1]新神器!HA728</f>
        <v>40</v>
      </c>
      <c r="EI726" s="13">
        <f t="shared" si="112"/>
        <v>7</v>
      </c>
      <c r="EJ726" s="13">
        <f t="shared" si="113"/>
        <v>3</v>
      </c>
      <c r="EK726" s="13">
        <f>[1]新神器!HE728</f>
        <v>1606042</v>
      </c>
      <c r="EL726" s="13" t="str">
        <f>[1]新神器!HF728</f>
        <v>神器7-6 : 5级</v>
      </c>
      <c r="EM726" s="13">
        <f>[1]新神器!HH728</f>
        <v>5</v>
      </c>
      <c r="EN726" s="13">
        <f>[1]新神器!HJ728</f>
        <v>2</v>
      </c>
      <c r="EO726" s="13">
        <f>[2]新神器!$AW727*6</f>
        <v>36756</v>
      </c>
      <c r="EP726" s="13">
        <f t="shared" si="114"/>
        <v>7212</v>
      </c>
      <c r="EQ726" s="13">
        <f t="shared" si="110"/>
        <v>700</v>
      </c>
      <c r="ER726" s="13">
        <f>[1]新神器!$HL728</f>
        <v>29100</v>
      </c>
      <c r="ES726" s="13">
        <f t="shared" si="115"/>
        <v>729.1</v>
      </c>
      <c r="ET726" s="13">
        <f t="shared" si="116"/>
        <v>59.35</v>
      </c>
    </row>
    <row r="727" spans="122:150" ht="16.5" x14ac:dyDescent="0.2">
      <c r="DR727" s="13">
        <v>123</v>
      </c>
      <c r="DS727" s="13">
        <v>5</v>
      </c>
      <c r="DT727" s="13">
        <f t="shared" si="111"/>
        <v>150880</v>
      </c>
      <c r="EH727" s="13">
        <f>[1]新神器!HA729</f>
        <v>40</v>
      </c>
      <c r="EI727" s="13">
        <f t="shared" si="112"/>
        <v>7</v>
      </c>
      <c r="EJ727" s="13">
        <f t="shared" si="113"/>
        <v>3</v>
      </c>
      <c r="EK727" s="13">
        <f>[1]新神器!HE729</f>
        <v>1606042</v>
      </c>
      <c r="EL727" s="13" t="str">
        <f>[1]新神器!HF729</f>
        <v>神器7-6 : 6级</v>
      </c>
      <c r="EM727" s="13">
        <f>[1]新神器!HH729</f>
        <v>6</v>
      </c>
      <c r="EN727" s="13">
        <f>[1]新神器!HJ729</f>
        <v>2</v>
      </c>
      <c r="EO727" s="13">
        <f>[2]新神器!$AW728*6</f>
        <v>44382</v>
      </c>
      <c r="EP727" s="13">
        <f t="shared" si="114"/>
        <v>7626</v>
      </c>
      <c r="EQ727" s="13">
        <f t="shared" si="110"/>
        <v>700</v>
      </c>
      <c r="ER727" s="13">
        <f>[1]新神器!$HL729</f>
        <v>29950</v>
      </c>
      <c r="ES727" s="13">
        <f t="shared" si="115"/>
        <v>729.95</v>
      </c>
      <c r="ET727" s="13">
        <f t="shared" si="116"/>
        <v>62.68</v>
      </c>
    </row>
    <row r="728" spans="122:150" ht="16.5" x14ac:dyDescent="0.2">
      <c r="DR728" s="13">
        <v>124</v>
      </c>
      <c r="DS728" s="13">
        <v>5</v>
      </c>
      <c r="DT728" s="13">
        <f t="shared" si="111"/>
        <v>154040</v>
      </c>
      <c r="EH728" s="13">
        <f>[1]新神器!HA730</f>
        <v>40</v>
      </c>
      <c r="EI728" s="13">
        <f t="shared" si="112"/>
        <v>7</v>
      </c>
      <c r="EJ728" s="13">
        <f t="shared" si="113"/>
        <v>3</v>
      </c>
      <c r="EK728" s="13">
        <f>[1]新神器!HE730</f>
        <v>1606042</v>
      </c>
      <c r="EL728" s="13" t="str">
        <f>[1]新神器!HF730</f>
        <v>神器7-6 : 7级</v>
      </c>
      <c r="EM728" s="13">
        <f>[1]新神器!HH730</f>
        <v>7</v>
      </c>
      <c r="EN728" s="13">
        <f>[1]新神器!HJ730</f>
        <v>3</v>
      </c>
      <c r="EO728" s="13">
        <f>[2]新神器!$AW729*6</f>
        <v>52392</v>
      </c>
      <c r="EP728" s="13">
        <f t="shared" si="114"/>
        <v>8010</v>
      </c>
      <c r="EQ728" s="13">
        <f t="shared" si="110"/>
        <v>1050</v>
      </c>
      <c r="ER728" s="13">
        <f>[1]新神器!$HL730</f>
        <v>30750</v>
      </c>
      <c r="ES728" s="13">
        <f t="shared" si="115"/>
        <v>1080.75</v>
      </c>
      <c r="ET728" s="13">
        <f t="shared" si="116"/>
        <v>44.47</v>
      </c>
    </row>
    <row r="729" spans="122:150" ht="16.5" x14ac:dyDescent="0.2">
      <c r="DR729" s="13">
        <v>125</v>
      </c>
      <c r="DS729" s="13">
        <v>5</v>
      </c>
      <c r="DT729" s="13">
        <f t="shared" si="111"/>
        <v>157200</v>
      </c>
      <c r="EH729" s="13">
        <f>[1]新神器!HA731</f>
        <v>40</v>
      </c>
      <c r="EI729" s="13">
        <f t="shared" si="112"/>
        <v>7</v>
      </c>
      <c r="EJ729" s="13">
        <f t="shared" si="113"/>
        <v>3</v>
      </c>
      <c r="EK729" s="13">
        <f>[1]新神器!HE731</f>
        <v>1606042</v>
      </c>
      <c r="EL729" s="13" t="str">
        <f>[1]新神器!HF731</f>
        <v>神器7-6 : 8级</v>
      </c>
      <c r="EM729" s="13">
        <f>[1]新神器!HH731</f>
        <v>8</v>
      </c>
      <c r="EN729" s="13">
        <f>[1]新神器!HJ731</f>
        <v>3</v>
      </c>
      <c r="EO729" s="13">
        <f>[2]新神器!$AW730*6</f>
        <v>60852</v>
      </c>
      <c r="EP729" s="13">
        <f t="shared" si="114"/>
        <v>8460</v>
      </c>
      <c r="EQ729" s="13">
        <f t="shared" si="110"/>
        <v>1050</v>
      </c>
      <c r="ER729" s="13">
        <f>[1]新神器!$HL731</f>
        <v>31550</v>
      </c>
      <c r="ES729" s="13">
        <f t="shared" si="115"/>
        <v>1081.55</v>
      </c>
      <c r="ET729" s="13">
        <f t="shared" si="116"/>
        <v>46.93</v>
      </c>
    </row>
    <row r="730" spans="122:150" ht="16.5" x14ac:dyDescent="0.2">
      <c r="DR730" s="13">
        <v>126</v>
      </c>
      <c r="DS730" s="13">
        <v>5</v>
      </c>
      <c r="DT730" s="13">
        <f t="shared" si="111"/>
        <v>160320</v>
      </c>
      <c r="EH730" s="13">
        <f>[1]新神器!HA732</f>
        <v>40</v>
      </c>
      <c r="EI730" s="13">
        <f t="shared" si="112"/>
        <v>7</v>
      </c>
      <c r="EJ730" s="13">
        <f t="shared" si="113"/>
        <v>3</v>
      </c>
      <c r="EK730" s="13">
        <f>[1]新神器!HE732</f>
        <v>1606042</v>
      </c>
      <c r="EL730" s="13" t="str">
        <f>[1]新神器!HF732</f>
        <v>神器7-6 : 9级</v>
      </c>
      <c r="EM730" s="13">
        <f>[1]新神器!HH732</f>
        <v>9</v>
      </c>
      <c r="EN730" s="13">
        <f>[1]新神器!HJ732</f>
        <v>3</v>
      </c>
      <c r="EO730" s="13">
        <f>[2]新神器!$AW731*6</f>
        <v>69726</v>
      </c>
      <c r="EP730" s="13">
        <f t="shared" si="114"/>
        <v>8874</v>
      </c>
      <c r="EQ730" s="13">
        <f t="shared" si="110"/>
        <v>1050</v>
      </c>
      <c r="ER730" s="13">
        <f>[1]新神器!$HL732</f>
        <v>32300</v>
      </c>
      <c r="ES730" s="13">
        <f t="shared" si="115"/>
        <v>1082.3</v>
      </c>
      <c r="ET730" s="13">
        <f t="shared" si="116"/>
        <v>49.2</v>
      </c>
    </row>
    <row r="731" spans="122:150" ht="16.5" x14ac:dyDescent="0.2">
      <c r="DR731" s="13">
        <v>127</v>
      </c>
      <c r="DS731" s="13">
        <v>5</v>
      </c>
      <c r="DT731" s="13">
        <f t="shared" si="111"/>
        <v>163480</v>
      </c>
      <c r="EH731" s="13">
        <f>[1]新神器!HA733</f>
        <v>40</v>
      </c>
      <c r="EI731" s="13">
        <f t="shared" si="112"/>
        <v>7</v>
      </c>
      <c r="EJ731" s="13">
        <f t="shared" si="113"/>
        <v>3</v>
      </c>
      <c r="EK731" s="13">
        <f>[1]新神器!HE733</f>
        <v>1606042</v>
      </c>
      <c r="EL731" s="13" t="str">
        <f>[1]新神器!HF733</f>
        <v>神器7-6 : 10级</v>
      </c>
      <c r="EM731" s="13">
        <f>[1]新神器!HH733</f>
        <v>10</v>
      </c>
      <c r="EN731" s="13">
        <f>[1]新神器!HJ733</f>
        <v>5</v>
      </c>
      <c r="EO731" s="13">
        <f>[2]新神器!$AW732*6</f>
        <v>78990</v>
      </c>
      <c r="EP731" s="13">
        <f t="shared" si="114"/>
        <v>9264</v>
      </c>
      <c r="EQ731" s="13">
        <f t="shared" si="110"/>
        <v>1750</v>
      </c>
      <c r="ER731" s="13">
        <f>[1]新神器!$HL733</f>
        <v>33050</v>
      </c>
      <c r="ES731" s="13">
        <f t="shared" si="115"/>
        <v>1783.05</v>
      </c>
      <c r="ET731" s="13">
        <f t="shared" si="116"/>
        <v>31.17</v>
      </c>
    </row>
    <row r="732" spans="122:150" ht="16.5" x14ac:dyDescent="0.2">
      <c r="DR732" s="13">
        <v>128</v>
      </c>
      <c r="DS732" s="13">
        <v>5</v>
      </c>
      <c r="DT732" s="13">
        <f t="shared" si="111"/>
        <v>166600</v>
      </c>
      <c r="EH732" s="13">
        <f>[1]新神器!HA734</f>
        <v>40</v>
      </c>
      <c r="EI732" s="13">
        <f t="shared" si="112"/>
        <v>7</v>
      </c>
      <c r="EJ732" s="13">
        <f t="shared" si="113"/>
        <v>3</v>
      </c>
      <c r="EK732" s="13">
        <f>[1]新神器!HE734</f>
        <v>1606042</v>
      </c>
      <c r="EL732" s="13" t="str">
        <f>[1]新神器!HF734</f>
        <v>神器7-6 : 11级</v>
      </c>
      <c r="EM732" s="13">
        <f>[1]新神器!HH734</f>
        <v>11</v>
      </c>
      <c r="EN732" s="13">
        <f>[1]新神器!HJ734</f>
        <v>5</v>
      </c>
      <c r="EO732" s="13">
        <f>[2]新神器!$AW733*6</f>
        <v>88698</v>
      </c>
      <c r="EP732" s="13">
        <f t="shared" si="114"/>
        <v>9708</v>
      </c>
      <c r="EQ732" s="13">
        <f t="shared" si="110"/>
        <v>1750</v>
      </c>
      <c r="ER732" s="13">
        <f>[1]新神器!$HL734</f>
        <v>33750</v>
      </c>
      <c r="ES732" s="13">
        <f t="shared" si="115"/>
        <v>1783.75</v>
      </c>
      <c r="ET732" s="13">
        <f t="shared" si="116"/>
        <v>32.65</v>
      </c>
    </row>
    <row r="733" spans="122:150" ht="16.5" x14ac:dyDescent="0.2">
      <c r="DR733" s="13">
        <v>129</v>
      </c>
      <c r="DS733" s="13">
        <v>5</v>
      </c>
      <c r="DT733" s="13">
        <f t="shared" si="111"/>
        <v>169760</v>
      </c>
      <c r="EH733" s="13">
        <f>[1]新神器!HA735</f>
        <v>40</v>
      </c>
      <c r="EI733" s="13">
        <f t="shared" si="112"/>
        <v>7</v>
      </c>
      <c r="EJ733" s="13">
        <f t="shared" si="113"/>
        <v>3</v>
      </c>
      <c r="EK733" s="13">
        <f>[1]新神器!HE735</f>
        <v>1606042</v>
      </c>
      <c r="EL733" s="13" t="str">
        <f>[1]新神器!HF735</f>
        <v>神器7-6 : 12级</v>
      </c>
      <c r="EM733" s="13">
        <f>[1]新神器!HH735</f>
        <v>12</v>
      </c>
      <c r="EN733" s="13">
        <f>[1]新神器!HJ735</f>
        <v>6</v>
      </c>
      <c r="EO733" s="13">
        <f>[2]新神器!$AW734*6</f>
        <v>98856</v>
      </c>
      <c r="EP733" s="13">
        <f t="shared" si="114"/>
        <v>10158</v>
      </c>
      <c r="EQ733" s="13">
        <f t="shared" si="110"/>
        <v>2100</v>
      </c>
      <c r="ER733" s="13">
        <f>[1]新神器!$HL735</f>
        <v>34450</v>
      </c>
      <c r="ES733" s="13">
        <f t="shared" si="115"/>
        <v>2134.4499999999998</v>
      </c>
      <c r="ET733" s="13">
        <f t="shared" si="116"/>
        <v>28.55</v>
      </c>
    </row>
    <row r="734" spans="122:150" ht="16.5" x14ac:dyDescent="0.2">
      <c r="DR734" s="13">
        <v>130</v>
      </c>
      <c r="DS734" s="13">
        <v>5</v>
      </c>
      <c r="DT734" s="13">
        <f t="shared" si="111"/>
        <v>172920</v>
      </c>
      <c r="EH734" s="13">
        <f>[1]新神器!HA736</f>
        <v>40</v>
      </c>
      <c r="EI734" s="13">
        <f t="shared" si="112"/>
        <v>7</v>
      </c>
      <c r="EJ734" s="13">
        <f t="shared" si="113"/>
        <v>3</v>
      </c>
      <c r="EK734" s="13">
        <f>[1]新神器!HE736</f>
        <v>1606042</v>
      </c>
      <c r="EL734" s="13" t="str">
        <f>[1]新神器!HF736</f>
        <v>神器7-6 : 13级</v>
      </c>
      <c r="EM734" s="13">
        <f>[1]新神器!HH736</f>
        <v>13</v>
      </c>
      <c r="EN734" s="13">
        <f>[1]新神器!HJ736</f>
        <v>7</v>
      </c>
      <c r="EO734" s="13">
        <f>[2]新神器!$AW735*6</f>
        <v>109428</v>
      </c>
      <c r="EP734" s="13">
        <f t="shared" si="114"/>
        <v>10572</v>
      </c>
      <c r="EQ734" s="13">
        <f t="shared" si="110"/>
        <v>2450</v>
      </c>
      <c r="ER734" s="13">
        <f>[1]新神器!$HL736</f>
        <v>35150</v>
      </c>
      <c r="ES734" s="13">
        <f t="shared" si="115"/>
        <v>2485.15</v>
      </c>
      <c r="ET734" s="13">
        <f t="shared" si="116"/>
        <v>25.52</v>
      </c>
    </row>
    <row r="735" spans="122:150" ht="16.5" x14ac:dyDescent="0.2">
      <c r="DR735" s="13">
        <v>131</v>
      </c>
      <c r="DS735" s="13">
        <v>5</v>
      </c>
      <c r="DT735" s="13">
        <f t="shared" si="111"/>
        <v>176040</v>
      </c>
      <c r="EH735" s="13">
        <f>[1]新神器!HA737</f>
        <v>40</v>
      </c>
      <c r="EI735" s="13">
        <f t="shared" si="112"/>
        <v>7</v>
      </c>
      <c r="EJ735" s="13">
        <f t="shared" si="113"/>
        <v>3</v>
      </c>
      <c r="EK735" s="13">
        <f>[1]新神器!HE737</f>
        <v>1606042</v>
      </c>
      <c r="EL735" s="13" t="str">
        <f>[1]新神器!HF737</f>
        <v>神器7-6 : 14级</v>
      </c>
      <c r="EM735" s="13">
        <f>[1]新神器!HH737</f>
        <v>14</v>
      </c>
      <c r="EN735" s="13">
        <f>[1]新神器!HJ737</f>
        <v>7</v>
      </c>
      <c r="EO735" s="13">
        <f>[2]新神器!$AW736*6</f>
        <v>120390</v>
      </c>
      <c r="EP735" s="13">
        <f t="shared" si="114"/>
        <v>10962</v>
      </c>
      <c r="EQ735" s="13">
        <f t="shared" si="110"/>
        <v>2450</v>
      </c>
      <c r="ER735" s="13">
        <f>[1]新神器!$HL737</f>
        <v>35800</v>
      </c>
      <c r="ES735" s="13">
        <f t="shared" si="115"/>
        <v>2485.8000000000002</v>
      </c>
      <c r="ET735" s="13">
        <f t="shared" si="116"/>
        <v>26.46</v>
      </c>
    </row>
    <row r="736" spans="122:150" ht="16.5" x14ac:dyDescent="0.2">
      <c r="DR736" s="13">
        <v>132</v>
      </c>
      <c r="DS736" s="13">
        <v>5</v>
      </c>
      <c r="DT736" s="13">
        <f t="shared" si="111"/>
        <v>179200</v>
      </c>
      <c r="EH736" s="13">
        <f>[1]新神器!HA738</f>
        <v>40</v>
      </c>
      <c r="EI736" s="13">
        <f t="shared" si="112"/>
        <v>7</v>
      </c>
      <c r="EJ736" s="13">
        <f t="shared" si="113"/>
        <v>3</v>
      </c>
      <c r="EK736" s="13">
        <f>[1]新神器!HE738</f>
        <v>1606042</v>
      </c>
      <c r="EL736" s="13" t="str">
        <f>[1]新神器!HF738</f>
        <v>神器7-6 : 15级</v>
      </c>
      <c r="EM736" s="13">
        <f>[1]新神器!HH738</f>
        <v>15</v>
      </c>
      <c r="EN736" s="13">
        <f>[1]新神器!HJ738</f>
        <v>7</v>
      </c>
      <c r="EO736" s="13">
        <f>[2]新神器!$AW737*6</f>
        <v>131826</v>
      </c>
      <c r="EP736" s="13">
        <f t="shared" si="114"/>
        <v>11436</v>
      </c>
      <c r="EQ736" s="13">
        <f t="shared" si="110"/>
        <v>2450</v>
      </c>
      <c r="ER736" s="13">
        <f>[1]新神器!$HL738</f>
        <v>36500</v>
      </c>
      <c r="ES736" s="13">
        <f t="shared" si="115"/>
        <v>2486.5</v>
      </c>
      <c r="ET736" s="13">
        <f t="shared" si="116"/>
        <v>27.6</v>
      </c>
    </row>
    <row r="737" spans="122:150" ht="16.5" x14ac:dyDescent="0.2">
      <c r="DR737" s="13">
        <v>133</v>
      </c>
      <c r="DS737" s="13">
        <v>5</v>
      </c>
      <c r="DT737" s="13">
        <f t="shared" si="111"/>
        <v>182320</v>
      </c>
      <c r="EH737" s="13">
        <f>[1]新神器!HA739</f>
        <v>40</v>
      </c>
      <c r="EI737" s="13">
        <f t="shared" si="112"/>
        <v>7</v>
      </c>
      <c r="EJ737" s="13">
        <f t="shared" si="113"/>
        <v>3</v>
      </c>
      <c r="EK737" s="13">
        <f>[1]新神器!HE739</f>
        <v>1606042</v>
      </c>
      <c r="EL737" s="13" t="str">
        <f>[1]新神器!HF739</f>
        <v>神器7-6 : 16级</v>
      </c>
      <c r="EM737" s="13">
        <f>[1]新神器!HH739</f>
        <v>16</v>
      </c>
      <c r="EN737" s="13">
        <f>[1]新神器!HJ739</f>
        <v>10</v>
      </c>
      <c r="EO737" s="13">
        <f>[2]新神器!$AW738*6</f>
        <v>143622</v>
      </c>
      <c r="EP737" s="13">
        <f t="shared" si="114"/>
        <v>11796</v>
      </c>
      <c r="EQ737" s="13">
        <f t="shared" si="110"/>
        <v>3500</v>
      </c>
      <c r="ER737" s="13">
        <f>[1]新神器!$HL739</f>
        <v>37150</v>
      </c>
      <c r="ES737" s="13">
        <f t="shared" si="115"/>
        <v>3537.15</v>
      </c>
      <c r="ET737" s="13">
        <f t="shared" si="116"/>
        <v>20.010000000000002</v>
      </c>
    </row>
    <row r="738" spans="122:150" ht="16.5" x14ac:dyDescent="0.2">
      <c r="DR738" s="13">
        <v>134</v>
      </c>
      <c r="DS738" s="13">
        <v>5</v>
      </c>
      <c r="DT738" s="13">
        <f t="shared" si="111"/>
        <v>185480</v>
      </c>
      <c r="EH738" s="13">
        <f>[1]新神器!HA740</f>
        <v>40</v>
      </c>
      <c r="EI738" s="13">
        <f t="shared" si="112"/>
        <v>7</v>
      </c>
      <c r="EJ738" s="13">
        <f t="shared" si="113"/>
        <v>3</v>
      </c>
      <c r="EK738" s="13">
        <f>[1]新神器!HE740</f>
        <v>1606042</v>
      </c>
      <c r="EL738" s="13" t="str">
        <f>[1]新神器!HF740</f>
        <v>神器7-6 : 17级</v>
      </c>
      <c r="EM738" s="13">
        <f>[1]新神器!HH740</f>
        <v>17</v>
      </c>
      <c r="EN738" s="13">
        <f>[1]新神器!HJ740</f>
        <v>10</v>
      </c>
      <c r="EO738" s="13">
        <f>[2]新神器!$AW739*6</f>
        <v>155832</v>
      </c>
      <c r="EP738" s="13">
        <f t="shared" si="114"/>
        <v>12210</v>
      </c>
      <c r="EQ738" s="13">
        <f t="shared" si="110"/>
        <v>3500</v>
      </c>
      <c r="ER738" s="13">
        <f>[1]新神器!$HL740</f>
        <v>37800</v>
      </c>
      <c r="ES738" s="13">
        <f t="shared" si="115"/>
        <v>3537.8</v>
      </c>
      <c r="ET738" s="13">
        <f t="shared" si="116"/>
        <v>20.71</v>
      </c>
    </row>
    <row r="739" spans="122:150" ht="16.5" x14ac:dyDescent="0.2">
      <c r="DR739" s="13">
        <v>135</v>
      </c>
      <c r="DS739" s="13">
        <v>5</v>
      </c>
      <c r="DT739" s="13">
        <f t="shared" si="111"/>
        <v>188640</v>
      </c>
      <c r="EH739" s="13">
        <f>[1]新神器!HA741</f>
        <v>40</v>
      </c>
      <c r="EI739" s="13">
        <f t="shared" si="112"/>
        <v>7</v>
      </c>
      <c r="EJ739" s="13">
        <f t="shared" si="113"/>
        <v>3</v>
      </c>
      <c r="EK739" s="13">
        <f>[1]新神器!HE741</f>
        <v>1606042</v>
      </c>
      <c r="EL739" s="13" t="str">
        <f>[1]新神器!HF741</f>
        <v>神器7-6 : 18级</v>
      </c>
      <c r="EM739" s="13">
        <f>[1]新神器!HH741</f>
        <v>18</v>
      </c>
      <c r="EN739" s="13">
        <f>[1]新神器!HJ741</f>
        <v>10</v>
      </c>
      <c r="EO739" s="13">
        <f>[2]新神器!$AW740*6</f>
        <v>168522</v>
      </c>
      <c r="EP739" s="13">
        <f t="shared" si="114"/>
        <v>12690</v>
      </c>
      <c r="EQ739" s="13">
        <f t="shared" si="110"/>
        <v>3500</v>
      </c>
      <c r="ER739" s="13">
        <f>[1]新神器!$HL741</f>
        <v>38450</v>
      </c>
      <c r="ES739" s="13">
        <f t="shared" si="115"/>
        <v>3538.45</v>
      </c>
      <c r="ET739" s="13">
        <f t="shared" si="116"/>
        <v>21.52</v>
      </c>
    </row>
    <row r="740" spans="122:150" ht="16.5" x14ac:dyDescent="0.2">
      <c r="DR740" s="13">
        <v>136</v>
      </c>
      <c r="DS740" s="13">
        <v>5</v>
      </c>
      <c r="DT740" s="13">
        <f t="shared" si="111"/>
        <v>383200</v>
      </c>
      <c r="EH740" s="13">
        <f>[1]新神器!HA742</f>
        <v>40</v>
      </c>
      <c r="EI740" s="13">
        <f t="shared" si="112"/>
        <v>7</v>
      </c>
      <c r="EJ740" s="13">
        <f t="shared" si="113"/>
        <v>3</v>
      </c>
      <c r="EK740" s="13">
        <f>[1]新神器!HE742</f>
        <v>1606042</v>
      </c>
      <c r="EL740" s="13" t="str">
        <f>[1]新神器!HF742</f>
        <v>神器7-6 : 19级</v>
      </c>
      <c r="EM740" s="13">
        <f>[1]新神器!HH742</f>
        <v>19</v>
      </c>
      <c r="EN740" s="13">
        <f>[1]新神器!HJ742</f>
        <v>15</v>
      </c>
      <c r="EO740" s="13">
        <f>[2]新神器!$AW741*6</f>
        <v>181656</v>
      </c>
      <c r="EP740" s="13">
        <f t="shared" si="114"/>
        <v>13134</v>
      </c>
      <c r="EQ740" s="13">
        <f t="shared" si="110"/>
        <v>5250</v>
      </c>
      <c r="ER740" s="13">
        <f>[1]新神器!$HL742</f>
        <v>39050</v>
      </c>
      <c r="ES740" s="13">
        <f t="shared" si="115"/>
        <v>5289.05</v>
      </c>
      <c r="ET740" s="13">
        <f t="shared" si="116"/>
        <v>14.9</v>
      </c>
    </row>
    <row r="741" spans="122:150" ht="16.5" x14ac:dyDescent="0.2">
      <c r="DR741" s="13">
        <v>137</v>
      </c>
      <c r="DS741" s="13">
        <v>5</v>
      </c>
      <c r="DT741" s="13">
        <f t="shared" si="111"/>
        <v>419680</v>
      </c>
      <c r="EH741" s="13">
        <f>[1]新神器!HA743</f>
        <v>40</v>
      </c>
      <c r="EI741" s="13">
        <f t="shared" si="112"/>
        <v>7</v>
      </c>
      <c r="EJ741" s="13">
        <f t="shared" si="113"/>
        <v>3</v>
      </c>
      <c r="EK741" s="13">
        <f>[1]新神器!HE743</f>
        <v>1606042</v>
      </c>
      <c r="EL741" s="13" t="str">
        <f>[1]新神器!HF743</f>
        <v>神器7-6 : 20级</v>
      </c>
      <c r="EM741" s="13">
        <f>[1]新神器!HH743</f>
        <v>20</v>
      </c>
      <c r="EN741" s="13">
        <f>[1]新神器!HJ743</f>
        <v>15</v>
      </c>
      <c r="EO741" s="13">
        <f>[2]新神器!$AW742*6</f>
        <v>195180</v>
      </c>
      <c r="EP741" s="13">
        <f t="shared" si="114"/>
        <v>13524</v>
      </c>
      <c r="EQ741" s="13">
        <f t="shared" si="110"/>
        <v>5250</v>
      </c>
      <c r="ER741" s="13">
        <f>[1]新神器!$HL743</f>
        <v>39700</v>
      </c>
      <c r="ES741" s="13">
        <f t="shared" si="115"/>
        <v>5289.7</v>
      </c>
      <c r="ET741" s="13">
        <f t="shared" si="116"/>
        <v>15.34</v>
      </c>
    </row>
    <row r="742" spans="122:150" ht="16.5" x14ac:dyDescent="0.2">
      <c r="DR742" s="13">
        <v>138</v>
      </c>
      <c r="DS742" s="13">
        <v>5</v>
      </c>
      <c r="DT742" s="13">
        <f t="shared" si="111"/>
        <v>456200</v>
      </c>
      <c r="EH742" s="13">
        <f>[1]新神器!HA744</f>
        <v>40</v>
      </c>
      <c r="EI742" s="13">
        <f t="shared" si="112"/>
        <v>7</v>
      </c>
      <c r="EJ742" s="13">
        <f t="shared" si="113"/>
        <v>3</v>
      </c>
      <c r="EK742" s="13">
        <f>[1]新神器!HE744</f>
        <v>1606042</v>
      </c>
      <c r="EL742" s="13" t="str">
        <f>[1]新神器!HF744</f>
        <v>神器7-6 : 21级</v>
      </c>
      <c r="EM742" s="13">
        <f>[1]新神器!HH744</f>
        <v>21</v>
      </c>
      <c r="EN742" s="13">
        <f>[1]新神器!HJ744</f>
        <v>15</v>
      </c>
      <c r="EO742" s="13">
        <f>[2]新神器!$AW743*6</f>
        <v>209088</v>
      </c>
      <c r="EP742" s="13">
        <f t="shared" si="114"/>
        <v>13908</v>
      </c>
      <c r="EQ742" s="13">
        <f t="shared" si="110"/>
        <v>5250</v>
      </c>
      <c r="ER742" s="13">
        <f>[1]新神器!$HL744</f>
        <v>40300</v>
      </c>
      <c r="ES742" s="13">
        <f t="shared" si="115"/>
        <v>5290.3</v>
      </c>
      <c r="ET742" s="13">
        <f t="shared" si="116"/>
        <v>15.77</v>
      </c>
    </row>
    <row r="743" spans="122:150" ht="16.5" x14ac:dyDescent="0.2">
      <c r="DR743" s="13">
        <v>139</v>
      </c>
      <c r="DS743" s="13">
        <v>5</v>
      </c>
      <c r="DT743" s="13">
        <f t="shared" si="111"/>
        <v>492680</v>
      </c>
      <c r="EH743" s="13">
        <f>[1]新神器!HA745</f>
        <v>41</v>
      </c>
      <c r="EI743" s="13">
        <f t="shared" si="112"/>
        <v>7</v>
      </c>
      <c r="EJ743" s="13">
        <f t="shared" si="113"/>
        <v>4</v>
      </c>
      <c r="EK743" s="13">
        <f>[1]新神器!HE745</f>
        <v>1606043</v>
      </c>
      <c r="EL743" s="13" t="str">
        <f>[1]新神器!HF745</f>
        <v>神器7-7 : 1级</v>
      </c>
      <c r="EM743" s="13">
        <f>[1]新神器!HH745</f>
        <v>1</v>
      </c>
      <c r="EN743" s="13">
        <f>[1]新神器!HJ745</f>
        <v>1</v>
      </c>
      <c r="EO743" s="13">
        <f>[2]新神器!$AW744*6</f>
        <v>12312</v>
      </c>
      <c r="EP743" s="13">
        <f t="shared" si="114"/>
        <v>12312</v>
      </c>
      <c r="EQ743" s="13">
        <f t="shared" si="110"/>
        <v>750</v>
      </c>
      <c r="ER743" s="13">
        <f>[1]新神器!$HL745</f>
        <v>37450</v>
      </c>
      <c r="ES743" s="13">
        <f t="shared" si="115"/>
        <v>787.45</v>
      </c>
      <c r="ET743" s="13">
        <f t="shared" si="116"/>
        <v>93.81</v>
      </c>
    </row>
    <row r="744" spans="122:150" ht="16.5" x14ac:dyDescent="0.2">
      <c r="DR744" s="13">
        <v>140</v>
      </c>
      <c r="DS744" s="13">
        <v>5</v>
      </c>
      <c r="DT744" s="13">
        <f t="shared" si="111"/>
        <v>529160</v>
      </c>
      <c r="EH744" s="13">
        <f>[1]新神器!HA746</f>
        <v>41</v>
      </c>
      <c r="EI744" s="13">
        <f t="shared" si="112"/>
        <v>7</v>
      </c>
      <c r="EJ744" s="13">
        <f t="shared" si="113"/>
        <v>4</v>
      </c>
      <c r="EK744" s="13">
        <f>[1]新神器!HE746</f>
        <v>1606043</v>
      </c>
      <c r="EL744" s="13" t="str">
        <f>[1]新神器!HF746</f>
        <v>神器7-7 : 2级</v>
      </c>
      <c r="EM744" s="13">
        <f>[1]新神器!HH746</f>
        <v>2</v>
      </c>
      <c r="EN744" s="13">
        <f>[1]新神器!HJ746</f>
        <v>1</v>
      </c>
      <c r="EO744" s="13">
        <f>[2]新神器!$AW745*6</f>
        <v>19500</v>
      </c>
      <c r="EP744" s="13">
        <f t="shared" si="114"/>
        <v>7188</v>
      </c>
      <c r="EQ744" s="13">
        <f t="shared" si="110"/>
        <v>750</v>
      </c>
      <c r="ER744" s="13">
        <f>[1]新神器!$HL746</f>
        <v>38800</v>
      </c>
      <c r="ES744" s="13">
        <f t="shared" si="115"/>
        <v>788.8</v>
      </c>
      <c r="ET744" s="13">
        <f t="shared" si="116"/>
        <v>54.68</v>
      </c>
    </row>
    <row r="745" spans="122:150" ht="16.5" x14ac:dyDescent="0.2">
      <c r="DR745" s="13">
        <v>141</v>
      </c>
      <c r="DS745" s="13">
        <v>5</v>
      </c>
      <c r="DT745" s="13">
        <f t="shared" si="111"/>
        <v>565680</v>
      </c>
      <c r="EH745" s="13">
        <f>[1]新神器!HA747</f>
        <v>41</v>
      </c>
      <c r="EI745" s="13">
        <f t="shared" si="112"/>
        <v>7</v>
      </c>
      <c r="EJ745" s="13">
        <f t="shared" si="113"/>
        <v>4</v>
      </c>
      <c r="EK745" s="13">
        <f>[1]新神器!HE747</f>
        <v>1606043</v>
      </c>
      <c r="EL745" s="13" t="str">
        <f>[1]新神器!HF747</f>
        <v>神器7-7 : 3级</v>
      </c>
      <c r="EM745" s="13">
        <f>[1]新神器!HH747</f>
        <v>3</v>
      </c>
      <c r="EN745" s="13">
        <f>[1]新神器!HJ747</f>
        <v>1</v>
      </c>
      <c r="EO745" s="13">
        <f>[2]新神器!$AW746*6</f>
        <v>27138</v>
      </c>
      <c r="EP745" s="13">
        <f t="shared" si="114"/>
        <v>7638</v>
      </c>
      <c r="EQ745" s="13">
        <f t="shared" si="110"/>
        <v>750</v>
      </c>
      <c r="ER745" s="13">
        <f>[1]新神器!$HL747</f>
        <v>40100</v>
      </c>
      <c r="ES745" s="13">
        <f t="shared" si="115"/>
        <v>790.1</v>
      </c>
      <c r="ET745" s="13">
        <f t="shared" si="116"/>
        <v>58</v>
      </c>
    </row>
    <row r="746" spans="122:150" ht="16.5" x14ac:dyDescent="0.2">
      <c r="DR746" s="13">
        <v>142</v>
      </c>
      <c r="DS746" s="13">
        <v>5</v>
      </c>
      <c r="DT746" s="13">
        <f t="shared" si="111"/>
        <v>602160</v>
      </c>
      <c r="EH746" s="13">
        <f>[1]新神器!HA748</f>
        <v>41</v>
      </c>
      <c r="EI746" s="13">
        <f t="shared" si="112"/>
        <v>7</v>
      </c>
      <c r="EJ746" s="13">
        <f t="shared" si="113"/>
        <v>4</v>
      </c>
      <c r="EK746" s="13">
        <f>[1]新神器!HE748</f>
        <v>1606043</v>
      </c>
      <c r="EL746" s="13" t="str">
        <f>[1]新神器!HF748</f>
        <v>神器7-7 : 4级</v>
      </c>
      <c r="EM746" s="13">
        <f>[1]新神器!HH748</f>
        <v>4</v>
      </c>
      <c r="EN746" s="13">
        <f>[1]新神器!HJ748</f>
        <v>2</v>
      </c>
      <c r="EO746" s="13">
        <f>[2]新神器!$AW747*6</f>
        <v>35238</v>
      </c>
      <c r="EP746" s="13">
        <f t="shared" si="114"/>
        <v>8100</v>
      </c>
      <c r="EQ746" s="13">
        <f t="shared" si="110"/>
        <v>1500</v>
      </c>
      <c r="ER746" s="13">
        <f>[1]新神器!$HL748</f>
        <v>41400</v>
      </c>
      <c r="ES746" s="13">
        <f t="shared" si="115"/>
        <v>1541.4</v>
      </c>
      <c r="ET746" s="13">
        <f t="shared" si="116"/>
        <v>31.53</v>
      </c>
    </row>
    <row r="747" spans="122:150" ht="16.5" x14ac:dyDescent="0.2">
      <c r="DR747" s="13">
        <v>143</v>
      </c>
      <c r="DS747" s="13">
        <v>5</v>
      </c>
      <c r="DT747" s="13">
        <f t="shared" si="111"/>
        <v>638640</v>
      </c>
      <c r="EH747" s="13">
        <f>[1]新神器!HA749</f>
        <v>41</v>
      </c>
      <c r="EI747" s="13">
        <f t="shared" si="112"/>
        <v>7</v>
      </c>
      <c r="EJ747" s="13">
        <f t="shared" si="113"/>
        <v>4</v>
      </c>
      <c r="EK747" s="13">
        <f>[1]新神器!HE749</f>
        <v>1606043</v>
      </c>
      <c r="EL747" s="13" t="str">
        <f>[1]新神器!HF749</f>
        <v>神器7-7 : 5级</v>
      </c>
      <c r="EM747" s="13">
        <f>[1]新神器!HH749</f>
        <v>5</v>
      </c>
      <c r="EN747" s="13">
        <f>[1]新神器!HJ749</f>
        <v>2</v>
      </c>
      <c r="EO747" s="13">
        <f>[2]新神器!$AW748*6</f>
        <v>43812</v>
      </c>
      <c r="EP747" s="13">
        <f t="shared" si="114"/>
        <v>8574</v>
      </c>
      <c r="EQ747" s="13">
        <f t="shared" si="110"/>
        <v>1500</v>
      </c>
      <c r="ER747" s="13">
        <f>[1]新神器!$HL749</f>
        <v>42650</v>
      </c>
      <c r="ES747" s="13">
        <f t="shared" si="115"/>
        <v>1542.65</v>
      </c>
      <c r="ET747" s="13">
        <f t="shared" si="116"/>
        <v>33.35</v>
      </c>
    </row>
    <row r="748" spans="122:150" ht="16.5" x14ac:dyDescent="0.2">
      <c r="DR748" s="13">
        <v>144</v>
      </c>
      <c r="DS748" s="13">
        <v>5</v>
      </c>
      <c r="DT748" s="13">
        <f t="shared" si="111"/>
        <v>675160</v>
      </c>
      <c r="EH748" s="13">
        <f>[1]新神器!HA750</f>
        <v>41</v>
      </c>
      <c r="EI748" s="13">
        <f t="shared" si="112"/>
        <v>7</v>
      </c>
      <c r="EJ748" s="13">
        <f t="shared" si="113"/>
        <v>4</v>
      </c>
      <c r="EK748" s="13">
        <f>[1]新神器!HE750</f>
        <v>1606043</v>
      </c>
      <c r="EL748" s="13" t="str">
        <f>[1]新神器!HF750</f>
        <v>神器7-7 : 6级</v>
      </c>
      <c r="EM748" s="13">
        <f>[1]新神器!HH750</f>
        <v>6</v>
      </c>
      <c r="EN748" s="13">
        <f>[1]新神器!HJ750</f>
        <v>2</v>
      </c>
      <c r="EO748" s="13">
        <f>[2]新神器!$AW749*6</f>
        <v>52860</v>
      </c>
      <c r="EP748" s="13">
        <f t="shared" si="114"/>
        <v>9048</v>
      </c>
      <c r="EQ748" s="13">
        <f t="shared" si="110"/>
        <v>1500</v>
      </c>
      <c r="ER748" s="13">
        <f>[1]新神器!$HL750</f>
        <v>43850</v>
      </c>
      <c r="ES748" s="13">
        <f t="shared" si="115"/>
        <v>1543.85</v>
      </c>
      <c r="ET748" s="13">
        <f t="shared" si="116"/>
        <v>35.159999999999997</v>
      </c>
    </row>
    <row r="749" spans="122:150" ht="16.5" x14ac:dyDescent="0.2">
      <c r="DR749" s="13">
        <v>145</v>
      </c>
      <c r="DS749" s="13">
        <v>5</v>
      </c>
      <c r="DT749" s="13">
        <f t="shared" si="111"/>
        <v>711640</v>
      </c>
      <c r="EH749" s="13">
        <f>[1]新神器!HA751</f>
        <v>41</v>
      </c>
      <c r="EI749" s="13">
        <f t="shared" si="112"/>
        <v>7</v>
      </c>
      <c r="EJ749" s="13">
        <f t="shared" si="113"/>
        <v>4</v>
      </c>
      <c r="EK749" s="13">
        <f>[1]新神器!HE751</f>
        <v>1606043</v>
      </c>
      <c r="EL749" s="13" t="str">
        <f>[1]新神器!HF751</f>
        <v>神器7-7 : 7级</v>
      </c>
      <c r="EM749" s="13">
        <f>[1]新神器!HH751</f>
        <v>7</v>
      </c>
      <c r="EN749" s="13">
        <f>[1]新神器!HJ751</f>
        <v>3</v>
      </c>
      <c r="EO749" s="13">
        <f>[2]新神器!$AW750*6</f>
        <v>62346</v>
      </c>
      <c r="EP749" s="13">
        <f t="shared" si="114"/>
        <v>9486</v>
      </c>
      <c r="EQ749" s="13">
        <f t="shared" si="110"/>
        <v>2250</v>
      </c>
      <c r="ER749" s="13">
        <f>[1]新神器!$HL751</f>
        <v>45000</v>
      </c>
      <c r="ES749" s="13">
        <f t="shared" si="115"/>
        <v>2295</v>
      </c>
      <c r="ET749" s="13">
        <f t="shared" si="116"/>
        <v>24.8</v>
      </c>
    </row>
    <row r="750" spans="122:150" ht="16.5" x14ac:dyDescent="0.2">
      <c r="DR750" s="13">
        <v>146</v>
      </c>
      <c r="DS750" s="13">
        <v>5</v>
      </c>
      <c r="DT750" s="13">
        <f t="shared" si="111"/>
        <v>748120</v>
      </c>
      <c r="EH750" s="13">
        <f>[1]新神器!HA752</f>
        <v>41</v>
      </c>
      <c r="EI750" s="13">
        <f t="shared" si="112"/>
        <v>7</v>
      </c>
      <c r="EJ750" s="13">
        <f t="shared" si="113"/>
        <v>4</v>
      </c>
      <c r="EK750" s="13">
        <f>[1]新神器!HE752</f>
        <v>1606043</v>
      </c>
      <c r="EL750" s="13" t="str">
        <f>[1]新神器!HF752</f>
        <v>神器7-7 : 8级</v>
      </c>
      <c r="EM750" s="13">
        <f>[1]新神器!HH752</f>
        <v>8</v>
      </c>
      <c r="EN750" s="13">
        <f>[1]新神器!HJ752</f>
        <v>3</v>
      </c>
      <c r="EO750" s="13">
        <f>[2]新神器!$AW751*6</f>
        <v>72330</v>
      </c>
      <c r="EP750" s="13">
        <f t="shared" si="114"/>
        <v>9984</v>
      </c>
      <c r="EQ750" s="13">
        <f t="shared" si="110"/>
        <v>2250</v>
      </c>
      <c r="ER750" s="13">
        <f>[1]新神器!$HL752</f>
        <v>46150</v>
      </c>
      <c r="ES750" s="13">
        <f t="shared" si="115"/>
        <v>2296.15</v>
      </c>
      <c r="ET750" s="13">
        <f t="shared" si="116"/>
        <v>26.09</v>
      </c>
    </row>
    <row r="751" spans="122:150" ht="16.5" x14ac:dyDescent="0.2">
      <c r="DR751" s="13">
        <v>147</v>
      </c>
      <c r="DS751" s="13">
        <v>5</v>
      </c>
      <c r="DT751" s="13">
        <f t="shared" si="111"/>
        <v>784640</v>
      </c>
      <c r="EH751" s="13">
        <f>[1]新神器!HA753</f>
        <v>41</v>
      </c>
      <c r="EI751" s="13">
        <f t="shared" si="112"/>
        <v>7</v>
      </c>
      <c r="EJ751" s="13">
        <f t="shared" si="113"/>
        <v>4</v>
      </c>
      <c r="EK751" s="13">
        <f>[1]新神器!HE753</f>
        <v>1606043</v>
      </c>
      <c r="EL751" s="13" t="str">
        <f>[1]新神器!HF753</f>
        <v>神器7-7 : 9级</v>
      </c>
      <c r="EM751" s="13">
        <f>[1]新神器!HH753</f>
        <v>9</v>
      </c>
      <c r="EN751" s="13">
        <f>[1]新神器!HJ753</f>
        <v>3</v>
      </c>
      <c r="EO751" s="13">
        <f>[2]新神器!$AW752*6</f>
        <v>82788</v>
      </c>
      <c r="EP751" s="13">
        <f t="shared" si="114"/>
        <v>10458</v>
      </c>
      <c r="EQ751" s="13">
        <f t="shared" si="110"/>
        <v>2250</v>
      </c>
      <c r="ER751" s="13">
        <f>[1]新神器!$HL753</f>
        <v>47250</v>
      </c>
      <c r="ES751" s="13">
        <f t="shared" si="115"/>
        <v>2297.25</v>
      </c>
      <c r="ET751" s="13">
        <f t="shared" si="116"/>
        <v>27.31</v>
      </c>
    </row>
    <row r="752" spans="122:150" ht="16.5" x14ac:dyDescent="0.2">
      <c r="DR752" s="13">
        <v>148</v>
      </c>
      <c r="DS752" s="13">
        <v>5</v>
      </c>
      <c r="DT752" s="13">
        <f t="shared" si="111"/>
        <v>821120</v>
      </c>
      <c r="EH752" s="13">
        <f>[1]新神器!HA754</f>
        <v>41</v>
      </c>
      <c r="EI752" s="13">
        <f t="shared" si="112"/>
        <v>7</v>
      </c>
      <c r="EJ752" s="13">
        <f t="shared" si="113"/>
        <v>4</v>
      </c>
      <c r="EK752" s="13">
        <f>[1]新神器!HE754</f>
        <v>1606043</v>
      </c>
      <c r="EL752" s="13" t="str">
        <f>[1]新神器!HF754</f>
        <v>神器7-7 : 10级</v>
      </c>
      <c r="EM752" s="13">
        <f>[1]新神器!HH754</f>
        <v>10</v>
      </c>
      <c r="EN752" s="13">
        <f>[1]新神器!HJ754</f>
        <v>5</v>
      </c>
      <c r="EO752" s="13">
        <f>[2]新神器!$AW753*6</f>
        <v>93720</v>
      </c>
      <c r="EP752" s="13">
        <f t="shared" si="114"/>
        <v>10932</v>
      </c>
      <c r="EQ752" s="13">
        <f t="shared" si="110"/>
        <v>3750</v>
      </c>
      <c r="ER752" s="13">
        <f>[1]新神器!$HL754</f>
        <v>48350</v>
      </c>
      <c r="ES752" s="13">
        <f t="shared" si="115"/>
        <v>3798.35</v>
      </c>
      <c r="ET752" s="13">
        <f t="shared" si="116"/>
        <v>17.27</v>
      </c>
    </row>
    <row r="753" spans="122:150" ht="16.5" x14ac:dyDescent="0.2">
      <c r="DR753" s="13">
        <v>149</v>
      </c>
      <c r="DS753" s="13">
        <v>5</v>
      </c>
      <c r="DT753" s="13">
        <f t="shared" si="111"/>
        <v>857600</v>
      </c>
      <c r="EH753" s="13">
        <f>[1]新神器!HA755</f>
        <v>41</v>
      </c>
      <c r="EI753" s="13">
        <f t="shared" si="112"/>
        <v>7</v>
      </c>
      <c r="EJ753" s="13">
        <f t="shared" si="113"/>
        <v>4</v>
      </c>
      <c r="EK753" s="13">
        <f>[1]新神器!HE755</f>
        <v>1606043</v>
      </c>
      <c r="EL753" s="13" t="str">
        <f>[1]新神器!HF755</f>
        <v>神器7-7 : 11级</v>
      </c>
      <c r="EM753" s="13">
        <f>[1]新神器!HH755</f>
        <v>11</v>
      </c>
      <c r="EN753" s="13">
        <f>[1]新神器!HJ755</f>
        <v>5</v>
      </c>
      <c r="EO753" s="13">
        <f>[2]新神器!$AW754*6</f>
        <v>105084</v>
      </c>
      <c r="EP753" s="13">
        <f t="shared" si="114"/>
        <v>11364</v>
      </c>
      <c r="EQ753" s="13">
        <f t="shared" si="110"/>
        <v>3750</v>
      </c>
      <c r="ER753" s="13">
        <f>[1]新神器!$HL755</f>
        <v>49400</v>
      </c>
      <c r="ES753" s="13">
        <f t="shared" si="115"/>
        <v>3799.4</v>
      </c>
      <c r="ET753" s="13">
        <f t="shared" si="116"/>
        <v>17.95</v>
      </c>
    </row>
    <row r="754" spans="122:150" ht="16.5" x14ac:dyDescent="0.2">
      <c r="DR754" s="13">
        <v>150</v>
      </c>
      <c r="DS754" s="13">
        <v>5</v>
      </c>
      <c r="DT754" s="13">
        <f t="shared" si="111"/>
        <v>894120</v>
      </c>
      <c r="EH754" s="13">
        <f>[1]新神器!HA756</f>
        <v>41</v>
      </c>
      <c r="EI754" s="13">
        <f t="shared" si="112"/>
        <v>7</v>
      </c>
      <c r="EJ754" s="13">
        <f t="shared" si="113"/>
        <v>4</v>
      </c>
      <c r="EK754" s="13">
        <f>[1]新神器!HE756</f>
        <v>1606043</v>
      </c>
      <c r="EL754" s="13" t="str">
        <f>[1]新神器!HF756</f>
        <v>神器7-7 : 12级</v>
      </c>
      <c r="EM754" s="13">
        <f>[1]新神器!HH756</f>
        <v>12</v>
      </c>
      <c r="EN754" s="13">
        <f>[1]新神器!HJ756</f>
        <v>6</v>
      </c>
      <c r="EO754" s="13">
        <f>[2]新神器!$AW755*6</f>
        <v>116958</v>
      </c>
      <c r="EP754" s="13">
        <f t="shared" si="114"/>
        <v>11874</v>
      </c>
      <c r="EQ754" s="13">
        <f t="shared" si="110"/>
        <v>4500</v>
      </c>
      <c r="ER754" s="13">
        <f>[1]新神器!$HL756</f>
        <v>50400</v>
      </c>
      <c r="ES754" s="13">
        <f t="shared" si="115"/>
        <v>4550.3999999999996</v>
      </c>
      <c r="ET754" s="13">
        <f t="shared" si="116"/>
        <v>15.66</v>
      </c>
    </row>
    <row r="755" spans="122:150" ht="16.5" x14ac:dyDescent="0.2">
      <c r="EH755" s="13">
        <f>[1]新神器!HA757</f>
        <v>41</v>
      </c>
      <c r="EI755" s="13">
        <f t="shared" si="112"/>
        <v>7</v>
      </c>
      <c r="EJ755" s="13">
        <f t="shared" si="113"/>
        <v>4</v>
      </c>
      <c r="EK755" s="13">
        <f>[1]新神器!HE757</f>
        <v>1606043</v>
      </c>
      <c r="EL755" s="13" t="str">
        <f>[1]新神器!HF757</f>
        <v>神器7-7 : 13级</v>
      </c>
      <c r="EM755" s="13">
        <f>[1]新神器!HH757</f>
        <v>13</v>
      </c>
      <c r="EN755" s="13">
        <f>[1]新神器!HJ757</f>
        <v>7</v>
      </c>
      <c r="EO755" s="13">
        <f>[2]新神器!$AW756*6</f>
        <v>129270</v>
      </c>
      <c r="EP755" s="13">
        <f t="shared" si="114"/>
        <v>12312</v>
      </c>
      <c r="EQ755" s="13">
        <f t="shared" si="110"/>
        <v>5250</v>
      </c>
      <c r="ER755" s="13">
        <f>[1]新神器!$HL757</f>
        <v>51450</v>
      </c>
      <c r="ES755" s="13">
        <f t="shared" si="115"/>
        <v>5301.45</v>
      </c>
      <c r="ET755" s="13">
        <f t="shared" si="116"/>
        <v>13.93</v>
      </c>
    </row>
    <row r="756" spans="122:150" ht="16.5" x14ac:dyDescent="0.2">
      <c r="EH756" s="13">
        <f>[1]新神器!HA758</f>
        <v>41</v>
      </c>
      <c r="EI756" s="13">
        <f t="shared" si="112"/>
        <v>7</v>
      </c>
      <c r="EJ756" s="13">
        <f t="shared" si="113"/>
        <v>4</v>
      </c>
      <c r="EK756" s="13">
        <f>[1]新神器!HE758</f>
        <v>1606043</v>
      </c>
      <c r="EL756" s="13" t="str">
        <f>[1]新神器!HF758</f>
        <v>神器7-7 : 14级</v>
      </c>
      <c r="EM756" s="13">
        <f>[1]新神器!HH758</f>
        <v>14</v>
      </c>
      <c r="EN756" s="13">
        <f>[1]新神器!HJ758</f>
        <v>7</v>
      </c>
      <c r="EO756" s="13">
        <f>[2]新神器!$AW757*6</f>
        <v>142080</v>
      </c>
      <c r="EP756" s="13">
        <f t="shared" si="114"/>
        <v>12810</v>
      </c>
      <c r="EQ756" s="13">
        <f t="shared" si="110"/>
        <v>5250</v>
      </c>
      <c r="ER756" s="13">
        <f>[1]新神器!$HL758</f>
        <v>52450</v>
      </c>
      <c r="ES756" s="13">
        <f t="shared" si="115"/>
        <v>5302.45</v>
      </c>
      <c r="ET756" s="13">
        <f t="shared" si="116"/>
        <v>14.5</v>
      </c>
    </row>
    <row r="757" spans="122:150" ht="16.5" x14ac:dyDescent="0.2">
      <c r="EH757" s="13">
        <f>[1]新神器!HA759</f>
        <v>41</v>
      </c>
      <c r="EI757" s="13">
        <f t="shared" si="112"/>
        <v>7</v>
      </c>
      <c r="EJ757" s="13">
        <f t="shared" si="113"/>
        <v>4</v>
      </c>
      <c r="EK757" s="13">
        <f>[1]新神器!HE759</f>
        <v>1606043</v>
      </c>
      <c r="EL757" s="13" t="str">
        <f>[1]新神器!HF759</f>
        <v>神器7-7 : 15级</v>
      </c>
      <c r="EM757" s="13">
        <f>[1]新神器!HH759</f>
        <v>15</v>
      </c>
      <c r="EN757" s="13">
        <f>[1]新神器!HJ759</f>
        <v>7</v>
      </c>
      <c r="EO757" s="13">
        <f>[2]新神器!$AW758*6</f>
        <v>155334</v>
      </c>
      <c r="EP757" s="13">
        <f t="shared" si="114"/>
        <v>13254</v>
      </c>
      <c r="EQ757" s="13">
        <f t="shared" si="110"/>
        <v>5250</v>
      </c>
      <c r="ER757" s="13">
        <f>[1]新神器!$HL759</f>
        <v>53450</v>
      </c>
      <c r="ES757" s="13">
        <f t="shared" si="115"/>
        <v>5303.45</v>
      </c>
      <c r="ET757" s="13">
        <f t="shared" si="116"/>
        <v>14.99</v>
      </c>
    </row>
    <row r="758" spans="122:150" ht="16.5" x14ac:dyDescent="0.2">
      <c r="EH758" s="13">
        <f>[1]新神器!HA760</f>
        <v>41</v>
      </c>
      <c r="EI758" s="13">
        <f t="shared" si="112"/>
        <v>7</v>
      </c>
      <c r="EJ758" s="13">
        <f t="shared" si="113"/>
        <v>4</v>
      </c>
      <c r="EK758" s="13">
        <f>[1]新神器!HE760</f>
        <v>1606043</v>
      </c>
      <c r="EL758" s="13" t="str">
        <f>[1]新神器!HF760</f>
        <v>神器7-7 : 16级</v>
      </c>
      <c r="EM758" s="13">
        <f>[1]新神器!HH760</f>
        <v>16</v>
      </c>
      <c r="EN758" s="13">
        <f>[1]新神器!HJ760</f>
        <v>10</v>
      </c>
      <c r="EO758" s="13">
        <f>[2]新神器!$AW759*6</f>
        <v>169056</v>
      </c>
      <c r="EP758" s="13">
        <f t="shared" si="114"/>
        <v>13722</v>
      </c>
      <c r="EQ758" s="13">
        <f t="shared" si="110"/>
        <v>7500</v>
      </c>
      <c r="ER758" s="13">
        <f>[1]新神器!$HL760</f>
        <v>54400</v>
      </c>
      <c r="ES758" s="13">
        <f t="shared" si="115"/>
        <v>7554.4</v>
      </c>
      <c r="ET758" s="13">
        <f t="shared" si="116"/>
        <v>10.9</v>
      </c>
    </row>
    <row r="759" spans="122:150" ht="16.5" x14ac:dyDescent="0.2">
      <c r="EH759" s="13">
        <f>[1]新神器!HA761</f>
        <v>41</v>
      </c>
      <c r="EI759" s="13">
        <f t="shared" si="112"/>
        <v>7</v>
      </c>
      <c r="EJ759" s="13">
        <f t="shared" si="113"/>
        <v>4</v>
      </c>
      <c r="EK759" s="13">
        <f>[1]新神器!HE761</f>
        <v>1606043</v>
      </c>
      <c r="EL759" s="13" t="str">
        <f>[1]新神器!HF761</f>
        <v>神器7-7 : 17级</v>
      </c>
      <c r="EM759" s="13">
        <f>[1]新神器!HH761</f>
        <v>17</v>
      </c>
      <c r="EN759" s="13">
        <f>[1]新神器!HJ761</f>
        <v>10</v>
      </c>
      <c r="EO759" s="13">
        <f>[2]新神器!$AW760*6</f>
        <v>183252</v>
      </c>
      <c r="EP759" s="13">
        <f t="shared" si="114"/>
        <v>14196</v>
      </c>
      <c r="EQ759" s="13">
        <f t="shared" si="110"/>
        <v>7500</v>
      </c>
      <c r="ER759" s="13">
        <f>[1]新神器!$HL761</f>
        <v>55350</v>
      </c>
      <c r="ES759" s="13">
        <f t="shared" si="115"/>
        <v>7555.35</v>
      </c>
      <c r="ET759" s="13">
        <f t="shared" si="116"/>
        <v>11.27</v>
      </c>
    </row>
    <row r="760" spans="122:150" ht="16.5" x14ac:dyDescent="0.2">
      <c r="EH760" s="13">
        <f>[1]新神器!HA762</f>
        <v>41</v>
      </c>
      <c r="EI760" s="13">
        <f t="shared" si="112"/>
        <v>7</v>
      </c>
      <c r="EJ760" s="13">
        <f t="shared" si="113"/>
        <v>4</v>
      </c>
      <c r="EK760" s="13">
        <f>[1]新神器!HE762</f>
        <v>1606043</v>
      </c>
      <c r="EL760" s="13" t="str">
        <f>[1]新神器!HF762</f>
        <v>神器7-7 : 18级</v>
      </c>
      <c r="EM760" s="13">
        <f>[1]新神器!HH762</f>
        <v>18</v>
      </c>
      <c r="EN760" s="13">
        <f>[1]新神器!HJ762</f>
        <v>10</v>
      </c>
      <c r="EO760" s="13">
        <f>[2]新神器!$AW761*6</f>
        <v>197946</v>
      </c>
      <c r="EP760" s="13">
        <f t="shared" si="114"/>
        <v>14694</v>
      </c>
      <c r="EQ760" s="13">
        <f t="shared" si="110"/>
        <v>7500</v>
      </c>
      <c r="ER760" s="13">
        <f>[1]新神器!$HL762</f>
        <v>56300</v>
      </c>
      <c r="ES760" s="13">
        <f t="shared" si="115"/>
        <v>7556.3</v>
      </c>
      <c r="ET760" s="13">
        <f t="shared" si="116"/>
        <v>11.67</v>
      </c>
    </row>
    <row r="761" spans="122:150" ht="16.5" x14ac:dyDescent="0.2">
      <c r="EH761" s="13">
        <f>[1]新神器!HA763</f>
        <v>41</v>
      </c>
      <c r="EI761" s="13">
        <f t="shared" si="112"/>
        <v>7</v>
      </c>
      <c r="EJ761" s="13">
        <f t="shared" si="113"/>
        <v>4</v>
      </c>
      <c r="EK761" s="13">
        <f>[1]新神器!HE763</f>
        <v>1606043</v>
      </c>
      <c r="EL761" s="13" t="str">
        <f>[1]新神器!HF763</f>
        <v>神器7-7 : 19级</v>
      </c>
      <c r="EM761" s="13">
        <f>[1]新神器!HH763</f>
        <v>19</v>
      </c>
      <c r="EN761" s="13">
        <f>[1]新神器!HJ763</f>
        <v>15</v>
      </c>
      <c r="EO761" s="13">
        <f>[2]新神器!$AW762*6</f>
        <v>213084</v>
      </c>
      <c r="EP761" s="13">
        <f t="shared" si="114"/>
        <v>15138</v>
      </c>
      <c r="EQ761" s="13">
        <f t="shared" si="110"/>
        <v>11250</v>
      </c>
      <c r="ER761" s="13">
        <f>[1]新神器!$HL763</f>
        <v>57200</v>
      </c>
      <c r="ES761" s="13">
        <f t="shared" si="115"/>
        <v>11307.2</v>
      </c>
      <c r="ET761" s="13">
        <f t="shared" si="116"/>
        <v>8.0299999999999994</v>
      </c>
    </row>
    <row r="762" spans="122:150" ht="16.5" x14ac:dyDescent="0.2">
      <c r="EH762" s="13">
        <f>[1]新神器!HA764</f>
        <v>41</v>
      </c>
      <c r="EI762" s="13">
        <f t="shared" si="112"/>
        <v>7</v>
      </c>
      <c r="EJ762" s="13">
        <f t="shared" si="113"/>
        <v>4</v>
      </c>
      <c r="EK762" s="13">
        <f>[1]新神器!HE764</f>
        <v>1606043</v>
      </c>
      <c r="EL762" s="13" t="str">
        <f>[1]新神器!HF764</f>
        <v>神器7-7 : 20级</v>
      </c>
      <c r="EM762" s="13">
        <f>[1]新神器!HH764</f>
        <v>20</v>
      </c>
      <c r="EN762" s="13">
        <f>[1]新神器!HJ764</f>
        <v>15</v>
      </c>
      <c r="EO762" s="13">
        <f>[2]新神器!$AW763*6</f>
        <v>228690</v>
      </c>
      <c r="EP762" s="13">
        <f t="shared" si="114"/>
        <v>15606</v>
      </c>
      <c r="EQ762" s="13">
        <f t="shared" si="110"/>
        <v>11250</v>
      </c>
      <c r="ER762" s="13">
        <f>[1]新神器!$HL764</f>
        <v>58100</v>
      </c>
      <c r="ES762" s="13">
        <f t="shared" si="115"/>
        <v>11308.1</v>
      </c>
      <c r="ET762" s="13">
        <f t="shared" si="116"/>
        <v>8.2799999999999994</v>
      </c>
    </row>
    <row r="763" spans="122:150" ht="16.5" x14ac:dyDescent="0.2">
      <c r="EH763" s="13">
        <f>[1]新神器!HA765</f>
        <v>41</v>
      </c>
      <c r="EI763" s="13">
        <f t="shared" si="112"/>
        <v>7</v>
      </c>
      <c r="EJ763" s="13">
        <f t="shared" si="113"/>
        <v>4</v>
      </c>
      <c r="EK763" s="13">
        <f>[1]新神器!HE765</f>
        <v>1606043</v>
      </c>
      <c r="EL763" s="13" t="str">
        <f>[1]新神器!HF765</f>
        <v>神器7-7 : 21级</v>
      </c>
      <c r="EM763" s="13">
        <f>[1]新神器!HH765</f>
        <v>21</v>
      </c>
      <c r="EN763" s="13">
        <f>[1]新神器!HJ765</f>
        <v>15</v>
      </c>
      <c r="EO763" s="13">
        <f>[2]新神器!$AW764*6</f>
        <v>244764</v>
      </c>
      <c r="EP763" s="13">
        <f t="shared" si="114"/>
        <v>16074</v>
      </c>
      <c r="EQ763" s="13">
        <f t="shared" si="110"/>
        <v>11250</v>
      </c>
      <c r="ER763" s="13">
        <f>[1]新神器!$HL765</f>
        <v>59000</v>
      </c>
      <c r="ES763" s="13">
        <f t="shared" si="115"/>
        <v>11309</v>
      </c>
      <c r="ET763" s="13">
        <f t="shared" si="116"/>
        <v>8.5299999999999994</v>
      </c>
    </row>
    <row r="764" spans="122:150" ht="16.5" x14ac:dyDescent="0.2">
      <c r="EH764" s="13">
        <f>[1]新神器!HA766</f>
        <v>42</v>
      </c>
      <c r="EI764" s="13">
        <f t="shared" si="112"/>
        <v>7</v>
      </c>
      <c r="EJ764" s="13">
        <f t="shared" si="113"/>
        <v>4</v>
      </c>
      <c r="EK764" s="13">
        <f>[1]新神器!HE766</f>
        <v>1606044</v>
      </c>
      <c r="EL764" s="13" t="str">
        <f>[1]新神器!HF766</f>
        <v>神器7-8 : 1级</v>
      </c>
      <c r="EM764" s="13">
        <f>[1]新神器!HH766</f>
        <v>1</v>
      </c>
      <c r="EN764" s="13">
        <f>[1]新神器!HJ766</f>
        <v>1</v>
      </c>
      <c r="EO764" s="13">
        <f>[2]新神器!$AW765*6</f>
        <v>7668</v>
      </c>
      <c r="EP764" s="13">
        <f t="shared" si="114"/>
        <v>7668</v>
      </c>
      <c r="EQ764" s="13">
        <f t="shared" si="110"/>
        <v>750</v>
      </c>
      <c r="ER764" s="13">
        <f>[1]新神器!$HL766</f>
        <v>37450</v>
      </c>
      <c r="ES764" s="13">
        <f t="shared" si="115"/>
        <v>787.45</v>
      </c>
      <c r="ET764" s="13">
        <f t="shared" si="116"/>
        <v>58.43</v>
      </c>
    </row>
    <row r="765" spans="122:150" ht="16.5" x14ac:dyDescent="0.2">
      <c r="EH765" s="13">
        <f>[1]新神器!HA767</f>
        <v>42</v>
      </c>
      <c r="EI765" s="13">
        <f t="shared" si="112"/>
        <v>7</v>
      </c>
      <c r="EJ765" s="13">
        <f t="shared" si="113"/>
        <v>4</v>
      </c>
      <c r="EK765" s="13">
        <f>[1]新神器!HE767</f>
        <v>1606044</v>
      </c>
      <c r="EL765" s="13" t="str">
        <f>[1]新神器!HF767</f>
        <v>神器7-8 : 2级</v>
      </c>
      <c r="EM765" s="13">
        <f>[1]新神器!HH767</f>
        <v>2</v>
      </c>
      <c r="EN765" s="13">
        <f>[1]新神器!HJ767</f>
        <v>1</v>
      </c>
      <c r="EO765" s="13">
        <f>[2]新神器!$AW766*6</f>
        <v>12738</v>
      </c>
      <c r="EP765" s="13">
        <f t="shared" si="114"/>
        <v>5070</v>
      </c>
      <c r="EQ765" s="13">
        <f t="shared" si="110"/>
        <v>750</v>
      </c>
      <c r="ER765" s="13">
        <f>[1]新神器!$HL767</f>
        <v>38800</v>
      </c>
      <c r="ES765" s="13">
        <f t="shared" si="115"/>
        <v>788.8</v>
      </c>
      <c r="ET765" s="13">
        <f t="shared" si="116"/>
        <v>38.56</v>
      </c>
    </row>
    <row r="766" spans="122:150" ht="16.5" x14ac:dyDescent="0.2">
      <c r="EH766" s="13">
        <f>[1]新神器!HA768</f>
        <v>42</v>
      </c>
      <c r="EI766" s="13">
        <f t="shared" si="112"/>
        <v>7</v>
      </c>
      <c r="EJ766" s="13">
        <f t="shared" si="113"/>
        <v>4</v>
      </c>
      <c r="EK766" s="13">
        <f>[1]新神器!HE768</f>
        <v>1606044</v>
      </c>
      <c r="EL766" s="13" t="str">
        <f>[1]新神器!HF768</f>
        <v>神器7-8 : 3级</v>
      </c>
      <c r="EM766" s="13">
        <f>[1]新神器!HH768</f>
        <v>3</v>
      </c>
      <c r="EN766" s="13">
        <f>[1]新神器!HJ768</f>
        <v>1</v>
      </c>
      <c r="EO766" s="13">
        <f>[2]新神器!$AW767*6</f>
        <v>18054</v>
      </c>
      <c r="EP766" s="13">
        <f t="shared" si="114"/>
        <v>5316</v>
      </c>
      <c r="EQ766" s="13">
        <f t="shared" si="110"/>
        <v>750</v>
      </c>
      <c r="ER766" s="13">
        <f>[1]新神器!$HL768</f>
        <v>40100</v>
      </c>
      <c r="ES766" s="13">
        <f t="shared" si="115"/>
        <v>790.1</v>
      </c>
      <c r="ET766" s="13">
        <f t="shared" si="116"/>
        <v>40.369999999999997</v>
      </c>
    </row>
    <row r="767" spans="122:150" ht="16.5" x14ac:dyDescent="0.2">
      <c r="EH767" s="13">
        <f>[1]新神器!HA769</f>
        <v>42</v>
      </c>
      <c r="EI767" s="13">
        <f t="shared" si="112"/>
        <v>7</v>
      </c>
      <c r="EJ767" s="13">
        <f t="shared" si="113"/>
        <v>4</v>
      </c>
      <c r="EK767" s="13">
        <f>[1]新神器!HE769</f>
        <v>1606044</v>
      </c>
      <c r="EL767" s="13" t="str">
        <f>[1]新神器!HF769</f>
        <v>神器7-8 : 4级</v>
      </c>
      <c r="EM767" s="13">
        <f>[1]新神器!HH769</f>
        <v>4</v>
      </c>
      <c r="EN767" s="13">
        <f>[1]新神器!HJ769</f>
        <v>2</v>
      </c>
      <c r="EO767" s="13">
        <f>[2]新神器!$AW768*6</f>
        <v>23622</v>
      </c>
      <c r="EP767" s="13">
        <f t="shared" si="114"/>
        <v>5568</v>
      </c>
      <c r="EQ767" s="13">
        <f t="shared" si="110"/>
        <v>1500</v>
      </c>
      <c r="ER767" s="13">
        <f>[1]新神器!$HL769</f>
        <v>41400</v>
      </c>
      <c r="ES767" s="13">
        <f t="shared" si="115"/>
        <v>1541.4</v>
      </c>
      <c r="ET767" s="13">
        <f t="shared" si="116"/>
        <v>21.67</v>
      </c>
    </row>
    <row r="768" spans="122:150" ht="16.5" x14ac:dyDescent="0.2">
      <c r="EH768" s="13">
        <f>[1]新神器!HA770</f>
        <v>42</v>
      </c>
      <c r="EI768" s="13">
        <f t="shared" si="112"/>
        <v>7</v>
      </c>
      <c r="EJ768" s="13">
        <f t="shared" si="113"/>
        <v>4</v>
      </c>
      <c r="EK768" s="13">
        <f>[1]新神器!HE770</f>
        <v>1606044</v>
      </c>
      <c r="EL768" s="13" t="str">
        <f>[1]新神器!HF770</f>
        <v>神器7-8 : 5级</v>
      </c>
      <c r="EM768" s="13">
        <f>[1]新神器!HH770</f>
        <v>5</v>
      </c>
      <c r="EN768" s="13">
        <f>[1]新神器!HJ770</f>
        <v>2</v>
      </c>
      <c r="EO768" s="13">
        <f>[2]新神器!$AW769*6</f>
        <v>29406</v>
      </c>
      <c r="EP768" s="13">
        <f t="shared" si="114"/>
        <v>5784</v>
      </c>
      <c r="EQ768" s="13">
        <f t="shared" si="110"/>
        <v>1500</v>
      </c>
      <c r="ER768" s="13">
        <f>[1]新神器!$HL770</f>
        <v>42650</v>
      </c>
      <c r="ES768" s="13">
        <f t="shared" si="115"/>
        <v>1542.65</v>
      </c>
      <c r="ET768" s="13">
        <f t="shared" si="116"/>
        <v>22.5</v>
      </c>
    </row>
    <row r="769" spans="138:150" ht="16.5" x14ac:dyDescent="0.2">
      <c r="EH769" s="13">
        <f>[1]新神器!HA771</f>
        <v>42</v>
      </c>
      <c r="EI769" s="13">
        <f t="shared" si="112"/>
        <v>7</v>
      </c>
      <c r="EJ769" s="13">
        <f t="shared" si="113"/>
        <v>4</v>
      </c>
      <c r="EK769" s="13">
        <f>[1]新神器!HE771</f>
        <v>1606044</v>
      </c>
      <c r="EL769" s="13" t="str">
        <f>[1]新神器!HF771</f>
        <v>神器7-8 : 6级</v>
      </c>
      <c r="EM769" s="13">
        <f>[1]新神器!HH771</f>
        <v>6</v>
      </c>
      <c r="EN769" s="13">
        <f>[1]新神器!HJ771</f>
        <v>2</v>
      </c>
      <c r="EO769" s="13">
        <f>[2]新神器!$AW770*6</f>
        <v>35412</v>
      </c>
      <c r="EP769" s="13">
        <f t="shared" si="114"/>
        <v>6006</v>
      </c>
      <c r="EQ769" s="13">
        <f t="shared" si="110"/>
        <v>1500</v>
      </c>
      <c r="ER769" s="13">
        <f>[1]新神器!$HL771</f>
        <v>43850</v>
      </c>
      <c r="ES769" s="13">
        <f t="shared" si="115"/>
        <v>1543.85</v>
      </c>
      <c r="ET769" s="13">
        <f t="shared" si="116"/>
        <v>23.34</v>
      </c>
    </row>
    <row r="770" spans="138:150" ht="16.5" x14ac:dyDescent="0.2">
      <c r="EH770" s="13">
        <f>[1]新神器!HA772</f>
        <v>42</v>
      </c>
      <c r="EI770" s="13">
        <f t="shared" si="112"/>
        <v>7</v>
      </c>
      <c r="EJ770" s="13">
        <f t="shared" si="113"/>
        <v>4</v>
      </c>
      <c r="EK770" s="13">
        <f>[1]新神器!HE772</f>
        <v>1606044</v>
      </c>
      <c r="EL770" s="13" t="str">
        <f>[1]新神器!HF772</f>
        <v>神器7-8 : 7级</v>
      </c>
      <c r="EM770" s="13">
        <f>[1]新神器!HH772</f>
        <v>7</v>
      </c>
      <c r="EN770" s="13">
        <f>[1]新神器!HJ772</f>
        <v>3</v>
      </c>
      <c r="EO770" s="13">
        <f>[2]新神器!$AW771*6</f>
        <v>41670</v>
      </c>
      <c r="EP770" s="13">
        <f t="shared" si="114"/>
        <v>6258</v>
      </c>
      <c r="EQ770" s="13">
        <f t="shared" si="110"/>
        <v>2250</v>
      </c>
      <c r="ER770" s="13">
        <f>[1]新神器!$HL772</f>
        <v>45000</v>
      </c>
      <c r="ES770" s="13">
        <f t="shared" si="115"/>
        <v>2295</v>
      </c>
      <c r="ET770" s="13">
        <f t="shared" si="116"/>
        <v>16.36</v>
      </c>
    </row>
    <row r="771" spans="138:150" ht="16.5" x14ac:dyDescent="0.2">
      <c r="EH771" s="13">
        <f>[1]新神器!HA773</f>
        <v>42</v>
      </c>
      <c r="EI771" s="13">
        <f t="shared" si="112"/>
        <v>7</v>
      </c>
      <c r="EJ771" s="13">
        <f t="shared" si="113"/>
        <v>4</v>
      </c>
      <c r="EK771" s="13">
        <f>[1]新神器!HE773</f>
        <v>1606044</v>
      </c>
      <c r="EL771" s="13" t="str">
        <f>[1]新神器!HF773</f>
        <v>神器7-8 : 8级</v>
      </c>
      <c r="EM771" s="13">
        <f>[1]新神器!HH773</f>
        <v>8</v>
      </c>
      <c r="EN771" s="13">
        <f>[1]新神器!HJ773</f>
        <v>3</v>
      </c>
      <c r="EO771" s="13">
        <f>[2]新神器!$AW772*6</f>
        <v>48180</v>
      </c>
      <c r="EP771" s="13">
        <f t="shared" si="114"/>
        <v>6510</v>
      </c>
      <c r="EQ771" s="13">
        <f t="shared" si="110"/>
        <v>2250</v>
      </c>
      <c r="ER771" s="13">
        <f>[1]新神器!$HL773</f>
        <v>46150</v>
      </c>
      <c r="ES771" s="13">
        <f t="shared" si="115"/>
        <v>2296.15</v>
      </c>
      <c r="ET771" s="13">
        <f t="shared" si="116"/>
        <v>17.010000000000002</v>
      </c>
    </row>
    <row r="772" spans="138:150" ht="16.5" x14ac:dyDescent="0.2">
      <c r="EH772" s="13">
        <f>[1]新神器!HA774</f>
        <v>42</v>
      </c>
      <c r="EI772" s="13">
        <f t="shared" si="112"/>
        <v>7</v>
      </c>
      <c r="EJ772" s="13">
        <f t="shared" si="113"/>
        <v>4</v>
      </c>
      <c r="EK772" s="13">
        <f>[1]新神器!HE774</f>
        <v>1606044</v>
      </c>
      <c r="EL772" s="13" t="str">
        <f>[1]新神器!HF774</f>
        <v>神器7-8 : 9级</v>
      </c>
      <c r="EM772" s="13">
        <f>[1]新神器!HH774</f>
        <v>9</v>
      </c>
      <c r="EN772" s="13">
        <f>[1]新神器!HJ774</f>
        <v>3</v>
      </c>
      <c r="EO772" s="13">
        <f>[2]新神器!$AW773*6</f>
        <v>54882</v>
      </c>
      <c r="EP772" s="13">
        <f t="shared" si="114"/>
        <v>6702</v>
      </c>
      <c r="EQ772" s="13">
        <f t="shared" si="110"/>
        <v>2250</v>
      </c>
      <c r="ER772" s="13">
        <f>[1]新神器!$HL774</f>
        <v>47250</v>
      </c>
      <c r="ES772" s="13">
        <f t="shared" si="115"/>
        <v>2297.25</v>
      </c>
      <c r="ET772" s="13">
        <f t="shared" si="116"/>
        <v>17.5</v>
      </c>
    </row>
    <row r="773" spans="138:150" ht="16.5" x14ac:dyDescent="0.2">
      <c r="EH773" s="13">
        <f>[1]新神器!HA775</f>
        <v>42</v>
      </c>
      <c r="EI773" s="13">
        <f t="shared" si="112"/>
        <v>7</v>
      </c>
      <c r="EJ773" s="13">
        <f t="shared" si="113"/>
        <v>4</v>
      </c>
      <c r="EK773" s="13">
        <f>[1]新神器!HE775</f>
        <v>1606044</v>
      </c>
      <c r="EL773" s="13" t="str">
        <f>[1]新神器!HF775</f>
        <v>神器7-8 : 10级</v>
      </c>
      <c r="EM773" s="13">
        <f>[1]新神器!HH775</f>
        <v>10</v>
      </c>
      <c r="EN773" s="13">
        <f>[1]新神器!HJ775</f>
        <v>5</v>
      </c>
      <c r="EO773" s="13">
        <f>[2]新神器!$AW774*6</f>
        <v>61860</v>
      </c>
      <c r="EP773" s="13">
        <f t="shared" si="114"/>
        <v>6978</v>
      </c>
      <c r="EQ773" s="13">
        <f t="shared" ref="EQ773:EQ784" si="117">EN773*INDEX($EB$5:$EB$46,MATCH(EK773,$EA$5:$EA$46,0))</f>
        <v>3750</v>
      </c>
      <c r="ER773" s="13">
        <f>[1]新神器!$HL775</f>
        <v>48350</v>
      </c>
      <c r="ES773" s="13">
        <f t="shared" si="115"/>
        <v>3798.35</v>
      </c>
      <c r="ET773" s="13">
        <f t="shared" si="116"/>
        <v>11.02</v>
      </c>
    </row>
    <row r="774" spans="138:150" ht="16.5" x14ac:dyDescent="0.2">
      <c r="EH774" s="13">
        <f>[1]新神器!HA776</f>
        <v>42</v>
      </c>
      <c r="EI774" s="13">
        <f t="shared" ref="EI774:EI784" si="118">INDEX($DX$5:$DX$46,EH774)</f>
        <v>7</v>
      </c>
      <c r="EJ774" s="13">
        <f t="shared" ref="EJ774:EJ784" si="119">INDEX($DZ$5:$DZ$46,EH774)</f>
        <v>4</v>
      </c>
      <c r="EK774" s="13">
        <f>[1]新神器!HE776</f>
        <v>1606044</v>
      </c>
      <c r="EL774" s="13" t="str">
        <f>[1]新神器!HF776</f>
        <v>神器7-8 : 11级</v>
      </c>
      <c r="EM774" s="13">
        <f>[1]新神器!HH776</f>
        <v>11</v>
      </c>
      <c r="EN774" s="13">
        <f>[1]新神器!HJ776</f>
        <v>5</v>
      </c>
      <c r="EO774" s="13">
        <f>[2]新神器!$AW775*6</f>
        <v>69060</v>
      </c>
      <c r="EP774" s="13">
        <f t="shared" ref="EP774:EP784" si="120">IF(EM774&gt;1,EO774-EO773,EO774)</f>
        <v>7200</v>
      </c>
      <c r="EQ774" s="13">
        <f t="shared" si="117"/>
        <v>3750</v>
      </c>
      <c r="ER774" s="13">
        <f>[1]新神器!$HL776</f>
        <v>49400</v>
      </c>
      <c r="ES774" s="13">
        <f t="shared" ref="ES774:ES784" si="121">EQ774+ER774/1000</f>
        <v>3799.4</v>
      </c>
      <c r="ET774" s="13">
        <f t="shared" ref="ET774:ET784" si="122">ROUND(EP774*6/ES774,2)</f>
        <v>11.37</v>
      </c>
    </row>
    <row r="775" spans="138:150" ht="16.5" x14ac:dyDescent="0.2">
      <c r="EH775" s="13">
        <f>[1]新神器!HA777</f>
        <v>42</v>
      </c>
      <c r="EI775" s="13">
        <f t="shared" si="118"/>
        <v>7</v>
      </c>
      <c r="EJ775" s="13">
        <f t="shared" si="119"/>
        <v>4</v>
      </c>
      <c r="EK775" s="13">
        <f>[1]新神器!HE777</f>
        <v>1606044</v>
      </c>
      <c r="EL775" s="13" t="str">
        <f>[1]新神器!HF777</f>
        <v>神器7-8 : 12级</v>
      </c>
      <c r="EM775" s="13">
        <f>[1]新神器!HH777</f>
        <v>12</v>
      </c>
      <c r="EN775" s="13">
        <f>[1]新神器!HJ777</f>
        <v>6</v>
      </c>
      <c r="EO775" s="13">
        <f>[2]新神器!$AW776*6</f>
        <v>76476</v>
      </c>
      <c r="EP775" s="13">
        <f t="shared" si="120"/>
        <v>7416</v>
      </c>
      <c r="EQ775" s="13">
        <f t="shared" si="117"/>
        <v>4500</v>
      </c>
      <c r="ER775" s="13">
        <f>[1]新神器!$HL777</f>
        <v>50400</v>
      </c>
      <c r="ES775" s="13">
        <f t="shared" si="121"/>
        <v>4550.3999999999996</v>
      </c>
      <c r="ET775" s="13">
        <f t="shared" si="122"/>
        <v>9.7799999999999994</v>
      </c>
    </row>
    <row r="776" spans="138:150" ht="16.5" x14ac:dyDescent="0.2">
      <c r="EH776" s="13">
        <f>[1]新神器!HA778</f>
        <v>42</v>
      </c>
      <c r="EI776" s="13">
        <f t="shared" si="118"/>
        <v>7</v>
      </c>
      <c r="EJ776" s="13">
        <f t="shared" si="119"/>
        <v>4</v>
      </c>
      <c r="EK776" s="13">
        <f>[1]新神器!HE778</f>
        <v>1606044</v>
      </c>
      <c r="EL776" s="13" t="str">
        <f>[1]新神器!HF778</f>
        <v>神器7-8 : 13级</v>
      </c>
      <c r="EM776" s="13">
        <f>[1]新神器!HH778</f>
        <v>13</v>
      </c>
      <c r="EN776" s="13">
        <f>[1]新神器!HJ778</f>
        <v>7</v>
      </c>
      <c r="EO776" s="13">
        <f>[2]新神器!$AW777*6</f>
        <v>84150</v>
      </c>
      <c r="EP776" s="13">
        <f t="shared" si="120"/>
        <v>7674</v>
      </c>
      <c r="EQ776" s="13">
        <f t="shared" si="117"/>
        <v>5250</v>
      </c>
      <c r="ER776" s="13">
        <f>[1]新神器!$HL778</f>
        <v>51450</v>
      </c>
      <c r="ES776" s="13">
        <f t="shared" si="121"/>
        <v>5301.45</v>
      </c>
      <c r="ET776" s="13">
        <f t="shared" si="122"/>
        <v>8.69</v>
      </c>
    </row>
    <row r="777" spans="138:150" ht="16.5" x14ac:dyDescent="0.2">
      <c r="EH777" s="13">
        <f>[1]新神器!HA779</f>
        <v>42</v>
      </c>
      <c r="EI777" s="13">
        <f t="shared" si="118"/>
        <v>7</v>
      </c>
      <c r="EJ777" s="13">
        <f t="shared" si="119"/>
        <v>4</v>
      </c>
      <c r="EK777" s="13">
        <f>[1]新神器!HE779</f>
        <v>1606044</v>
      </c>
      <c r="EL777" s="13" t="str">
        <f>[1]新神器!HF779</f>
        <v>神器7-8 : 14级</v>
      </c>
      <c r="EM777" s="13">
        <f>[1]新神器!HH779</f>
        <v>14</v>
      </c>
      <c r="EN777" s="13">
        <f>[1]新神器!HJ779</f>
        <v>7</v>
      </c>
      <c r="EO777" s="13">
        <f>[2]新神器!$AW778*6</f>
        <v>92040</v>
      </c>
      <c r="EP777" s="13">
        <f t="shared" si="120"/>
        <v>7890</v>
      </c>
      <c r="EQ777" s="13">
        <f t="shared" si="117"/>
        <v>5250</v>
      </c>
      <c r="ER777" s="13">
        <f>[1]新神器!$HL779</f>
        <v>52450</v>
      </c>
      <c r="ES777" s="13">
        <f t="shared" si="121"/>
        <v>5302.45</v>
      </c>
      <c r="ET777" s="13">
        <f t="shared" si="122"/>
        <v>8.93</v>
      </c>
    </row>
    <row r="778" spans="138:150" ht="16.5" x14ac:dyDescent="0.2">
      <c r="EH778" s="13">
        <f>[1]新神器!HA780</f>
        <v>42</v>
      </c>
      <c r="EI778" s="13">
        <f t="shared" si="118"/>
        <v>7</v>
      </c>
      <c r="EJ778" s="13">
        <f t="shared" si="119"/>
        <v>4</v>
      </c>
      <c r="EK778" s="13">
        <f>[1]新神器!HE780</f>
        <v>1606044</v>
      </c>
      <c r="EL778" s="13" t="str">
        <f>[1]新神器!HF780</f>
        <v>神器7-8 : 15级</v>
      </c>
      <c r="EM778" s="13">
        <f>[1]新神器!HH780</f>
        <v>15</v>
      </c>
      <c r="EN778" s="13">
        <f>[1]新神器!HJ780</f>
        <v>7</v>
      </c>
      <c r="EO778" s="13">
        <f>[2]新神器!$AW779*6</f>
        <v>100152</v>
      </c>
      <c r="EP778" s="13">
        <f t="shared" si="120"/>
        <v>8112</v>
      </c>
      <c r="EQ778" s="13">
        <f t="shared" si="117"/>
        <v>5250</v>
      </c>
      <c r="ER778" s="13">
        <f>[1]新神器!$HL780</f>
        <v>53450</v>
      </c>
      <c r="ES778" s="13">
        <f t="shared" si="121"/>
        <v>5303.45</v>
      </c>
      <c r="ET778" s="13">
        <f t="shared" si="122"/>
        <v>9.18</v>
      </c>
    </row>
    <row r="779" spans="138:150" ht="16.5" x14ac:dyDescent="0.2">
      <c r="EH779" s="13">
        <f>[1]新神器!HA781</f>
        <v>42</v>
      </c>
      <c r="EI779" s="13">
        <f t="shared" si="118"/>
        <v>7</v>
      </c>
      <c r="EJ779" s="13">
        <f t="shared" si="119"/>
        <v>4</v>
      </c>
      <c r="EK779" s="13">
        <f>[1]新神器!HE781</f>
        <v>1606044</v>
      </c>
      <c r="EL779" s="13" t="str">
        <f>[1]新神器!HF781</f>
        <v>神器7-8 : 16级</v>
      </c>
      <c r="EM779" s="13">
        <f>[1]新神器!HH781</f>
        <v>16</v>
      </c>
      <c r="EN779" s="13">
        <f>[1]新神器!HJ781</f>
        <v>10</v>
      </c>
      <c r="EO779" s="13">
        <f>[2]新神器!$AW780*6</f>
        <v>108540</v>
      </c>
      <c r="EP779" s="13">
        <f t="shared" si="120"/>
        <v>8388</v>
      </c>
      <c r="EQ779" s="13">
        <f t="shared" si="117"/>
        <v>7500</v>
      </c>
      <c r="ER779" s="13">
        <f>[1]新神器!$HL781</f>
        <v>54400</v>
      </c>
      <c r="ES779" s="13">
        <f t="shared" si="121"/>
        <v>7554.4</v>
      </c>
      <c r="ET779" s="13">
        <f t="shared" si="122"/>
        <v>6.66</v>
      </c>
    </row>
    <row r="780" spans="138:150" ht="16.5" x14ac:dyDescent="0.2">
      <c r="EH780" s="13">
        <f>[1]新神器!HA782</f>
        <v>42</v>
      </c>
      <c r="EI780" s="13">
        <f t="shared" si="118"/>
        <v>7</v>
      </c>
      <c r="EJ780" s="13">
        <f t="shared" si="119"/>
        <v>4</v>
      </c>
      <c r="EK780" s="13">
        <f>[1]新神器!HE782</f>
        <v>1606044</v>
      </c>
      <c r="EL780" s="13" t="str">
        <f>[1]新神器!HF782</f>
        <v>神器7-8 : 17级</v>
      </c>
      <c r="EM780" s="13">
        <f>[1]新神器!HH782</f>
        <v>17</v>
      </c>
      <c r="EN780" s="13">
        <f>[1]新神器!HJ782</f>
        <v>10</v>
      </c>
      <c r="EO780" s="13">
        <f>[2]新神器!$AW781*6</f>
        <v>117126</v>
      </c>
      <c r="EP780" s="13">
        <f t="shared" si="120"/>
        <v>8586</v>
      </c>
      <c r="EQ780" s="13">
        <f t="shared" si="117"/>
        <v>7500</v>
      </c>
      <c r="ER780" s="13">
        <f>[1]新神器!$HL782</f>
        <v>55350</v>
      </c>
      <c r="ES780" s="13">
        <f t="shared" si="121"/>
        <v>7555.35</v>
      </c>
      <c r="ET780" s="13">
        <f t="shared" si="122"/>
        <v>6.82</v>
      </c>
    </row>
    <row r="781" spans="138:150" ht="16.5" x14ac:dyDescent="0.2">
      <c r="EH781" s="13">
        <f>[1]新神器!HA783</f>
        <v>42</v>
      </c>
      <c r="EI781" s="13">
        <f t="shared" si="118"/>
        <v>7</v>
      </c>
      <c r="EJ781" s="13">
        <f t="shared" si="119"/>
        <v>4</v>
      </c>
      <c r="EK781" s="13">
        <f>[1]新神器!HE783</f>
        <v>1606044</v>
      </c>
      <c r="EL781" s="13" t="str">
        <f>[1]新神器!HF783</f>
        <v>神器7-8 : 18级</v>
      </c>
      <c r="EM781" s="13">
        <f>[1]新神器!HH783</f>
        <v>18</v>
      </c>
      <c r="EN781" s="13">
        <f>[1]新神器!HJ783</f>
        <v>10</v>
      </c>
      <c r="EO781" s="13">
        <f>[2]新神器!$AW782*6</f>
        <v>125958</v>
      </c>
      <c r="EP781" s="13">
        <f t="shared" si="120"/>
        <v>8832</v>
      </c>
      <c r="EQ781" s="13">
        <f t="shared" si="117"/>
        <v>7500</v>
      </c>
      <c r="ER781" s="13">
        <f>[1]新神器!$HL783</f>
        <v>56300</v>
      </c>
      <c r="ES781" s="13">
        <f t="shared" si="121"/>
        <v>7556.3</v>
      </c>
      <c r="ET781" s="13">
        <f t="shared" si="122"/>
        <v>7.01</v>
      </c>
    </row>
    <row r="782" spans="138:150" ht="16.5" x14ac:dyDescent="0.2">
      <c r="EH782" s="13">
        <f>[1]新神器!HA784</f>
        <v>42</v>
      </c>
      <c r="EI782" s="13">
        <f t="shared" si="118"/>
        <v>7</v>
      </c>
      <c r="EJ782" s="13">
        <f t="shared" si="119"/>
        <v>4</v>
      </c>
      <c r="EK782" s="13">
        <f>[1]新神器!HE784</f>
        <v>1606044</v>
      </c>
      <c r="EL782" s="13" t="str">
        <f>[1]新神器!HF784</f>
        <v>神器7-8 : 19级</v>
      </c>
      <c r="EM782" s="13">
        <f>[1]新神器!HH784</f>
        <v>19</v>
      </c>
      <c r="EN782" s="13">
        <f>[1]新神器!HJ784</f>
        <v>15</v>
      </c>
      <c r="EO782" s="13">
        <f>[2]新神器!$AW783*6</f>
        <v>135042</v>
      </c>
      <c r="EP782" s="13">
        <f t="shared" si="120"/>
        <v>9084</v>
      </c>
      <c r="EQ782" s="13">
        <f t="shared" si="117"/>
        <v>11250</v>
      </c>
      <c r="ER782" s="13">
        <f>[1]新神器!$HL784</f>
        <v>57200</v>
      </c>
      <c r="ES782" s="13">
        <f t="shared" si="121"/>
        <v>11307.2</v>
      </c>
      <c r="ET782" s="13">
        <f t="shared" si="122"/>
        <v>4.82</v>
      </c>
    </row>
    <row r="783" spans="138:150" ht="16.5" x14ac:dyDescent="0.2">
      <c r="EH783" s="13">
        <f>[1]新神器!HA785</f>
        <v>42</v>
      </c>
      <c r="EI783" s="13">
        <f t="shared" si="118"/>
        <v>7</v>
      </c>
      <c r="EJ783" s="13">
        <f t="shared" si="119"/>
        <v>4</v>
      </c>
      <c r="EK783" s="13">
        <f>[1]新神器!HE785</f>
        <v>1606044</v>
      </c>
      <c r="EL783" s="13" t="str">
        <f>[1]新神器!HF785</f>
        <v>神器7-8 : 20级</v>
      </c>
      <c r="EM783" s="13">
        <f>[1]新神器!HH785</f>
        <v>20</v>
      </c>
      <c r="EN783" s="13">
        <f>[1]新神器!HJ785</f>
        <v>15</v>
      </c>
      <c r="EO783" s="13">
        <f>[2]新神器!$AW784*6</f>
        <v>144342</v>
      </c>
      <c r="EP783" s="13">
        <f t="shared" si="120"/>
        <v>9300</v>
      </c>
      <c r="EQ783" s="13">
        <f t="shared" si="117"/>
        <v>11250</v>
      </c>
      <c r="ER783" s="13">
        <f>[1]新神器!$HL785</f>
        <v>58100</v>
      </c>
      <c r="ES783" s="13">
        <f t="shared" si="121"/>
        <v>11308.1</v>
      </c>
      <c r="ET783" s="13">
        <f t="shared" si="122"/>
        <v>4.93</v>
      </c>
    </row>
    <row r="784" spans="138:150" ht="16.5" x14ac:dyDescent="0.2">
      <c r="EH784" s="13">
        <f>[1]新神器!HA786</f>
        <v>42</v>
      </c>
      <c r="EI784" s="13">
        <f t="shared" si="118"/>
        <v>7</v>
      </c>
      <c r="EJ784" s="13">
        <f t="shared" si="119"/>
        <v>4</v>
      </c>
      <c r="EK784" s="13">
        <f>[1]新神器!HE786</f>
        <v>1606044</v>
      </c>
      <c r="EL784" s="13" t="str">
        <f>[1]新神器!HF786</f>
        <v>神器7-8 : 21级</v>
      </c>
      <c r="EM784" s="13">
        <f>[1]新神器!HH786</f>
        <v>21</v>
      </c>
      <c r="EN784" s="13">
        <f>[1]新神器!HJ786</f>
        <v>15</v>
      </c>
      <c r="EO784" s="13">
        <f>[2]新神器!$AW785*6</f>
        <v>153870</v>
      </c>
      <c r="EP784" s="13">
        <f t="shared" si="120"/>
        <v>9528</v>
      </c>
      <c r="EQ784" s="13">
        <f t="shared" si="117"/>
        <v>11250</v>
      </c>
      <c r="ER784" s="13">
        <f>[1]新神器!$HL786</f>
        <v>59000</v>
      </c>
      <c r="ES784" s="13">
        <f t="shared" si="121"/>
        <v>11309</v>
      </c>
      <c r="ET784" s="13">
        <f t="shared" si="122"/>
        <v>5.0599999999999996</v>
      </c>
    </row>
  </sheetData>
  <mergeCells count="12">
    <mergeCell ref="DK3:DO3"/>
    <mergeCell ref="CV3:DH3"/>
    <mergeCell ref="J3:AE3"/>
    <mergeCell ref="AG3:AU3"/>
    <mergeCell ref="AW3:BJ3"/>
    <mergeCell ref="BM3:BS3"/>
    <mergeCell ref="BV3:CB3"/>
    <mergeCell ref="FV3:FW3"/>
    <mergeCell ref="FF3:FS3"/>
    <mergeCell ref="DW3:EB3"/>
    <mergeCell ref="EH3:ET3"/>
    <mergeCell ref="DR3:DT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64"/>
  <sheetViews>
    <sheetView topLeftCell="AL1" zoomScaleNormal="100" workbookViewId="0">
      <selection activeCell="AO35" sqref="AO35"/>
    </sheetView>
  </sheetViews>
  <sheetFormatPr defaultRowHeight="14.25" x14ac:dyDescent="0.2"/>
  <cols>
    <col min="4" max="4" width="10.75" customWidth="1"/>
    <col min="5" max="5" width="10" customWidth="1"/>
    <col min="6" max="6" width="12.25" customWidth="1"/>
    <col min="7" max="7" width="12.875" customWidth="1"/>
    <col min="8" max="8" width="12.125" customWidth="1"/>
    <col min="9" max="9" width="12.75" customWidth="1"/>
    <col min="10" max="10" width="12.375" customWidth="1"/>
    <col min="16" max="17" width="13.75" customWidth="1"/>
    <col min="18" max="18" width="15.75" customWidth="1"/>
    <col min="19" max="20" width="14.375" customWidth="1"/>
    <col min="23" max="23" width="12.75" customWidth="1"/>
    <col min="25" max="25" width="14.25" customWidth="1"/>
    <col min="26" max="26" width="12.5" customWidth="1"/>
    <col min="27" max="27" width="12.75" customWidth="1"/>
    <col min="28" max="28" width="13.5" customWidth="1"/>
    <col min="36" max="36" width="12.625" customWidth="1"/>
    <col min="37" max="37" width="12.125" customWidth="1"/>
    <col min="38" max="38" width="13.375" customWidth="1"/>
    <col min="39" max="39" width="12" customWidth="1"/>
    <col min="40" max="40" width="13.125" customWidth="1"/>
  </cols>
  <sheetData>
    <row r="3" spans="1:56" x14ac:dyDescent="0.2">
      <c r="F3" t="s">
        <v>715</v>
      </c>
      <c r="G3" t="s">
        <v>716</v>
      </c>
      <c r="H3" t="s">
        <v>717</v>
      </c>
      <c r="I3" t="s">
        <v>718</v>
      </c>
      <c r="J3" t="s">
        <v>719</v>
      </c>
      <c r="K3" t="s">
        <v>334</v>
      </c>
      <c r="L3" t="s">
        <v>335</v>
      </c>
      <c r="M3" t="s">
        <v>336</v>
      </c>
      <c r="N3" t="s">
        <v>337</v>
      </c>
      <c r="O3" t="s">
        <v>338</v>
      </c>
      <c r="P3" t="s">
        <v>342</v>
      </c>
      <c r="Q3" t="s">
        <v>439</v>
      </c>
      <c r="R3" t="s">
        <v>720</v>
      </c>
      <c r="S3" t="s">
        <v>721</v>
      </c>
      <c r="T3" t="s">
        <v>754</v>
      </c>
      <c r="Y3" t="s">
        <v>715</v>
      </c>
      <c r="Z3" t="s">
        <v>716</v>
      </c>
      <c r="AA3" t="s">
        <v>717</v>
      </c>
      <c r="AB3" t="s">
        <v>718</v>
      </c>
      <c r="AC3" t="s">
        <v>719</v>
      </c>
      <c r="AD3" t="s">
        <v>334</v>
      </c>
      <c r="AE3" t="s">
        <v>335</v>
      </c>
      <c r="AF3" t="s">
        <v>336</v>
      </c>
      <c r="AG3" t="s">
        <v>337</v>
      </c>
      <c r="AH3" t="s">
        <v>338</v>
      </c>
      <c r="AI3" t="s">
        <v>342</v>
      </c>
      <c r="AJ3" t="s">
        <v>734</v>
      </c>
      <c r="AK3" t="s">
        <v>489</v>
      </c>
      <c r="AL3" t="s">
        <v>490</v>
      </c>
      <c r="AM3" t="s">
        <v>491</v>
      </c>
    </row>
    <row r="4" spans="1:56" ht="15" x14ac:dyDescent="0.2">
      <c r="A4" s="53" t="s">
        <v>710</v>
      </c>
      <c r="B4" s="53" t="s">
        <v>713</v>
      </c>
      <c r="C4" s="53" t="s">
        <v>711</v>
      </c>
      <c r="D4" s="53" t="s">
        <v>714</v>
      </c>
      <c r="E4" s="53" t="s">
        <v>712</v>
      </c>
      <c r="F4" s="53" t="s">
        <v>329</v>
      </c>
      <c r="G4" s="53" t="s">
        <v>330</v>
      </c>
      <c r="H4" s="53" t="s">
        <v>331</v>
      </c>
      <c r="I4" s="53" t="s">
        <v>332</v>
      </c>
      <c r="J4" s="53" t="s">
        <v>333</v>
      </c>
      <c r="K4" s="53" t="s">
        <v>334</v>
      </c>
      <c r="L4" s="53" t="s">
        <v>335</v>
      </c>
      <c r="M4" s="53" t="s">
        <v>336</v>
      </c>
      <c r="N4" s="53" t="s">
        <v>337</v>
      </c>
      <c r="O4" s="53" t="s">
        <v>338</v>
      </c>
      <c r="P4" s="53" t="s">
        <v>749</v>
      </c>
      <c r="Q4" s="53" t="s">
        <v>750</v>
      </c>
      <c r="R4" s="53" t="s">
        <v>751</v>
      </c>
      <c r="S4" s="53" t="s">
        <v>752</v>
      </c>
      <c r="T4" s="55" t="s">
        <v>753</v>
      </c>
      <c r="W4" s="55" t="s">
        <v>724</v>
      </c>
      <c r="X4" s="55" t="s">
        <v>725</v>
      </c>
      <c r="Y4" s="55" t="s">
        <v>329</v>
      </c>
      <c r="Z4" s="55" t="s">
        <v>330</v>
      </c>
      <c r="AA4" s="55" t="s">
        <v>331</v>
      </c>
      <c r="AB4" s="55" t="s">
        <v>332</v>
      </c>
      <c r="AC4" s="55" t="s">
        <v>333</v>
      </c>
      <c r="AD4" s="55" t="s">
        <v>334</v>
      </c>
      <c r="AE4" s="55" t="s">
        <v>335</v>
      </c>
      <c r="AF4" s="55" t="s">
        <v>336</v>
      </c>
      <c r="AG4" s="55" t="s">
        <v>337</v>
      </c>
      <c r="AH4" s="55" t="s">
        <v>338</v>
      </c>
      <c r="AI4" s="55" t="s">
        <v>342</v>
      </c>
      <c r="AJ4" s="55" t="s">
        <v>730</v>
      </c>
      <c r="AK4" s="55" t="s">
        <v>731</v>
      </c>
      <c r="AL4" s="55" t="s">
        <v>732</v>
      </c>
      <c r="AM4" s="55" t="s">
        <v>733</v>
      </c>
      <c r="AN4" s="55" t="s">
        <v>736</v>
      </c>
      <c r="AQ4" s="55" t="s">
        <v>740</v>
      </c>
      <c r="AR4" s="55" t="s">
        <v>741</v>
      </c>
      <c r="AS4" s="55" t="s">
        <v>329</v>
      </c>
      <c r="AT4" s="55" t="s">
        <v>330</v>
      </c>
      <c r="AU4" s="55" t="s">
        <v>331</v>
      </c>
      <c r="AV4" s="55" t="s">
        <v>332</v>
      </c>
      <c r="AW4" s="55" t="s">
        <v>333</v>
      </c>
      <c r="AX4" s="55" t="s">
        <v>334</v>
      </c>
      <c r="AY4" s="55" t="s">
        <v>335</v>
      </c>
      <c r="AZ4" s="55" t="s">
        <v>336</v>
      </c>
      <c r="BA4" s="55" t="s">
        <v>337</v>
      </c>
      <c r="BB4" s="55" t="s">
        <v>338</v>
      </c>
      <c r="BC4" s="55" t="s">
        <v>738</v>
      </c>
      <c r="BD4" s="55" t="s">
        <v>739</v>
      </c>
    </row>
    <row r="5" spans="1:56" ht="16.5" x14ac:dyDescent="0.2">
      <c r="A5" s="52">
        <v>1</v>
      </c>
      <c r="B5" s="52">
        <v>1</v>
      </c>
      <c r="C5" s="52">
        <f>[1]章节关卡!$P6</f>
        <v>1</v>
      </c>
      <c r="D5" s="52">
        <f>SUMIFS([1]章节关卡!$BF$5:$BF$304,[1]章节关卡!$BB$5:$BB$304,"="&amp;$A5)</f>
        <v>11250</v>
      </c>
      <c r="E5" s="52">
        <f>SUMIFS([1]章节关卡!$BE$5:$BE$304,[1]章节关卡!$BB$5:$BB$304,"="&amp;$A5)</f>
        <v>3000</v>
      </c>
      <c r="F5" s="52">
        <f>SUMIFS([1]章节关卡!$EB$5:$EB$94,[1]章节关卡!$DK$5:$DK$94,"="&amp;$A5,[1]章节关卡!$EA$5:$EA$94,"="&amp;F$3)</f>
        <v>46</v>
      </c>
      <c r="G5" s="52">
        <f>SUMIFS([1]章节关卡!$EB$5:$EB$94,[1]章节关卡!$DK$5:$DK$94,"="&amp;$A5,[1]章节关卡!$EA$5:$EA$94,"="&amp;G$3)</f>
        <v>0</v>
      </c>
      <c r="H5" s="52">
        <f>SUMIFS([1]章节关卡!$EB$5:$EB$94,[1]章节关卡!$DK$5:$DK$94,"="&amp;$A5,[1]章节关卡!$EA$5:$EA$94,"="&amp;H$3)</f>
        <v>0</v>
      </c>
      <c r="I5" s="52">
        <f>SUMIFS([1]章节关卡!$EB$5:$EB$94,[1]章节关卡!$DK$5:$DK$94,"="&amp;$A5,[1]章节关卡!$EA$5:$EA$94,"="&amp;I$3)</f>
        <v>0</v>
      </c>
      <c r="J5" s="52">
        <f>SUMIFS([1]章节关卡!$EB$5:$EB$94,[1]章节关卡!$DK$5:$DK$94,"="&amp;$A5,[1]章节关卡!$EA$5:$EA$94,"="&amp;J$3)</f>
        <v>0</v>
      </c>
      <c r="K5" s="52">
        <f>SUMIFS([1]章节关卡!$DZ$5:$DZ$94,[1]章节关卡!$DK$5:$DK$94,"="&amp;$A5,[1]章节关卡!$DY$5:$DY$94,"="&amp;K$3)</f>
        <v>6</v>
      </c>
      <c r="L5" s="52">
        <f>SUMIFS([1]章节关卡!$DZ$5:$DZ$94,[1]章节关卡!$DK$5:$DK$94,"="&amp;$A5,[1]章节关卡!$DY$5:$DY$94,"="&amp;L$3)</f>
        <v>0</v>
      </c>
      <c r="M5" s="52">
        <f>SUMIFS([1]章节关卡!$DZ$5:$DZ$94,[1]章节关卡!$DK$5:$DK$94,"="&amp;$A5,[1]章节关卡!$DY$5:$DY$94,"="&amp;M$3)</f>
        <v>0</v>
      </c>
      <c r="N5" s="52">
        <f>SUMIFS([1]章节关卡!$DZ$5:$DZ$94,[1]章节关卡!$DK$5:$DK$94,"="&amp;$A5,[1]章节关卡!$DY$5:$DY$94,"="&amp;N$3)</f>
        <v>0</v>
      </c>
      <c r="O5" s="52">
        <f>SUMIFS([1]章节关卡!$DZ$5:$DZ$94,[1]章节关卡!$DK$5:$DK$94,"="&amp;$A5,[1]章节关卡!$DY$5:$DY$94,"="&amp;O$3)</f>
        <v>0</v>
      </c>
      <c r="P5" s="52">
        <f>SUMIFS([1]章节关卡!$CL$5:$CL$94,[1]章节关卡!$BT$5:$BT$94,"="&amp;$A5,[1]章节关卡!$CK$5:$CK$94,"="&amp;P$3)+SUMIFS([1]章节关卡!$CJ$5:$CJ$94,[1]章节关卡!$BT$5:$BT$94,"="&amp;$A5,[1]章节关卡!$CI$5:$CI$94,"="&amp;P$3)</f>
        <v>1800</v>
      </c>
      <c r="Q5" s="52">
        <f>SUMIFS([1]章节关卡!$CH$5:$CH$94,[1]章节关卡!$BT$5:$BT$94,"="&amp;$A5,[1]章节关卡!$CG$5:$CG$94,"="&amp;Q$3)</f>
        <v>50</v>
      </c>
      <c r="R5" s="52">
        <f>SUMIFS([1]章节关卡!$CH$5:$CH$94,[1]章节关卡!$BT$5:$BT$94,"="&amp;$A5,[1]章节关卡!$CG$5:$CG$94,"="&amp;R$3)</f>
        <v>5</v>
      </c>
      <c r="S5" s="52">
        <f>SUMIFS([1]章节关卡!$CJ$5:$CJ$94,[1]章节关卡!$BT$5:$BT$94,"="&amp;$A5,[1]章节关卡!$CI$5:$CI$94,"="&amp;S$3)</f>
        <v>1</v>
      </c>
      <c r="T5" s="54">
        <f>SUMIFS([1]章节关卡!$ED5:$ED94,[1]章节关卡!$DK$5:$DK$94,"="&amp;$A5)</f>
        <v>6750</v>
      </c>
      <c r="W5" s="54" t="s">
        <v>726</v>
      </c>
      <c r="X5" s="54">
        <v>20</v>
      </c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>
        <v>10000</v>
      </c>
      <c r="AJ5" s="54"/>
      <c r="AK5" s="54"/>
      <c r="AL5" s="54"/>
      <c r="AM5" s="54"/>
      <c r="AN5" s="54"/>
      <c r="AQ5" s="54">
        <v>1</v>
      </c>
      <c r="AR5" s="54">
        <v>1</v>
      </c>
      <c r="AS5" s="13">
        <f>[1]挂机升级突破!G8*[1]挂机升级突破!G$2</f>
        <v>0</v>
      </c>
      <c r="AT5" s="13">
        <f>[1]挂机升级突破!H8*[1]挂机升级突破!H$2</f>
        <v>0</v>
      </c>
      <c r="AU5" s="13">
        <f>[1]挂机升级突破!I8*[1]挂机升级突破!I$2</f>
        <v>0</v>
      </c>
      <c r="AV5" s="13">
        <f>[1]挂机升级突破!J8*[1]挂机升级突破!J$2</f>
        <v>0</v>
      </c>
      <c r="AW5" s="13">
        <f>[1]挂机升级突破!K8*[1]挂机升级突破!K$2</f>
        <v>0</v>
      </c>
      <c r="AX5" s="13">
        <f>[1]挂机升级突破!L8*[1]挂机升级突破!L$2</f>
        <v>0</v>
      </c>
      <c r="AY5" s="13">
        <f>[1]挂机升级突破!M8*[1]挂机升级突破!M$2</f>
        <v>0</v>
      </c>
      <c r="AZ5" s="13">
        <f>[1]挂机升级突破!N8*[1]挂机升级突破!N$2</f>
        <v>0</v>
      </c>
      <c r="BA5" s="13">
        <f>[1]挂机升级突破!O8*[1]挂机升级突破!O$2</f>
        <v>0</v>
      </c>
      <c r="BB5" s="13">
        <f>[1]挂机升级突破!P8*[1]挂机升级突破!P$2</f>
        <v>0</v>
      </c>
      <c r="BC5" s="13">
        <f>[1]挂机升级突破!Q8*60</f>
        <v>1500</v>
      </c>
      <c r="BD5" s="13">
        <f>[1]挂机升级突破!R8*60</f>
        <v>600</v>
      </c>
    </row>
    <row r="6" spans="1:56" ht="16.5" x14ac:dyDescent="0.2">
      <c r="A6" s="52">
        <v>2</v>
      </c>
      <c r="B6" s="52">
        <v>1</v>
      </c>
      <c r="C6" s="52">
        <f>[1]章节关卡!$P7</f>
        <v>5</v>
      </c>
      <c r="D6" s="52">
        <f>SUMIFS([1]章节关卡!$BF$5:$BF$304,[1]章节关卡!$BB$5:$BB$304,"="&amp;$A6)</f>
        <v>13500</v>
      </c>
      <c r="E6" s="52">
        <f>SUMIFS([1]章节关卡!$BE$5:$BE$304,[1]章节关卡!$BB$5:$BB$304,"="&amp;$A6)</f>
        <v>4500</v>
      </c>
      <c r="F6" s="52">
        <f>SUMIFS([1]章节关卡!$EB$5:$EB$94,[1]章节关卡!$DK$5:$DK$94,"="&amp;$A6,[1]章节关卡!$EA$5:$EA$94,"="&amp;F$3)</f>
        <v>68</v>
      </c>
      <c r="G6" s="52">
        <f>SUMIFS([1]章节关卡!$EB$5:$EB$94,[1]章节关卡!$DK$5:$DK$94,"="&amp;$A6,[1]章节关卡!$EA$5:$EA$94,"="&amp;G$3)</f>
        <v>0</v>
      </c>
      <c r="H6" s="52">
        <f>SUMIFS([1]章节关卡!$EB$5:$EB$94,[1]章节关卡!$DK$5:$DK$94,"="&amp;$A6,[1]章节关卡!$EA$5:$EA$94,"="&amp;H$3)</f>
        <v>0</v>
      </c>
      <c r="I6" s="52">
        <f>SUMIFS([1]章节关卡!$EB$5:$EB$94,[1]章节关卡!$DK$5:$DK$94,"="&amp;$A6,[1]章节关卡!$EA$5:$EA$94,"="&amp;I$3)</f>
        <v>0</v>
      </c>
      <c r="J6" s="52">
        <f>SUMIFS([1]章节关卡!$EB$5:$EB$94,[1]章节关卡!$DK$5:$DK$94,"="&amp;$A6,[1]章节关卡!$EA$5:$EA$94,"="&amp;J$3)</f>
        <v>0</v>
      </c>
      <c r="K6" s="52">
        <f>SUMIFS([1]章节关卡!$DZ$5:$DZ$94,[1]章节关卡!$DK$5:$DK$94,"="&amp;$A6,[1]章节关卡!$DY$5:$DY$94,"="&amp;K$3)</f>
        <v>8</v>
      </c>
      <c r="L6" s="52">
        <f>SUMIFS([1]章节关卡!$DZ$5:$DZ$94,[1]章节关卡!$DK$5:$DK$94,"="&amp;$A6,[1]章节关卡!$DY$5:$DY$94,"="&amp;L$3)</f>
        <v>0</v>
      </c>
      <c r="M6" s="52">
        <f>SUMIFS([1]章节关卡!$DZ$5:$DZ$94,[1]章节关卡!$DK$5:$DK$94,"="&amp;$A6,[1]章节关卡!$DY$5:$DY$94,"="&amp;M$3)</f>
        <v>0</v>
      </c>
      <c r="N6" s="52">
        <f>SUMIFS([1]章节关卡!$DZ$5:$DZ$94,[1]章节关卡!$DK$5:$DK$94,"="&amp;$A6,[1]章节关卡!$DY$5:$DY$94,"="&amp;N$3)</f>
        <v>0</v>
      </c>
      <c r="O6" s="52">
        <f>SUMIFS([1]章节关卡!$DZ$5:$DZ$94,[1]章节关卡!$DK$5:$DK$94,"="&amp;$A6,[1]章节关卡!$DY$5:$DY$94,"="&amp;O$3)</f>
        <v>0</v>
      </c>
      <c r="P6" s="52">
        <f>SUMIFS([1]章节关卡!$CL$5:$CL$94,[1]章节关卡!$BT$5:$BT$94,"="&amp;$A6,[1]章节关卡!$CK$5:$CK$94,"="&amp;P$3)+SUMIFS([1]章节关卡!$CJ$5:$CJ$94,[1]章节关卡!$BT$5:$BT$94,"="&amp;$A6,[1]章节关卡!$CI$5:$CI$94,"="&amp;P$3)</f>
        <v>5400</v>
      </c>
      <c r="Q6" s="52">
        <f>SUMIFS([1]章节关卡!$CH$5:$CH$94,[1]章节关卡!$BT$5:$BT$94,"="&amp;$A6,[1]章节关卡!$CG$5:$CG$94,"="&amp;Q$3)</f>
        <v>60</v>
      </c>
      <c r="R6" s="52">
        <f>SUMIFS([1]章节关卡!$CH$5:$CH$94,[1]章节关卡!$BT$5:$BT$94,"="&amp;$A6,[1]章节关卡!$CG$5:$CG$94,"="&amp;R$3)</f>
        <v>5</v>
      </c>
      <c r="S6" s="52">
        <f>SUMIFS([1]章节关卡!$CJ$5:$CJ$94,[1]章节关卡!$BT$5:$BT$94,"="&amp;$A6,[1]章节关卡!$CI$5:$CI$94,"="&amp;S$3)</f>
        <v>2</v>
      </c>
      <c r="T6" s="63">
        <f>SUMIFS([1]章节关卡!$ED6:$ED95,[1]章节关卡!$DK$5:$DK$94,"="&amp;$A6)</f>
        <v>11250</v>
      </c>
      <c r="W6" s="54" t="s">
        <v>726</v>
      </c>
      <c r="X6" s="54">
        <v>30</v>
      </c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>
        <v>14000</v>
      </c>
      <c r="AJ6" s="54"/>
      <c r="AK6" s="54"/>
      <c r="AL6" s="54"/>
      <c r="AM6" s="54"/>
      <c r="AN6" s="54"/>
      <c r="AQ6" s="54">
        <v>2</v>
      </c>
      <c r="AR6" s="54">
        <v>5</v>
      </c>
      <c r="AS6" s="13">
        <f>[1]挂机升级突破!G9*[1]挂机升级突破!G$2</f>
        <v>2.5</v>
      </c>
      <c r="AT6" s="13">
        <f>[1]挂机升级突破!H9*[1]挂机升级突破!H$2</f>
        <v>0</v>
      </c>
      <c r="AU6" s="13">
        <f>[1]挂机升级突破!I9*[1]挂机升级突破!I$2</f>
        <v>0</v>
      </c>
      <c r="AV6" s="13">
        <f>[1]挂机升级突破!J9*[1]挂机升级突破!J$2</f>
        <v>0</v>
      </c>
      <c r="AW6" s="13">
        <f>[1]挂机升级突破!K9*[1]挂机升级突破!K$2</f>
        <v>0</v>
      </c>
      <c r="AX6" s="13">
        <f>[1]挂机升级突破!L9*[1]挂机升级突破!L$2</f>
        <v>0</v>
      </c>
      <c r="AY6" s="13">
        <f>[1]挂机升级突破!M9*[1]挂机升级突破!M$2</f>
        <v>0</v>
      </c>
      <c r="AZ6" s="13">
        <f>[1]挂机升级突破!N9*[1]挂机升级突破!N$2</f>
        <v>0</v>
      </c>
      <c r="BA6" s="13">
        <f>[1]挂机升级突破!O9*[1]挂机升级突破!O$2</f>
        <v>0</v>
      </c>
      <c r="BB6" s="13">
        <f>[1]挂机升级突破!P9*[1]挂机升级突破!P$2</f>
        <v>0</v>
      </c>
      <c r="BC6" s="13">
        <f>[1]挂机升级突破!Q9*60</f>
        <v>1800</v>
      </c>
      <c r="BD6" s="13">
        <f>[1]挂机升级突破!R9*60</f>
        <v>900</v>
      </c>
    </row>
    <row r="7" spans="1:56" ht="16.5" x14ac:dyDescent="0.2">
      <c r="A7" s="52">
        <v>3</v>
      </c>
      <c r="B7" s="52">
        <v>1</v>
      </c>
      <c r="C7" s="52">
        <f>[1]章节关卡!$P8</f>
        <v>15</v>
      </c>
      <c r="D7" s="52">
        <f>SUMIFS([1]章节关卡!$BF$5:$BF$304,[1]章节关卡!$BB$5:$BB$304,"="&amp;$A7)</f>
        <v>15750</v>
      </c>
      <c r="E7" s="52">
        <f>SUMIFS([1]章节关卡!$BE$5:$BE$304,[1]章节关卡!$BB$5:$BB$304,"="&amp;$A7)</f>
        <v>6000</v>
      </c>
      <c r="F7" s="52">
        <f>SUMIFS([1]章节关卡!$EB$5:$EB$94,[1]章节关卡!$DK$5:$DK$94,"="&amp;$A7,[1]章节关卡!$EA$5:$EA$94,"="&amp;F$3)</f>
        <v>114</v>
      </c>
      <c r="G7" s="52">
        <f>SUMIFS([1]章节关卡!$EB$5:$EB$94,[1]章节关卡!$DK$5:$DK$94,"="&amp;$A7,[1]章节关卡!$EA$5:$EA$94,"="&amp;G$3)</f>
        <v>0</v>
      </c>
      <c r="H7" s="52">
        <f>SUMIFS([1]章节关卡!$EB$5:$EB$94,[1]章节关卡!$DK$5:$DK$94,"="&amp;$A7,[1]章节关卡!$EA$5:$EA$94,"="&amp;H$3)</f>
        <v>0</v>
      </c>
      <c r="I7" s="52">
        <f>SUMIFS([1]章节关卡!$EB$5:$EB$94,[1]章节关卡!$DK$5:$DK$94,"="&amp;$A7,[1]章节关卡!$EA$5:$EA$94,"="&amp;I$3)</f>
        <v>0</v>
      </c>
      <c r="J7" s="52">
        <f>SUMIFS([1]章节关卡!$EB$5:$EB$94,[1]章节关卡!$DK$5:$DK$94,"="&amp;$A7,[1]章节关卡!$EA$5:$EA$94,"="&amp;J$3)</f>
        <v>0</v>
      </c>
      <c r="K7" s="52">
        <f>SUMIFS([1]章节关卡!$DZ$5:$DZ$94,[1]章节关卡!$DK$5:$DK$94,"="&amp;$A7,[1]章节关卡!$DY$5:$DY$94,"="&amp;K$3)</f>
        <v>10</v>
      </c>
      <c r="L7" s="52">
        <f>SUMIFS([1]章节关卡!$DZ$5:$DZ$94,[1]章节关卡!$DK$5:$DK$94,"="&amp;$A7,[1]章节关卡!$DY$5:$DY$94,"="&amp;L$3)</f>
        <v>0</v>
      </c>
      <c r="M7" s="52">
        <f>SUMIFS([1]章节关卡!$DZ$5:$DZ$94,[1]章节关卡!$DK$5:$DK$94,"="&amp;$A7,[1]章节关卡!$DY$5:$DY$94,"="&amp;M$3)</f>
        <v>0</v>
      </c>
      <c r="N7" s="52">
        <f>SUMIFS([1]章节关卡!$DZ$5:$DZ$94,[1]章节关卡!$DK$5:$DK$94,"="&amp;$A7,[1]章节关卡!$DY$5:$DY$94,"="&amp;N$3)</f>
        <v>0</v>
      </c>
      <c r="O7" s="52">
        <f>SUMIFS([1]章节关卡!$DZ$5:$DZ$94,[1]章节关卡!$DK$5:$DK$94,"="&amp;$A7,[1]章节关卡!$DY$5:$DY$94,"="&amp;O$3)</f>
        <v>0</v>
      </c>
      <c r="P7" s="52">
        <f>SUMIFS([1]章节关卡!$CL$5:$CL$94,[1]章节关卡!$BT$5:$BT$94,"="&amp;$A7,[1]章节关卡!$CK$5:$CK$94,"="&amp;P$3)+SUMIFS([1]章节关卡!$CJ$5:$CJ$94,[1]章节关卡!$BT$5:$BT$94,"="&amp;$A7,[1]章节关卡!$CI$5:$CI$94,"="&amp;P$3)</f>
        <v>9000</v>
      </c>
      <c r="Q7" s="52">
        <f>SUMIFS([1]章节关卡!$CH$5:$CH$94,[1]章节关卡!$BT$5:$BT$94,"="&amp;$A7,[1]章节关卡!$CG$5:$CG$94,"="&amp;Q$3)</f>
        <v>70</v>
      </c>
      <c r="R7" s="52">
        <f>SUMIFS([1]章节关卡!$CH$5:$CH$94,[1]章节关卡!$BT$5:$BT$94,"="&amp;$A7,[1]章节关卡!$CG$5:$CG$94,"="&amp;R$3)</f>
        <v>5</v>
      </c>
      <c r="S7" s="52">
        <f>SUMIFS([1]章节关卡!$CJ$5:$CJ$94,[1]章节关卡!$BT$5:$BT$94,"="&amp;$A7,[1]章节关卡!$CI$5:$CI$94,"="&amp;S$3)</f>
        <v>2</v>
      </c>
      <c r="T7" s="63">
        <f>SUMIFS([1]章节关卡!$ED7:$ED96,[1]章节关卡!$DK$5:$DK$94,"="&amp;$A7)</f>
        <v>13650</v>
      </c>
      <c r="W7" s="54" t="s">
        <v>726</v>
      </c>
      <c r="X7" s="54">
        <v>40</v>
      </c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>
        <v>18000</v>
      </c>
      <c r="AJ7" s="54"/>
      <c r="AK7" s="54"/>
      <c r="AL7" s="54"/>
      <c r="AM7" s="54"/>
      <c r="AN7" s="54"/>
      <c r="AQ7" s="54">
        <v>3</v>
      </c>
      <c r="AR7" s="54">
        <v>15</v>
      </c>
      <c r="AS7" s="13">
        <f>[1]挂机升级突破!G10*[1]挂机升级突破!G$2</f>
        <v>3.75</v>
      </c>
      <c r="AT7" s="13">
        <f>[1]挂机升级突破!H10*[1]挂机升级突破!H$2</f>
        <v>0</v>
      </c>
      <c r="AU7" s="13">
        <f>[1]挂机升级突破!I10*[1]挂机升级突破!I$2</f>
        <v>0</v>
      </c>
      <c r="AV7" s="13">
        <f>[1]挂机升级突破!J10*[1]挂机升级突破!J$2</f>
        <v>0</v>
      </c>
      <c r="AW7" s="13">
        <f>[1]挂机升级突破!K10*[1]挂机升级突破!K$2</f>
        <v>0</v>
      </c>
      <c r="AX7" s="13">
        <f>[1]挂机升级突破!L10*[1]挂机升级突破!L$2</f>
        <v>0</v>
      </c>
      <c r="AY7" s="13">
        <f>[1]挂机升级突破!M10*[1]挂机升级突破!M$2</f>
        <v>0</v>
      </c>
      <c r="AZ7" s="13">
        <f>[1]挂机升级突破!N10*[1]挂机升级突破!N$2</f>
        <v>0</v>
      </c>
      <c r="BA7" s="13">
        <f>[1]挂机升级突破!O10*[1]挂机升级突破!O$2</f>
        <v>0</v>
      </c>
      <c r="BB7" s="13">
        <f>[1]挂机升级突破!P10*[1]挂机升级突破!P$2</f>
        <v>0</v>
      </c>
      <c r="BC7" s="13">
        <f>[1]挂机升级突破!Q10*60</f>
        <v>2100</v>
      </c>
      <c r="BD7" s="13">
        <f>[1]挂机升级突破!R10*60</f>
        <v>1200</v>
      </c>
    </row>
    <row r="8" spans="1:56" ht="16.5" x14ac:dyDescent="0.2">
      <c r="A8" s="52">
        <v>4</v>
      </c>
      <c r="B8" s="52">
        <v>1</v>
      </c>
      <c r="C8" s="52">
        <f>[1]章节关卡!$P9</f>
        <v>25</v>
      </c>
      <c r="D8" s="52">
        <f>SUMIFS([1]章节关卡!$BF$5:$BF$304,[1]章节关卡!$BB$5:$BB$304,"="&amp;$A8)</f>
        <v>18000</v>
      </c>
      <c r="E8" s="52">
        <f>SUMIFS([1]章节关卡!$BE$5:$BE$304,[1]章节关卡!$BB$5:$BB$304,"="&amp;$A8)</f>
        <v>7500</v>
      </c>
      <c r="F8" s="52">
        <f>SUMIFS([1]章节关卡!$EB$5:$EB$94,[1]章节关卡!$DK$5:$DK$94,"="&amp;$A8,[1]章节关卡!$EA$5:$EA$94,"="&amp;F$3)</f>
        <v>114</v>
      </c>
      <c r="G8" s="52">
        <f>SUMIFS([1]章节关卡!$EB$5:$EB$94,[1]章节关卡!$DK$5:$DK$94,"="&amp;$A8,[1]章节关卡!$EA$5:$EA$94,"="&amp;G$3)</f>
        <v>0</v>
      </c>
      <c r="H8" s="52">
        <f>SUMIFS([1]章节关卡!$EB$5:$EB$94,[1]章节关卡!$DK$5:$DK$94,"="&amp;$A8,[1]章节关卡!$EA$5:$EA$94,"="&amp;H$3)</f>
        <v>0</v>
      </c>
      <c r="I8" s="52">
        <f>SUMIFS([1]章节关卡!$EB$5:$EB$94,[1]章节关卡!$DK$5:$DK$94,"="&amp;$A8,[1]章节关卡!$EA$5:$EA$94,"="&amp;I$3)</f>
        <v>0</v>
      </c>
      <c r="J8" s="52">
        <f>SUMIFS([1]章节关卡!$EB$5:$EB$94,[1]章节关卡!$DK$5:$DK$94,"="&amp;$A8,[1]章节关卡!$EA$5:$EA$94,"="&amp;J$3)</f>
        <v>0</v>
      </c>
      <c r="K8" s="52">
        <f>SUMIFS([1]章节关卡!$DZ$5:$DZ$94,[1]章节关卡!$DK$5:$DK$94,"="&amp;$A8,[1]章节关卡!$DY$5:$DY$94,"="&amp;K$3)</f>
        <v>10</v>
      </c>
      <c r="L8" s="52">
        <f>SUMIFS([1]章节关卡!$DZ$5:$DZ$94,[1]章节关卡!$DK$5:$DK$94,"="&amp;$A8,[1]章节关卡!$DY$5:$DY$94,"="&amp;L$3)</f>
        <v>0</v>
      </c>
      <c r="M8" s="52">
        <f>SUMIFS([1]章节关卡!$DZ$5:$DZ$94,[1]章节关卡!$DK$5:$DK$94,"="&amp;$A8,[1]章节关卡!$DY$5:$DY$94,"="&amp;M$3)</f>
        <v>0</v>
      </c>
      <c r="N8" s="52">
        <f>SUMIFS([1]章节关卡!$DZ$5:$DZ$94,[1]章节关卡!$DK$5:$DK$94,"="&amp;$A8,[1]章节关卡!$DY$5:$DY$94,"="&amp;N$3)</f>
        <v>0</v>
      </c>
      <c r="O8" s="52">
        <f>SUMIFS([1]章节关卡!$DZ$5:$DZ$94,[1]章节关卡!$DK$5:$DK$94,"="&amp;$A8,[1]章节关卡!$DY$5:$DY$94,"="&amp;O$3)</f>
        <v>0</v>
      </c>
      <c r="P8" s="52">
        <f>SUMIFS([1]章节关卡!$CL$5:$CL$94,[1]章节关卡!$BT$5:$BT$94,"="&amp;$A8,[1]章节关卡!$CK$5:$CK$94,"="&amp;P$3)+SUMIFS([1]章节关卡!$CJ$5:$CJ$94,[1]章节关卡!$BT$5:$BT$94,"="&amp;$A8,[1]章节关卡!$CI$5:$CI$94,"="&amp;P$3)</f>
        <v>11250</v>
      </c>
      <c r="Q8" s="52">
        <f>SUMIFS([1]章节关卡!$CH$5:$CH$94,[1]章节关卡!$BT$5:$BT$94,"="&amp;$A8,[1]章节关卡!$CG$5:$CG$94,"="&amp;Q$3)</f>
        <v>80</v>
      </c>
      <c r="R8" s="52">
        <f>SUMIFS([1]章节关卡!$CH$5:$CH$94,[1]章节关卡!$BT$5:$BT$94,"="&amp;$A8,[1]章节关卡!$CG$5:$CG$94,"="&amp;R$3)</f>
        <v>5</v>
      </c>
      <c r="S8" s="52">
        <f>SUMIFS([1]章节关卡!$CJ$5:$CJ$94,[1]章节关卡!$BT$5:$BT$94,"="&amp;$A8,[1]章节关卡!$CI$5:$CI$94,"="&amp;S$3)</f>
        <v>2</v>
      </c>
      <c r="T8" s="63">
        <f>SUMIFS([1]章节关卡!$ED8:$ED97,[1]章节关卡!$DK$5:$DK$94,"="&amp;$A8)</f>
        <v>16200</v>
      </c>
      <c r="W8" s="54" t="s">
        <v>726</v>
      </c>
      <c r="X8" s="54">
        <v>55</v>
      </c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>
        <v>24000</v>
      </c>
      <c r="AJ8" s="54"/>
      <c r="AK8" s="54"/>
      <c r="AL8" s="54"/>
      <c r="AM8" s="54"/>
      <c r="AN8" s="54"/>
      <c r="AQ8" s="54">
        <v>4</v>
      </c>
      <c r="AR8" s="54">
        <v>25</v>
      </c>
      <c r="AS8" s="13">
        <f>[1]挂机升级突破!G11*[1]挂机升级突破!G$2</f>
        <v>5</v>
      </c>
      <c r="AT8" s="13">
        <f>[1]挂机升级突破!H11*[1]挂机升级突破!H$2</f>
        <v>0</v>
      </c>
      <c r="AU8" s="13">
        <f>[1]挂机升级突破!I11*[1]挂机升级突破!I$2</f>
        <v>0</v>
      </c>
      <c r="AV8" s="13">
        <f>[1]挂机升级突破!J11*[1]挂机升级突破!J$2</f>
        <v>0</v>
      </c>
      <c r="AW8" s="13">
        <f>[1]挂机升级突破!K11*[1]挂机升级突破!K$2</f>
        <v>0</v>
      </c>
      <c r="AX8" s="13">
        <f>[1]挂机升级突破!L11*[1]挂机升级突破!L$2</f>
        <v>0.15000000000000002</v>
      </c>
      <c r="AY8" s="13">
        <f>[1]挂机升级突破!M11*[1]挂机升级突破!M$2</f>
        <v>0</v>
      </c>
      <c r="AZ8" s="13">
        <f>[1]挂机升级突破!N11*[1]挂机升级突破!N$2</f>
        <v>0</v>
      </c>
      <c r="BA8" s="13">
        <f>[1]挂机升级突破!O11*[1]挂机升级突破!O$2</f>
        <v>0</v>
      </c>
      <c r="BB8" s="13">
        <f>[1]挂机升级突破!P11*[1]挂机升级突破!P$2</f>
        <v>0</v>
      </c>
      <c r="BC8" s="13">
        <f>[1]挂机升级突破!Q11*60</f>
        <v>2400</v>
      </c>
      <c r="BD8" s="13">
        <f>[1]挂机升级突破!R11*60</f>
        <v>1500</v>
      </c>
    </row>
    <row r="9" spans="1:56" ht="16.5" x14ac:dyDescent="0.2">
      <c r="A9" s="52">
        <v>5</v>
      </c>
      <c r="B9" s="52">
        <v>1</v>
      </c>
      <c r="C9" s="52">
        <f>[1]章节关卡!$P10</f>
        <v>30</v>
      </c>
      <c r="D9" s="52">
        <f>SUMIFS([1]章节关卡!$BF$5:$BF$304,[1]章节关卡!$BB$5:$BB$304,"="&amp;$A9)</f>
        <v>20250</v>
      </c>
      <c r="E9" s="52">
        <f>SUMIFS([1]章节关卡!$BE$5:$BE$304,[1]章节关卡!$BB$5:$BB$304,"="&amp;$A9)</f>
        <v>9000</v>
      </c>
      <c r="F9" s="52">
        <f>SUMIFS([1]章节关卡!$EB$5:$EB$94,[1]章节关卡!$DK$5:$DK$94,"="&amp;$A9,[1]章节关卡!$EA$5:$EA$94,"="&amp;F$3)</f>
        <v>0</v>
      </c>
      <c r="G9" s="52">
        <f>SUMIFS([1]章节关卡!$EB$5:$EB$94,[1]章节关卡!$DK$5:$DK$94,"="&amp;$A9,[1]章节关卡!$EA$5:$EA$94,"="&amp;G$3)</f>
        <v>48</v>
      </c>
      <c r="H9" s="52">
        <f>SUMIFS([1]章节关卡!$EB$5:$EB$94,[1]章节关卡!$DK$5:$DK$94,"="&amp;$A9,[1]章节关卡!$EA$5:$EA$94,"="&amp;H$3)</f>
        <v>0</v>
      </c>
      <c r="I9" s="52">
        <f>SUMIFS([1]章节关卡!$EB$5:$EB$94,[1]章节关卡!$DK$5:$DK$94,"="&amp;$A9,[1]章节关卡!$EA$5:$EA$94,"="&amp;I$3)</f>
        <v>0</v>
      </c>
      <c r="J9" s="52">
        <f>SUMIFS([1]章节关卡!$EB$5:$EB$94,[1]章节关卡!$DK$5:$DK$94,"="&amp;$A9,[1]章节关卡!$EA$5:$EA$94,"="&amp;J$3)</f>
        <v>0</v>
      </c>
      <c r="K9" s="52">
        <f>SUMIFS([1]章节关卡!$DZ$5:$DZ$94,[1]章节关卡!$DK$5:$DK$94,"="&amp;$A9,[1]章节关卡!$DY$5:$DY$94,"="&amp;K$3)</f>
        <v>12</v>
      </c>
      <c r="L9" s="52">
        <f>SUMIFS([1]章节关卡!$DZ$5:$DZ$94,[1]章节关卡!$DK$5:$DK$94,"="&amp;$A9,[1]章节关卡!$DY$5:$DY$94,"="&amp;L$3)</f>
        <v>0</v>
      </c>
      <c r="M9" s="52">
        <f>SUMIFS([1]章节关卡!$DZ$5:$DZ$94,[1]章节关卡!$DK$5:$DK$94,"="&amp;$A9,[1]章节关卡!$DY$5:$DY$94,"="&amp;M$3)</f>
        <v>0</v>
      </c>
      <c r="N9" s="52">
        <f>SUMIFS([1]章节关卡!$DZ$5:$DZ$94,[1]章节关卡!$DK$5:$DK$94,"="&amp;$A9,[1]章节关卡!$DY$5:$DY$94,"="&amp;N$3)</f>
        <v>0</v>
      </c>
      <c r="O9" s="52">
        <f>SUMIFS([1]章节关卡!$DZ$5:$DZ$94,[1]章节关卡!$DK$5:$DK$94,"="&amp;$A9,[1]章节关卡!$DY$5:$DY$94,"="&amp;O$3)</f>
        <v>0</v>
      </c>
      <c r="P9" s="52">
        <f>SUMIFS([1]章节关卡!$CL$5:$CL$94,[1]章节关卡!$BT$5:$BT$94,"="&amp;$A9,[1]章节关卡!$CK$5:$CK$94,"="&amp;P$3)+SUMIFS([1]章节关卡!$CJ$5:$CJ$94,[1]章节关卡!$BT$5:$BT$94,"="&amp;$A9,[1]章节关卡!$CI$5:$CI$94,"="&amp;P$3)</f>
        <v>21600</v>
      </c>
      <c r="Q9" s="52">
        <f>SUMIFS([1]章节关卡!$CH$5:$CH$94,[1]章节关卡!$BT$5:$BT$94,"="&amp;$A9,[1]章节关卡!$CG$5:$CG$94,"="&amp;Q$3)</f>
        <v>90</v>
      </c>
      <c r="R9" s="52">
        <f>SUMIFS([1]章节关卡!$CH$5:$CH$94,[1]章节关卡!$BT$5:$BT$94,"="&amp;$A9,[1]章节关卡!$CG$5:$CG$94,"="&amp;R$3)</f>
        <v>5</v>
      </c>
      <c r="S9" s="52">
        <f>SUMIFS([1]章节关卡!$CJ$5:$CJ$94,[1]章节关卡!$BT$5:$BT$94,"="&amp;$A9,[1]章节关卡!$CI$5:$CI$94,"="&amp;S$3)</f>
        <v>2</v>
      </c>
      <c r="T9" s="63">
        <f>SUMIFS([1]章节关卡!$ED9:$ED98,[1]章节关卡!$DK$5:$DK$94,"="&amp;$A9)</f>
        <v>18900</v>
      </c>
      <c r="W9" s="54" t="s">
        <v>726</v>
      </c>
      <c r="X9" s="54">
        <v>70</v>
      </c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>
        <v>30000</v>
      </c>
      <c r="AJ9" s="54"/>
      <c r="AK9" s="54"/>
      <c r="AL9" s="54"/>
      <c r="AM9" s="54"/>
      <c r="AN9" s="54"/>
      <c r="AQ9" s="54">
        <v>5</v>
      </c>
      <c r="AR9" s="54">
        <v>30</v>
      </c>
      <c r="AS9" s="13">
        <f>[1]挂机升级突破!G12*[1]挂机升级突破!G$2</f>
        <v>5</v>
      </c>
      <c r="AT9" s="13">
        <f>[1]挂机升级突破!H12*[1]挂机升级突破!H$2</f>
        <v>0.5</v>
      </c>
      <c r="AU9" s="13">
        <f>[1]挂机升级突破!I12*[1]挂机升级突破!I$2</f>
        <v>0</v>
      </c>
      <c r="AV9" s="13">
        <f>[1]挂机升级突破!J12*[1]挂机升级突破!J$2</f>
        <v>0</v>
      </c>
      <c r="AW9" s="13">
        <f>[1]挂机升级突破!K12*[1]挂机升级突破!K$2</f>
        <v>0</v>
      </c>
      <c r="AX9" s="13">
        <f>[1]挂机升级突破!L12*[1]挂机升级突破!L$2</f>
        <v>0.26249999999999996</v>
      </c>
      <c r="AY9" s="13">
        <f>[1]挂机升级突破!M12*[1]挂机升级突破!M$2</f>
        <v>0</v>
      </c>
      <c r="AZ9" s="13">
        <f>[1]挂机升级突破!N12*[1]挂机升级突破!N$2</f>
        <v>0</v>
      </c>
      <c r="BA9" s="13">
        <f>[1]挂机升级突破!O12*[1]挂机升级突破!O$2</f>
        <v>0</v>
      </c>
      <c r="BB9" s="13">
        <f>[1]挂机升级突破!P12*[1]挂机升级突破!P$2</f>
        <v>0</v>
      </c>
      <c r="BC9" s="13">
        <f>[1]挂机升级突破!Q12*60</f>
        <v>2700</v>
      </c>
      <c r="BD9" s="13">
        <f>[1]挂机升级突破!R12*60</f>
        <v>1800</v>
      </c>
    </row>
    <row r="10" spans="1:56" ht="16.5" x14ac:dyDescent="0.2">
      <c r="A10" s="52">
        <v>6</v>
      </c>
      <c r="B10" s="52">
        <v>1</v>
      </c>
      <c r="C10" s="52">
        <f>[1]章节关卡!$P11</f>
        <v>35</v>
      </c>
      <c r="D10" s="52">
        <f>SUMIFS([1]章节关卡!$BF$5:$BF$304,[1]章节关卡!$BB$5:$BB$304,"="&amp;$A10)</f>
        <v>22500</v>
      </c>
      <c r="E10" s="52">
        <f>SUMIFS([1]章节关卡!$BE$5:$BE$304,[1]章节关卡!$BB$5:$BB$304,"="&amp;$A10)</f>
        <v>10500</v>
      </c>
      <c r="F10" s="52">
        <f>SUMIFS([1]章节关卡!$EB$5:$EB$94,[1]章节关卡!$DK$5:$DK$94,"="&amp;$A10,[1]章节关卡!$EA$5:$EA$94,"="&amp;F$3)</f>
        <v>0</v>
      </c>
      <c r="G10" s="52">
        <f>SUMIFS([1]章节关卡!$EB$5:$EB$94,[1]章节关卡!$DK$5:$DK$94,"="&amp;$A10,[1]章节关卡!$EA$5:$EA$94,"="&amp;G$3)</f>
        <v>68</v>
      </c>
      <c r="H10" s="52">
        <f>SUMIFS([1]章节关卡!$EB$5:$EB$94,[1]章节关卡!$DK$5:$DK$94,"="&amp;$A10,[1]章节关卡!$EA$5:$EA$94,"="&amp;H$3)</f>
        <v>0</v>
      </c>
      <c r="I10" s="52">
        <f>SUMIFS([1]章节关卡!$EB$5:$EB$94,[1]章节关卡!$DK$5:$DK$94,"="&amp;$A10,[1]章节关卡!$EA$5:$EA$94,"="&amp;I$3)</f>
        <v>0</v>
      </c>
      <c r="J10" s="52">
        <f>SUMIFS([1]章节关卡!$EB$5:$EB$94,[1]章节关卡!$DK$5:$DK$94,"="&amp;$A10,[1]章节关卡!$EA$5:$EA$94,"="&amp;J$3)</f>
        <v>0</v>
      </c>
      <c r="K10" s="52">
        <f>SUMIFS([1]章节关卡!$DZ$5:$DZ$94,[1]章节关卡!$DK$5:$DK$94,"="&amp;$A10,[1]章节关卡!$DY$5:$DY$94,"="&amp;K$3)</f>
        <v>15</v>
      </c>
      <c r="L10" s="52">
        <f>SUMIFS([1]章节关卡!$DZ$5:$DZ$94,[1]章节关卡!$DK$5:$DK$94,"="&amp;$A10,[1]章节关卡!$DY$5:$DY$94,"="&amp;L$3)</f>
        <v>0</v>
      </c>
      <c r="M10" s="52">
        <f>SUMIFS([1]章节关卡!$DZ$5:$DZ$94,[1]章节关卡!$DK$5:$DK$94,"="&amp;$A10,[1]章节关卡!$DY$5:$DY$94,"="&amp;M$3)</f>
        <v>0</v>
      </c>
      <c r="N10" s="52">
        <f>SUMIFS([1]章节关卡!$DZ$5:$DZ$94,[1]章节关卡!$DK$5:$DK$94,"="&amp;$A10,[1]章节关卡!$DY$5:$DY$94,"="&amp;N$3)</f>
        <v>0</v>
      </c>
      <c r="O10" s="52">
        <f>SUMIFS([1]章节关卡!$DZ$5:$DZ$94,[1]章节关卡!$DK$5:$DK$94,"="&amp;$A10,[1]章节关卡!$DY$5:$DY$94,"="&amp;O$3)</f>
        <v>0</v>
      </c>
      <c r="P10" s="52">
        <f>SUMIFS([1]章节关卡!$CL$5:$CL$94,[1]章节关卡!$BT$5:$BT$94,"="&amp;$A10,[1]章节关卡!$CK$5:$CK$94,"="&amp;P$3)+SUMIFS([1]章节关卡!$CJ$5:$CJ$94,[1]章节关卡!$BT$5:$BT$94,"="&amp;$A10,[1]章节关卡!$CI$5:$CI$94,"="&amp;P$3)</f>
        <v>25200</v>
      </c>
      <c r="Q10" s="52">
        <f>SUMIFS([1]章节关卡!$CH$5:$CH$94,[1]章节关卡!$BT$5:$BT$94,"="&amp;$A10,[1]章节关卡!$CG$5:$CG$94,"="&amp;Q$3)</f>
        <v>100</v>
      </c>
      <c r="R10" s="52">
        <f>SUMIFS([1]章节关卡!$CH$5:$CH$94,[1]章节关卡!$BT$5:$BT$94,"="&amp;$A10,[1]章节关卡!$CG$5:$CG$94,"="&amp;R$3)</f>
        <v>5</v>
      </c>
      <c r="S10" s="52">
        <f>SUMIFS([1]章节关卡!$CJ$5:$CJ$94,[1]章节关卡!$BT$5:$BT$94,"="&amp;$A10,[1]章节关卡!$CI$5:$CI$94,"="&amp;S$3)</f>
        <v>2</v>
      </c>
      <c r="T10" s="63">
        <f>SUMIFS([1]章节关卡!$ED10:$ED99,[1]章节关卡!$DK$5:$DK$94,"="&amp;$A10)</f>
        <v>23700</v>
      </c>
      <c r="W10" s="54" t="s">
        <v>726</v>
      </c>
      <c r="X10" s="54">
        <v>80</v>
      </c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>
        <v>36000</v>
      </c>
      <c r="AJ10" s="54"/>
      <c r="AK10" s="54"/>
      <c r="AL10" s="54"/>
      <c r="AM10" s="54"/>
      <c r="AN10" s="54"/>
      <c r="AQ10" s="54">
        <v>6</v>
      </c>
      <c r="AR10" s="54">
        <v>35</v>
      </c>
      <c r="AS10" s="13">
        <f>[1]挂机升级突破!G13*[1]挂机升级突破!G$2</f>
        <v>5</v>
      </c>
      <c r="AT10" s="13">
        <f>[1]挂机升级突破!H13*[1]挂机升级突破!H$2</f>
        <v>0.875</v>
      </c>
      <c r="AU10" s="13">
        <f>[1]挂机升级突破!I13*[1]挂机升级突破!I$2</f>
        <v>0</v>
      </c>
      <c r="AV10" s="13">
        <f>[1]挂机升级突破!J13*[1]挂机升级突破!J$2</f>
        <v>0</v>
      </c>
      <c r="AW10" s="13">
        <f>[1]挂机升级突破!K13*[1]挂机升级突破!K$2</f>
        <v>0</v>
      </c>
      <c r="AX10" s="13">
        <f>[1]挂机升级突破!L13*[1]挂机升级突破!L$2</f>
        <v>0.375</v>
      </c>
      <c r="AY10" s="13">
        <f>[1]挂机升级突破!M13*[1]挂机升级突破!M$2</f>
        <v>0</v>
      </c>
      <c r="AZ10" s="13">
        <f>[1]挂机升级突破!N13*[1]挂机升级突破!N$2</f>
        <v>0</v>
      </c>
      <c r="BA10" s="13">
        <f>[1]挂机升级突破!O13*[1]挂机升级突破!O$2</f>
        <v>0</v>
      </c>
      <c r="BB10" s="13">
        <f>[1]挂机升级突破!P13*[1]挂机升级突破!P$2</f>
        <v>0</v>
      </c>
      <c r="BC10" s="13">
        <f>[1]挂机升级突破!Q13*60</f>
        <v>3000</v>
      </c>
      <c r="BD10" s="13">
        <f>[1]挂机升级突破!R13*60</f>
        <v>2100</v>
      </c>
    </row>
    <row r="11" spans="1:56" ht="16.5" x14ac:dyDescent="0.2">
      <c r="A11" s="52">
        <v>7</v>
      </c>
      <c r="B11" s="52">
        <v>1</v>
      </c>
      <c r="C11" s="52">
        <f>[1]章节关卡!$P12</f>
        <v>40</v>
      </c>
      <c r="D11" s="52">
        <f>SUMIFS([1]章节关卡!$BF$5:$BF$304,[1]章节关卡!$BB$5:$BB$304,"="&amp;$A11)</f>
        <v>27000</v>
      </c>
      <c r="E11" s="52">
        <f>SUMIFS([1]章节关卡!$BE$5:$BE$304,[1]章节关卡!$BB$5:$BB$304,"="&amp;$A11)</f>
        <v>12000</v>
      </c>
      <c r="F11" s="52">
        <f>SUMIFS([1]章节关卡!$EB$5:$EB$94,[1]章节关卡!$DK$5:$DK$94,"="&amp;$A11,[1]章节关卡!$EA$5:$EA$94,"="&amp;F$3)</f>
        <v>0</v>
      </c>
      <c r="G11" s="52">
        <f>SUMIFS([1]章节关卡!$EB$5:$EB$94,[1]章节关卡!$DK$5:$DK$94,"="&amp;$A11,[1]章节关卡!$EA$5:$EA$94,"="&amp;G$3)</f>
        <v>88</v>
      </c>
      <c r="H11" s="52">
        <f>SUMIFS([1]章节关卡!$EB$5:$EB$94,[1]章节关卡!$DK$5:$DK$94,"="&amp;$A11,[1]章节关卡!$EA$5:$EA$94,"="&amp;H$3)</f>
        <v>0</v>
      </c>
      <c r="I11" s="52">
        <f>SUMIFS([1]章节关卡!$EB$5:$EB$94,[1]章节关卡!$DK$5:$DK$94,"="&amp;$A11,[1]章节关卡!$EA$5:$EA$94,"="&amp;I$3)</f>
        <v>0</v>
      </c>
      <c r="J11" s="52">
        <f>SUMIFS([1]章节关卡!$EB$5:$EB$94,[1]章节关卡!$DK$5:$DK$94,"="&amp;$A11,[1]章节关卡!$EA$5:$EA$94,"="&amp;J$3)</f>
        <v>0</v>
      </c>
      <c r="K11" s="52">
        <f>SUMIFS([1]章节关卡!$DZ$5:$DZ$94,[1]章节关卡!$DK$5:$DK$94,"="&amp;$A11,[1]章节关卡!$DY$5:$DY$94,"="&amp;K$3)</f>
        <v>0</v>
      </c>
      <c r="L11" s="52">
        <f>SUMIFS([1]章节关卡!$DZ$5:$DZ$94,[1]章节关卡!$DK$5:$DK$94,"="&amp;$A11,[1]章节关卡!$DY$5:$DY$94,"="&amp;L$3)</f>
        <v>0</v>
      </c>
      <c r="M11" s="52">
        <f>SUMIFS([1]章节关卡!$DZ$5:$DZ$94,[1]章节关卡!$DK$5:$DK$94,"="&amp;$A11,[1]章节关卡!$DY$5:$DY$94,"="&amp;M$3)</f>
        <v>0</v>
      </c>
      <c r="N11" s="52">
        <f>SUMIFS([1]章节关卡!$DZ$5:$DZ$94,[1]章节关卡!$DK$5:$DK$94,"="&amp;$A11,[1]章节关卡!$DY$5:$DY$94,"="&amp;N$3)</f>
        <v>0</v>
      </c>
      <c r="O11" s="52">
        <f>SUMIFS([1]章节关卡!$DZ$5:$DZ$94,[1]章节关卡!$DK$5:$DK$94,"="&amp;$A11,[1]章节关卡!$DY$5:$DY$94,"="&amp;O$3)</f>
        <v>0</v>
      </c>
      <c r="P11" s="52">
        <f>SUMIFS([1]章节关卡!$CL$5:$CL$94,[1]章节关卡!$BT$5:$BT$94,"="&amp;$A11,[1]章节关卡!$CK$5:$CK$94,"="&amp;P$3)+SUMIFS([1]章节关卡!$CJ$5:$CJ$94,[1]章节关卡!$BT$5:$BT$94,"="&amp;$A11,[1]章节关卡!$CI$5:$CI$94,"="&amp;P$3)</f>
        <v>28800</v>
      </c>
      <c r="Q11" s="52">
        <f>SUMIFS([1]章节关卡!$CH$5:$CH$94,[1]章节关卡!$BT$5:$BT$94,"="&amp;$A11,[1]章节关卡!$CG$5:$CG$94,"="&amp;Q$3)</f>
        <v>100</v>
      </c>
      <c r="R11" s="52">
        <f>SUMIFS([1]章节关卡!$CH$5:$CH$94,[1]章节关卡!$BT$5:$BT$94,"="&amp;$A11,[1]章节关卡!$CG$5:$CG$94,"="&amp;R$3)</f>
        <v>5</v>
      </c>
      <c r="S11" s="52">
        <f>SUMIFS([1]章节关卡!$CJ$5:$CJ$94,[1]章节关卡!$BT$5:$BT$94,"="&amp;$A11,[1]章节关卡!$CI$5:$CI$94,"="&amp;S$3)</f>
        <v>2</v>
      </c>
      <c r="T11" s="63">
        <f>SUMIFS([1]章节关卡!$ED11:$ED100,[1]章节关卡!$DK$5:$DK$94,"="&amp;$A11)</f>
        <v>28800</v>
      </c>
      <c r="W11" s="54" t="s">
        <v>726</v>
      </c>
      <c r="X11" s="54">
        <v>90</v>
      </c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>
        <v>44000</v>
      </c>
      <c r="AJ11" s="54"/>
      <c r="AK11" s="54"/>
      <c r="AL11" s="54"/>
      <c r="AM11" s="54"/>
      <c r="AN11" s="54"/>
      <c r="AQ11" s="54">
        <v>7</v>
      </c>
      <c r="AR11" s="54">
        <v>40</v>
      </c>
      <c r="AS11" s="13">
        <f>[1]挂机升级突破!G14*[1]挂机升级突破!G$2</f>
        <v>5</v>
      </c>
      <c r="AT11" s="13">
        <f>[1]挂机升级突破!H14*[1]挂机升级突破!H$2</f>
        <v>1.25</v>
      </c>
      <c r="AU11" s="13">
        <f>[1]挂机升级突破!I14*[1]挂机升级突破!I$2</f>
        <v>0</v>
      </c>
      <c r="AV11" s="13">
        <f>[1]挂机升级突破!J14*[1]挂机升级突破!J$2</f>
        <v>0</v>
      </c>
      <c r="AW11" s="13">
        <f>[1]挂机升级突破!K14*[1]挂机升级突破!K$2</f>
        <v>0</v>
      </c>
      <c r="AX11" s="13">
        <f>[1]挂机升级突破!L14*[1]挂机升级突破!L$2</f>
        <v>0.48750000000000004</v>
      </c>
      <c r="AY11" s="13">
        <f>[1]挂机升级突破!M14*[1]挂机升级突破!M$2</f>
        <v>0</v>
      </c>
      <c r="AZ11" s="13">
        <f>[1]挂机升级突破!N14*[1]挂机升级突破!N$2</f>
        <v>0</v>
      </c>
      <c r="BA11" s="13">
        <f>[1]挂机升级突破!O14*[1]挂机升级突破!O$2</f>
        <v>0</v>
      </c>
      <c r="BB11" s="13">
        <f>[1]挂机升级突破!P14*[1]挂机升级突破!P$2</f>
        <v>0</v>
      </c>
      <c r="BC11" s="13">
        <f>[1]挂机升级突破!Q14*60</f>
        <v>3600</v>
      </c>
      <c r="BD11" s="13">
        <f>[1]挂机升级突破!R14*60</f>
        <v>2400</v>
      </c>
    </row>
    <row r="12" spans="1:56" ht="16.5" x14ac:dyDescent="0.2">
      <c r="A12" s="52">
        <v>8</v>
      </c>
      <c r="B12" s="52">
        <v>1</v>
      </c>
      <c r="C12" s="52">
        <f>[1]章节关卡!$P13</f>
        <v>45</v>
      </c>
      <c r="D12" s="52">
        <f>SUMIFS([1]章节关卡!$BF$5:$BF$304,[1]章节关卡!$BB$5:$BB$304,"="&amp;$A12)</f>
        <v>31500</v>
      </c>
      <c r="E12" s="52">
        <f>SUMIFS([1]章节关卡!$BE$5:$BE$304,[1]章节关卡!$BB$5:$BB$304,"="&amp;$A12)</f>
        <v>13500</v>
      </c>
      <c r="F12" s="52">
        <f>SUMIFS([1]章节关卡!$EB$5:$EB$94,[1]章节关卡!$DK$5:$DK$94,"="&amp;$A12,[1]章节关卡!$EA$5:$EA$94,"="&amp;F$3)</f>
        <v>0</v>
      </c>
      <c r="G12" s="52">
        <f>SUMIFS([1]章节关卡!$EB$5:$EB$94,[1]章节关卡!$DK$5:$DK$94,"="&amp;$A12,[1]章节关卡!$EA$5:$EA$94,"="&amp;G$3)</f>
        <v>108</v>
      </c>
      <c r="H12" s="52">
        <f>SUMIFS([1]章节关卡!$EB$5:$EB$94,[1]章节关卡!$DK$5:$DK$94,"="&amp;$A12,[1]章节关卡!$EA$5:$EA$94,"="&amp;H$3)</f>
        <v>0</v>
      </c>
      <c r="I12" s="52">
        <f>SUMIFS([1]章节关卡!$EB$5:$EB$94,[1]章节关卡!$DK$5:$DK$94,"="&amp;$A12,[1]章节关卡!$EA$5:$EA$94,"="&amp;I$3)</f>
        <v>0</v>
      </c>
      <c r="J12" s="52">
        <f>SUMIFS([1]章节关卡!$EB$5:$EB$94,[1]章节关卡!$DK$5:$DK$94,"="&amp;$A12,[1]章节关卡!$EA$5:$EA$94,"="&amp;J$3)</f>
        <v>0</v>
      </c>
      <c r="K12" s="52">
        <f>SUMIFS([1]章节关卡!$DZ$5:$DZ$94,[1]章节关卡!$DK$5:$DK$94,"="&amp;$A12,[1]章节关卡!$DY$5:$DY$94,"="&amp;K$3)</f>
        <v>0</v>
      </c>
      <c r="L12" s="52">
        <f>SUMIFS([1]章节关卡!$DZ$5:$DZ$94,[1]章节关卡!$DK$5:$DK$94,"="&amp;$A12,[1]章节关卡!$DY$5:$DY$94,"="&amp;L$3)</f>
        <v>0</v>
      </c>
      <c r="M12" s="52">
        <f>SUMIFS([1]章节关卡!$DZ$5:$DZ$94,[1]章节关卡!$DK$5:$DK$94,"="&amp;$A12,[1]章节关卡!$DY$5:$DY$94,"="&amp;M$3)</f>
        <v>0</v>
      </c>
      <c r="N12" s="52">
        <f>SUMIFS([1]章节关卡!$DZ$5:$DZ$94,[1]章节关卡!$DK$5:$DK$94,"="&amp;$A12,[1]章节关卡!$DY$5:$DY$94,"="&amp;N$3)</f>
        <v>0</v>
      </c>
      <c r="O12" s="52">
        <f>SUMIFS([1]章节关卡!$DZ$5:$DZ$94,[1]章节关卡!$DK$5:$DK$94,"="&amp;$A12,[1]章节关卡!$DY$5:$DY$94,"="&amp;O$3)</f>
        <v>0</v>
      </c>
      <c r="P12" s="52">
        <f>SUMIFS([1]章节关卡!$CL$5:$CL$94,[1]章节关卡!$BT$5:$BT$94,"="&amp;$A12,[1]章节关卡!$CK$5:$CK$94,"="&amp;P$3)+SUMIFS([1]章节关卡!$CJ$5:$CJ$94,[1]章节关卡!$BT$5:$BT$94,"="&amp;$A12,[1]章节关卡!$CI$5:$CI$94,"="&amp;P$3)</f>
        <v>32400</v>
      </c>
      <c r="Q12" s="52">
        <f>SUMIFS([1]章节关卡!$CH$5:$CH$94,[1]章节关卡!$BT$5:$BT$94,"="&amp;$A12,[1]章节关卡!$CG$5:$CG$94,"="&amp;Q$3)</f>
        <v>100</v>
      </c>
      <c r="R12" s="52">
        <f>SUMIFS([1]章节关卡!$CH$5:$CH$94,[1]章节关卡!$BT$5:$BT$94,"="&amp;$A12,[1]章节关卡!$CG$5:$CG$94,"="&amp;R$3)</f>
        <v>5</v>
      </c>
      <c r="S12" s="52">
        <f>SUMIFS([1]章节关卡!$CJ$5:$CJ$94,[1]章节关卡!$BT$5:$BT$94,"="&amp;$A12,[1]章节关卡!$CI$5:$CI$94,"="&amp;S$3)</f>
        <v>2</v>
      </c>
      <c r="T12" s="63">
        <f>SUMIFS([1]章节关卡!$ED12:$ED101,[1]章节关卡!$DK$5:$DK$94,"="&amp;$A12)</f>
        <v>33300</v>
      </c>
      <c r="W12" s="54" t="s">
        <v>726</v>
      </c>
      <c r="X12" s="54">
        <v>105</v>
      </c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>
        <v>56000</v>
      </c>
      <c r="AJ12" s="54"/>
      <c r="AK12" s="54"/>
      <c r="AL12" s="54"/>
      <c r="AM12" s="54"/>
      <c r="AN12" s="54"/>
      <c r="AQ12" s="54">
        <v>8</v>
      </c>
      <c r="AR12" s="54">
        <v>45</v>
      </c>
      <c r="AS12" s="13">
        <f>[1]挂机升级突破!G15*[1]挂机升级突破!G$2</f>
        <v>5</v>
      </c>
      <c r="AT12" s="13">
        <f>[1]挂机升级突破!H15*[1]挂机升级突破!H$2</f>
        <v>1.625</v>
      </c>
      <c r="AU12" s="13">
        <f>[1]挂机升级突破!I15*[1]挂机升级突破!I$2</f>
        <v>0</v>
      </c>
      <c r="AV12" s="13">
        <f>[1]挂机升级突破!J15*[1]挂机升级突破!J$2</f>
        <v>0</v>
      </c>
      <c r="AW12" s="13">
        <f>[1]挂机升级突破!K15*[1]挂机升级突破!K$2</f>
        <v>0</v>
      </c>
      <c r="AX12" s="13">
        <f>[1]挂机升级突破!L15*[1]挂机升级突破!L$2</f>
        <v>0.60000000000000009</v>
      </c>
      <c r="AY12" s="13">
        <f>[1]挂机升级突破!M15*[1]挂机升级突破!M$2</f>
        <v>0</v>
      </c>
      <c r="AZ12" s="13">
        <f>[1]挂机升级突破!N15*[1]挂机升级突破!N$2</f>
        <v>0</v>
      </c>
      <c r="BA12" s="13">
        <f>[1]挂机升级突破!O15*[1]挂机升级突破!O$2</f>
        <v>0</v>
      </c>
      <c r="BB12" s="13">
        <f>[1]挂机升级突破!P15*[1]挂机升级突破!P$2</f>
        <v>0</v>
      </c>
      <c r="BC12" s="13">
        <f>[1]挂机升级突破!Q15*60</f>
        <v>4200</v>
      </c>
      <c r="BD12" s="13">
        <f>[1]挂机升级突破!R15*60</f>
        <v>2700</v>
      </c>
    </row>
    <row r="13" spans="1:56" ht="16.5" x14ac:dyDescent="0.2">
      <c r="A13" s="52">
        <v>9</v>
      </c>
      <c r="B13" s="52">
        <v>1</v>
      </c>
      <c r="C13" s="52">
        <f>[1]章节关卡!$P14</f>
        <v>50</v>
      </c>
      <c r="D13" s="52">
        <f>SUMIFS([1]章节关卡!$BF$5:$BF$304,[1]章节关卡!$BB$5:$BB$304,"="&amp;$A13)</f>
        <v>36000</v>
      </c>
      <c r="E13" s="52">
        <f>SUMIFS([1]章节关卡!$BE$5:$BE$304,[1]章节关卡!$BB$5:$BB$304,"="&amp;$A13)</f>
        <v>15000</v>
      </c>
      <c r="F13" s="52">
        <f>SUMIFS([1]章节关卡!$EB$5:$EB$94,[1]章节关卡!$DK$5:$DK$94,"="&amp;$A13,[1]章节关卡!$EA$5:$EA$94,"="&amp;F$3)</f>
        <v>0</v>
      </c>
      <c r="G13" s="52">
        <f>SUMIFS([1]章节关卡!$EB$5:$EB$94,[1]章节关卡!$DK$5:$DK$94,"="&amp;$A13,[1]章节关卡!$EA$5:$EA$94,"="&amp;G$3)</f>
        <v>136</v>
      </c>
      <c r="H13" s="52">
        <f>SUMIFS([1]章节关卡!$EB$5:$EB$94,[1]章节关卡!$DK$5:$DK$94,"="&amp;$A13,[1]章节关卡!$EA$5:$EA$94,"="&amp;H$3)</f>
        <v>0</v>
      </c>
      <c r="I13" s="52">
        <f>SUMIFS([1]章节关卡!$EB$5:$EB$94,[1]章节关卡!$DK$5:$DK$94,"="&amp;$A13,[1]章节关卡!$EA$5:$EA$94,"="&amp;I$3)</f>
        <v>0</v>
      </c>
      <c r="J13" s="52">
        <f>SUMIFS([1]章节关卡!$EB$5:$EB$94,[1]章节关卡!$DK$5:$DK$94,"="&amp;$A13,[1]章节关卡!$EA$5:$EA$94,"="&amp;J$3)</f>
        <v>0</v>
      </c>
      <c r="K13" s="52">
        <f>SUMIFS([1]章节关卡!$DZ$5:$DZ$94,[1]章节关卡!$DK$5:$DK$94,"="&amp;$A13,[1]章节关卡!$DY$5:$DY$94,"="&amp;K$3)</f>
        <v>0</v>
      </c>
      <c r="L13" s="52">
        <f>SUMIFS([1]章节关卡!$DZ$5:$DZ$94,[1]章节关卡!$DK$5:$DK$94,"="&amp;$A13,[1]章节关卡!$DY$5:$DY$94,"="&amp;L$3)</f>
        <v>0</v>
      </c>
      <c r="M13" s="52">
        <f>SUMIFS([1]章节关卡!$DZ$5:$DZ$94,[1]章节关卡!$DK$5:$DK$94,"="&amp;$A13,[1]章节关卡!$DY$5:$DY$94,"="&amp;M$3)</f>
        <v>0</v>
      </c>
      <c r="N13" s="52">
        <f>SUMIFS([1]章节关卡!$DZ$5:$DZ$94,[1]章节关卡!$DK$5:$DK$94,"="&amp;$A13,[1]章节关卡!$DY$5:$DY$94,"="&amp;N$3)</f>
        <v>0</v>
      </c>
      <c r="O13" s="52">
        <f>SUMIFS([1]章节关卡!$DZ$5:$DZ$94,[1]章节关卡!$DK$5:$DK$94,"="&amp;$A13,[1]章节关卡!$DY$5:$DY$94,"="&amp;O$3)</f>
        <v>0</v>
      </c>
      <c r="P13" s="52">
        <f>SUMIFS([1]章节关卡!$CL$5:$CL$94,[1]章节关卡!$BT$5:$BT$94,"="&amp;$A13,[1]章节关卡!$CK$5:$CK$94,"="&amp;P$3)+SUMIFS([1]章节关卡!$CJ$5:$CJ$94,[1]章节关卡!$BT$5:$BT$94,"="&amp;$A13,[1]章节关卡!$CI$5:$CI$94,"="&amp;P$3)</f>
        <v>36000</v>
      </c>
      <c r="Q13" s="52">
        <f>SUMIFS([1]章节关卡!$CH$5:$CH$94,[1]章节关卡!$BT$5:$BT$94,"="&amp;$A13,[1]章节关卡!$CG$5:$CG$94,"="&amp;Q$3)</f>
        <v>100</v>
      </c>
      <c r="R13" s="52">
        <f>SUMIFS([1]章节关卡!$CH$5:$CH$94,[1]章节关卡!$BT$5:$BT$94,"="&amp;$A13,[1]章节关卡!$CG$5:$CG$94,"="&amp;R$3)</f>
        <v>5</v>
      </c>
      <c r="S13" s="52">
        <f>SUMIFS([1]章节关卡!$CJ$5:$CJ$94,[1]章节关卡!$BT$5:$BT$94,"="&amp;$A13,[1]章节关卡!$CI$5:$CI$94,"="&amp;S$3)</f>
        <v>2</v>
      </c>
      <c r="T13" s="63">
        <f>SUMIFS([1]章节关卡!$ED13:$ED102,[1]章节关卡!$DK$5:$DK$94,"="&amp;$A13)</f>
        <v>38100</v>
      </c>
      <c r="W13" s="54" t="s">
        <v>726</v>
      </c>
      <c r="X13" s="54">
        <v>120</v>
      </c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>
        <v>68000</v>
      </c>
      <c r="AJ13" s="54"/>
      <c r="AK13" s="54"/>
      <c r="AL13" s="54"/>
      <c r="AM13" s="54"/>
      <c r="AN13" s="54"/>
      <c r="AQ13" s="54">
        <v>9</v>
      </c>
      <c r="AR13" s="54">
        <v>50</v>
      </c>
      <c r="AS13" s="13">
        <f>[1]挂机升级突破!G16*[1]挂机升级突破!G$2</f>
        <v>5</v>
      </c>
      <c r="AT13" s="13">
        <f>[1]挂机升级突破!H16*[1]挂机升级突破!H$2</f>
        <v>2</v>
      </c>
      <c r="AU13" s="13">
        <f>[1]挂机升级突破!I16*[1]挂机升级突破!I$2</f>
        <v>0</v>
      </c>
      <c r="AV13" s="13">
        <f>[1]挂机升级突破!J16*[1]挂机升级突破!J$2</f>
        <v>0</v>
      </c>
      <c r="AW13" s="13">
        <f>[1]挂机升级突破!K16*[1]挂机升级突破!K$2</f>
        <v>0</v>
      </c>
      <c r="AX13" s="13">
        <f>[1]挂机升级突破!L16*[1]挂机升级突破!L$2</f>
        <v>0.75</v>
      </c>
      <c r="AY13" s="13">
        <f>[1]挂机升级突破!M16*[1]挂机升级突破!M$2</f>
        <v>0</v>
      </c>
      <c r="AZ13" s="13">
        <f>[1]挂机升级突破!N16*[1]挂机升级突破!N$2</f>
        <v>0</v>
      </c>
      <c r="BA13" s="13">
        <f>[1]挂机升级突破!O16*[1]挂机升级突破!O$2</f>
        <v>0</v>
      </c>
      <c r="BB13" s="13">
        <f>[1]挂机升级突破!P16*[1]挂机升级突破!P$2</f>
        <v>0</v>
      </c>
      <c r="BC13" s="13">
        <f>[1]挂机升级突破!Q16*60</f>
        <v>4800</v>
      </c>
      <c r="BD13" s="13">
        <f>[1]挂机升级突破!R16*60</f>
        <v>3000</v>
      </c>
    </row>
    <row r="14" spans="1:56" ht="16.5" x14ac:dyDescent="0.2">
      <c r="A14" s="52">
        <v>10</v>
      </c>
      <c r="B14" s="52">
        <v>1</v>
      </c>
      <c r="C14" s="52">
        <f>[1]章节关卡!$P15</f>
        <v>55</v>
      </c>
      <c r="D14" s="52">
        <f>SUMIFS([1]章节关卡!$BF$5:$BF$304,[1]章节关卡!$BB$5:$BB$304,"="&amp;$A14)</f>
        <v>40500</v>
      </c>
      <c r="E14" s="52">
        <f>SUMIFS([1]章节关卡!$BE$5:$BE$304,[1]章节关卡!$BB$5:$BB$304,"="&amp;$A14)</f>
        <v>16500</v>
      </c>
      <c r="F14" s="52">
        <f>SUMIFS([1]章节关卡!$EB$5:$EB$94,[1]章节关卡!$DK$5:$DK$94,"="&amp;$A14,[1]章节关卡!$EA$5:$EA$94,"="&amp;F$3)</f>
        <v>0</v>
      </c>
      <c r="G14" s="52">
        <f>SUMIFS([1]章节关卡!$EB$5:$EB$94,[1]章节关卡!$DK$5:$DK$94,"="&amp;$A14,[1]章节关卡!$EA$5:$EA$94,"="&amp;G$3)</f>
        <v>0</v>
      </c>
      <c r="H14" s="52">
        <f>SUMIFS([1]章节关卡!$EB$5:$EB$94,[1]章节关卡!$DK$5:$DK$94,"="&amp;$A14,[1]章节关卡!$EA$5:$EA$94,"="&amp;H$3)</f>
        <v>14</v>
      </c>
      <c r="I14" s="52">
        <f>SUMIFS([1]章节关卡!$EB$5:$EB$94,[1]章节关卡!$DK$5:$DK$94,"="&amp;$A14,[1]章节关卡!$EA$5:$EA$94,"="&amp;I$3)</f>
        <v>0</v>
      </c>
      <c r="J14" s="52">
        <f>SUMIFS([1]章节关卡!$EB$5:$EB$94,[1]章节关卡!$DK$5:$DK$94,"="&amp;$A14,[1]章节关卡!$EA$5:$EA$94,"="&amp;J$3)</f>
        <v>0</v>
      </c>
      <c r="K14" s="52">
        <f>SUMIFS([1]章节关卡!$DZ$5:$DZ$94,[1]章节关卡!$DK$5:$DK$94,"="&amp;$A14,[1]章节关卡!$DY$5:$DY$94,"="&amp;K$3)</f>
        <v>0</v>
      </c>
      <c r="L14" s="52">
        <f>SUMIFS([1]章节关卡!$DZ$5:$DZ$94,[1]章节关卡!$DK$5:$DK$94,"="&amp;$A14,[1]章节关卡!$DY$5:$DY$94,"="&amp;L$3)</f>
        <v>0</v>
      </c>
      <c r="M14" s="52">
        <f>SUMIFS([1]章节关卡!$DZ$5:$DZ$94,[1]章节关卡!$DK$5:$DK$94,"="&amp;$A14,[1]章节关卡!$DY$5:$DY$94,"="&amp;M$3)</f>
        <v>0</v>
      </c>
      <c r="N14" s="52">
        <f>SUMIFS([1]章节关卡!$DZ$5:$DZ$94,[1]章节关卡!$DK$5:$DK$94,"="&amp;$A14,[1]章节关卡!$DY$5:$DY$94,"="&amp;N$3)</f>
        <v>0</v>
      </c>
      <c r="O14" s="52">
        <f>SUMIFS([1]章节关卡!$DZ$5:$DZ$94,[1]章节关卡!$DK$5:$DK$94,"="&amp;$A14,[1]章节关卡!$DY$5:$DY$94,"="&amp;O$3)</f>
        <v>0</v>
      </c>
      <c r="P14" s="52">
        <f>SUMIFS([1]章节关卡!$CL$5:$CL$94,[1]章节关卡!$BT$5:$BT$94,"="&amp;$A14,[1]章节关卡!$CK$5:$CK$94,"="&amp;P$3)+SUMIFS([1]章节关卡!$CJ$5:$CJ$94,[1]章节关卡!$BT$5:$BT$94,"="&amp;$A14,[1]章节关卡!$CI$5:$CI$94,"="&amp;P$3)</f>
        <v>39600</v>
      </c>
      <c r="Q14" s="52">
        <f>SUMIFS([1]章节关卡!$CH$5:$CH$94,[1]章节关卡!$BT$5:$BT$94,"="&amp;$A14,[1]章节关卡!$CG$5:$CG$94,"="&amp;Q$3)</f>
        <v>100</v>
      </c>
      <c r="R14" s="52">
        <f>SUMIFS([1]章节关卡!$CH$5:$CH$94,[1]章节关卡!$BT$5:$BT$94,"="&amp;$A14,[1]章节关卡!$CG$5:$CG$94,"="&amp;R$3)</f>
        <v>5</v>
      </c>
      <c r="S14" s="52">
        <f>SUMIFS([1]章节关卡!$CJ$5:$CJ$94,[1]章节关卡!$BT$5:$BT$94,"="&amp;$A14,[1]章节关卡!$CI$5:$CI$94,"="&amp;S$3)</f>
        <v>2</v>
      </c>
      <c r="T14" s="63">
        <f>SUMIFS([1]章节关卡!$ED14:$ED103,[1]章节关卡!$DK$5:$DK$94,"="&amp;$A14)</f>
        <v>45000</v>
      </c>
      <c r="W14" s="54" t="s">
        <v>726</v>
      </c>
      <c r="X14" s="54">
        <v>130</v>
      </c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>
        <v>76000</v>
      </c>
      <c r="AJ14" s="54"/>
      <c r="AK14" s="54"/>
      <c r="AL14" s="54"/>
      <c r="AM14" s="54"/>
      <c r="AN14" s="54"/>
      <c r="AQ14" s="54">
        <v>10</v>
      </c>
      <c r="AR14" s="54">
        <v>55</v>
      </c>
      <c r="AS14" s="13">
        <f>[1]挂机升级突破!G17*[1]挂机升级突破!G$2</f>
        <v>5</v>
      </c>
      <c r="AT14" s="13">
        <f>[1]挂机升级突破!H17*[1]挂机升级突破!H$2</f>
        <v>2.5</v>
      </c>
      <c r="AU14" s="13">
        <f>[1]挂机升级突破!I17*[1]挂机升级突破!I$2</f>
        <v>0</v>
      </c>
      <c r="AV14" s="13">
        <f>[1]挂机升级突破!J17*[1]挂机升级突破!J$2</f>
        <v>0</v>
      </c>
      <c r="AW14" s="13">
        <f>[1]挂机升级突破!K17*[1]挂机升级突破!K$2</f>
        <v>0</v>
      </c>
      <c r="AX14" s="13">
        <f>[1]挂机升级突破!L17*[1]挂机升级突破!L$2</f>
        <v>0.60000000000000009</v>
      </c>
      <c r="AY14" s="13">
        <f>[1]挂机升级突破!M17*[1]挂机升级突破!M$2</f>
        <v>0.06</v>
      </c>
      <c r="AZ14" s="13">
        <f>[1]挂机升级突破!N17*[1]挂机升级突破!N$2</f>
        <v>0</v>
      </c>
      <c r="BA14" s="13">
        <f>[1]挂机升级突破!O17*[1]挂机升级突破!O$2</f>
        <v>0</v>
      </c>
      <c r="BB14" s="13">
        <f>[1]挂机升级突破!P17*[1]挂机升级突破!P$2</f>
        <v>0</v>
      </c>
      <c r="BC14" s="13">
        <f>[1]挂机升级突破!Q17*60</f>
        <v>5400</v>
      </c>
      <c r="BD14" s="13">
        <f>[1]挂机升级突破!R17*60</f>
        <v>3300</v>
      </c>
    </row>
    <row r="15" spans="1:56" ht="16.5" x14ac:dyDescent="0.2">
      <c r="A15" s="52">
        <v>11</v>
      </c>
      <c r="B15" s="52">
        <v>1</v>
      </c>
      <c r="C15" s="52">
        <f>[1]章节关卡!$P16</f>
        <v>60</v>
      </c>
      <c r="D15" s="52">
        <f>SUMIFS([1]章节关卡!$BF$5:$BF$304,[1]章节关卡!$BB$5:$BB$304,"="&amp;$A15)</f>
        <v>45000</v>
      </c>
      <c r="E15" s="52">
        <f>SUMIFS([1]章节关卡!$BE$5:$BE$304,[1]章节关卡!$BB$5:$BB$304,"="&amp;$A15)</f>
        <v>18000</v>
      </c>
      <c r="F15" s="52">
        <f>SUMIFS([1]章节关卡!$EB$5:$EB$94,[1]章节关卡!$DK$5:$DK$94,"="&amp;$A15,[1]章节关卡!$EA$5:$EA$94,"="&amp;F$3)</f>
        <v>0</v>
      </c>
      <c r="G15" s="52">
        <f>SUMIFS([1]章节关卡!$EB$5:$EB$94,[1]章节关卡!$DK$5:$DK$94,"="&amp;$A15,[1]章节关卡!$EA$5:$EA$94,"="&amp;G$3)</f>
        <v>0</v>
      </c>
      <c r="H15" s="52">
        <f>SUMIFS([1]章节关卡!$EB$5:$EB$94,[1]章节关卡!$DK$5:$DK$94,"="&amp;$A15,[1]章节关卡!$EA$5:$EA$94,"="&amp;H$3)</f>
        <v>25</v>
      </c>
      <c r="I15" s="52">
        <f>SUMIFS([1]章节关卡!$EB$5:$EB$94,[1]章节关卡!$DK$5:$DK$94,"="&amp;$A15,[1]章节关卡!$EA$5:$EA$94,"="&amp;I$3)</f>
        <v>0</v>
      </c>
      <c r="J15" s="52">
        <f>SUMIFS([1]章节关卡!$EB$5:$EB$94,[1]章节关卡!$DK$5:$DK$94,"="&amp;$A15,[1]章节关卡!$EA$5:$EA$94,"="&amp;J$3)</f>
        <v>0</v>
      </c>
      <c r="K15" s="52">
        <f>SUMIFS([1]章节关卡!$DZ$5:$DZ$94,[1]章节关卡!$DK$5:$DK$94,"="&amp;$A15,[1]章节关卡!$DY$5:$DY$94,"="&amp;K$3)</f>
        <v>0</v>
      </c>
      <c r="L15" s="52">
        <f>SUMIFS([1]章节关卡!$DZ$5:$DZ$94,[1]章节关卡!$DK$5:$DK$94,"="&amp;$A15,[1]章节关卡!$DY$5:$DY$94,"="&amp;L$3)</f>
        <v>0</v>
      </c>
      <c r="M15" s="52">
        <f>SUMIFS([1]章节关卡!$DZ$5:$DZ$94,[1]章节关卡!$DK$5:$DK$94,"="&amp;$A15,[1]章节关卡!$DY$5:$DY$94,"="&amp;M$3)</f>
        <v>0</v>
      </c>
      <c r="N15" s="52">
        <f>SUMIFS([1]章节关卡!$DZ$5:$DZ$94,[1]章节关卡!$DK$5:$DK$94,"="&amp;$A15,[1]章节关卡!$DY$5:$DY$94,"="&amp;N$3)</f>
        <v>0</v>
      </c>
      <c r="O15" s="52">
        <f>SUMIFS([1]章节关卡!$DZ$5:$DZ$94,[1]章节关卡!$DK$5:$DK$94,"="&amp;$A15,[1]章节关卡!$DY$5:$DY$94,"="&amp;O$3)</f>
        <v>0</v>
      </c>
      <c r="P15" s="52">
        <f>SUMIFS([1]章节关卡!$CL$5:$CL$94,[1]章节关卡!$BT$5:$BT$94,"="&amp;$A15,[1]章节关卡!$CK$5:$CK$94,"="&amp;P$3)+SUMIFS([1]章节关卡!$CJ$5:$CJ$94,[1]章节关卡!$BT$5:$BT$94,"="&amp;$A15,[1]章节关卡!$CI$5:$CI$94,"="&amp;P$3)</f>
        <v>43200</v>
      </c>
      <c r="Q15" s="52">
        <f>SUMIFS([1]章节关卡!$CH$5:$CH$94,[1]章节关卡!$BT$5:$BT$94,"="&amp;$A15,[1]章节关卡!$CG$5:$CG$94,"="&amp;Q$3)</f>
        <v>100</v>
      </c>
      <c r="R15" s="52">
        <f>SUMIFS([1]章节关卡!$CH$5:$CH$94,[1]章节关卡!$BT$5:$BT$94,"="&amp;$A15,[1]章节关卡!$CG$5:$CG$94,"="&amp;R$3)</f>
        <v>5</v>
      </c>
      <c r="S15" s="52">
        <f>SUMIFS([1]章节关卡!$CJ$5:$CJ$94,[1]章节关卡!$BT$5:$BT$94,"="&amp;$A15,[1]章节关卡!$CI$5:$CI$94,"="&amp;S$3)</f>
        <v>2</v>
      </c>
      <c r="T15" s="63">
        <f>SUMIFS([1]章节关卡!$ED15:$ED104,[1]章节关卡!$DK$5:$DK$94,"="&amp;$A15)</f>
        <v>49950</v>
      </c>
      <c r="W15" s="54" t="s">
        <v>726</v>
      </c>
      <c r="X15" s="54">
        <v>140</v>
      </c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>
        <v>84000</v>
      </c>
      <c r="AJ15" s="54"/>
      <c r="AK15" s="54"/>
      <c r="AL15" s="54"/>
      <c r="AM15" s="54"/>
      <c r="AN15" s="54"/>
      <c r="AQ15" s="54">
        <v>11</v>
      </c>
      <c r="AR15" s="54">
        <v>60</v>
      </c>
      <c r="AS15" s="13">
        <f>[1]挂机升级突破!G18*[1]挂机升级突破!G$2</f>
        <v>5</v>
      </c>
      <c r="AT15" s="13">
        <f>[1]挂机升级突破!H18*[1]挂机升级突破!H$2</f>
        <v>2.5</v>
      </c>
      <c r="AU15" s="13">
        <f>[1]挂机升级突破!I18*[1]挂机升级突破!I$2</f>
        <v>0.2</v>
      </c>
      <c r="AV15" s="13">
        <f>[1]挂机升级突破!J18*[1]挂机升级突破!J$2</f>
        <v>0</v>
      </c>
      <c r="AW15" s="13">
        <f>[1]挂机升级突破!K18*[1]挂机升级突破!K$2</f>
        <v>0</v>
      </c>
      <c r="AX15" s="13">
        <f>[1]挂机升级突破!L18*[1]挂机升级突破!L$2</f>
        <v>0.48750000000000004</v>
      </c>
      <c r="AY15" s="13">
        <f>[1]挂机升级突破!M18*[1]挂机升级突破!M$2</f>
        <v>0.105</v>
      </c>
      <c r="AZ15" s="13">
        <f>[1]挂机升级突破!N18*[1]挂机升级突破!N$2</f>
        <v>0</v>
      </c>
      <c r="BA15" s="13">
        <f>[1]挂机升级突破!O18*[1]挂机升级突破!O$2</f>
        <v>0</v>
      </c>
      <c r="BB15" s="13">
        <f>[1]挂机升级突破!P18*[1]挂机升级突破!P$2</f>
        <v>0</v>
      </c>
      <c r="BC15" s="13">
        <f>[1]挂机升级突破!Q18*60</f>
        <v>6000</v>
      </c>
      <c r="BD15" s="13">
        <f>[1]挂机升级突破!R18*60</f>
        <v>3600</v>
      </c>
    </row>
    <row r="16" spans="1:56" ht="16.5" x14ac:dyDescent="0.2">
      <c r="A16" s="52">
        <v>12</v>
      </c>
      <c r="B16" s="52">
        <v>1</v>
      </c>
      <c r="C16" s="52">
        <f>[1]章节关卡!$P17</f>
        <v>65</v>
      </c>
      <c r="D16" s="52">
        <f>SUMIFS([1]章节关卡!$BF$5:$BF$304,[1]章节关卡!$BB$5:$BB$304,"="&amp;$A16)</f>
        <v>49500</v>
      </c>
      <c r="E16" s="52">
        <f>SUMIFS([1]章节关卡!$BE$5:$BE$304,[1]章节关卡!$BB$5:$BB$304,"="&amp;$A16)</f>
        <v>19500</v>
      </c>
      <c r="F16" s="52">
        <f>SUMIFS([1]章节关卡!$EB$5:$EB$94,[1]章节关卡!$DK$5:$DK$94,"="&amp;$A16,[1]章节关卡!$EA$5:$EA$94,"="&amp;F$3)</f>
        <v>0</v>
      </c>
      <c r="G16" s="52">
        <f>SUMIFS([1]章节关卡!$EB$5:$EB$94,[1]章节关卡!$DK$5:$DK$94,"="&amp;$A16,[1]章节关卡!$EA$5:$EA$94,"="&amp;G$3)</f>
        <v>0</v>
      </c>
      <c r="H16" s="52">
        <f>SUMIFS([1]章节关卡!$EB$5:$EB$94,[1]章节关卡!$DK$5:$DK$94,"="&amp;$A16,[1]章节关卡!$EA$5:$EA$94,"="&amp;H$3)</f>
        <v>36</v>
      </c>
      <c r="I16" s="52">
        <f>SUMIFS([1]章节关卡!$EB$5:$EB$94,[1]章节关卡!$DK$5:$DK$94,"="&amp;$A16,[1]章节关卡!$EA$5:$EA$94,"="&amp;I$3)</f>
        <v>0</v>
      </c>
      <c r="J16" s="52">
        <f>SUMIFS([1]章节关卡!$EB$5:$EB$94,[1]章节关卡!$DK$5:$DK$94,"="&amp;$A16,[1]章节关卡!$EA$5:$EA$94,"="&amp;J$3)</f>
        <v>0</v>
      </c>
      <c r="K16" s="52">
        <f>SUMIFS([1]章节关卡!$DZ$5:$DZ$94,[1]章节关卡!$DK$5:$DK$94,"="&amp;$A16,[1]章节关卡!$DY$5:$DY$94,"="&amp;K$3)</f>
        <v>0</v>
      </c>
      <c r="L16" s="52">
        <f>SUMIFS([1]章节关卡!$DZ$5:$DZ$94,[1]章节关卡!$DK$5:$DK$94,"="&amp;$A16,[1]章节关卡!$DY$5:$DY$94,"="&amp;L$3)</f>
        <v>0</v>
      </c>
      <c r="M16" s="52">
        <f>SUMIFS([1]章节关卡!$DZ$5:$DZ$94,[1]章节关卡!$DK$5:$DK$94,"="&amp;$A16,[1]章节关卡!$DY$5:$DY$94,"="&amp;M$3)</f>
        <v>0</v>
      </c>
      <c r="N16" s="52">
        <f>SUMIFS([1]章节关卡!$DZ$5:$DZ$94,[1]章节关卡!$DK$5:$DK$94,"="&amp;$A16,[1]章节关卡!$DY$5:$DY$94,"="&amp;N$3)</f>
        <v>0</v>
      </c>
      <c r="O16" s="52">
        <f>SUMIFS([1]章节关卡!$DZ$5:$DZ$94,[1]章节关卡!$DK$5:$DK$94,"="&amp;$A16,[1]章节关卡!$DY$5:$DY$94,"="&amp;O$3)</f>
        <v>0</v>
      </c>
      <c r="P16" s="52">
        <f>SUMIFS([1]章节关卡!$CL$5:$CL$94,[1]章节关卡!$BT$5:$BT$94,"="&amp;$A16,[1]章节关卡!$CK$5:$CK$94,"="&amp;P$3)+SUMIFS([1]章节关卡!$CJ$5:$CJ$94,[1]章节关卡!$BT$5:$BT$94,"="&amp;$A16,[1]章节关卡!$CI$5:$CI$94,"="&amp;P$3)</f>
        <v>46800</v>
      </c>
      <c r="Q16" s="52">
        <f>SUMIFS([1]章节关卡!$CH$5:$CH$94,[1]章节关卡!$BT$5:$BT$94,"="&amp;$A16,[1]章节关卡!$CG$5:$CG$94,"="&amp;Q$3)</f>
        <v>100</v>
      </c>
      <c r="R16" s="52">
        <f>SUMIFS([1]章节关卡!$CH$5:$CH$94,[1]章节关卡!$BT$5:$BT$94,"="&amp;$A16,[1]章节关卡!$CG$5:$CG$94,"="&amp;R$3)</f>
        <v>5</v>
      </c>
      <c r="S16" s="52">
        <f>SUMIFS([1]章节关卡!$CJ$5:$CJ$94,[1]章节关卡!$BT$5:$BT$94,"="&amp;$A16,[1]章节关卡!$CI$5:$CI$94,"="&amp;S$3)</f>
        <v>2</v>
      </c>
      <c r="T16" s="63">
        <f>SUMIFS([1]章节关卡!$ED16:$ED105,[1]章节关卡!$DK$5:$DK$94,"="&amp;$A16)</f>
        <v>56100</v>
      </c>
      <c r="W16" s="54" t="s">
        <v>726</v>
      </c>
      <c r="X16" s="54">
        <v>150</v>
      </c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>
        <v>88000</v>
      </c>
      <c r="AJ16" s="54"/>
      <c r="AK16" s="54"/>
      <c r="AL16" s="54"/>
      <c r="AM16" s="54"/>
      <c r="AN16" s="54"/>
      <c r="AQ16" s="54">
        <v>12</v>
      </c>
      <c r="AR16" s="54">
        <v>65</v>
      </c>
      <c r="AS16" s="13">
        <f>[1]挂机升级突破!G19*[1]挂机升级突破!G$2</f>
        <v>5</v>
      </c>
      <c r="AT16" s="13">
        <f>[1]挂机升级突破!H19*[1]挂机升级突破!H$2</f>
        <v>2.5</v>
      </c>
      <c r="AU16" s="13">
        <f>[1]挂机升级突破!I19*[1]挂机升级突破!I$2</f>
        <v>0.35</v>
      </c>
      <c r="AV16" s="13">
        <f>[1]挂机升级突破!J19*[1]挂机升级突破!J$2</f>
        <v>0</v>
      </c>
      <c r="AW16" s="13">
        <f>[1]挂机升级突破!K19*[1]挂机升级突破!K$2</f>
        <v>0</v>
      </c>
      <c r="AX16" s="13">
        <f>[1]挂机升级突破!L19*[1]挂机升级突破!L$2</f>
        <v>0.375</v>
      </c>
      <c r="AY16" s="13">
        <f>[1]挂机升级突破!M19*[1]挂机升级突破!M$2</f>
        <v>0.15</v>
      </c>
      <c r="AZ16" s="13">
        <f>[1]挂机升级突破!N19*[1]挂机升级突破!N$2</f>
        <v>0</v>
      </c>
      <c r="BA16" s="13">
        <f>[1]挂机升级突破!O19*[1]挂机升级突破!O$2</f>
        <v>0</v>
      </c>
      <c r="BB16" s="13">
        <f>[1]挂机升级突破!P19*[1]挂机升级突破!P$2</f>
        <v>0</v>
      </c>
      <c r="BC16" s="13">
        <f>[1]挂机升级突破!Q19*60</f>
        <v>6600</v>
      </c>
      <c r="BD16" s="13">
        <f>[1]挂机升级突破!R19*60</f>
        <v>3900</v>
      </c>
    </row>
    <row r="17" spans="1:56" ht="16.5" x14ac:dyDescent="0.2">
      <c r="A17" s="52">
        <v>13</v>
      </c>
      <c r="B17" s="52">
        <v>1</v>
      </c>
      <c r="C17" s="52">
        <f>[1]章节关卡!$P18</f>
        <v>70</v>
      </c>
      <c r="D17" s="52">
        <f>SUMIFS([1]章节关卡!$BF$5:$BF$304,[1]章节关卡!$BB$5:$BB$304,"="&amp;$A17)</f>
        <v>56250</v>
      </c>
      <c r="E17" s="52">
        <f>SUMIFS([1]章节关卡!$BE$5:$BE$304,[1]章节关卡!$BB$5:$BB$304,"="&amp;$A17)</f>
        <v>21000</v>
      </c>
      <c r="F17" s="52">
        <f>SUMIFS([1]章节关卡!$EB$5:$EB$94,[1]章节关卡!$DK$5:$DK$94,"="&amp;$A17,[1]章节关卡!$EA$5:$EA$94,"="&amp;F$3)</f>
        <v>0</v>
      </c>
      <c r="G17" s="52">
        <f>SUMIFS([1]章节关卡!$EB$5:$EB$94,[1]章节关卡!$DK$5:$DK$94,"="&amp;$A17,[1]章节关卡!$EA$5:$EA$94,"="&amp;G$3)</f>
        <v>0</v>
      </c>
      <c r="H17" s="52">
        <f>SUMIFS([1]章节关卡!$EB$5:$EB$94,[1]章节关卡!$DK$5:$DK$94,"="&amp;$A17,[1]章节关卡!$EA$5:$EA$94,"="&amp;H$3)</f>
        <v>47</v>
      </c>
      <c r="I17" s="52">
        <f>SUMIFS([1]章节关卡!$EB$5:$EB$94,[1]章节关卡!$DK$5:$DK$94,"="&amp;$A17,[1]章节关卡!$EA$5:$EA$94,"="&amp;I$3)</f>
        <v>0</v>
      </c>
      <c r="J17" s="52">
        <f>SUMIFS([1]章节关卡!$EB$5:$EB$94,[1]章节关卡!$DK$5:$DK$94,"="&amp;$A17,[1]章节关卡!$EA$5:$EA$94,"="&amp;J$3)</f>
        <v>0</v>
      </c>
      <c r="K17" s="52">
        <f>SUMIFS([1]章节关卡!$DZ$5:$DZ$94,[1]章节关卡!$DK$5:$DK$94,"="&amp;$A17,[1]章节关卡!$DY$5:$DY$94,"="&amp;K$3)</f>
        <v>0</v>
      </c>
      <c r="L17" s="52">
        <f>SUMIFS([1]章节关卡!$DZ$5:$DZ$94,[1]章节关卡!$DK$5:$DK$94,"="&amp;$A17,[1]章节关卡!$DY$5:$DY$94,"="&amp;L$3)</f>
        <v>0</v>
      </c>
      <c r="M17" s="52">
        <f>SUMIFS([1]章节关卡!$DZ$5:$DZ$94,[1]章节关卡!$DK$5:$DK$94,"="&amp;$A17,[1]章节关卡!$DY$5:$DY$94,"="&amp;M$3)</f>
        <v>0</v>
      </c>
      <c r="N17" s="52">
        <f>SUMIFS([1]章节关卡!$DZ$5:$DZ$94,[1]章节关卡!$DK$5:$DK$94,"="&amp;$A17,[1]章节关卡!$DY$5:$DY$94,"="&amp;N$3)</f>
        <v>0</v>
      </c>
      <c r="O17" s="52">
        <f>SUMIFS([1]章节关卡!$DZ$5:$DZ$94,[1]章节关卡!$DK$5:$DK$94,"="&amp;$A17,[1]章节关卡!$DY$5:$DY$94,"="&amp;O$3)</f>
        <v>0</v>
      </c>
      <c r="P17" s="52">
        <f>SUMIFS([1]章节关卡!$CL$5:$CL$94,[1]章节关卡!$BT$5:$BT$94,"="&amp;$A17,[1]章节关卡!$CK$5:$CK$94,"="&amp;P$3)+SUMIFS([1]章节关卡!$CJ$5:$CJ$94,[1]章节关卡!$BT$5:$BT$94,"="&amp;$A17,[1]章节关卡!$CI$5:$CI$94,"="&amp;P$3)</f>
        <v>50400</v>
      </c>
      <c r="Q17" s="52">
        <f>SUMIFS([1]章节关卡!$CH$5:$CH$94,[1]章节关卡!$BT$5:$BT$94,"="&amp;$A17,[1]章节关卡!$CG$5:$CG$94,"="&amp;Q$3)</f>
        <v>100</v>
      </c>
      <c r="R17" s="52">
        <f>SUMIFS([1]章节关卡!$CH$5:$CH$94,[1]章节关卡!$BT$5:$BT$94,"="&amp;$A17,[1]章节关卡!$CG$5:$CG$94,"="&amp;R$3)</f>
        <v>5</v>
      </c>
      <c r="S17" s="52">
        <f>SUMIFS([1]章节关卡!$CJ$5:$CJ$94,[1]章节关卡!$BT$5:$BT$94,"="&amp;$A17,[1]章节关卡!$CI$5:$CI$94,"="&amp;S$3)</f>
        <v>2</v>
      </c>
      <c r="T17" s="63">
        <f>SUMIFS([1]章节关卡!$ED17:$ED106,[1]章节关卡!$DK$5:$DK$94,"="&amp;$A17)</f>
        <v>63000</v>
      </c>
      <c r="W17" s="54" t="s">
        <v>727</v>
      </c>
      <c r="X17" s="54">
        <v>15</v>
      </c>
      <c r="Y17" s="54">
        <v>100</v>
      </c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Q17" s="54">
        <v>13</v>
      </c>
      <c r="AR17" s="54">
        <v>70</v>
      </c>
      <c r="AS17" s="13">
        <f>[1]挂机升级突破!G20*[1]挂机升级突破!G$2</f>
        <v>5</v>
      </c>
      <c r="AT17" s="13">
        <f>[1]挂机升级突破!H20*[1]挂机升级突破!H$2</f>
        <v>2.5</v>
      </c>
      <c r="AU17" s="13">
        <f>[1]挂机升级突破!I20*[1]挂机升级突破!I$2</f>
        <v>0.5</v>
      </c>
      <c r="AV17" s="13">
        <f>[1]挂机升级突破!J20*[1]挂机升级突破!J$2</f>
        <v>0</v>
      </c>
      <c r="AW17" s="13">
        <f>[1]挂机升级突破!K20*[1]挂机升级突破!K$2</f>
        <v>0</v>
      </c>
      <c r="AX17" s="13">
        <f>[1]挂机升级突破!L20*[1]挂机升级突破!L$2</f>
        <v>0.375</v>
      </c>
      <c r="AY17" s="13">
        <f>[1]挂机升级突破!M20*[1]挂机升级突破!M$2</f>
        <v>0.19500000000000001</v>
      </c>
      <c r="AZ17" s="13">
        <f>[1]挂机升级突破!N20*[1]挂机升级突破!N$2</f>
        <v>0</v>
      </c>
      <c r="BA17" s="13">
        <f>[1]挂机升级突破!O20*[1]挂机升级突破!O$2</f>
        <v>0</v>
      </c>
      <c r="BB17" s="13">
        <f>[1]挂机升级突破!P20*[1]挂机升级突破!P$2</f>
        <v>0</v>
      </c>
      <c r="BC17" s="13">
        <f>[1]挂机升级突破!Q20*60</f>
        <v>7500</v>
      </c>
      <c r="BD17" s="13">
        <f>[1]挂机升级突破!R20*60</f>
        <v>4200</v>
      </c>
    </row>
    <row r="18" spans="1:56" ht="16.5" x14ac:dyDescent="0.2">
      <c r="A18" s="52">
        <v>14</v>
      </c>
      <c r="B18" s="52">
        <v>1</v>
      </c>
      <c r="C18" s="52">
        <f>[1]章节关卡!$P19</f>
        <v>75</v>
      </c>
      <c r="D18" s="52">
        <f>SUMIFS([1]章节关卡!$BF$5:$BF$304,[1]章节关卡!$BB$5:$BB$304,"="&amp;$A18)</f>
        <v>60750</v>
      </c>
      <c r="E18" s="52">
        <f>SUMIFS([1]章节关卡!$BE$5:$BE$304,[1]章节关卡!$BB$5:$BB$304,"="&amp;$A18)</f>
        <v>22500</v>
      </c>
      <c r="F18" s="52">
        <f>SUMIFS([1]章节关卡!$EB$5:$EB$94,[1]章节关卡!$DK$5:$DK$94,"="&amp;$A18,[1]章节关卡!$EA$5:$EA$94,"="&amp;F$3)</f>
        <v>0</v>
      </c>
      <c r="G18" s="52">
        <f>SUMIFS([1]章节关卡!$EB$5:$EB$94,[1]章节关卡!$DK$5:$DK$94,"="&amp;$A18,[1]章节关卡!$EA$5:$EA$94,"="&amp;G$3)</f>
        <v>0</v>
      </c>
      <c r="H18" s="52">
        <f>SUMIFS([1]章节关卡!$EB$5:$EB$94,[1]章节关卡!$DK$5:$DK$94,"="&amp;$A18,[1]章节关卡!$EA$5:$EA$94,"="&amp;H$3)</f>
        <v>58</v>
      </c>
      <c r="I18" s="52">
        <f>SUMIFS([1]章节关卡!$EB$5:$EB$94,[1]章节关卡!$DK$5:$DK$94,"="&amp;$A18,[1]章节关卡!$EA$5:$EA$94,"="&amp;I$3)</f>
        <v>0</v>
      </c>
      <c r="J18" s="52">
        <f>SUMIFS([1]章节关卡!$EB$5:$EB$94,[1]章节关卡!$DK$5:$DK$94,"="&amp;$A18,[1]章节关卡!$EA$5:$EA$94,"="&amp;J$3)</f>
        <v>0</v>
      </c>
      <c r="K18" s="52">
        <f>SUMIFS([1]章节关卡!$DZ$5:$DZ$94,[1]章节关卡!$DK$5:$DK$94,"="&amp;$A18,[1]章节关卡!$DY$5:$DY$94,"="&amp;K$3)</f>
        <v>0</v>
      </c>
      <c r="L18" s="52">
        <f>SUMIFS([1]章节关卡!$DZ$5:$DZ$94,[1]章节关卡!$DK$5:$DK$94,"="&amp;$A18,[1]章节关卡!$DY$5:$DY$94,"="&amp;L$3)</f>
        <v>0</v>
      </c>
      <c r="M18" s="52">
        <f>SUMIFS([1]章节关卡!$DZ$5:$DZ$94,[1]章节关卡!$DK$5:$DK$94,"="&amp;$A18,[1]章节关卡!$DY$5:$DY$94,"="&amp;M$3)</f>
        <v>0</v>
      </c>
      <c r="N18" s="52">
        <f>SUMIFS([1]章节关卡!$DZ$5:$DZ$94,[1]章节关卡!$DK$5:$DK$94,"="&amp;$A18,[1]章节关卡!$DY$5:$DY$94,"="&amp;N$3)</f>
        <v>0</v>
      </c>
      <c r="O18" s="52">
        <f>SUMIFS([1]章节关卡!$DZ$5:$DZ$94,[1]章节关卡!$DK$5:$DK$94,"="&amp;$A18,[1]章节关卡!$DY$5:$DY$94,"="&amp;O$3)</f>
        <v>0</v>
      </c>
      <c r="P18" s="52">
        <f>SUMIFS([1]章节关卡!$CL$5:$CL$94,[1]章节关卡!$BT$5:$BT$94,"="&amp;$A18,[1]章节关卡!$CK$5:$CK$94,"="&amp;P$3)+SUMIFS([1]章节关卡!$CJ$5:$CJ$94,[1]章节关卡!$BT$5:$BT$94,"="&amp;$A18,[1]章节关卡!$CI$5:$CI$94,"="&amp;P$3)</f>
        <v>54000</v>
      </c>
      <c r="Q18" s="52">
        <f>SUMIFS([1]章节关卡!$CH$5:$CH$94,[1]章节关卡!$BT$5:$BT$94,"="&amp;$A18,[1]章节关卡!$CG$5:$CG$94,"="&amp;Q$3)</f>
        <v>100</v>
      </c>
      <c r="R18" s="52">
        <f>SUMIFS([1]章节关卡!$CH$5:$CH$94,[1]章节关卡!$BT$5:$BT$94,"="&amp;$A18,[1]章节关卡!$CG$5:$CG$94,"="&amp;R$3)</f>
        <v>5</v>
      </c>
      <c r="S18" s="52">
        <f>SUMIFS([1]章节关卡!$CJ$5:$CJ$94,[1]章节关卡!$BT$5:$BT$94,"="&amp;$A18,[1]章节关卡!$CI$5:$CI$94,"="&amp;S$3)</f>
        <v>2</v>
      </c>
      <c r="T18" s="63">
        <f>SUMIFS([1]章节关卡!$ED18:$ED107,[1]章节关卡!$DK$5:$DK$94,"="&amp;$A18)</f>
        <v>67950</v>
      </c>
      <c r="W18" s="54" t="s">
        <v>727</v>
      </c>
      <c r="X18" s="54">
        <v>25</v>
      </c>
      <c r="Y18" s="54">
        <v>200</v>
      </c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Q18" s="54">
        <v>14</v>
      </c>
      <c r="AR18" s="54">
        <v>75</v>
      </c>
      <c r="AS18" s="13">
        <f>[1]挂机升级突破!G21*[1]挂机升级突破!G$2</f>
        <v>5</v>
      </c>
      <c r="AT18" s="13">
        <f>[1]挂机升级突破!H21*[1]挂机升级突破!H$2</f>
        <v>2.5</v>
      </c>
      <c r="AU18" s="13">
        <f>[1]挂机升级突破!I21*[1]挂机升级突破!I$2</f>
        <v>0.65</v>
      </c>
      <c r="AV18" s="13">
        <f>[1]挂机升级突破!J21*[1]挂机升级突破!J$2</f>
        <v>0</v>
      </c>
      <c r="AW18" s="13">
        <f>[1]挂机升级突破!K21*[1]挂机升级突破!K$2</f>
        <v>0</v>
      </c>
      <c r="AX18" s="13">
        <f>[1]挂机升级突破!L21*[1]挂机升级突破!L$2</f>
        <v>0.375</v>
      </c>
      <c r="AY18" s="13">
        <f>[1]挂机升级突破!M21*[1]挂机升级突破!M$2</f>
        <v>0.24</v>
      </c>
      <c r="AZ18" s="13">
        <f>[1]挂机升级突破!N21*[1]挂机升级突破!N$2</f>
        <v>0</v>
      </c>
      <c r="BA18" s="13">
        <f>[1]挂机升级突破!O21*[1]挂机升级突破!O$2</f>
        <v>0</v>
      </c>
      <c r="BB18" s="13">
        <f>[1]挂机升级突破!P21*[1]挂机升级突破!P$2</f>
        <v>0</v>
      </c>
      <c r="BC18" s="13">
        <f>[1]挂机升级突破!Q21*60</f>
        <v>8100</v>
      </c>
      <c r="BD18" s="13">
        <f>[1]挂机升级突破!R21*60</f>
        <v>4500</v>
      </c>
    </row>
    <row r="19" spans="1:56" ht="16.5" x14ac:dyDescent="0.2">
      <c r="A19" s="52">
        <v>15</v>
      </c>
      <c r="B19" s="52">
        <v>1</v>
      </c>
      <c r="C19" s="52">
        <f>[1]章节关卡!$P20</f>
        <v>80</v>
      </c>
      <c r="D19" s="52">
        <f>SUMIFS([1]章节关卡!$BF$5:$BF$304,[1]章节关卡!$BB$5:$BB$304,"="&amp;$A19)</f>
        <v>67500</v>
      </c>
      <c r="E19" s="52">
        <f>SUMIFS([1]章节关卡!$BE$5:$BE$304,[1]章节关卡!$BB$5:$BB$304,"="&amp;$A19)</f>
        <v>24000</v>
      </c>
      <c r="F19" s="52">
        <f>SUMIFS([1]章节关卡!$EB$5:$EB$94,[1]章节关卡!$DK$5:$DK$94,"="&amp;$A19,[1]章节关卡!$EA$5:$EA$94,"="&amp;F$3)</f>
        <v>0</v>
      </c>
      <c r="G19" s="52">
        <f>SUMIFS([1]章节关卡!$EB$5:$EB$94,[1]章节关卡!$DK$5:$DK$94,"="&amp;$A19,[1]章节关卡!$EA$5:$EA$94,"="&amp;G$3)</f>
        <v>0</v>
      </c>
      <c r="H19" s="52">
        <f>SUMIFS([1]章节关卡!$EB$5:$EB$94,[1]章节关卡!$DK$5:$DK$94,"="&amp;$A19,[1]章节关卡!$EA$5:$EA$94,"="&amp;H$3)</f>
        <v>72</v>
      </c>
      <c r="I19" s="52">
        <f>SUMIFS([1]章节关卡!$EB$5:$EB$94,[1]章节关卡!$DK$5:$DK$94,"="&amp;$A19,[1]章节关卡!$EA$5:$EA$94,"="&amp;I$3)</f>
        <v>0</v>
      </c>
      <c r="J19" s="52">
        <f>SUMIFS([1]章节关卡!$EB$5:$EB$94,[1]章节关卡!$DK$5:$DK$94,"="&amp;$A19,[1]章节关卡!$EA$5:$EA$94,"="&amp;J$3)</f>
        <v>0</v>
      </c>
      <c r="K19" s="52">
        <f>SUMIFS([1]章节关卡!$DZ$5:$DZ$94,[1]章节关卡!$DK$5:$DK$94,"="&amp;$A19,[1]章节关卡!$DY$5:$DY$94,"="&amp;K$3)</f>
        <v>0</v>
      </c>
      <c r="L19" s="52">
        <f>SUMIFS([1]章节关卡!$DZ$5:$DZ$94,[1]章节关卡!$DK$5:$DK$94,"="&amp;$A19,[1]章节关卡!$DY$5:$DY$94,"="&amp;L$3)</f>
        <v>0</v>
      </c>
      <c r="M19" s="52">
        <f>SUMIFS([1]章节关卡!$DZ$5:$DZ$94,[1]章节关卡!$DK$5:$DK$94,"="&amp;$A19,[1]章节关卡!$DY$5:$DY$94,"="&amp;M$3)</f>
        <v>0</v>
      </c>
      <c r="N19" s="52">
        <f>SUMIFS([1]章节关卡!$DZ$5:$DZ$94,[1]章节关卡!$DK$5:$DK$94,"="&amp;$A19,[1]章节关卡!$DY$5:$DY$94,"="&amp;N$3)</f>
        <v>0</v>
      </c>
      <c r="O19" s="52">
        <f>SUMIFS([1]章节关卡!$DZ$5:$DZ$94,[1]章节关卡!$DK$5:$DK$94,"="&amp;$A19,[1]章节关卡!$DY$5:$DY$94,"="&amp;O$3)</f>
        <v>0</v>
      </c>
      <c r="P19" s="52">
        <f>SUMIFS([1]章节关卡!$CL$5:$CL$94,[1]章节关卡!$BT$5:$BT$94,"="&amp;$A19,[1]章节关卡!$CK$5:$CK$94,"="&amp;P$3)+SUMIFS([1]章节关卡!$CJ$5:$CJ$94,[1]章节关卡!$BT$5:$BT$94,"="&amp;$A19,[1]章节关卡!$CI$5:$CI$94,"="&amp;P$3)</f>
        <v>57600</v>
      </c>
      <c r="Q19" s="52">
        <f>SUMIFS([1]章节关卡!$CH$5:$CH$94,[1]章节关卡!$BT$5:$BT$94,"="&amp;$A19,[1]章节关卡!$CG$5:$CG$94,"="&amp;Q$3)</f>
        <v>100</v>
      </c>
      <c r="R19" s="52">
        <f>SUMIFS([1]章节关卡!$CH$5:$CH$94,[1]章节关卡!$BT$5:$BT$94,"="&amp;$A19,[1]章节关卡!$CG$5:$CG$94,"="&amp;R$3)</f>
        <v>5</v>
      </c>
      <c r="S19" s="52">
        <f>SUMIFS([1]章节关卡!$CJ$5:$CJ$94,[1]章节关卡!$BT$5:$BT$94,"="&amp;$A19,[1]章节关卡!$CI$5:$CI$94,"="&amp;S$3)</f>
        <v>2</v>
      </c>
      <c r="T19" s="63">
        <f>SUMIFS([1]章节关卡!$ED19:$ED108,[1]章节关卡!$DK$5:$DK$94,"="&amp;$A19)</f>
        <v>74100</v>
      </c>
      <c r="W19" s="54" t="s">
        <v>727</v>
      </c>
      <c r="X19" s="54">
        <v>35</v>
      </c>
      <c r="Y19" s="54">
        <v>150</v>
      </c>
      <c r="Z19" s="54">
        <v>50</v>
      </c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Q19" s="54">
        <v>15</v>
      </c>
      <c r="AR19" s="54">
        <v>80</v>
      </c>
      <c r="AS19" s="13">
        <f>[1]挂机升级突破!G22*[1]挂机升级突破!G$2</f>
        <v>5</v>
      </c>
      <c r="AT19" s="13">
        <f>[1]挂机升级突破!H22*[1]挂机升级突破!H$2</f>
        <v>2.5</v>
      </c>
      <c r="AU19" s="13">
        <f>[1]挂机升级突破!I22*[1]挂机升级突破!I$2</f>
        <v>0.8</v>
      </c>
      <c r="AV19" s="13">
        <f>[1]挂机升级突破!J22*[1]挂机升级突破!J$2</f>
        <v>0</v>
      </c>
      <c r="AW19" s="13">
        <f>[1]挂机升级突破!K22*[1]挂机升级突破!K$2</f>
        <v>0</v>
      </c>
      <c r="AX19" s="13">
        <f>[1]挂机升级突破!L22*[1]挂机升级突破!L$2</f>
        <v>0.375</v>
      </c>
      <c r="AY19" s="13">
        <f>[1]挂机升级突破!M22*[1]挂机升级突破!M$2</f>
        <v>0.3</v>
      </c>
      <c r="AZ19" s="13">
        <f>[1]挂机升级突破!N22*[1]挂机升级突破!N$2</f>
        <v>0</v>
      </c>
      <c r="BA19" s="13">
        <f>[1]挂机升级突破!O22*[1]挂机升级突破!O$2</f>
        <v>0</v>
      </c>
      <c r="BB19" s="13">
        <f>[1]挂机升级突破!P22*[1]挂机升级突破!P$2</f>
        <v>0</v>
      </c>
      <c r="BC19" s="13">
        <f>[1]挂机升级突破!Q22*60</f>
        <v>9000</v>
      </c>
      <c r="BD19" s="13">
        <f>[1]挂机升级突破!R22*60</f>
        <v>4800</v>
      </c>
    </row>
    <row r="20" spans="1:56" ht="16.5" x14ac:dyDescent="0.2">
      <c r="A20" s="52">
        <v>16</v>
      </c>
      <c r="B20" s="52">
        <v>1</v>
      </c>
      <c r="C20" s="52">
        <f>[1]章节关卡!$P21</f>
        <v>85</v>
      </c>
      <c r="D20" s="52">
        <f>SUMIFS([1]章节关卡!$BF$5:$BF$304,[1]章节关卡!$BB$5:$BB$304,"="&amp;$A20)</f>
        <v>72000</v>
      </c>
      <c r="E20" s="52">
        <f>SUMIFS([1]章节关卡!$BE$5:$BE$304,[1]章节关卡!$BB$5:$BB$304,"="&amp;$A20)</f>
        <v>27000</v>
      </c>
      <c r="F20" s="52">
        <f>SUMIFS([1]章节关卡!$EB$5:$EB$94,[1]章节关卡!$DK$5:$DK$94,"="&amp;$A20,[1]章节关卡!$EA$5:$EA$94,"="&amp;F$3)</f>
        <v>0</v>
      </c>
      <c r="G20" s="52">
        <f>SUMIFS([1]章节关卡!$EB$5:$EB$94,[1]章节关卡!$DK$5:$DK$94,"="&amp;$A20,[1]章节关卡!$EA$5:$EA$94,"="&amp;G$3)</f>
        <v>0</v>
      </c>
      <c r="H20" s="52">
        <f>SUMIFS([1]章节关卡!$EB$5:$EB$94,[1]章节关卡!$DK$5:$DK$94,"="&amp;$A20,[1]章节关卡!$EA$5:$EA$94,"="&amp;H$3)</f>
        <v>0</v>
      </c>
      <c r="I20" s="52">
        <f>SUMIFS([1]章节关卡!$EB$5:$EB$94,[1]章节关卡!$DK$5:$DK$94,"="&amp;$A20,[1]章节关卡!$EA$5:$EA$94,"="&amp;I$3)</f>
        <v>10</v>
      </c>
      <c r="J20" s="52">
        <f>SUMIFS([1]章节关卡!$EB$5:$EB$94,[1]章节关卡!$DK$5:$DK$94,"="&amp;$A20,[1]章节关卡!$EA$5:$EA$94,"="&amp;J$3)</f>
        <v>0</v>
      </c>
      <c r="K20" s="52">
        <f>SUMIFS([1]章节关卡!$DZ$5:$DZ$94,[1]章节关卡!$DK$5:$DK$94,"="&amp;$A20,[1]章节关卡!$DY$5:$DY$94,"="&amp;K$3)</f>
        <v>0</v>
      </c>
      <c r="L20" s="52">
        <f>SUMIFS([1]章节关卡!$DZ$5:$DZ$94,[1]章节关卡!$DK$5:$DK$94,"="&amp;$A20,[1]章节关卡!$DY$5:$DY$94,"="&amp;L$3)</f>
        <v>0</v>
      </c>
      <c r="M20" s="52">
        <f>SUMIFS([1]章节关卡!$DZ$5:$DZ$94,[1]章节关卡!$DK$5:$DK$94,"="&amp;$A20,[1]章节关卡!$DY$5:$DY$94,"="&amp;M$3)</f>
        <v>0</v>
      </c>
      <c r="N20" s="52">
        <f>SUMIFS([1]章节关卡!$DZ$5:$DZ$94,[1]章节关卡!$DK$5:$DK$94,"="&amp;$A20,[1]章节关卡!$DY$5:$DY$94,"="&amp;N$3)</f>
        <v>0</v>
      </c>
      <c r="O20" s="52">
        <f>SUMIFS([1]章节关卡!$DZ$5:$DZ$94,[1]章节关卡!$DK$5:$DK$94,"="&amp;$A20,[1]章节关卡!$DY$5:$DY$94,"="&amp;O$3)</f>
        <v>0</v>
      </c>
      <c r="P20" s="52">
        <f>SUMIFS([1]章节关卡!$CL$5:$CL$94,[1]章节关卡!$BT$5:$BT$94,"="&amp;$A20,[1]章节关卡!$CK$5:$CK$94,"="&amp;P$3)+SUMIFS([1]章节关卡!$CJ$5:$CJ$94,[1]章节关卡!$BT$5:$BT$94,"="&amp;$A20,[1]章节关卡!$CI$5:$CI$94,"="&amp;P$3)</f>
        <v>64800</v>
      </c>
      <c r="Q20" s="52">
        <f>SUMIFS([1]章节关卡!$CH$5:$CH$94,[1]章节关卡!$BT$5:$BT$94,"="&amp;$A20,[1]章节关卡!$CG$5:$CG$94,"="&amp;Q$3)</f>
        <v>100</v>
      </c>
      <c r="R20" s="52">
        <f>SUMIFS([1]章节关卡!$CH$5:$CH$94,[1]章节关卡!$BT$5:$BT$94,"="&amp;$A20,[1]章节关卡!$CG$5:$CG$94,"="&amp;R$3)</f>
        <v>5</v>
      </c>
      <c r="S20" s="52">
        <f>SUMIFS([1]章节关卡!$CJ$5:$CJ$94,[1]章节关卡!$BT$5:$BT$94,"="&amp;$A20,[1]章节关卡!$CI$5:$CI$94,"="&amp;S$3)</f>
        <v>2</v>
      </c>
      <c r="T20" s="63">
        <f>SUMIFS([1]章节关卡!$ED20:$ED109,[1]章节关卡!$DK$5:$DK$94,"="&amp;$A20)</f>
        <v>81000</v>
      </c>
      <c r="W20" s="54" t="s">
        <v>727</v>
      </c>
      <c r="X20" s="54">
        <v>45</v>
      </c>
      <c r="Y20" s="54"/>
      <c r="Z20" s="54">
        <v>80</v>
      </c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Q20" s="54">
        <v>16</v>
      </c>
      <c r="AR20" s="54">
        <v>85</v>
      </c>
      <c r="AS20" s="13">
        <f>[1]挂机升级突破!G23*[1]挂机升级突破!G$2</f>
        <v>5</v>
      </c>
      <c r="AT20" s="13">
        <f>[1]挂机升级突破!H23*[1]挂机升级突破!H$2</f>
        <v>2.5</v>
      </c>
      <c r="AU20" s="13">
        <f>[1]挂机升级突破!I23*[1]挂机升级突破!I$2</f>
        <v>1</v>
      </c>
      <c r="AV20" s="13">
        <f>[1]挂机升级突破!J23*[1]挂机升级突破!J$2</f>
        <v>0</v>
      </c>
      <c r="AW20" s="13">
        <f>[1]挂机升级突破!K23*[1]挂机升级突破!K$2</f>
        <v>0</v>
      </c>
      <c r="AX20" s="13">
        <f>[1]挂机升级突破!L23*[1]挂机升级突破!L$2</f>
        <v>0.375</v>
      </c>
      <c r="AY20" s="13">
        <f>[1]挂机升级突破!M23*[1]挂机升级突破!M$2</f>
        <v>0.24</v>
      </c>
      <c r="AZ20" s="13">
        <f>[1]挂机升级突破!N23*[1]挂机升级突破!N$2</f>
        <v>0.03</v>
      </c>
      <c r="BA20" s="13">
        <f>[1]挂机升级突破!O23*[1]挂机升级突破!O$2</f>
        <v>0</v>
      </c>
      <c r="BB20" s="13">
        <f>[1]挂机升级突破!P23*[1]挂机升级突破!P$2</f>
        <v>0</v>
      </c>
      <c r="BC20" s="13">
        <f>[1]挂机升级突破!Q23*60</f>
        <v>9600</v>
      </c>
      <c r="BD20" s="13">
        <f>[1]挂机升级突破!R23*60</f>
        <v>5400</v>
      </c>
    </row>
    <row r="21" spans="1:56" ht="16.5" x14ac:dyDescent="0.2">
      <c r="A21" s="52">
        <v>17</v>
      </c>
      <c r="B21" s="52">
        <v>1</v>
      </c>
      <c r="C21" s="52">
        <f>[1]章节关卡!$P22</f>
        <v>90</v>
      </c>
      <c r="D21" s="52">
        <f>SUMIFS([1]章节关卡!$BF$5:$BF$304,[1]章节关卡!$BB$5:$BB$304,"="&amp;$A21)</f>
        <v>78750</v>
      </c>
      <c r="E21" s="52">
        <f>SUMIFS([1]章节关卡!$BE$5:$BE$304,[1]章节关卡!$BB$5:$BB$304,"="&amp;$A21)</f>
        <v>30000</v>
      </c>
      <c r="F21" s="52">
        <f>SUMIFS([1]章节关卡!$EB$5:$EB$94,[1]章节关卡!$DK$5:$DK$94,"="&amp;$A21,[1]章节关卡!$EA$5:$EA$94,"="&amp;F$3)</f>
        <v>0</v>
      </c>
      <c r="G21" s="52">
        <f>SUMIFS([1]章节关卡!$EB$5:$EB$94,[1]章节关卡!$DK$5:$DK$94,"="&amp;$A21,[1]章节关卡!$EA$5:$EA$94,"="&amp;G$3)</f>
        <v>0</v>
      </c>
      <c r="H21" s="52">
        <f>SUMIFS([1]章节关卡!$EB$5:$EB$94,[1]章节关卡!$DK$5:$DK$94,"="&amp;$A21,[1]章节关卡!$EA$5:$EA$94,"="&amp;H$3)</f>
        <v>0</v>
      </c>
      <c r="I21" s="52">
        <f>SUMIFS([1]章节关卡!$EB$5:$EB$94,[1]章节关卡!$DK$5:$DK$94,"="&amp;$A21,[1]章节关卡!$EA$5:$EA$94,"="&amp;I$3)</f>
        <v>16</v>
      </c>
      <c r="J21" s="52">
        <f>SUMIFS([1]章节关卡!$EB$5:$EB$94,[1]章节关卡!$DK$5:$DK$94,"="&amp;$A21,[1]章节关卡!$EA$5:$EA$94,"="&amp;J$3)</f>
        <v>0</v>
      </c>
      <c r="K21" s="52">
        <f>SUMIFS([1]章节关卡!$DZ$5:$DZ$94,[1]章节关卡!$DK$5:$DK$94,"="&amp;$A21,[1]章节关卡!$DY$5:$DY$94,"="&amp;K$3)</f>
        <v>0</v>
      </c>
      <c r="L21" s="52">
        <f>SUMIFS([1]章节关卡!$DZ$5:$DZ$94,[1]章节关卡!$DK$5:$DK$94,"="&amp;$A21,[1]章节关卡!$DY$5:$DY$94,"="&amp;L$3)</f>
        <v>0</v>
      </c>
      <c r="M21" s="52">
        <f>SUMIFS([1]章节关卡!$DZ$5:$DZ$94,[1]章节关卡!$DK$5:$DK$94,"="&amp;$A21,[1]章节关卡!$DY$5:$DY$94,"="&amp;M$3)</f>
        <v>0</v>
      </c>
      <c r="N21" s="52">
        <f>SUMIFS([1]章节关卡!$DZ$5:$DZ$94,[1]章节关卡!$DK$5:$DK$94,"="&amp;$A21,[1]章节关卡!$DY$5:$DY$94,"="&amp;N$3)</f>
        <v>0</v>
      </c>
      <c r="O21" s="52">
        <f>SUMIFS([1]章节关卡!$DZ$5:$DZ$94,[1]章节关卡!$DK$5:$DK$94,"="&amp;$A21,[1]章节关卡!$DY$5:$DY$94,"="&amp;O$3)</f>
        <v>0</v>
      </c>
      <c r="P21" s="52">
        <f>SUMIFS([1]章节关卡!$CL$5:$CL$94,[1]章节关卡!$BT$5:$BT$94,"="&amp;$A21,[1]章节关卡!$CK$5:$CK$94,"="&amp;P$3)+SUMIFS([1]章节关卡!$CJ$5:$CJ$94,[1]章节关卡!$BT$5:$BT$94,"="&amp;$A21,[1]章节关卡!$CI$5:$CI$94,"="&amp;P$3)</f>
        <v>72000</v>
      </c>
      <c r="Q21" s="52">
        <f>SUMIFS([1]章节关卡!$CH$5:$CH$94,[1]章节关卡!$BT$5:$BT$94,"="&amp;$A21,[1]章节关卡!$CG$5:$CG$94,"="&amp;Q$3)</f>
        <v>100</v>
      </c>
      <c r="R21" s="52">
        <f>SUMIFS([1]章节关卡!$CH$5:$CH$94,[1]章节关卡!$BT$5:$BT$94,"="&amp;$A21,[1]章节关卡!$CG$5:$CG$94,"="&amp;R$3)</f>
        <v>5</v>
      </c>
      <c r="S21" s="52">
        <f>SUMIFS([1]章节关卡!$CJ$5:$CJ$94,[1]章节关卡!$BT$5:$BT$94,"="&amp;$A21,[1]章节关卡!$CI$5:$CI$94,"="&amp;S$3)</f>
        <v>2</v>
      </c>
      <c r="T21" s="63">
        <f>SUMIFS([1]章节关卡!$ED21:$ED110,[1]章节关卡!$DK$5:$DK$94,"="&amp;$A21)</f>
        <v>85950</v>
      </c>
      <c r="W21" s="54" t="s">
        <v>727</v>
      </c>
      <c r="X21" s="54">
        <v>55</v>
      </c>
      <c r="Y21" s="54"/>
      <c r="Z21" s="54">
        <v>120</v>
      </c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Q21" s="54">
        <v>17</v>
      </c>
      <c r="AR21" s="54">
        <v>90</v>
      </c>
      <c r="AS21" s="13">
        <f>[1]挂机升级突破!G24*[1]挂机升级突破!G$2</f>
        <v>5</v>
      </c>
      <c r="AT21" s="13">
        <f>[1]挂机升级突破!H24*[1]挂机升级突破!H$2</f>
        <v>2.5</v>
      </c>
      <c r="AU21" s="13">
        <f>[1]挂机升级突破!I24*[1]挂机升级突破!I$2</f>
        <v>1</v>
      </c>
      <c r="AV21" s="13">
        <f>[1]挂机升级突破!J24*[1]挂机升级突破!J$2</f>
        <v>0.1</v>
      </c>
      <c r="AW21" s="13">
        <f>[1]挂机升级突破!K24*[1]挂机升级突破!K$2</f>
        <v>0</v>
      </c>
      <c r="AX21" s="13">
        <f>[1]挂机升级突破!L24*[1]挂机升级突破!L$2</f>
        <v>0.375</v>
      </c>
      <c r="AY21" s="13">
        <f>[1]挂机升级突破!M24*[1]挂机升级突破!M$2</f>
        <v>0.19500000000000001</v>
      </c>
      <c r="AZ21" s="13">
        <f>[1]挂机升级突破!N24*[1]挂机升级突破!N$2</f>
        <v>5.2499999999999998E-2</v>
      </c>
      <c r="BA21" s="13">
        <f>[1]挂机升级突破!O24*[1]挂机升级突破!O$2</f>
        <v>0</v>
      </c>
      <c r="BB21" s="13">
        <f>[1]挂机升级突破!P24*[1]挂机升级突破!P$2</f>
        <v>0</v>
      </c>
      <c r="BC21" s="13">
        <f>[1]挂机升级突破!Q24*60</f>
        <v>10500</v>
      </c>
      <c r="BD21" s="13">
        <f>[1]挂机升级突破!R24*60</f>
        <v>6000</v>
      </c>
    </row>
    <row r="22" spans="1:56" ht="16.5" x14ac:dyDescent="0.2">
      <c r="A22" s="52">
        <v>18</v>
      </c>
      <c r="B22" s="52">
        <v>1</v>
      </c>
      <c r="C22" s="52">
        <f>[1]章节关卡!$P23</f>
        <v>95</v>
      </c>
      <c r="D22" s="52">
        <f>SUMIFS([1]章节关卡!$BF$5:$BF$304,[1]章节关卡!$BB$5:$BB$304,"="&amp;$A22)</f>
        <v>83250</v>
      </c>
      <c r="E22" s="52">
        <f>SUMIFS([1]章节关卡!$BE$5:$BE$304,[1]章节关卡!$BB$5:$BB$304,"="&amp;$A22)</f>
        <v>33000</v>
      </c>
      <c r="F22" s="52">
        <f>SUMIFS([1]章节关卡!$EB$5:$EB$94,[1]章节关卡!$DK$5:$DK$94,"="&amp;$A22,[1]章节关卡!$EA$5:$EA$94,"="&amp;F$3)</f>
        <v>0</v>
      </c>
      <c r="G22" s="52">
        <f>SUMIFS([1]章节关卡!$EB$5:$EB$94,[1]章节关卡!$DK$5:$DK$94,"="&amp;$A22,[1]章节关卡!$EA$5:$EA$94,"="&amp;G$3)</f>
        <v>0</v>
      </c>
      <c r="H22" s="52">
        <f>SUMIFS([1]章节关卡!$EB$5:$EB$94,[1]章节关卡!$DK$5:$DK$94,"="&amp;$A22,[1]章节关卡!$EA$5:$EA$94,"="&amp;H$3)</f>
        <v>0</v>
      </c>
      <c r="I22" s="52">
        <f>SUMIFS([1]章节关卡!$EB$5:$EB$94,[1]章节关卡!$DK$5:$DK$94,"="&amp;$A22,[1]章节关卡!$EA$5:$EA$94,"="&amp;I$3)</f>
        <v>23</v>
      </c>
      <c r="J22" s="52">
        <f>SUMIFS([1]章节关卡!$EB$5:$EB$94,[1]章节关卡!$DK$5:$DK$94,"="&amp;$A22,[1]章节关卡!$EA$5:$EA$94,"="&amp;J$3)</f>
        <v>0</v>
      </c>
      <c r="K22" s="52">
        <f>SUMIFS([1]章节关卡!$DZ$5:$DZ$94,[1]章节关卡!$DK$5:$DK$94,"="&amp;$A22,[1]章节关卡!$DY$5:$DY$94,"="&amp;K$3)</f>
        <v>0</v>
      </c>
      <c r="L22" s="52">
        <f>SUMIFS([1]章节关卡!$DZ$5:$DZ$94,[1]章节关卡!$DK$5:$DK$94,"="&amp;$A22,[1]章节关卡!$DY$5:$DY$94,"="&amp;L$3)</f>
        <v>0</v>
      </c>
      <c r="M22" s="52">
        <f>SUMIFS([1]章节关卡!$DZ$5:$DZ$94,[1]章节关卡!$DK$5:$DK$94,"="&amp;$A22,[1]章节关卡!$DY$5:$DY$94,"="&amp;M$3)</f>
        <v>0</v>
      </c>
      <c r="N22" s="52">
        <f>SUMIFS([1]章节关卡!$DZ$5:$DZ$94,[1]章节关卡!$DK$5:$DK$94,"="&amp;$A22,[1]章节关卡!$DY$5:$DY$94,"="&amp;N$3)</f>
        <v>0</v>
      </c>
      <c r="O22" s="52">
        <f>SUMIFS([1]章节关卡!$DZ$5:$DZ$94,[1]章节关卡!$DK$5:$DK$94,"="&amp;$A22,[1]章节关卡!$DY$5:$DY$94,"="&amp;O$3)</f>
        <v>0</v>
      </c>
      <c r="P22" s="52">
        <f>SUMIFS([1]章节关卡!$CL$5:$CL$94,[1]章节关卡!$BT$5:$BT$94,"="&amp;$A22,[1]章节关卡!$CK$5:$CK$94,"="&amp;P$3)+SUMIFS([1]章节关卡!$CJ$5:$CJ$94,[1]章节关卡!$BT$5:$BT$94,"="&amp;$A22,[1]章节关卡!$CI$5:$CI$94,"="&amp;P$3)</f>
        <v>79200</v>
      </c>
      <c r="Q22" s="52">
        <f>SUMIFS([1]章节关卡!$CH$5:$CH$94,[1]章节关卡!$BT$5:$BT$94,"="&amp;$A22,[1]章节关卡!$CG$5:$CG$94,"="&amp;Q$3)</f>
        <v>100</v>
      </c>
      <c r="R22" s="52">
        <f>SUMIFS([1]章节关卡!$CH$5:$CH$94,[1]章节关卡!$BT$5:$BT$94,"="&amp;$A22,[1]章节关卡!$CG$5:$CG$94,"="&amp;R$3)</f>
        <v>5</v>
      </c>
      <c r="S22" s="52">
        <f>SUMIFS([1]章节关卡!$CJ$5:$CJ$94,[1]章节关卡!$BT$5:$BT$94,"="&amp;$A22,[1]章节关卡!$CI$5:$CI$94,"="&amp;S$3)</f>
        <v>2</v>
      </c>
      <c r="T22" s="63">
        <f>SUMIFS([1]章节关卡!$ED22:$ED111,[1]章节关卡!$DK$5:$DK$94,"="&amp;$A22)</f>
        <v>95250</v>
      </c>
      <c r="W22" s="54" t="s">
        <v>727</v>
      </c>
      <c r="X22" s="54">
        <v>65</v>
      </c>
      <c r="Y22" s="54"/>
      <c r="Z22" s="54">
        <v>75</v>
      </c>
      <c r="AA22" s="54">
        <v>18</v>
      </c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Q22" s="54">
        <v>18</v>
      </c>
      <c r="AR22" s="54">
        <v>95</v>
      </c>
      <c r="AS22" s="13">
        <f>[1]挂机升级突破!G25*[1]挂机升级突破!G$2</f>
        <v>5</v>
      </c>
      <c r="AT22" s="13">
        <f>[1]挂机升级突破!H25*[1]挂机升级突破!H$2</f>
        <v>2.5</v>
      </c>
      <c r="AU22" s="13">
        <f>[1]挂机升级突破!I25*[1]挂机升级突破!I$2</f>
        <v>1</v>
      </c>
      <c r="AV22" s="13">
        <f>[1]挂机升级突破!J25*[1]挂机升级突破!J$2</f>
        <v>0.17499999999999999</v>
      </c>
      <c r="AW22" s="13">
        <f>[1]挂机升级突破!K25*[1]挂机升级突破!K$2</f>
        <v>0</v>
      </c>
      <c r="AX22" s="13">
        <f>[1]挂机升级突破!L25*[1]挂机升级突破!L$2</f>
        <v>0.375</v>
      </c>
      <c r="AY22" s="13">
        <f>[1]挂机升级突破!M25*[1]挂机升级突破!M$2</f>
        <v>0.15</v>
      </c>
      <c r="AZ22" s="13">
        <f>[1]挂机升级突破!N25*[1]挂机升级突破!N$2</f>
        <v>7.4999999999999997E-2</v>
      </c>
      <c r="BA22" s="13">
        <f>[1]挂机升级突破!O25*[1]挂机升级突破!O$2</f>
        <v>0</v>
      </c>
      <c r="BB22" s="13">
        <f>[1]挂机升级突破!P25*[1]挂机升级突破!P$2</f>
        <v>0</v>
      </c>
      <c r="BC22" s="13">
        <f>[1]挂机升级突破!Q25*60</f>
        <v>11100</v>
      </c>
      <c r="BD22" s="13">
        <f>[1]挂机升级突破!R25*60</f>
        <v>6600</v>
      </c>
    </row>
    <row r="23" spans="1:56" ht="16.5" x14ac:dyDescent="0.2">
      <c r="A23" s="52">
        <v>19</v>
      </c>
      <c r="B23" s="52">
        <v>1</v>
      </c>
      <c r="C23" s="52">
        <f>[1]章节关卡!$P24</f>
        <v>100</v>
      </c>
      <c r="D23" s="52">
        <f>SUMIFS([1]章节关卡!$BF$5:$BF$304,[1]章节关卡!$BB$5:$BB$304,"="&amp;$A23)</f>
        <v>90000</v>
      </c>
      <c r="E23" s="52">
        <f>SUMIFS([1]章节关卡!$BE$5:$BE$304,[1]章节关卡!$BB$5:$BB$304,"="&amp;$A23)</f>
        <v>36000</v>
      </c>
      <c r="F23" s="52">
        <f>SUMIFS([1]章节关卡!$EB$5:$EB$94,[1]章节关卡!$DK$5:$DK$94,"="&amp;$A23,[1]章节关卡!$EA$5:$EA$94,"="&amp;F$3)</f>
        <v>0</v>
      </c>
      <c r="G23" s="52">
        <f>SUMIFS([1]章节关卡!$EB$5:$EB$94,[1]章节关卡!$DK$5:$DK$94,"="&amp;$A23,[1]章节关卡!$EA$5:$EA$94,"="&amp;G$3)</f>
        <v>0</v>
      </c>
      <c r="H23" s="52">
        <f>SUMIFS([1]章节关卡!$EB$5:$EB$94,[1]章节关卡!$DK$5:$DK$94,"="&amp;$A23,[1]章节关卡!$EA$5:$EA$94,"="&amp;H$3)</f>
        <v>0</v>
      </c>
      <c r="I23" s="52">
        <f>SUMIFS([1]章节关卡!$EB$5:$EB$94,[1]章节关卡!$DK$5:$DK$94,"="&amp;$A23,[1]章节关卡!$EA$5:$EA$94,"="&amp;I$3)</f>
        <v>30</v>
      </c>
      <c r="J23" s="52">
        <f>SUMIFS([1]章节关卡!$EB$5:$EB$94,[1]章节关卡!$DK$5:$DK$94,"="&amp;$A23,[1]章节关卡!$EA$5:$EA$94,"="&amp;J$3)</f>
        <v>0</v>
      </c>
      <c r="K23" s="52">
        <f>SUMIFS([1]章节关卡!$DZ$5:$DZ$94,[1]章节关卡!$DK$5:$DK$94,"="&amp;$A23,[1]章节关卡!$DY$5:$DY$94,"="&amp;K$3)</f>
        <v>0</v>
      </c>
      <c r="L23" s="52">
        <f>SUMIFS([1]章节关卡!$DZ$5:$DZ$94,[1]章节关卡!$DK$5:$DK$94,"="&amp;$A23,[1]章节关卡!$DY$5:$DY$94,"="&amp;L$3)</f>
        <v>0</v>
      </c>
      <c r="M23" s="52">
        <f>SUMIFS([1]章节关卡!$DZ$5:$DZ$94,[1]章节关卡!$DK$5:$DK$94,"="&amp;$A23,[1]章节关卡!$DY$5:$DY$94,"="&amp;M$3)</f>
        <v>0</v>
      </c>
      <c r="N23" s="52">
        <f>SUMIFS([1]章节关卡!$DZ$5:$DZ$94,[1]章节关卡!$DK$5:$DK$94,"="&amp;$A23,[1]章节关卡!$DY$5:$DY$94,"="&amp;N$3)</f>
        <v>0</v>
      </c>
      <c r="O23" s="52">
        <f>SUMIFS([1]章节关卡!$DZ$5:$DZ$94,[1]章节关卡!$DK$5:$DK$94,"="&amp;$A23,[1]章节关卡!$DY$5:$DY$94,"="&amp;O$3)</f>
        <v>0</v>
      </c>
      <c r="P23" s="52">
        <f>SUMIFS([1]章节关卡!$CL$5:$CL$94,[1]章节关卡!$BT$5:$BT$94,"="&amp;$A23,[1]章节关卡!$CK$5:$CK$94,"="&amp;P$3)+SUMIFS([1]章节关卡!$CJ$5:$CJ$94,[1]章节关卡!$BT$5:$BT$94,"="&amp;$A23,[1]章节关卡!$CI$5:$CI$94,"="&amp;P$3)</f>
        <v>86400</v>
      </c>
      <c r="Q23" s="52">
        <f>SUMIFS([1]章节关卡!$CH$5:$CH$94,[1]章节关卡!$BT$5:$BT$94,"="&amp;$A23,[1]章节关卡!$CG$5:$CG$94,"="&amp;Q$3)</f>
        <v>100</v>
      </c>
      <c r="R23" s="52">
        <f>SUMIFS([1]章节关卡!$CH$5:$CH$94,[1]章节关卡!$BT$5:$BT$94,"="&amp;$A23,[1]章节关卡!$CG$5:$CG$94,"="&amp;R$3)</f>
        <v>5</v>
      </c>
      <c r="S23" s="52">
        <f>SUMIFS([1]章节关卡!$CJ$5:$CJ$94,[1]章节关卡!$BT$5:$BT$94,"="&amp;$A23,[1]章节关卡!$CI$5:$CI$94,"="&amp;S$3)</f>
        <v>2</v>
      </c>
      <c r="T23" s="63">
        <f>SUMIFS([1]章节关卡!$ED23:$ED112,[1]章节关卡!$DK$5:$DK$94,"="&amp;$A23)</f>
        <v>108000</v>
      </c>
      <c r="W23" s="54" t="s">
        <v>727</v>
      </c>
      <c r="X23" s="54">
        <v>75</v>
      </c>
      <c r="Y23" s="54"/>
      <c r="Z23" s="54">
        <v>40</v>
      </c>
      <c r="AA23" s="54">
        <v>32</v>
      </c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Q23" s="54">
        <v>19</v>
      </c>
      <c r="AR23" s="54">
        <v>100</v>
      </c>
      <c r="AS23" s="13">
        <f>[1]挂机升级突破!G26*[1]挂机升级突破!G$2</f>
        <v>5</v>
      </c>
      <c r="AT23" s="13">
        <f>[1]挂机升级突破!H26*[1]挂机升级突破!H$2</f>
        <v>2.5</v>
      </c>
      <c r="AU23" s="13">
        <f>[1]挂机升级突破!I26*[1]挂机升级突破!I$2</f>
        <v>1</v>
      </c>
      <c r="AV23" s="13">
        <f>[1]挂机升级突破!J26*[1]挂机升级突破!J$2</f>
        <v>0.25</v>
      </c>
      <c r="AW23" s="13">
        <f>[1]挂机升级突破!K26*[1]挂机升级突破!K$2</f>
        <v>0</v>
      </c>
      <c r="AX23" s="13">
        <f>[1]挂机升级突破!L26*[1]挂机升级突破!L$2</f>
        <v>0.375</v>
      </c>
      <c r="AY23" s="13">
        <f>[1]挂机升级突破!M26*[1]挂机升级突破!M$2</f>
        <v>0.15</v>
      </c>
      <c r="AZ23" s="13">
        <f>[1]挂机升级突破!N26*[1]挂机升级突破!N$2</f>
        <v>9.7500000000000003E-2</v>
      </c>
      <c r="BA23" s="13">
        <f>[1]挂机升级突破!O26*[1]挂机升级突破!O$2</f>
        <v>0</v>
      </c>
      <c r="BB23" s="13">
        <f>[1]挂机升级突破!P26*[1]挂机升级突破!P$2</f>
        <v>0</v>
      </c>
      <c r="BC23" s="13">
        <f>[1]挂机升级突破!Q26*60</f>
        <v>12000</v>
      </c>
      <c r="BD23" s="13">
        <f>[1]挂机升级突破!R26*60</f>
        <v>7200</v>
      </c>
    </row>
    <row r="24" spans="1:56" ht="16.5" x14ac:dyDescent="0.2">
      <c r="A24" s="52">
        <v>20</v>
      </c>
      <c r="B24" s="52">
        <v>1</v>
      </c>
      <c r="C24" s="52">
        <f>[1]章节关卡!$P25</f>
        <v>105</v>
      </c>
      <c r="D24" s="52">
        <f>SUMIFS([1]章节关卡!$BF$5:$BF$304,[1]章节关卡!$BB$5:$BB$304,"="&amp;$A24)</f>
        <v>94500</v>
      </c>
      <c r="E24" s="52">
        <f>SUMIFS([1]章节关卡!$BE$5:$BE$304,[1]章节关卡!$BB$5:$BB$304,"="&amp;$A24)</f>
        <v>39000</v>
      </c>
      <c r="F24" s="52">
        <f>SUMIFS([1]章节关卡!$EB$5:$EB$94,[1]章节关卡!$DK$5:$DK$94,"="&amp;$A24,[1]章节关卡!$EA$5:$EA$94,"="&amp;F$3)</f>
        <v>0</v>
      </c>
      <c r="G24" s="52">
        <f>SUMIFS([1]章节关卡!$EB$5:$EB$94,[1]章节关卡!$DK$5:$DK$94,"="&amp;$A24,[1]章节关卡!$EA$5:$EA$94,"="&amp;G$3)</f>
        <v>0</v>
      </c>
      <c r="H24" s="52">
        <f>SUMIFS([1]章节关卡!$EB$5:$EB$94,[1]章节关卡!$DK$5:$DK$94,"="&amp;$A24,[1]章节关卡!$EA$5:$EA$94,"="&amp;H$3)</f>
        <v>0</v>
      </c>
      <c r="I24" s="52">
        <f>SUMIFS([1]章节关卡!$EB$5:$EB$94,[1]章节关卡!$DK$5:$DK$94,"="&amp;$A24,[1]章节关卡!$EA$5:$EA$94,"="&amp;I$3)</f>
        <v>36</v>
      </c>
      <c r="J24" s="52">
        <f>SUMIFS([1]章节关卡!$EB$5:$EB$94,[1]章节关卡!$DK$5:$DK$94,"="&amp;$A24,[1]章节关卡!$EA$5:$EA$94,"="&amp;J$3)</f>
        <v>0</v>
      </c>
      <c r="K24" s="52">
        <f>SUMIFS([1]章节关卡!$DZ$5:$DZ$94,[1]章节关卡!$DK$5:$DK$94,"="&amp;$A24,[1]章节关卡!$DY$5:$DY$94,"="&amp;K$3)</f>
        <v>0</v>
      </c>
      <c r="L24" s="52">
        <f>SUMIFS([1]章节关卡!$DZ$5:$DZ$94,[1]章节关卡!$DK$5:$DK$94,"="&amp;$A24,[1]章节关卡!$DY$5:$DY$94,"="&amp;L$3)</f>
        <v>0</v>
      </c>
      <c r="M24" s="52">
        <f>SUMIFS([1]章节关卡!$DZ$5:$DZ$94,[1]章节关卡!$DK$5:$DK$94,"="&amp;$A24,[1]章节关卡!$DY$5:$DY$94,"="&amp;M$3)</f>
        <v>0</v>
      </c>
      <c r="N24" s="52">
        <f>SUMIFS([1]章节关卡!$DZ$5:$DZ$94,[1]章节关卡!$DK$5:$DK$94,"="&amp;$A24,[1]章节关卡!$DY$5:$DY$94,"="&amp;N$3)</f>
        <v>0</v>
      </c>
      <c r="O24" s="52">
        <f>SUMIFS([1]章节关卡!$DZ$5:$DZ$94,[1]章节关卡!$DK$5:$DK$94,"="&amp;$A24,[1]章节关卡!$DY$5:$DY$94,"="&amp;O$3)</f>
        <v>0</v>
      </c>
      <c r="P24" s="52">
        <f>SUMIFS([1]章节关卡!$CL$5:$CL$94,[1]章节关卡!$BT$5:$BT$94,"="&amp;$A24,[1]章节关卡!$CK$5:$CK$94,"="&amp;P$3)+SUMIFS([1]章节关卡!$CJ$5:$CJ$94,[1]章节关卡!$BT$5:$BT$94,"="&amp;$A24,[1]章节关卡!$CI$5:$CI$94,"="&amp;P$3)</f>
        <v>93600</v>
      </c>
      <c r="Q24" s="52">
        <f>SUMIFS([1]章节关卡!$CH$5:$CH$94,[1]章节关卡!$BT$5:$BT$94,"="&amp;$A24,[1]章节关卡!$CG$5:$CG$94,"="&amp;Q$3)</f>
        <v>100</v>
      </c>
      <c r="R24" s="52">
        <f>SUMIFS([1]章节关卡!$CH$5:$CH$94,[1]章节关卡!$BT$5:$BT$94,"="&amp;$A24,[1]章节关卡!$CG$5:$CG$94,"="&amp;R$3)</f>
        <v>5</v>
      </c>
      <c r="S24" s="52">
        <f>SUMIFS([1]章节关卡!$CJ$5:$CJ$94,[1]章节关卡!$BT$5:$BT$94,"="&amp;$A24,[1]章节关卡!$CI$5:$CI$94,"="&amp;S$3)</f>
        <v>2</v>
      </c>
      <c r="T24" s="63">
        <f>SUMIFS([1]章节关卡!$ED24:$ED113,[1]章节关卡!$DK$5:$DK$94,"="&amp;$A24)</f>
        <v>119250</v>
      </c>
      <c r="W24" s="54" t="s">
        <v>727</v>
      </c>
      <c r="X24" s="54">
        <v>85</v>
      </c>
      <c r="Y24" s="54"/>
      <c r="Z24" s="54"/>
      <c r="AA24" s="54">
        <v>48</v>
      </c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Q24" s="54">
        <v>20</v>
      </c>
      <c r="AR24" s="54">
        <v>105</v>
      </c>
      <c r="AS24" s="13">
        <f>[1]挂机升级突破!G27*[1]挂机升级突破!G$2</f>
        <v>5</v>
      </c>
      <c r="AT24" s="13">
        <f>[1]挂机升级突破!H27*[1]挂机升级突破!H$2</f>
        <v>2.5</v>
      </c>
      <c r="AU24" s="13">
        <f>[1]挂机升级突破!I27*[1]挂机升级突破!I$2</f>
        <v>1</v>
      </c>
      <c r="AV24" s="13">
        <f>[1]挂机升级突破!J27*[1]挂机升级突破!J$2</f>
        <v>0.32500000000000001</v>
      </c>
      <c r="AW24" s="13">
        <f>[1]挂机升级突破!K27*[1]挂机升级突破!K$2</f>
        <v>0</v>
      </c>
      <c r="AX24" s="13">
        <f>[1]挂机升级突破!L27*[1]挂机升级突破!L$2</f>
        <v>0.375</v>
      </c>
      <c r="AY24" s="13">
        <f>[1]挂机升级突破!M27*[1]挂机升级突破!M$2</f>
        <v>0.15</v>
      </c>
      <c r="AZ24" s="13">
        <f>[1]挂机升级突破!N27*[1]挂机升级突破!N$2</f>
        <v>0.12</v>
      </c>
      <c r="BA24" s="13">
        <f>[1]挂机升级突破!O27*[1]挂机升级突破!O$2</f>
        <v>0</v>
      </c>
      <c r="BB24" s="13">
        <f>[1]挂机升级突破!P27*[1]挂机升级突破!P$2</f>
        <v>0</v>
      </c>
      <c r="BC24" s="13">
        <f>[1]挂机升级突破!Q27*60</f>
        <v>12600</v>
      </c>
      <c r="BD24" s="13">
        <f>[1]挂机升级突破!R27*60</f>
        <v>7800</v>
      </c>
    </row>
    <row r="25" spans="1:56" ht="16.5" x14ac:dyDescent="0.2">
      <c r="A25" s="52">
        <v>21</v>
      </c>
      <c r="B25" s="52">
        <v>1</v>
      </c>
      <c r="C25" s="52">
        <f>[1]章节关卡!$P26</f>
        <v>110</v>
      </c>
      <c r="D25" s="52">
        <f>SUMIFS([1]章节关卡!$BF$5:$BF$304,[1]章节关卡!$BB$5:$BB$304,"="&amp;$A25)</f>
        <v>101250</v>
      </c>
      <c r="E25" s="52">
        <f>SUMIFS([1]章节关卡!$BE$5:$BE$304,[1]章节关卡!$BB$5:$BB$304,"="&amp;$A25)</f>
        <v>42000</v>
      </c>
      <c r="F25" s="52">
        <f>SUMIFS([1]章节关卡!$EB$5:$EB$94,[1]章节关卡!$DK$5:$DK$94,"="&amp;$A25,[1]章节关卡!$EA$5:$EA$94,"="&amp;F$3)</f>
        <v>0</v>
      </c>
      <c r="G25" s="52">
        <f>SUMIFS([1]章节关卡!$EB$5:$EB$94,[1]章节关卡!$DK$5:$DK$94,"="&amp;$A25,[1]章节关卡!$EA$5:$EA$94,"="&amp;G$3)</f>
        <v>0</v>
      </c>
      <c r="H25" s="52">
        <f>SUMIFS([1]章节关卡!$EB$5:$EB$94,[1]章节关卡!$DK$5:$DK$94,"="&amp;$A25,[1]章节关卡!$EA$5:$EA$94,"="&amp;H$3)</f>
        <v>0</v>
      </c>
      <c r="I25" s="52">
        <f>SUMIFS([1]章节关卡!$EB$5:$EB$94,[1]章节关卡!$DK$5:$DK$94,"="&amp;$A25,[1]章节关卡!$EA$5:$EA$94,"="&amp;I$3)</f>
        <v>46</v>
      </c>
      <c r="J25" s="52">
        <f>SUMIFS([1]章节关卡!$EB$5:$EB$94,[1]章节关卡!$DK$5:$DK$94,"="&amp;$A25,[1]章节关卡!$EA$5:$EA$94,"="&amp;J$3)</f>
        <v>0</v>
      </c>
      <c r="K25" s="52">
        <f>SUMIFS([1]章节关卡!$DZ$5:$DZ$94,[1]章节关卡!$DK$5:$DK$94,"="&amp;$A25,[1]章节关卡!$DY$5:$DY$94,"="&amp;K$3)</f>
        <v>0</v>
      </c>
      <c r="L25" s="52">
        <f>SUMIFS([1]章节关卡!$DZ$5:$DZ$94,[1]章节关卡!$DK$5:$DK$94,"="&amp;$A25,[1]章节关卡!$DY$5:$DY$94,"="&amp;L$3)</f>
        <v>0</v>
      </c>
      <c r="M25" s="52">
        <f>SUMIFS([1]章节关卡!$DZ$5:$DZ$94,[1]章节关卡!$DK$5:$DK$94,"="&amp;$A25,[1]章节关卡!$DY$5:$DY$94,"="&amp;M$3)</f>
        <v>0</v>
      </c>
      <c r="N25" s="52">
        <f>SUMIFS([1]章节关卡!$DZ$5:$DZ$94,[1]章节关卡!$DK$5:$DK$94,"="&amp;$A25,[1]章节关卡!$DY$5:$DY$94,"="&amp;N$3)</f>
        <v>0</v>
      </c>
      <c r="O25" s="52">
        <f>SUMIFS([1]章节关卡!$DZ$5:$DZ$94,[1]章节关卡!$DK$5:$DK$94,"="&amp;$A25,[1]章节关卡!$DY$5:$DY$94,"="&amp;O$3)</f>
        <v>0</v>
      </c>
      <c r="P25" s="52">
        <f>SUMIFS([1]章节关卡!$CL$5:$CL$94,[1]章节关卡!$BT$5:$BT$94,"="&amp;$A25,[1]章节关卡!$CK$5:$CK$94,"="&amp;P$3)+SUMIFS([1]章节关卡!$CJ$5:$CJ$94,[1]章节关卡!$BT$5:$BT$94,"="&amp;$A25,[1]章节关卡!$CI$5:$CI$94,"="&amp;P$3)</f>
        <v>100800</v>
      </c>
      <c r="Q25" s="52">
        <f>SUMIFS([1]章节关卡!$CH$5:$CH$94,[1]章节关卡!$BT$5:$BT$94,"="&amp;$A25,[1]章节关卡!$CG$5:$CG$94,"="&amp;Q$3)</f>
        <v>100</v>
      </c>
      <c r="R25" s="52">
        <f>SUMIFS([1]章节关卡!$CH$5:$CH$94,[1]章节关卡!$BT$5:$BT$94,"="&amp;$A25,[1]章节关卡!$CG$5:$CG$94,"="&amp;R$3)</f>
        <v>5</v>
      </c>
      <c r="S25" s="52">
        <f>SUMIFS([1]章节关卡!$CJ$5:$CJ$94,[1]章节关卡!$BT$5:$BT$94,"="&amp;$A25,[1]章节关卡!$CI$5:$CI$94,"="&amp;S$3)</f>
        <v>2</v>
      </c>
      <c r="T25" s="63">
        <f>SUMIFS([1]章节关卡!$ED25:$ED114,[1]章节关卡!$DK$5:$DK$94,"="&amp;$A25)</f>
        <v>131250</v>
      </c>
      <c r="W25" s="54" t="s">
        <v>727</v>
      </c>
      <c r="X25" s="54">
        <v>95</v>
      </c>
      <c r="Y25" s="54"/>
      <c r="Z25" s="54"/>
      <c r="AA25" s="54">
        <v>32</v>
      </c>
      <c r="AB25" s="54">
        <v>8</v>
      </c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Q25" s="54">
        <v>21</v>
      </c>
      <c r="AR25" s="54">
        <v>110</v>
      </c>
      <c r="AS25" s="13">
        <f>[1]挂机升级突破!G28*[1]挂机升级突破!G$2</f>
        <v>5</v>
      </c>
      <c r="AT25" s="13">
        <f>[1]挂机升级突破!H28*[1]挂机升级突破!H$2</f>
        <v>2.5</v>
      </c>
      <c r="AU25" s="13">
        <f>[1]挂机升级突破!I28*[1]挂机升级突破!I$2</f>
        <v>1</v>
      </c>
      <c r="AV25" s="13">
        <f>[1]挂机升级突破!J28*[1]挂机升级突破!J$2</f>
        <v>0.4</v>
      </c>
      <c r="AW25" s="13">
        <f>[1]挂机升级突破!K28*[1]挂机升级突破!K$2</f>
        <v>0</v>
      </c>
      <c r="AX25" s="13">
        <f>[1]挂机升级突破!L28*[1]挂机升级突破!L$2</f>
        <v>0.375</v>
      </c>
      <c r="AY25" s="13">
        <f>[1]挂机升级突破!M28*[1]挂机升级突破!M$2</f>
        <v>0.15</v>
      </c>
      <c r="AZ25" s="13">
        <f>[1]挂机升级突破!N28*[1]挂机升级突破!N$2</f>
        <v>0.15</v>
      </c>
      <c r="BA25" s="13">
        <f>[1]挂机升级突破!O28*[1]挂机升级突破!O$2</f>
        <v>0</v>
      </c>
      <c r="BB25" s="13">
        <f>[1]挂机升级突破!P28*[1]挂机升级突破!P$2</f>
        <v>0</v>
      </c>
      <c r="BC25" s="13">
        <f>[1]挂机升级突破!Q28*60</f>
        <v>13500</v>
      </c>
      <c r="BD25" s="13">
        <f>[1]挂机升级突破!R28*60</f>
        <v>8400</v>
      </c>
    </row>
    <row r="26" spans="1:56" ht="16.5" x14ac:dyDescent="0.2">
      <c r="A26" s="52">
        <v>22</v>
      </c>
      <c r="B26" s="52">
        <v>1</v>
      </c>
      <c r="C26" s="52">
        <f>[1]章节关卡!$P27</f>
        <v>115</v>
      </c>
      <c r="D26" s="52">
        <f>SUMIFS([1]章节关卡!$BF$5:$BF$304,[1]章节关卡!$BB$5:$BB$304,"="&amp;$A26)</f>
        <v>105750</v>
      </c>
      <c r="E26" s="52">
        <f>SUMIFS([1]章节关卡!$BE$5:$BE$304,[1]章节关卡!$BB$5:$BB$304,"="&amp;$A26)</f>
        <v>45000</v>
      </c>
      <c r="F26" s="52">
        <f>SUMIFS([1]章节关卡!$EB$5:$EB$94,[1]章节关卡!$DK$5:$DK$94,"="&amp;$A26,[1]章节关卡!$EA$5:$EA$94,"="&amp;F$3)</f>
        <v>0</v>
      </c>
      <c r="G26" s="52">
        <f>SUMIFS([1]章节关卡!$EB$5:$EB$94,[1]章节关卡!$DK$5:$DK$94,"="&amp;$A26,[1]章节关卡!$EA$5:$EA$94,"="&amp;G$3)</f>
        <v>0</v>
      </c>
      <c r="H26" s="52">
        <f>SUMIFS([1]章节关卡!$EB$5:$EB$94,[1]章节关卡!$DK$5:$DK$94,"="&amp;$A26,[1]章节关卡!$EA$5:$EA$94,"="&amp;H$3)</f>
        <v>0</v>
      </c>
      <c r="I26" s="52">
        <f>SUMIFS([1]章节关卡!$EB$5:$EB$94,[1]章节关卡!$DK$5:$DK$94,"="&amp;$A26,[1]章节关卡!$EA$5:$EA$94,"="&amp;I$3)</f>
        <v>0</v>
      </c>
      <c r="J26" s="52">
        <f>SUMIFS([1]章节关卡!$EB$5:$EB$94,[1]章节关卡!$DK$5:$DK$94,"="&amp;$A26,[1]章节关卡!$EA$5:$EA$94,"="&amp;J$3)</f>
        <v>5</v>
      </c>
      <c r="K26" s="52">
        <f>SUMIFS([1]章节关卡!$DZ$5:$DZ$94,[1]章节关卡!$DK$5:$DK$94,"="&amp;$A26,[1]章节关卡!$DY$5:$DY$94,"="&amp;K$3)</f>
        <v>0</v>
      </c>
      <c r="L26" s="52">
        <f>SUMIFS([1]章节关卡!$DZ$5:$DZ$94,[1]章节关卡!$DK$5:$DK$94,"="&amp;$A26,[1]章节关卡!$DY$5:$DY$94,"="&amp;L$3)</f>
        <v>0</v>
      </c>
      <c r="M26" s="52">
        <f>SUMIFS([1]章节关卡!$DZ$5:$DZ$94,[1]章节关卡!$DK$5:$DK$94,"="&amp;$A26,[1]章节关卡!$DY$5:$DY$94,"="&amp;M$3)</f>
        <v>0</v>
      </c>
      <c r="N26" s="52">
        <f>SUMIFS([1]章节关卡!$DZ$5:$DZ$94,[1]章节关卡!$DK$5:$DK$94,"="&amp;$A26,[1]章节关卡!$DY$5:$DY$94,"="&amp;N$3)</f>
        <v>0</v>
      </c>
      <c r="O26" s="52">
        <f>SUMIFS([1]章节关卡!$DZ$5:$DZ$94,[1]章节关卡!$DK$5:$DK$94,"="&amp;$A26,[1]章节关卡!$DY$5:$DY$94,"="&amp;O$3)</f>
        <v>0</v>
      </c>
      <c r="P26" s="52">
        <f>SUMIFS([1]章节关卡!$CL$5:$CL$94,[1]章节关卡!$BT$5:$BT$94,"="&amp;$A26,[1]章节关卡!$CK$5:$CK$94,"="&amp;P$3)+SUMIFS([1]章节关卡!$CJ$5:$CJ$94,[1]章节关卡!$BT$5:$BT$94,"="&amp;$A26,[1]章节关卡!$CI$5:$CI$94,"="&amp;P$3)</f>
        <v>108000</v>
      </c>
      <c r="Q26" s="52">
        <f>SUMIFS([1]章节关卡!$CH$5:$CH$94,[1]章节关卡!$BT$5:$BT$94,"="&amp;$A26,[1]章节关卡!$CG$5:$CG$94,"="&amp;Q$3)</f>
        <v>100</v>
      </c>
      <c r="R26" s="52">
        <f>SUMIFS([1]章节关卡!$CH$5:$CH$94,[1]章节关卡!$BT$5:$BT$94,"="&amp;$A26,[1]章节关卡!$CG$5:$CG$94,"="&amp;R$3)</f>
        <v>5</v>
      </c>
      <c r="S26" s="52">
        <f>SUMIFS([1]章节关卡!$CJ$5:$CJ$94,[1]章节关卡!$BT$5:$BT$94,"="&amp;$A26,[1]章节关卡!$CI$5:$CI$94,"="&amp;S$3)</f>
        <v>2</v>
      </c>
      <c r="T26" s="63">
        <f>SUMIFS([1]章节关卡!$ED26:$ED115,[1]章节关卡!$DK$5:$DK$94,"="&amp;$A26)</f>
        <v>144000</v>
      </c>
      <c r="W26" s="54" t="s">
        <v>727</v>
      </c>
      <c r="X26" s="54">
        <v>105</v>
      </c>
      <c r="Y26" s="54"/>
      <c r="Z26" s="54"/>
      <c r="AA26" s="54">
        <v>16</v>
      </c>
      <c r="AB26" s="54">
        <v>15</v>
      </c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Q26" s="54">
        <v>22</v>
      </c>
      <c r="AR26" s="54">
        <v>115</v>
      </c>
      <c r="AS26" s="13">
        <f>[1]挂机升级突破!G29*[1]挂机升级突破!G$2</f>
        <v>5</v>
      </c>
      <c r="AT26" s="13">
        <f>[1]挂机升级突破!H29*[1]挂机升级突破!H$2</f>
        <v>2.5</v>
      </c>
      <c r="AU26" s="13">
        <f>[1]挂机升级突破!I29*[1]挂机升级突破!I$2</f>
        <v>1</v>
      </c>
      <c r="AV26" s="13">
        <f>[1]挂机升级突破!J29*[1]挂机升级突破!J$2</f>
        <v>0.5</v>
      </c>
      <c r="AW26" s="13">
        <f>[1]挂机升级突破!K29*[1]挂机升级突破!K$2</f>
        <v>0</v>
      </c>
      <c r="AX26" s="13">
        <f>[1]挂机升级突破!L29*[1]挂机升级突破!L$2</f>
        <v>0.375</v>
      </c>
      <c r="AY26" s="13">
        <f>[1]挂机升级突破!M29*[1]挂机升级突破!M$2</f>
        <v>0.15</v>
      </c>
      <c r="AZ26" s="13">
        <f>[1]挂机升级突破!N29*[1]挂机升级突破!N$2</f>
        <v>0.12</v>
      </c>
      <c r="BA26" s="13">
        <f>[1]挂机升级突破!O29*[1]挂机升级突破!O$2</f>
        <v>0</v>
      </c>
      <c r="BB26" s="13">
        <f>[1]挂机升级突破!P29*[1]挂机升级突破!P$2</f>
        <v>0</v>
      </c>
      <c r="BC26" s="13">
        <f>[1]挂机升级突破!Q29*60</f>
        <v>14100</v>
      </c>
      <c r="BD26" s="13">
        <f>[1]挂机升级突破!R29*60</f>
        <v>9000</v>
      </c>
    </row>
    <row r="27" spans="1:56" ht="16.5" x14ac:dyDescent="0.2">
      <c r="A27" s="52">
        <v>23</v>
      </c>
      <c r="B27" s="52">
        <v>1</v>
      </c>
      <c r="C27" s="52">
        <f>[1]章节关卡!$P28</f>
        <v>120</v>
      </c>
      <c r="D27" s="52">
        <f>SUMIFS([1]章节关卡!$BF$5:$BF$304,[1]章节关卡!$BB$5:$BB$304,"="&amp;$A27)</f>
        <v>112500</v>
      </c>
      <c r="E27" s="52">
        <f>SUMIFS([1]章节关卡!$BE$5:$BE$304,[1]章节关卡!$BB$5:$BB$304,"="&amp;$A27)</f>
        <v>48000</v>
      </c>
      <c r="F27" s="52">
        <f>SUMIFS([1]章节关卡!$EB$5:$EB$94,[1]章节关卡!$DK$5:$DK$94,"="&amp;$A27,[1]章节关卡!$EA$5:$EA$94,"="&amp;F$3)</f>
        <v>0</v>
      </c>
      <c r="G27" s="52">
        <f>SUMIFS([1]章节关卡!$EB$5:$EB$94,[1]章节关卡!$DK$5:$DK$94,"="&amp;$A27,[1]章节关卡!$EA$5:$EA$94,"="&amp;G$3)</f>
        <v>0</v>
      </c>
      <c r="H27" s="52">
        <f>SUMIFS([1]章节关卡!$EB$5:$EB$94,[1]章节关卡!$DK$5:$DK$94,"="&amp;$A27,[1]章节关卡!$EA$5:$EA$94,"="&amp;H$3)</f>
        <v>0</v>
      </c>
      <c r="I27" s="52">
        <f>SUMIFS([1]章节关卡!$EB$5:$EB$94,[1]章节关卡!$DK$5:$DK$94,"="&amp;$A27,[1]章节关卡!$EA$5:$EA$94,"="&amp;I$3)</f>
        <v>0</v>
      </c>
      <c r="J27" s="52">
        <f>SUMIFS([1]章节关卡!$EB$5:$EB$94,[1]章节关卡!$DK$5:$DK$94,"="&amp;$A27,[1]章节关卡!$EA$5:$EA$94,"="&amp;J$3)</f>
        <v>8</v>
      </c>
      <c r="K27" s="52">
        <f>SUMIFS([1]章节关卡!$DZ$5:$DZ$94,[1]章节关卡!$DK$5:$DK$94,"="&amp;$A27,[1]章节关卡!$DY$5:$DY$94,"="&amp;K$3)</f>
        <v>0</v>
      </c>
      <c r="L27" s="52">
        <f>SUMIFS([1]章节关卡!$DZ$5:$DZ$94,[1]章节关卡!$DK$5:$DK$94,"="&amp;$A27,[1]章节关卡!$DY$5:$DY$94,"="&amp;L$3)</f>
        <v>0</v>
      </c>
      <c r="M27" s="52">
        <f>SUMIFS([1]章节关卡!$DZ$5:$DZ$94,[1]章节关卡!$DK$5:$DK$94,"="&amp;$A27,[1]章节关卡!$DY$5:$DY$94,"="&amp;M$3)</f>
        <v>0</v>
      </c>
      <c r="N27" s="52">
        <f>SUMIFS([1]章节关卡!$DZ$5:$DZ$94,[1]章节关卡!$DK$5:$DK$94,"="&amp;$A27,[1]章节关卡!$DY$5:$DY$94,"="&amp;N$3)</f>
        <v>0</v>
      </c>
      <c r="O27" s="52">
        <f>SUMIFS([1]章节关卡!$DZ$5:$DZ$94,[1]章节关卡!$DK$5:$DK$94,"="&amp;$A27,[1]章节关卡!$DY$5:$DY$94,"="&amp;O$3)</f>
        <v>0</v>
      </c>
      <c r="P27" s="52">
        <f>SUMIFS([1]章节关卡!$CL$5:$CL$94,[1]章节关卡!$BT$5:$BT$94,"="&amp;$A27,[1]章节关卡!$CK$5:$CK$94,"="&amp;P$3)+SUMIFS([1]章节关卡!$CJ$5:$CJ$94,[1]章节关卡!$BT$5:$BT$94,"="&amp;$A27,[1]章节关卡!$CI$5:$CI$94,"="&amp;P$3)</f>
        <v>115200</v>
      </c>
      <c r="Q27" s="52">
        <f>SUMIFS([1]章节关卡!$CH$5:$CH$94,[1]章节关卡!$BT$5:$BT$94,"="&amp;$A27,[1]章节关卡!$CG$5:$CG$94,"="&amp;Q$3)</f>
        <v>100</v>
      </c>
      <c r="R27" s="52">
        <f>SUMIFS([1]章节关卡!$CH$5:$CH$94,[1]章节关卡!$BT$5:$BT$94,"="&amp;$A27,[1]章节关卡!$CG$5:$CG$94,"="&amp;R$3)</f>
        <v>5</v>
      </c>
      <c r="S27" s="52">
        <f>SUMIFS([1]章节关卡!$CJ$5:$CJ$94,[1]章节关卡!$BT$5:$BT$94,"="&amp;$A27,[1]章节关卡!$CI$5:$CI$94,"="&amp;S$3)</f>
        <v>2</v>
      </c>
      <c r="T27" s="63">
        <f>SUMIFS([1]章节关卡!$ED27:$ED116,[1]章节关卡!$DK$5:$DK$94,"="&amp;$A27)</f>
        <v>129600</v>
      </c>
      <c r="W27" s="54" t="s">
        <v>727</v>
      </c>
      <c r="X27" s="54">
        <v>115</v>
      </c>
      <c r="Y27" s="54"/>
      <c r="Z27" s="54"/>
      <c r="AA27" s="54"/>
      <c r="AB27" s="54">
        <v>24</v>
      </c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Q27" s="54">
        <v>23</v>
      </c>
      <c r="AR27" s="54">
        <v>120</v>
      </c>
      <c r="AS27" s="13">
        <f>[1]挂机升级突破!G30*[1]挂机升级突破!G$2</f>
        <v>5</v>
      </c>
      <c r="AT27" s="13">
        <f>[1]挂机升级突破!H30*[1]挂机升级突破!H$2</f>
        <v>2.5</v>
      </c>
      <c r="AU27" s="13">
        <f>[1]挂机升级突破!I30*[1]挂机升级突破!I$2</f>
        <v>1</v>
      </c>
      <c r="AV27" s="13">
        <f>[1]挂机升级突破!J30*[1]挂机升级突破!J$2</f>
        <v>0.5</v>
      </c>
      <c r="AW27" s="13">
        <f>[1]挂机升级突破!K30*[1]挂机升级突破!K$2</f>
        <v>0.05</v>
      </c>
      <c r="AX27" s="13">
        <f>[1]挂机升级突破!L30*[1]挂机升级突破!L$2</f>
        <v>0.375</v>
      </c>
      <c r="AY27" s="13">
        <f>[1]挂机升级突破!M30*[1]挂机升级突破!M$2</f>
        <v>0.15</v>
      </c>
      <c r="AZ27" s="13">
        <f>[1]挂机升级突破!N30*[1]挂机升级突破!N$2</f>
        <v>9.7500000000000003E-2</v>
      </c>
      <c r="BA27" s="13">
        <f>[1]挂机升级突破!O30*[1]挂机升级突破!O$2</f>
        <v>0</v>
      </c>
      <c r="BB27" s="13">
        <f>[1]挂机升级突破!P30*[1]挂机升级突破!P$2</f>
        <v>0</v>
      </c>
      <c r="BC27" s="13">
        <f>[1]挂机升级突破!Q30*60</f>
        <v>15000</v>
      </c>
      <c r="BD27" s="13">
        <f>[1]挂机升级突破!R30*60</f>
        <v>9600</v>
      </c>
    </row>
    <row r="28" spans="1:56" ht="16.5" x14ac:dyDescent="0.2">
      <c r="A28" s="52">
        <v>24</v>
      </c>
      <c r="B28" s="52">
        <v>1</v>
      </c>
      <c r="C28" s="52">
        <f>[1]章节关卡!$P29</f>
        <v>125</v>
      </c>
      <c r="D28" s="52">
        <f>SUMIFS([1]章节关卡!$BF$5:$BF$304,[1]章节关卡!$BB$5:$BB$304,"="&amp;$A28)</f>
        <v>123750</v>
      </c>
      <c r="E28" s="52">
        <f>SUMIFS([1]章节关卡!$BE$5:$BE$304,[1]章节关卡!$BB$5:$BB$304,"="&amp;$A28)</f>
        <v>51000</v>
      </c>
      <c r="F28" s="52">
        <f>SUMIFS([1]章节关卡!$EB$5:$EB$94,[1]章节关卡!$DK$5:$DK$94,"="&amp;$A28,[1]章节关卡!$EA$5:$EA$94,"="&amp;F$3)</f>
        <v>0</v>
      </c>
      <c r="G28" s="52">
        <f>SUMIFS([1]章节关卡!$EB$5:$EB$94,[1]章节关卡!$DK$5:$DK$94,"="&amp;$A28,[1]章节关卡!$EA$5:$EA$94,"="&amp;G$3)</f>
        <v>0</v>
      </c>
      <c r="H28" s="52">
        <f>SUMIFS([1]章节关卡!$EB$5:$EB$94,[1]章节关卡!$DK$5:$DK$94,"="&amp;$A28,[1]章节关卡!$EA$5:$EA$94,"="&amp;H$3)</f>
        <v>0</v>
      </c>
      <c r="I28" s="52">
        <f>SUMIFS([1]章节关卡!$EB$5:$EB$94,[1]章节关卡!$DK$5:$DK$94,"="&amp;$A28,[1]章节关卡!$EA$5:$EA$94,"="&amp;I$3)</f>
        <v>0</v>
      </c>
      <c r="J28" s="52">
        <f>SUMIFS([1]章节关卡!$EB$5:$EB$94,[1]章节关卡!$DK$5:$DK$94,"="&amp;$A28,[1]章节关卡!$EA$5:$EA$94,"="&amp;J$3)</f>
        <v>12</v>
      </c>
      <c r="K28" s="52">
        <f>SUMIFS([1]章节关卡!$DZ$5:$DZ$94,[1]章节关卡!$DK$5:$DK$94,"="&amp;$A28,[1]章节关卡!$DY$5:$DY$94,"="&amp;K$3)</f>
        <v>0</v>
      </c>
      <c r="L28" s="52">
        <f>SUMIFS([1]章节关卡!$DZ$5:$DZ$94,[1]章节关卡!$DK$5:$DK$94,"="&amp;$A28,[1]章节关卡!$DY$5:$DY$94,"="&amp;L$3)</f>
        <v>0</v>
      </c>
      <c r="M28" s="52">
        <f>SUMIFS([1]章节关卡!$DZ$5:$DZ$94,[1]章节关卡!$DK$5:$DK$94,"="&amp;$A28,[1]章节关卡!$DY$5:$DY$94,"="&amp;M$3)</f>
        <v>0</v>
      </c>
      <c r="N28" s="52">
        <f>SUMIFS([1]章节关卡!$DZ$5:$DZ$94,[1]章节关卡!$DK$5:$DK$94,"="&amp;$A28,[1]章节关卡!$DY$5:$DY$94,"="&amp;N$3)</f>
        <v>0</v>
      </c>
      <c r="O28" s="52">
        <f>SUMIFS([1]章节关卡!$DZ$5:$DZ$94,[1]章节关卡!$DK$5:$DK$94,"="&amp;$A28,[1]章节关卡!$DY$5:$DY$94,"="&amp;O$3)</f>
        <v>0</v>
      </c>
      <c r="P28" s="52">
        <f>SUMIFS([1]章节关卡!$CL$5:$CL$94,[1]章节关卡!$BT$5:$BT$94,"="&amp;$A28,[1]章节关卡!$CK$5:$CK$94,"="&amp;P$3)+SUMIFS([1]章节关卡!$CJ$5:$CJ$94,[1]章节关卡!$BT$5:$BT$94,"="&amp;$A28,[1]章节关卡!$CI$5:$CI$94,"="&amp;P$3)</f>
        <v>122400</v>
      </c>
      <c r="Q28" s="52">
        <f>SUMIFS([1]章节关卡!$CH$5:$CH$94,[1]章节关卡!$BT$5:$BT$94,"="&amp;$A28,[1]章节关卡!$CG$5:$CG$94,"="&amp;Q$3)</f>
        <v>100</v>
      </c>
      <c r="R28" s="52">
        <f>SUMIFS([1]章节关卡!$CH$5:$CH$94,[1]章节关卡!$BT$5:$BT$94,"="&amp;$A28,[1]章节关卡!$CG$5:$CG$94,"="&amp;R$3)</f>
        <v>5</v>
      </c>
      <c r="S28" s="52">
        <f>SUMIFS([1]章节关卡!$CJ$5:$CJ$94,[1]章节关卡!$BT$5:$BT$94,"="&amp;$A28,[1]章节关卡!$CI$5:$CI$94,"="&amp;S$3)</f>
        <v>2</v>
      </c>
      <c r="T28" s="63">
        <f>SUMIFS([1]章节关卡!$ED28:$ED117,[1]章节关卡!$DK$5:$DK$94,"="&amp;$A28)</f>
        <v>0</v>
      </c>
      <c r="W28" s="54" t="s">
        <v>727</v>
      </c>
      <c r="X28" s="54">
        <v>125</v>
      </c>
      <c r="Y28" s="54"/>
      <c r="Z28" s="54"/>
      <c r="AA28" s="54"/>
      <c r="AB28" s="54">
        <v>15</v>
      </c>
      <c r="AC28" s="54">
        <v>5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Q28" s="54">
        <v>24</v>
      </c>
      <c r="AR28" s="54">
        <v>125</v>
      </c>
      <c r="AS28" s="13">
        <f>[1]挂机升级突破!G31*[1]挂机升级突破!G$2</f>
        <v>5</v>
      </c>
      <c r="AT28" s="13">
        <f>[1]挂机升级突破!H31*[1]挂机升级突破!H$2</f>
        <v>2.5</v>
      </c>
      <c r="AU28" s="13">
        <f>[1]挂机升级突破!I31*[1]挂机升级突破!I$2</f>
        <v>1</v>
      </c>
      <c r="AV28" s="13">
        <f>[1]挂机升级突破!J31*[1]挂机升级突破!J$2</f>
        <v>0.5</v>
      </c>
      <c r="AW28" s="13">
        <f>[1]挂机升级突破!K31*[1]挂机升级突破!K$2</f>
        <v>8.7499999999999994E-2</v>
      </c>
      <c r="AX28" s="13">
        <f>[1]挂机升级突破!L31*[1]挂机升级突破!L$2</f>
        <v>0.375</v>
      </c>
      <c r="AY28" s="13">
        <f>[1]挂机升级突破!M31*[1]挂机升级突破!M$2</f>
        <v>0.15</v>
      </c>
      <c r="AZ28" s="13">
        <f>[1]挂机升级突破!N31*[1]挂机升级突破!N$2</f>
        <v>7.4999999999999997E-2</v>
      </c>
      <c r="BA28" s="13">
        <f>[1]挂机升级突破!O31*[1]挂机升级突破!O$2</f>
        <v>0</v>
      </c>
      <c r="BB28" s="13">
        <f>[1]挂机升级突破!P31*[1]挂机升级突破!P$2</f>
        <v>0</v>
      </c>
      <c r="BC28" s="13">
        <f>[1]挂机升级突破!Q31*60</f>
        <v>16500</v>
      </c>
      <c r="BD28" s="13">
        <f>[1]挂机升级突破!R31*60</f>
        <v>10200</v>
      </c>
    </row>
    <row r="29" spans="1:56" ht="16.5" x14ac:dyDescent="0.2">
      <c r="A29" s="52">
        <v>25</v>
      </c>
      <c r="B29" s="52">
        <v>1</v>
      </c>
      <c r="C29" s="52">
        <f>[1]章节关卡!$P30</f>
        <v>130</v>
      </c>
      <c r="D29" s="52">
        <f>SUMIFS([1]章节关卡!$BF$5:$BF$304,[1]章节关卡!$BB$5:$BB$304,"="&amp;$A29)</f>
        <v>135000</v>
      </c>
      <c r="E29" s="52">
        <f>SUMIFS([1]章节关卡!$BE$5:$BE$304,[1]章节关卡!$BB$5:$BB$304,"="&amp;$A29)</f>
        <v>54000</v>
      </c>
      <c r="F29" s="52">
        <f>SUMIFS([1]章节关卡!$EB$5:$EB$94,[1]章节关卡!$DK$5:$DK$94,"="&amp;$A29,[1]章节关卡!$EA$5:$EA$94,"="&amp;F$3)</f>
        <v>0</v>
      </c>
      <c r="G29" s="52">
        <f>SUMIFS([1]章节关卡!$EB$5:$EB$94,[1]章节关卡!$DK$5:$DK$94,"="&amp;$A29,[1]章节关卡!$EA$5:$EA$94,"="&amp;G$3)</f>
        <v>0</v>
      </c>
      <c r="H29" s="52">
        <f>SUMIFS([1]章节关卡!$EB$5:$EB$94,[1]章节关卡!$DK$5:$DK$94,"="&amp;$A29,[1]章节关卡!$EA$5:$EA$94,"="&amp;H$3)</f>
        <v>0</v>
      </c>
      <c r="I29" s="52">
        <f>SUMIFS([1]章节关卡!$EB$5:$EB$94,[1]章节关卡!$DK$5:$DK$94,"="&amp;$A29,[1]章节关卡!$EA$5:$EA$94,"="&amp;I$3)</f>
        <v>0</v>
      </c>
      <c r="J29" s="52">
        <f>SUMIFS([1]章节关卡!$EB$5:$EB$94,[1]章节关卡!$DK$5:$DK$94,"="&amp;$A29,[1]章节关卡!$EA$5:$EA$94,"="&amp;J$3)</f>
        <v>14</v>
      </c>
      <c r="K29" s="52">
        <f>SUMIFS([1]章节关卡!$DZ$5:$DZ$94,[1]章节关卡!$DK$5:$DK$94,"="&amp;$A29,[1]章节关卡!$DY$5:$DY$94,"="&amp;K$3)</f>
        <v>0</v>
      </c>
      <c r="L29" s="52">
        <f>SUMIFS([1]章节关卡!$DZ$5:$DZ$94,[1]章节关卡!$DK$5:$DK$94,"="&amp;$A29,[1]章节关卡!$DY$5:$DY$94,"="&amp;L$3)</f>
        <v>0</v>
      </c>
      <c r="M29" s="52">
        <f>SUMIFS([1]章节关卡!$DZ$5:$DZ$94,[1]章节关卡!$DK$5:$DK$94,"="&amp;$A29,[1]章节关卡!$DY$5:$DY$94,"="&amp;M$3)</f>
        <v>0</v>
      </c>
      <c r="N29" s="52">
        <f>SUMIFS([1]章节关卡!$DZ$5:$DZ$94,[1]章节关卡!$DK$5:$DK$94,"="&amp;$A29,[1]章节关卡!$DY$5:$DY$94,"="&amp;N$3)</f>
        <v>0</v>
      </c>
      <c r="O29" s="52">
        <f>SUMIFS([1]章节关卡!$DZ$5:$DZ$94,[1]章节关卡!$DK$5:$DK$94,"="&amp;$A29,[1]章节关卡!$DY$5:$DY$94,"="&amp;O$3)</f>
        <v>0</v>
      </c>
      <c r="P29" s="52">
        <f>SUMIFS([1]章节关卡!$CL$5:$CL$94,[1]章节关卡!$BT$5:$BT$94,"="&amp;$A29,[1]章节关卡!$CK$5:$CK$94,"="&amp;P$3)+SUMIFS([1]章节关卡!$CJ$5:$CJ$94,[1]章节关卡!$BT$5:$BT$94,"="&amp;$A29,[1]章节关卡!$CI$5:$CI$94,"="&amp;P$3)</f>
        <v>129600</v>
      </c>
      <c r="Q29" s="52">
        <f>SUMIFS([1]章节关卡!$CH$5:$CH$94,[1]章节关卡!$BT$5:$BT$94,"="&amp;$A29,[1]章节关卡!$CG$5:$CG$94,"="&amp;Q$3)</f>
        <v>100</v>
      </c>
      <c r="R29" s="52">
        <f>SUMIFS([1]章节关卡!$CH$5:$CH$94,[1]章节关卡!$BT$5:$BT$94,"="&amp;$A29,[1]章节关卡!$CG$5:$CG$94,"="&amp;R$3)</f>
        <v>5</v>
      </c>
      <c r="S29" s="52">
        <f>SUMIFS([1]章节关卡!$CJ$5:$CJ$94,[1]章节关卡!$BT$5:$BT$94,"="&amp;$A29,[1]章节关卡!$CI$5:$CI$94,"="&amp;S$3)</f>
        <v>2</v>
      </c>
      <c r="T29" s="63">
        <f>SUMIFS([1]章节关卡!$ED29:$ED118,[1]章节关卡!$DK$5:$DK$94,"="&amp;$A29)</f>
        <v>0</v>
      </c>
      <c r="W29" s="54" t="s">
        <v>727</v>
      </c>
      <c r="X29" s="54">
        <v>140</v>
      </c>
      <c r="Y29" s="54"/>
      <c r="Z29" s="54"/>
      <c r="AA29" s="54"/>
      <c r="AB29" s="54"/>
      <c r="AC29" s="54">
        <v>10</v>
      </c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Q29" s="54">
        <v>25</v>
      </c>
      <c r="AR29" s="54">
        <v>130</v>
      </c>
      <c r="AS29" s="13">
        <f>[1]挂机升级突破!G32*[1]挂机升级突破!G$2</f>
        <v>5</v>
      </c>
      <c r="AT29" s="13">
        <f>[1]挂机升级突破!H32*[1]挂机升级突破!H$2</f>
        <v>2.5</v>
      </c>
      <c r="AU29" s="13">
        <f>[1]挂机升级突破!I32*[1]挂机升级突破!I$2</f>
        <v>1</v>
      </c>
      <c r="AV29" s="13">
        <f>[1]挂机升级突破!J32*[1]挂机升级突破!J$2</f>
        <v>0.5</v>
      </c>
      <c r="AW29" s="13">
        <f>[1]挂机升级突破!K32*[1]挂机升级突破!K$2</f>
        <v>0.125</v>
      </c>
      <c r="AX29" s="13">
        <f>[1]挂机升级突破!L32*[1]挂机升级突破!L$2</f>
        <v>0.375</v>
      </c>
      <c r="AY29" s="13">
        <f>[1]挂机升级突破!M32*[1]挂机升级突破!M$2</f>
        <v>0.15</v>
      </c>
      <c r="AZ29" s="13">
        <f>[1]挂机升级突破!N32*[1]挂机升级突破!N$2</f>
        <v>7.4999999999999997E-2</v>
      </c>
      <c r="BA29" s="13">
        <f>[1]挂机升级突破!O32*[1]挂机升级突破!O$2</f>
        <v>0</v>
      </c>
      <c r="BB29" s="13">
        <f>[1]挂机升级突破!P32*[1]挂机升级突破!P$2</f>
        <v>0</v>
      </c>
      <c r="BC29" s="13">
        <f>[1]挂机升级突破!Q32*60</f>
        <v>18000</v>
      </c>
      <c r="BD29" s="13">
        <f>[1]挂机升级突破!R32*60</f>
        <v>10800</v>
      </c>
    </row>
    <row r="30" spans="1:56" ht="16.5" x14ac:dyDescent="0.2">
      <c r="A30" s="52">
        <v>26</v>
      </c>
      <c r="B30" s="52">
        <v>1</v>
      </c>
      <c r="C30" s="52">
        <f>[1]章节关卡!$P31</f>
        <v>135</v>
      </c>
      <c r="D30" s="52">
        <f>SUMIFS([1]章节关卡!$BF$5:$BF$304,[1]章节关卡!$BB$5:$BB$304,"="&amp;$A30)</f>
        <v>146250</v>
      </c>
      <c r="E30" s="52">
        <f>SUMIFS([1]章节关卡!$BE$5:$BE$304,[1]章节关卡!$BB$5:$BB$304,"="&amp;$A30)</f>
        <v>57000</v>
      </c>
      <c r="F30" s="52">
        <f>SUMIFS([1]章节关卡!$EB$5:$EB$94,[1]章节关卡!$DK$5:$DK$94,"="&amp;$A30,[1]章节关卡!$EA$5:$EA$94,"="&amp;F$3)</f>
        <v>0</v>
      </c>
      <c r="G30" s="52">
        <f>SUMIFS([1]章节关卡!$EB$5:$EB$94,[1]章节关卡!$DK$5:$DK$94,"="&amp;$A30,[1]章节关卡!$EA$5:$EA$94,"="&amp;G$3)</f>
        <v>0</v>
      </c>
      <c r="H30" s="52">
        <f>SUMIFS([1]章节关卡!$EB$5:$EB$94,[1]章节关卡!$DK$5:$DK$94,"="&amp;$A30,[1]章节关卡!$EA$5:$EA$94,"="&amp;H$3)</f>
        <v>0</v>
      </c>
      <c r="I30" s="52">
        <f>SUMIFS([1]章节关卡!$EB$5:$EB$94,[1]章节关卡!$DK$5:$DK$94,"="&amp;$A30,[1]章节关卡!$EA$5:$EA$94,"="&amp;I$3)</f>
        <v>0</v>
      </c>
      <c r="J30" s="52">
        <f>SUMIFS([1]章节关卡!$EB$5:$EB$94,[1]章节关卡!$DK$5:$DK$94,"="&amp;$A30,[1]章节关卡!$EA$5:$EA$94,"="&amp;J$3)</f>
        <v>18</v>
      </c>
      <c r="K30" s="52">
        <f>SUMIFS([1]章节关卡!$DZ$5:$DZ$94,[1]章节关卡!$DK$5:$DK$94,"="&amp;$A30,[1]章节关卡!$DY$5:$DY$94,"="&amp;K$3)</f>
        <v>0</v>
      </c>
      <c r="L30" s="52">
        <f>SUMIFS([1]章节关卡!$DZ$5:$DZ$94,[1]章节关卡!$DK$5:$DK$94,"="&amp;$A30,[1]章节关卡!$DY$5:$DY$94,"="&amp;L$3)</f>
        <v>0</v>
      </c>
      <c r="M30" s="52">
        <f>SUMIFS([1]章节关卡!$DZ$5:$DZ$94,[1]章节关卡!$DK$5:$DK$94,"="&amp;$A30,[1]章节关卡!$DY$5:$DY$94,"="&amp;M$3)</f>
        <v>0</v>
      </c>
      <c r="N30" s="52">
        <f>SUMIFS([1]章节关卡!$DZ$5:$DZ$94,[1]章节关卡!$DK$5:$DK$94,"="&amp;$A30,[1]章节关卡!$DY$5:$DY$94,"="&amp;N$3)</f>
        <v>0</v>
      </c>
      <c r="O30" s="52">
        <f>SUMIFS([1]章节关卡!$DZ$5:$DZ$94,[1]章节关卡!$DK$5:$DK$94,"="&amp;$A30,[1]章节关卡!$DY$5:$DY$94,"="&amp;O$3)</f>
        <v>0</v>
      </c>
      <c r="P30" s="52">
        <f>SUMIFS([1]章节关卡!$CL$5:$CL$94,[1]章节关卡!$BT$5:$BT$94,"="&amp;$A30,[1]章节关卡!$CK$5:$CK$94,"="&amp;P$3)+SUMIFS([1]章节关卡!$CJ$5:$CJ$94,[1]章节关卡!$BT$5:$BT$94,"="&amp;$A30,[1]章节关卡!$CI$5:$CI$94,"="&amp;P$3)</f>
        <v>136800</v>
      </c>
      <c r="Q30" s="52">
        <f>SUMIFS([1]章节关卡!$CH$5:$CH$94,[1]章节关卡!$BT$5:$BT$94,"="&amp;$A30,[1]章节关卡!$CG$5:$CG$94,"="&amp;Q$3)</f>
        <v>100</v>
      </c>
      <c r="R30" s="52">
        <f>SUMIFS([1]章节关卡!$CH$5:$CH$94,[1]章节关卡!$BT$5:$BT$94,"="&amp;$A30,[1]章节关卡!$CG$5:$CG$94,"="&amp;R$3)</f>
        <v>5</v>
      </c>
      <c r="S30" s="52">
        <f>SUMIFS([1]章节关卡!$CJ$5:$CJ$94,[1]章节关卡!$BT$5:$BT$94,"="&amp;$A30,[1]章节关卡!$CI$5:$CI$94,"="&amp;S$3)</f>
        <v>2</v>
      </c>
      <c r="T30" s="63">
        <f>SUMIFS([1]章节关卡!$ED30:$ED119,[1]章节关卡!$DK$5:$DK$94,"="&amp;$A30)</f>
        <v>0</v>
      </c>
      <c r="W30" s="54" t="s">
        <v>728</v>
      </c>
      <c r="X30" s="54">
        <v>30</v>
      </c>
      <c r="Y30" s="54"/>
      <c r="Z30" s="54"/>
      <c r="AA30" s="54"/>
      <c r="AB30" s="54"/>
      <c r="AC30" s="54"/>
      <c r="AD30" s="54">
        <v>15</v>
      </c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Q30" s="54">
        <v>26</v>
      </c>
      <c r="AR30" s="54">
        <v>135</v>
      </c>
      <c r="AS30" s="13">
        <f>[1]挂机升级突破!G33*[1]挂机升级突破!G$2</f>
        <v>5</v>
      </c>
      <c r="AT30" s="13">
        <f>[1]挂机升级突破!H33*[1]挂机升级突破!H$2</f>
        <v>2.5</v>
      </c>
      <c r="AU30" s="13">
        <f>[1]挂机升级突破!I33*[1]挂机升级突破!I$2</f>
        <v>1</v>
      </c>
      <c r="AV30" s="13">
        <f>[1]挂机升级突破!J33*[1]挂机升级突破!J$2</f>
        <v>0.5</v>
      </c>
      <c r="AW30" s="13">
        <f>[1]挂机升级突破!K33*[1]挂机升级突破!K$2</f>
        <v>0.16250000000000001</v>
      </c>
      <c r="AX30" s="13">
        <f>[1]挂机升级突破!L33*[1]挂机升级突破!L$2</f>
        <v>0.375</v>
      </c>
      <c r="AY30" s="13">
        <f>[1]挂机升级突破!M33*[1]挂机升级突破!M$2</f>
        <v>0.15</v>
      </c>
      <c r="AZ30" s="13">
        <f>[1]挂机升级突破!N33*[1]挂机升级突破!N$2</f>
        <v>7.4999999999999997E-2</v>
      </c>
      <c r="BA30" s="13">
        <f>[1]挂机升级突破!O33*[1]挂机升级突破!O$2</f>
        <v>0</v>
      </c>
      <c r="BB30" s="13">
        <f>[1]挂机升级突破!P33*[1]挂机升级突破!P$2</f>
        <v>0</v>
      </c>
      <c r="BC30" s="13">
        <f>[1]挂机升级突破!Q33*60</f>
        <v>19500</v>
      </c>
      <c r="BD30" s="13">
        <f>[1]挂机升级突破!R33*60</f>
        <v>11400</v>
      </c>
    </row>
    <row r="31" spans="1:56" ht="16.5" x14ac:dyDescent="0.2">
      <c r="A31" s="52">
        <v>27</v>
      </c>
      <c r="B31" s="52">
        <v>1</v>
      </c>
      <c r="C31" s="52">
        <f>[1]章节关卡!$P32</f>
        <v>140</v>
      </c>
      <c r="D31" s="52">
        <f>SUMIFS([1]章节关卡!$BF$5:$BF$304,[1]章节关卡!$BB$5:$BB$304,"="&amp;$A31)</f>
        <v>157500</v>
      </c>
      <c r="E31" s="52">
        <f>SUMIFS([1]章节关卡!$BE$5:$BE$304,[1]章节关卡!$BB$5:$BB$304,"="&amp;$A31)</f>
        <v>60000</v>
      </c>
      <c r="F31" s="52">
        <f>SUMIFS([1]章节关卡!$EB$5:$EB$94,[1]章节关卡!$DK$5:$DK$94,"="&amp;$A31,[1]章节关卡!$EA$5:$EA$94,"="&amp;F$3)</f>
        <v>0</v>
      </c>
      <c r="G31" s="52">
        <f>SUMIFS([1]章节关卡!$EB$5:$EB$94,[1]章节关卡!$DK$5:$DK$94,"="&amp;$A31,[1]章节关卡!$EA$5:$EA$94,"="&amp;G$3)</f>
        <v>0</v>
      </c>
      <c r="H31" s="52">
        <f>SUMIFS([1]章节关卡!$EB$5:$EB$94,[1]章节关卡!$DK$5:$DK$94,"="&amp;$A31,[1]章节关卡!$EA$5:$EA$94,"="&amp;H$3)</f>
        <v>0</v>
      </c>
      <c r="I31" s="52">
        <f>SUMIFS([1]章节关卡!$EB$5:$EB$94,[1]章节关卡!$DK$5:$DK$94,"="&amp;$A31,[1]章节关卡!$EA$5:$EA$94,"="&amp;I$3)</f>
        <v>0</v>
      </c>
      <c r="J31" s="52">
        <f>SUMIFS([1]章节关卡!$EB$5:$EB$94,[1]章节关卡!$DK$5:$DK$94,"="&amp;$A31,[1]章节关卡!$EA$5:$EA$94,"="&amp;J$3)</f>
        <v>23</v>
      </c>
      <c r="K31" s="52">
        <f>SUMIFS([1]章节关卡!$DZ$5:$DZ$94,[1]章节关卡!$DK$5:$DK$94,"="&amp;$A31,[1]章节关卡!$DY$5:$DY$94,"="&amp;K$3)</f>
        <v>0</v>
      </c>
      <c r="L31" s="52">
        <f>SUMIFS([1]章节关卡!$DZ$5:$DZ$94,[1]章节关卡!$DK$5:$DK$94,"="&amp;$A31,[1]章节关卡!$DY$5:$DY$94,"="&amp;L$3)</f>
        <v>0</v>
      </c>
      <c r="M31" s="52">
        <f>SUMIFS([1]章节关卡!$DZ$5:$DZ$94,[1]章节关卡!$DK$5:$DK$94,"="&amp;$A31,[1]章节关卡!$DY$5:$DY$94,"="&amp;M$3)</f>
        <v>0</v>
      </c>
      <c r="N31" s="52">
        <f>SUMIFS([1]章节关卡!$DZ$5:$DZ$94,[1]章节关卡!$DK$5:$DK$94,"="&amp;$A31,[1]章节关卡!$DY$5:$DY$94,"="&amp;N$3)</f>
        <v>0</v>
      </c>
      <c r="O31" s="52">
        <f>SUMIFS([1]章节关卡!$DZ$5:$DZ$94,[1]章节关卡!$DK$5:$DK$94,"="&amp;$A31,[1]章节关卡!$DY$5:$DY$94,"="&amp;O$3)</f>
        <v>0</v>
      </c>
      <c r="P31" s="52">
        <f>SUMIFS([1]章节关卡!$CL$5:$CL$94,[1]章节关卡!$BT$5:$BT$94,"="&amp;$A31,[1]章节关卡!$CK$5:$CK$94,"="&amp;P$3)+SUMIFS([1]章节关卡!$CJ$5:$CJ$94,[1]章节关卡!$BT$5:$BT$94,"="&amp;$A31,[1]章节关卡!$CI$5:$CI$94,"="&amp;P$3)</f>
        <v>144000</v>
      </c>
      <c r="Q31" s="52">
        <f>SUMIFS([1]章节关卡!$CH$5:$CH$94,[1]章节关卡!$BT$5:$BT$94,"="&amp;$A31,[1]章节关卡!$CG$5:$CG$94,"="&amp;Q$3)</f>
        <v>100</v>
      </c>
      <c r="R31" s="52">
        <f>SUMIFS([1]章节关卡!$CH$5:$CH$94,[1]章节关卡!$BT$5:$BT$94,"="&amp;$A31,[1]章节关卡!$CG$5:$CG$94,"="&amp;R$3)</f>
        <v>5</v>
      </c>
      <c r="S31" s="52">
        <f>SUMIFS([1]章节关卡!$CJ$5:$CJ$94,[1]章节关卡!$BT$5:$BT$94,"="&amp;$A31,[1]章节关卡!$CI$5:$CI$94,"="&amp;S$3)</f>
        <v>2</v>
      </c>
      <c r="T31" s="63">
        <f>SUMIFS([1]章节关卡!$ED31:$ED120,[1]章节关卡!$DK$5:$DK$94,"="&amp;$A31)</f>
        <v>0</v>
      </c>
      <c r="W31" s="54" t="s">
        <v>728</v>
      </c>
      <c r="X31" s="54">
        <v>40</v>
      </c>
      <c r="Y31" s="54"/>
      <c r="Z31" s="54"/>
      <c r="AA31" s="54"/>
      <c r="AB31" s="54"/>
      <c r="AC31" s="54"/>
      <c r="AD31" s="54">
        <v>30</v>
      </c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Q31" s="54">
        <v>27</v>
      </c>
      <c r="AR31" s="54">
        <v>140</v>
      </c>
      <c r="AS31" s="13">
        <f>[1]挂机升级突破!G34*[1]挂机升级突破!G$2</f>
        <v>5</v>
      </c>
      <c r="AT31" s="13">
        <f>[1]挂机升级突破!H34*[1]挂机升级突破!H$2</f>
        <v>2.5</v>
      </c>
      <c r="AU31" s="13">
        <f>[1]挂机升级突破!I34*[1]挂机升级突破!I$2</f>
        <v>1</v>
      </c>
      <c r="AV31" s="13">
        <f>[1]挂机升级突破!J34*[1]挂机升级突破!J$2</f>
        <v>0.5</v>
      </c>
      <c r="AW31" s="13">
        <f>[1]挂机升级突破!K34*[1]挂机升级突破!K$2</f>
        <v>0.2</v>
      </c>
      <c r="AX31" s="13">
        <f>[1]挂机升级突破!L34*[1]挂机升级突破!L$2</f>
        <v>0.375</v>
      </c>
      <c r="AY31" s="13">
        <f>[1]挂机升级突破!M34*[1]挂机升级突破!M$2</f>
        <v>0.15</v>
      </c>
      <c r="AZ31" s="13">
        <f>[1]挂机升级突破!N34*[1]挂机升级突破!N$2</f>
        <v>7.4999999999999997E-2</v>
      </c>
      <c r="BA31" s="13">
        <f>[1]挂机升级突破!O34*[1]挂机升级突破!O$2</f>
        <v>0</v>
      </c>
      <c r="BB31" s="13">
        <f>[1]挂机升级突破!P34*[1]挂机升级突破!P$2</f>
        <v>0</v>
      </c>
      <c r="BC31" s="13">
        <f>[1]挂机升级突破!Q34*60</f>
        <v>21000</v>
      </c>
      <c r="BD31" s="13">
        <f>[1]挂机升级突破!R34*60</f>
        <v>12000</v>
      </c>
    </row>
    <row r="32" spans="1:56" ht="16.5" x14ac:dyDescent="0.2">
      <c r="A32" s="52">
        <v>28</v>
      </c>
      <c r="B32" s="52">
        <v>1</v>
      </c>
      <c r="C32" s="52">
        <f>[1]章节关卡!$P33</f>
        <v>145</v>
      </c>
      <c r="D32" s="52">
        <f>SUMIFS([1]章节关卡!$BF$5:$BF$304,[1]章节关卡!$BB$5:$BB$304,"="&amp;$A32)</f>
        <v>168750</v>
      </c>
      <c r="E32" s="52">
        <f>SUMIFS([1]章节关卡!$BE$5:$BE$304,[1]章节关卡!$BB$5:$BB$304,"="&amp;$A32)</f>
        <v>63000</v>
      </c>
      <c r="F32" s="52">
        <f>SUMIFS([1]章节关卡!$EB$5:$EB$94,[1]章节关卡!$DK$5:$DK$94,"="&amp;$A32,[1]章节关卡!$EA$5:$EA$94,"="&amp;F$3)</f>
        <v>0</v>
      </c>
      <c r="G32" s="52">
        <f>SUMIFS([1]章节关卡!$EB$5:$EB$94,[1]章节关卡!$DK$5:$DK$94,"="&amp;$A32,[1]章节关卡!$EA$5:$EA$94,"="&amp;G$3)</f>
        <v>0</v>
      </c>
      <c r="H32" s="52">
        <f>SUMIFS([1]章节关卡!$EB$5:$EB$94,[1]章节关卡!$DK$5:$DK$94,"="&amp;$A32,[1]章节关卡!$EA$5:$EA$94,"="&amp;H$3)</f>
        <v>0</v>
      </c>
      <c r="I32" s="52">
        <f>SUMIFS([1]章节关卡!$EB$5:$EB$94,[1]章节关卡!$DK$5:$DK$94,"="&amp;$A32,[1]章节关卡!$EA$5:$EA$94,"="&amp;I$3)</f>
        <v>0</v>
      </c>
      <c r="J32" s="52">
        <f>SUMIFS([1]章节关卡!$EB$5:$EB$94,[1]章节关卡!$DK$5:$DK$94,"="&amp;$A32,[1]章节关卡!$EA$5:$EA$94,"="&amp;J$3)</f>
        <v>23</v>
      </c>
      <c r="K32" s="52">
        <f>SUMIFS([1]章节关卡!$DZ$5:$DZ$94,[1]章节关卡!$DK$5:$DK$94,"="&amp;$A32,[1]章节关卡!$DY$5:$DY$94,"="&amp;K$3)</f>
        <v>0</v>
      </c>
      <c r="L32" s="52">
        <f>SUMIFS([1]章节关卡!$DZ$5:$DZ$94,[1]章节关卡!$DK$5:$DK$94,"="&amp;$A32,[1]章节关卡!$DY$5:$DY$94,"="&amp;L$3)</f>
        <v>0</v>
      </c>
      <c r="M32" s="52">
        <f>SUMIFS([1]章节关卡!$DZ$5:$DZ$94,[1]章节关卡!$DK$5:$DK$94,"="&amp;$A32,[1]章节关卡!$DY$5:$DY$94,"="&amp;M$3)</f>
        <v>0</v>
      </c>
      <c r="N32" s="52">
        <f>SUMIFS([1]章节关卡!$DZ$5:$DZ$94,[1]章节关卡!$DK$5:$DK$94,"="&amp;$A32,[1]章节关卡!$DY$5:$DY$94,"="&amp;N$3)</f>
        <v>0</v>
      </c>
      <c r="O32" s="52">
        <f>SUMIFS([1]章节关卡!$DZ$5:$DZ$94,[1]章节关卡!$DK$5:$DK$94,"="&amp;$A32,[1]章节关卡!$DY$5:$DY$94,"="&amp;O$3)</f>
        <v>0</v>
      </c>
      <c r="P32" s="52">
        <f>SUMIFS([1]章节关卡!$CL$5:$CL$94,[1]章节关卡!$BT$5:$BT$94,"="&amp;$A32,[1]章节关卡!$CK$5:$CK$94,"="&amp;P$3)+SUMIFS([1]章节关卡!$CJ$5:$CJ$94,[1]章节关卡!$BT$5:$BT$94,"="&amp;$A32,[1]章节关卡!$CI$5:$CI$94,"="&amp;P$3)</f>
        <v>151200</v>
      </c>
      <c r="Q32" s="52">
        <f>SUMIFS([1]章节关卡!$CH$5:$CH$94,[1]章节关卡!$BT$5:$BT$94,"="&amp;$A32,[1]章节关卡!$CG$5:$CG$94,"="&amp;Q$3)</f>
        <v>100</v>
      </c>
      <c r="R32" s="52">
        <f>SUMIFS([1]章节关卡!$CH$5:$CH$94,[1]章节关卡!$BT$5:$BT$94,"="&amp;$A32,[1]章节关卡!$CG$5:$CG$94,"="&amp;R$3)</f>
        <v>5</v>
      </c>
      <c r="S32" s="52">
        <f>SUMIFS([1]章节关卡!$CJ$5:$CJ$94,[1]章节关卡!$BT$5:$BT$94,"="&amp;$A32,[1]章节关卡!$CI$5:$CI$94,"="&amp;S$3)</f>
        <v>2</v>
      </c>
      <c r="T32" s="63">
        <f>SUMIFS([1]章节关卡!$ED32:$ED121,[1]章节关卡!$DK$5:$DK$94,"="&amp;$A32)</f>
        <v>0</v>
      </c>
      <c r="W32" s="54" t="s">
        <v>728</v>
      </c>
      <c r="X32" s="54">
        <v>50</v>
      </c>
      <c r="Y32" s="54"/>
      <c r="Z32" s="54"/>
      <c r="AA32" s="54"/>
      <c r="AB32" s="54"/>
      <c r="AC32" s="54"/>
      <c r="AD32" s="54">
        <v>50</v>
      </c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Q32" s="54">
        <v>28</v>
      </c>
      <c r="AR32" s="54">
        <v>145</v>
      </c>
      <c r="AS32" s="13">
        <f>[1]挂机升级突破!G35*[1]挂机升级突破!G$2</f>
        <v>5</v>
      </c>
      <c r="AT32" s="13">
        <f>[1]挂机升级突破!H35*[1]挂机升级突破!H$2</f>
        <v>2.5</v>
      </c>
      <c r="AU32" s="13">
        <f>[1]挂机升级突破!I35*[1]挂机升级突破!I$2</f>
        <v>1</v>
      </c>
      <c r="AV32" s="13">
        <f>[1]挂机升级突破!J35*[1]挂机升级突破!J$2</f>
        <v>0.5</v>
      </c>
      <c r="AW32" s="13">
        <f>[1]挂机升级突破!K35*[1]挂机升级突破!K$2</f>
        <v>0.25</v>
      </c>
      <c r="AX32" s="13">
        <f>[1]挂机升级突破!L35*[1]挂机升级突破!L$2</f>
        <v>0.375</v>
      </c>
      <c r="AY32" s="13">
        <f>[1]挂机升级突破!M35*[1]挂机升级突破!M$2</f>
        <v>0.15</v>
      </c>
      <c r="AZ32" s="13">
        <f>[1]挂机升级突破!N35*[1]挂机升级突破!N$2</f>
        <v>7.4999999999999997E-2</v>
      </c>
      <c r="BA32" s="13">
        <f>[1]挂机升级突破!O35*[1]挂机升级突破!O$2</f>
        <v>0</v>
      </c>
      <c r="BB32" s="13">
        <f>[1]挂机升级突破!P35*[1]挂机升级突破!P$2</f>
        <v>0</v>
      </c>
      <c r="BC32" s="13">
        <f>[1]挂机升级突破!Q35*60</f>
        <v>22500</v>
      </c>
      <c r="BD32" s="13">
        <f>[1]挂机升级突破!R35*60</f>
        <v>12600</v>
      </c>
    </row>
    <row r="33" spans="1:56" ht="16.5" x14ac:dyDescent="0.2">
      <c r="A33" s="52">
        <v>29</v>
      </c>
      <c r="B33" s="52">
        <v>1</v>
      </c>
      <c r="C33" s="52">
        <f>[1]章节关卡!$P34</f>
        <v>150</v>
      </c>
      <c r="D33" s="52">
        <f>SUMIFS([1]章节关卡!$BF$5:$BF$304,[1]章节关卡!$BB$5:$BB$304,"="&amp;$A33)</f>
        <v>180000</v>
      </c>
      <c r="E33" s="52">
        <f>SUMIFS([1]章节关卡!$BE$5:$BE$304,[1]章节关卡!$BB$5:$BB$304,"="&amp;$A33)</f>
        <v>66000</v>
      </c>
      <c r="F33" s="52">
        <f>SUMIFS([1]章节关卡!$EB$5:$EB$94,[1]章节关卡!$DK$5:$DK$94,"="&amp;$A33,[1]章节关卡!$EA$5:$EA$94,"="&amp;F$3)</f>
        <v>0</v>
      </c>
      <c r="G33" s="52">
        <f>SUMIFS([1]章节关卡!$EB$5:$EB$94,[1]章节关卡!$DK$5:$DK$94,"="&amp;$A33,[1]章节关卡!$EA$5:$EA$94,"="&amp;G$3)</f>
        <v>0</v>
      </c>
      <c r="H33" s="52">
        <f>SUMIFS([1]章节关卡!$EB$5:$EB$94,[1]章节关卡!$DK$5:$DK$94,"="&amp;$A33,[1]章节关卡!$EA$5:$EA$94,"="&amp;H$3)</f>
        <v>0</v>
      </c>
      <c r="I33" s="52">
        <f>SUMIFS([1]章节关卡!$EB$5:$EB$94,[1]章节关卡!$DK$5:$DK$94,"="&amp;$A33,[1]章节关卡!$EA$5:$EA$94,"="&amp;I$3)</f>
        <v>0</v>
      </c>
      <c r="J33" s="52">
        <f>SUMIFS([1]章节关卡!$EB$5:$EB$94,[1]章节关卡!$DK$5:$DK$94,"="&amp;$A33,[1]章节关卡!$EA$5:$EA$94,"="&amp;J$3)</f>
        <v>23</v>
      </c>
      <c r="K33" s="52">
        <f>SUMIFS([1]章节关卡!$DZ$5:$DZ$94,[1]章节关卡!$DK$5:$DK$94,"="&amp;$A33,[1]章节关卡!$DY$5:$DY$94,"="&amp;K$3)</f>
        <v>0</v>
      </c>
      <c r="L33" s="52">
        <f>SUMIFS([1]章节关卡!$DZ$5:$DZ$94,[1]章节关卡!$DK$5:$DK$94,"="&amp;$A33,[1]章节关卡!$DY$5:$DY$94,"="&amp;L$3)</f>
        <v>0</v>
      </c>
      <c r="M33" s="52">
        <f>SUMIFS([1]章节关卡!$DZ$5:$DZ$94,[1]章节关卡!$DK$5:$DK$94,"="&amp;$A33,[1]章节关卡!$DY$5:$DY$94,"="&amp;M$3)</f>
        <v>0</v>
      </c>
      <c r="N33" s="52">
        <f>SUMIFS([1]章节关卡!$DZ$5:$DZ$94,[1]章节关卡!$DK$5:$DK$94,"="&amp;$A33,[1]章节关卡!$DY$5:$DY$94,"="&amp;N$3)</f>
        <v>0</v>
      </c>
      <c r="O33" s="52">
        <f>SUMIFS([1]章节关卡!$DZ$5:$DZ$94,[1]章节关卡!$DK$5:$DK$94,"="&amp;$A33,[1]章节关卡!$DY$5:$DY$94,"="&amp;O$3)</f>
        <v>0</v>
      </c>
      <c r="P33" s="52">
        <f>SUMIFS([1]章节关卡!$CL$5:$CL$94,[1]章节关卡!$BT$5:$BT$94,"="&amp;$A33,[1]章节关卡!$CK$5:$CK$94,"="&amp;P$3)+SUMIFS([1]章节关卡!$CJ$5:$CJ$94,[1]章节关卡!$BT$5:$BT$94,"="&amp;$A33,[1]章节关卡!$CI$5:$CI$94,"="&amp;P$3)</f>
        <v>158400</v>
      </c>
      <c r="Q33" s="52">
        <f>SUMIFS([1]章节关卡!$CH$5:$CH$94,[1]章节关卡!$BT$5:$BT$94,"="&amp;$A33,[1]章节关卡!$CG$5:$CG$94,"="&amp;Q$3)</f>
        <v>100</v>
      </c>
      <c r="R33" s="52">
        <f>SUMIFS([1]章节关卡!$CH$5:$CH$94,[1]章节关卡!$BT$5:$BT$94,"="&amp;$A33,[1]章节关卡!$CG$5:$CG$94,"="&amp;R$3)</f>
        <v>5</v>
      </c>
      <c r="S33" s="52">
        <f>SUMIFS([1]章节关卡!$CJ$5:$CJ$94,[1]章节关卡!$BT$5:$BT$94,"="&amp;$A33,[1]章节关卡!$CI$5:$CI$94,"="&amp;S$3)</f>
        <v>2</v>
      </c>
      <c r="T33" s="63">
        <f>SUMIFS([1]章节关卡!$ED33:$ED122,[1]章节关卡!$DK$5:$DK$94,"="&amp;$A33)</f>
        <v>0</v>
      </c>
      <c r="W33" s="54" t="s">
        <v>728</v>
      </c>
      <c r="X33" s="54">
        <v>60</v>
      </c>
      <c r="Y33" s="54"/>
      <c r="Z33" s="54"/>
      <c r="AA33" s="54"/>
      <c r="AB33" s="54"/>
      <c r="AC33" s="54"/>
      <c r="AD33" s="54">
        <v>35</v>
      </c>
      <c r="AE33" s="54">
        <v>8</v>
      </c>
      <c r="AF33" s="54"/>
      <c r="AG33" s="54"/>
      <c r="AH33" s="54"/>
      <c r="AI33" s="54"/>
      <c r="AJ33" s="54"/>
      <c r="AK33" s="54"/>
      <c r="AL33" s="54"/>
      <c r="AM33" s="54"/>
      <c r="AN33" s="54"/>
      <c r="AQ33" s="54">
        <v>29</v>
      </c>
      <c r="AR33" s="54">
        <v>150</v>
      </c>
      <c r="AS33" s="13">
        <f>[1]挂机升级突破!G36*[1]挂机升级突破!G$2</f>
        <v>5</v>
      </c>
      <c r="AT33" s="13">
        <f>[1]挂机升级突破!H36*[1]挂机升级突破!H$2</f>
        <v>2.5</v>
      </c>
      <c r="AU33" s="13">
        <f>[1]挂机升级突破!I36*[1]挂机升级突破!I$2</f>
        <v>1</v>
      </c>
      <c r="AV33" s="13">
        <f>[1]挂机升级突破!J36*[1]挂机升级突破!J$2</f>
        <v>0.5</v>
      </c>
      <c r="AW33" s="13">
        <f>[1]挂机升级突破!K36*[1]挂机升级突破!K$2</f>
        <v>0.25</v>
      </c>
      <c r="AX33" s="13">
        <f>[1]挂机升级突破!L36*[1]挂机升级突破!L$2</f>
        <v>0.375</v>
      </c>
      <c r="AY33" s="13">
        <f>[1]挂机升级突破!M36*[1]挂机升级突破!M$2</f>
        <v>0.15</v>
      </c>
      <c r="AZ33" s="13">
        <f>[1]挂机升级突破!N36*[1]挂机升级突破!N$2</f>
        <v>7.4999999999999997E-2</v>
      </c>
      <c r="BA33" s="13">
        <f>[1]挂机升级突破!O36*[1]挂机升级突破!O$2</f>
        <v>0</v>
      </c>
      <c r="BB33" s="13">
        <f>[1]挂机升级突破!P36*[1]挂机升级突破!P$2</f>
        <v>0</v>
      </c>
      <c r="BC33" s="13">
        <f>[1]挂机升级突破!Q36*60</f>
        <v>24000</v>
      </c>
      <c r="BD33" s="13">
        <f>[1]挂机升级突破!R36*60</f>
        <v>13200</v>
      </c>
    </row>
    <row r="34" spans="1:56" ht="16.5" x14ac:dyDescent="0.2">
      <c r="A34" s="52">
        <v>30</v>
      </c>
      <c r="B34" s="52">
        <v>1</v>
      </c>
      <c r="C34" s="52">
        <f>[1]章节关卡!$P35</f>
        <v>150</v>
      </c>
      <c r="D34" s="52">
        <f>SUMIFS([1]章节关卡!$BF$5:$BF$304,[1]章节关卡!$BB$5:$BB$304,"="&amp;$A34)</f>
        <v>216000</v>
      </c>
      <c r="E34" s="52">
        <f>SUMIFS([1]章节关卡!$BE$5:$BE$304,[1]章节关卡!$BB$5:$BB$304,"="&amp;$A34)</f>
        <v>66000</v>
      </c>
      <c r="F34" s="52">
        <f>SUMIFS([1]章节关卡!$EB$5:$EB$94,[1]章节关卡!$DK$5:$DK$94,"="&amp;$A34,[1]章节关卡!$EA$5:$EA$94,"="&amp;F$3)</f>
        <v>0</v>
      </c>
      <c r="G34" s="52">
        <f>SUMIFS([1]章节关卡!$EB$5:$EB$94,[1]章节关卡!$DK$5:$DK$94,"="&amp;$A34,[1]章节关卡!$EA$5:$EA$94,"="&amp;G$3)</f>
        <v>0</v>
      </c>
      <c r="H34" s="52">
        <f>SUMIFS([1]章节关卡!$EB$5:$EB$94,[1]章节关卡!$DK$5:$DK$94,"="&amp;$A34,[1]章节关卡!$EA$5:$EA$94,"="&amp;H$3)</f>
        <v>0</v>
      </c>
      <c r="I34" s="52">
        <f>SUMIFS([1]章节关卡!$EB$5:$EB$94,[1]章节关卡!$DK$5:$DK$94,"="&amp;$A34,[1]章节关卡!$EA$5:$EA$94,"="&amp;I$3)</f>
        <v>0</v>
      </c>
      <c r="J34" s="52">
        <f>SUMIFS([1]章节关卡!$EB$5:$EB$94,[1]章节关卡!$DK$5:$DK$94,"="&amp;$A34,[1]章节关卡!$EA$5:$EA$94,"="&amp;J$3)</f>
        <v>23</v>
      </c>
      <c r="K34" s="52">
        <f>SUMIFS([1]章节关卡!$DZ$5:$DZ$94,[1]章节关卡!$DK$5:$DK$94,"="&amp;$A34,[1]章节关卡!$DY$5:$DY$94,"="&amp;K$3)</f>
        <v>0</v>
      </c>
      <c r="L34" s="52">
        <f>SUMIFS([1]章节关卡!$DZ$5:$DZ$94,[1]章节关卡!$DK$5:$DK$94,"="&amp;$A34,[1]章节关卡!$DY$5:$DY$94,"="&amp;L$3)</f>
        <v>0</v>
      </c>
      <c r="M34" s="52">
        <f>SUMIFS([1]章节关卡!$DZ$5:$DZ$94,[1]章节关卡!$DK$5:$DK$94,"="&amp;$A34,[1]章节关卡!$DY$5:$DY$94,"="&amp;M$3)</f>
        <v>0</v>
      </c>
      <c r="N34" s="52">
        <f>SUMIFS([1]章节关卡!$DZ$5:$DZ$94,[1]章节关卡!$DK$5:$DK$94,"="&amp;$A34,[1]章节关卡!$DY$5:$DY$94,"="&amp;N$3)</f>
        <v>0</v>
      </c>
      <c r="O34" s="52">
        <f>SUMIFS([1]章节关卡!$DZ$5:$DZ$94,[1]章节关卡!$DK$5:$DK$94,"="&amp;$A34,[1]章节关卡!$DY$5:$DY$94,"="&amp;O$3)</f>
        <v>0</v>
      </c>
      <c r="P34" s="52">
        <f>SUMIFS([1]章节关卡!$CL$5:$CL$94,[1]章节关卡!$BT$5:$BT$94,"="&amp;$A34,[1]章节关卡!$CK$5:$CK$94,"="&amp;P$3)+SUMIFS([1]章节关卡!$CJ$5:$CJ$94,[1]章节关卡!$BT$5:$BT$94,"="&amp;$A34,[1]章节关卡!$CI$5:$CI$94,"="&amp;P$3)</f>
        <v>158400</v>
      </c>
      <c r="Q34" s="52">
        <f>SUMIFS([1]章节关卡!$CH$5:$CH$94,[1]章节关卡!$BT$5:$BT$94,"="&amp;$A34,[1]章节关卡!$CG$5:$CG$94,"="&amp;Q$3)</f>
        <v>100</v>
      </c>
      <c r="R34" s="52">
        <f>SUMIFS([1]章节关卡!$CH$5:$CH$94,[1]章节关卡!$BT$5:$BT$94,"="&amp;$A34,[1]章节关卡!$CG$5:$CG$94,"="&amp;R$3)</f>
        <v>5</v>
      </c>
      <c r="S34" s="52">
        <f>SUMIFS([1]章节关卡!$CJ$5:$CJ$94,[1]章节关卡!$BT$5:$BT$94,"="&amp;$A34,[1]章节关卡!$CI$5:$CI$94,"="&amp;S$3)</f>
        <v>2</v>
      </c>
      <c r="T34" s="63">
        <f>SUMIFS([1]章节关卡!$ED34:$ED123,[1]章节关卡!$DK$5:$DK$94,"="&amp;$A34)</f>
        <v>0</v>
      </c>
      <c r="W34" s="54" t="s">
        <v>728</v>
      </c>
      <c r="X34" s="54">
        <v>70</v>
      </c>
      <c r="Y34" s="54"/>
      <c r="Z34" s="54"/>
      <c r="AA34" s="54"/>
      <c r="AB34" s="54"/>
      <c r="AC34" s="54"/>
      <c r="AD34" s="54">
        <v>20</v>
      </c>
      <c r="AE34" s="54">
        <v>15</v>
      </c>
      <c r="AF34" s="54"/>
      <c r="AG34" s="54"/>
      <c r="AH34" s="54"/>
      <c r="AI34" s="54"/>
      <c r="AJ34" s="54"/>
      <c r="AK34" s="54"/>
      <c r="AL34" s="54"/>
      <c r="AM34" s="54"/>
      <c r="AN34" s="54"/>
      <c r="AQ34" s="54">
        <v>30</v>
      </c>
      <c r="AR34" s="54">
        <v>150</v>
      </c>
      <c r="AS34" s="13">
        <f>[1]挂机升级突破!G37*[1]挂机升级突破!G$2</f>
        <v>5</v>
      </c>
      <c r="AT34" s="13">
        <f>[1]挂机升级突破!H37*[1]挂机升级突破!H$2</f>
        <v>2.5</v>
      </c>
      <c r="AU34" s="13">
        <f>[1]挂机升级突破!I37*[1]挂机升级突破!I$2</f>
        <v>1</v>
      </c>
      <c r="AV34" s="13">
        <f>[1]挂机升级突破!J37*[1]挂机升级突破!J$2</f>
        <v>0.5</v>
      </c>
      <c r="AW34" s="13">
        <f>[1]挂机升级突破!K37*[1]挂机升级突破!K$2</f>
        <v>0.25</v>
      </c>
      <c r="AX34" s="13">
        <f>[1]挂机升级突破!L37*[1]挂机升级突破!L$2</f>
        <v>0.375</v>
      </c>
      <c r="AY34" s="13">
        <f>[1]挂机升级突破!M37*[1]挂机升级突破!M$2</f>
        <v>0.15</v>
      </c>
      <c r="AZ34" s="13">
        <f>[1]挂机升级突破!N37*[1]挂机升级突破!N$2</f>
        <v>7.4999999999999997E-2</v>
      </c>
      <c r="BA34" s="13">
        <f>[1]挂机升级突破!O37*[1]挂机升级突破!O$2</f>
        <v>0</v>
      </c>
      <c r="BB34" s="13">
        <f>[1]挂机升级突破!P37*[1]挂机升级突破!P$2</f>
        <v>0</v>
      </c>
      <c r="BC34" s="13">
        <f>[1]挂机升级突破!Q37*60</f>
        <v>28800</v>
      </c>
      <c r="BD34" s="13">
        <f>[1]挂机升级突破!R37*60</f>
        <v>13200</v>
      </c>
    </row>
    <row r="35" spans="1:56" ht="16.5" x14ac:dyDescent="0.2">
      <c r="A35" s="52">
        <v>1</v>
      </c>
      <c r="B35" s="52">
        <v>2</v>
      </c>
      <c r="C35" s="52">
        <f>[1]章节关卡!$AD6</f>
        <v>20</v>
      </c>
      <c r="D35" s="52">
        <f>SUMIFS([1]章节关卡!$BP$5:$BP$304,[1]章节关卡!$BL$5:$BL$304,"="&amp;$A35)</f>
        <v>22500</v>
      </c>
      <c r="E35" s="52">
        <f>SUMIFS([1]章节关卡!$BO$5:$BO$304,[1]章节关卡!$BL$5:$BL$304,"="&amp;$A35)</f>
        <v>12000</v>
      </c>
      <c r="F35" s="52">
        <f>SUMIFS([1]章节关卡!$FA$5:$FA$94,[1]章节关卡!$EJ$5:$EJ$94,"="&amp;$A35,[1]章节关卡!$EZ$5:$EZ$94,"="&amp;F$3)</f>
        <v>200</v>
      </c>
      <c r="G35" s="52">
        <f>SUMIFS([1]章节关卡!$FA$5:$FA$94,[1]章节关卡!$EJ$5:$EJ$94,"="&amp;$A35,[1]章节关卡!$EZ$5:$EZ$94,"="&amp;G$3)</f>
        <v>0</v>
      </c>
      <c r="H35" s="52">
        <f>SUMIFS([1]章节关卡!$FA$5:$FA$94,[1]章节关卡!$EJ$5:$EJ$94,"="&amp;$A35,[1]章节关卡!$EZ$5:$EZ$94,"="&amp;H$3)</f>
        <v>0</v>
      </c>
      <c r="I35" s="52">
        <f>SUMIFS([1]章节关卡!$FA$5:$FA$94,[1]章节关卡!$EJ$5:$EJ$94,"="&amp;$A35,[1]章节关卡!$EZ$5:$EZ$94,"="&amp;I$3)</f>
        <v>0</v>
      </c>
      <c r="J35" s="52">
        <f>SUMIFS([1]章节关卡!$FA$5:$FA$94,[1]章节关卡!$EJ$5:$EJ$94,"="&amp;$A35,[1]章节关卡!$EZ$5:$EZ$94,"="&amp;J$3)</f>
        <v>0</v>
      </c>
      <c r="K35" s="52">
        <f>SUMIFS([1]章节关卡!$FA$5:$FA$94,[1]章节关卡!$EJ$5:$EJ$94,"="&amp;$A35,[1]章节关卡!$EZ$5:$EZ$94,"="&amp;K$3)</f>
        <v>5</v>
      </c>
      <c r="L35" s="52">
        <f>SUMIFS([1]章节关卡!$FA$5:$FA$94,[1]章节关卡!$EJ$5:$EJ$94,"="&amp;$A35,[1]章节关卡!$EZ$5:$EZ$94,"="&amp;L$3)</f>
        <v>0</v>
      </c>
      <c r="M35" s="52">
        <f>SUMIFS([1]章节关卡!$FA$5:$FA$94,[1]章节关卡!$EJ$5:$EJ$94,"="&amp;$A35,[1]章节关卡!$EZ$5:$EZ$94,"="&amp;M$3)</f>
        <v>0</v>
      </c>
      <c r="N35" s="52">
        <f>SUMIFS([1]章节关卡!$FA$5:$FA$94,[1]章节关卡!$EJ$5:$EJ$94,"="&amp;$A35,[1]章节关卡!$EZ$5:$EZ$94,"="&amp;N$3)</f>
        <v>0</v>
      </c>
      <c r="O35" s="52">
        <f>SUMIFS([1]章节关卡!$FA$5:$FA$94,[1]章节关卡!$EJ$5:$EJ$94,"="&amp;$A35,[1]章节关卡!$EZ$5:$EZ$94,"="&amp;O$3)</f>
        <v>0</v>
      </c>
      <c r="P35" s="52">
        <f>SUMIFS([1]章节关卡!$DG$5:$DG$94,[1]章节关卡!$CO$5:$CO$94,"="&amp;$A35,[1]章节关卡!$DF$5:$DF$94,"="&amp;P$3)</f>
        <v>5400</v>
      </c>
      <c r="Q35" s="52">
        <f>SUMIFS([1]章节关卡!$DC$5:$DC$94,[1]章节关卡!$CO$5:$CO$94,"="&amp;$A35,[1]章节关卡!$DB$5:$DB$94,"="&amp;Q$3)</f>
        <v>100</v>
      </c>
      <c r="R35" s="52">
        <f>SUMIFS([1]章节关卡!$DC$5:$DC$94,[1]章节关卡!$CO$5:$CO$94,"="&amp;$A35,[1]章节关卡!$DB$5:$DB$94,"="&amp;R$3)</f>
        <v>5</v>
      </c>
      <c r="S35" s="52">
        <f>SUMIFS([1]章节关卡!$DC$5:$DC$94,[1]章节关卡!$CO$5:$CO$94,"="&amp;$A35,[1]章节关卡!$DB$5:$DB$94,"="&amp;S$3)</f>
        <v>0</v>
      </c>
      <c r="T35" s="63">
        <f>SUMIFS([1]章节关卡!$ED35:$ED124,[1]章节关卡!$DK$5:$DK$94,"="&amp;$A35)</f>
        <v>36000</v>
      </c>
      <c r="W35" s="54" t="s">
        <v>728</v>
      </c>
      <c r="X35" s="54">
        <v>80</v>
      </c>
      <c r="Y35" s="54"/>
      <c r="Z35" s="54"/>
      <c r="AA35" s="54"/>
      <c r="AB35" s="54"/>
      <c r="AC35" s="54"/>
      <c r="AD35" s="54"/>
      <c r="AE35" s="54">
        <v>21</v>
      </c>
      <c r="AF35" s="54"/>
      <c r="AG35" s="54"/>
      <c r="AH35" s="54"/>
      <c r="AI35" s="54"/>
      <c r="AJ35" s="54"/>
      <c r="AK35" s="54"/>
      <c r="AL35" s="54"/>
      <c r="AM35" s="54"/>
      <c r="AN35" s="54"/>
    </row>
    <row r="36" spans="1:56" ht="16.5" x14ac:dyDescent="0.2">
      <c r="A36" s="52">
        <v>2</v>
      </c>
      <c r="B36" s="52">
        <v>2</v>
      </c>
      <c r="C36" s="52">
        <f>[1]章节关卡!$AD7</f>
        <v>27</v>
      </c>
      <c r="D36" s="52">
        <f>SUMIFS([1]章节关卡!$BP$5:$BP$304,[1]章节关卡!$BL$5:$BL$304,"="&amp;$A36)</f>
        <v>27000</v>
      </c>
      <c r="E36" s="52">
        <f>SUMIFS([1]章节关卡!$BO$5:$BO$304,[1]章节关卡!$BL$5:$BL$304,"="&amp;$A36)</f>
        <v>15000</v>
      </c>
      <c r="F36" s="52">
        <f>SUMIFS([1]章节关卡!$FA$5:$FA$94,[1]章节关卡!$EJ$5:$EJ$94,"="&amp;$A36,[1]章节关卡!$EZ$5:$EZ$94,"="&amp;F$3)</f>
        <v>0</v>
      </c>
      <c r="G36" s="52">
        <f>SUMIFS([1]章节关卡!$FA$5:$FA$94,[1]章节关卡!$EJ$5:$EJ$94,"="&amp;$A36,[1]章节关卡!$EZ$5:$EZ$94,"="&amp;G$3)</f>
        <v>0</v>
      </c>
      <c r="H36" s="52">
        <f>SUMIFS([1]章节关卡!$FA$5:$FA$94,[1]章节关卡!$EJ$5:$EJ$94,"="&amp;$A36,[1]章节关卡!$EZ$5:$EZ$94,"="&amp;H$3)</f>
        <v>0</v>
      </c>
      <c r="I36" s="52">
        <f>SUMIFS([1]章节关卡!$FA$5:$FA$94,[1]章节关卡!$EJ$5:$EJ$94,"="&amp;$A36,[1]章节关卡!$EZ$5:$EZ$94,"="&amp;I$3)</f>
        <v>0</v>
      </c>
      <c r="J36" s="52">
        <f>SUMIFS([1]章节关卡!$FA$5:$FA$94,[1]章节关卡!$EJ$5:$EJ$94,"="&amp;$A36,[1]章节关卡!$EZ$5:$EZ$94,"="&amp;J$3)</f>
        <v>0</v>
      </c>
      <c r="K36" s="52">
        <f>SUMIFS([1]章节关卡!$FA$5:$FA$94,[1]章节关卡!$EJ$5:$EJ$94,"="&amp;$A36,[1]章节关卡!$EZ$5:$EZ$94,"="&amp;K$3)</f>
        <v>10</v>
      </c>
      <c r="L36" s="52">
        <f>SUMIFS([1]章节关卡!$FA$5:$FA$94,[1]章节关卡!$EJ$5:$EJ$94,"="&amp;$A36,[1]章节关卡!$EZ$5:$EZ$94,"="&amp;L$3)</f>
        <v>0</v>
      </c>
      <c r="M36" s="52">
        <f>SUMIFS([1]章节关卡!$FA$5:$FA$94,[1]章节关卡!$EJ$5:$EJ$94,"="&amp;$A36,[1]章节关卡!$EZ$5:$EZ$94,"="&amp;M$3)</f>
        <v>0</v>
      </c>
      <c r="N36" s="52">
        <f>SUMIFS([1]章节关卡!$FA$5:$FA$94,[1]章节关卡!$EJ$5:$EJ$94,"="&amp;$A36,[1]章节关卡!$EZ$5:$EZ$94,"="&amp;N$3)</f>
        <v>0</v>
      </c>
      <c r="O36" s="52">
        <f>SUMIFS([1]章节关卡!$FA$5:$FA$94,[1]章节关卡!$EJ$5:$EJ$94,"="&amp;$A36,[1]章节关卡!$EZ$5:$EZ$94,"="&amp;O$3)</f>
        <v>0</v>
      </c>
      <c r="P36" s="52">
        <f>SUMIFS([1]章节关卡!$DG$5:$DG$94,[1]章节关卡!$CO$5:$CO$94,"="&amp;$A36,[1]章节关卡!$DF$5:$DF$94,"="&amp;P$3)</f>
        <v>8100</v>
      </c>
      <c r="Q36" s="52">
        <f>SUMIFS([1]章节关卡!$DC$5:$DC$94,[1]章节关卡!$CO$5:$CO$94,"="&amp;$A36,[1]章节关卡!$DB$5:$DB$94,"="&amp;Q$3)</f>
        <v>100</v>
      </c>
      <c r="R36" s="52">
        <f>SUMIFS([1]章节关卡!$DC$5:$DC$94,[1]章节关卡!$CO$5:$CO$94,"="&amp;$A36,[1]章节关卡!$DB$5:$DB$94,"="&amp;R$3)</f>
        <v>5</v>
      </c>
      <c r="S36" s="52">
        <f>SUMIFS([1]章节关卡!$DC$5:$DC$94,[1]章节关卡!$CO$5:$CO$94,"="&amp;$A36,[1]章节关卡!$DB$5:$DB$94,"="&amp;S$3)</f>
        <v>0</v>
      </c>
      <c r="T36" s="63">
        <f>SUMIFS([1]章节关卡!$ED36:$ED125,[1]章节关卡!$DK$5:$DK$94,"="&amp;$A36)</f>
        <v>40950</v>
      </c>
      <c r="W36" s="54" t="s">
        <v>728</v>
      </c>
      <c r="X36" s="54">
        <v>90</v>
      </c>
      <c r="Y36" s="54"/>
      <c r="Z36" s="54"/>
      <c r="AA36" s="54"/>
      <c r="AB36" s="54"/>
      <c r="AC36" s="54"/>
      <c r="AD36" s="54"/>
      <c r="AE36" s="54">
        <v>13</v>
      </c>
      <c r="AF36" s="54">
        <v>4</v>
      </c>
      <c r="AG36" s="54"/>
      <c r="AH36" s="54"/>
      <c r="AI36" s="54"/>
      <c r="AJ36" s="54"/>
      <c r="AK36" s="54"/>
      <c r="AL36" s="54"/>
      <c r="AM36" s="54"/>
      <c r="AN36" s="54"/>
    </row>
    <row r="37" spans="1:56" ht="16.5" x14ac:dyDescent="0.2">
      <c r="A37" s="52">
        <v>3</v>
      </c>
      <c r="B37" s="52">
        <v>2</v>
      </c>
      <c r="C37" s="52">
        <f>[1]章节关卡!$AD8</f>
        <v>32</v>
      </c>
      <c r="D37" s="52">
        <f>SUMIFS([1]章节关卡!$BP$5:$BP$304,[1]章节关卡!$BL$5:$BL$304,"="&amp;$A37)</f>
        <v>31500</v>
      </c>
      <c r="E37" s="52">
        <f>SUMIFS([1]章节关卡!$BO$5:$BO$304,[1]章节关卡!$BL$5:$BL$304,"="&amp;$A37)</f>
        <v>18000</v>
      </c>
      <c r="F37" s="52">
        <f>SUMIFS([1]章节关卡!$FA$5:$FA$94,[1]章节关卡!$EJ$5:$EJ$94,"="&amp;$A37,[1]章节关卡!$EZ$5:$EZ$94,"="&amp;F$3)</f>
        <v>0</v>
      </c>
      <c r="G37" s="52">
        <f>SUMIFS([1]章节关卡!$FA$5:$FA$94,[1]章节关卡!$EJ$5:$EJ$94,"="&amp;$A37,[1]章节关卡!$EZ$5:$EZ$94,"="&amp;G$3)</f>
        <v>0</v>
      </c>
      <c r="H37" s="52">
        <f>SUMIFS([1]章节关卡!$FA$5:$FA$94,[1]章节关卡!$EJ$5:$EJ$94,"="&amp;$A37,[1]章节关卡!$EZ$5:$EZ$94,"="&amp;H$3)</f>
        <v>0</v>
      </c>
      <c r="I37" s="52">
        <f>SUMIFS([1]章节关卡!$FA$5:$FA$94,[1]章节关卡!$EJ$5:$EJ$94,"="&amp;$A37,[1]章节关卡!$EZ$5:$EZ$94,"="&amp;I$3)</f>
        <v>0</v>
      </c>
      <c r="J37" s="52">
        <f>SUMIFS([1]章节关卡!$FA$5:$FA$94,[1]章节关卡!$EJ$5:$EJ$94,"="&amp;$A37,[1]章节关卡!$EZ$5:$EZ$94,"="&amp;J$3)</f>
        <v>0</v>
      </c>
      <c r="K37" s="52">
        <f>SUMIFS([1]章节关卡!$FA$5:$FA$94,[1]章节关卡!$EJ$5:$EJ$94,"="&amp;$A37,[1]章节关卡!$EZ$5:$EZ$94,"="&amp;K$3)</f>
        <v>21</v>
      </c>
      <c r="L37" s="52">
        <f>SUMIFS([1]章节关卡!$FA$5:$FA$94,[1]章节关卡!$EJ$5:$EJ$94,"="&amp;$A37,[1]章节关卡!$EZ$5:$EZ$94,"="&amp;L$3)</f>
        <v>0</v>
      </c>
      <c r="M37" s="52">
        <f>SUMIFS([1]章节关卡!$FA$5:$FA$94,[1]章节关卡!$EJ$5:$EJ$94,"="&amp;$A37,[1]章节关卡!$EZ$5:$EZ$94,"="&amp;M$3)</f>
        <v>0</v>
      </c>
      <c r="N37" s="52">
        <f>SUMIFS([1]章节关卡!$FA$5:$FA$94,[1]章节关卡!$EJ$5:$EJ$94,"="&amp;$A37,[1]章节关卡!$EZ$5:$EZ$94,"="&amp;N$3)</f>
        <v>0</v>
      </c>
      <c r="O37" s="52">
        <f>SUMIFS([1]章节关卡!$FA$5:$FA$94,[1]章节关卡!$EJ$5:$EJ$94,"="&amp;$A37,[1]章节关卡!$EZ$5:$EZ$94,"="&amp;O$3)</f>
        <v>0</v>
      </c>
      <c r="P37" s="52">
        <f>SUMIFS([1]章节关卡!$DG$5:$DG$94,[1]章节关卡!$CO$5:$CO$94,"="&amp;$A37,[1]章节关卡!$DF$5:$DF$94,"="&amp;P$3)</f>
        <v>13500</v>
      </c>
      <c r="Q37" s="52">
        <f>SUMIFS([1]章节关卡!$DC$5:$DC$94,[1]章节关卡!$CO$5:$CO$94,"="&amp;$A37,[1]章节关卡!$DB$5:$DB$94,"="&amp;Q$3)</f>
        <v>100</v>
      </c>
      <c r="R37" s="52">
        <f>SUMIFS([1]章节关卡!$DC$5:$DC$94,[1]章节关卡!$CO$5:$CO$94,"="&amp;$A37,[1]章节关卡!$DB$5:$DB$94,"="&amp;R$3)</f>
        <v>5</v>
      </c>
      <c r="S37" s="52">
        <f>SUMIFS([1]章节关卡!$DC$5:$DC$94,[1]章节关卡!$CO$5:$CO$94,"="&amp;$A37,[1]章节关卡!$DB$5:$DB$94,"="&amp;S$3)</f>
        <v>0</v>
      </c>
      <c r="T37" s="63">
        <f>SUMIFS([1]章节关卡!$ED37:$ED126,[1]章节关卡!$DK$5:$DK$94,"="&amp;$A37)</f>
        <v>47100</v>
      </c>
      <c r="W37" s="54" t="s">
        <v>728</v>
      </c>
      <c r="X37" s="54">
        <v>100</v>
      </c>
      <c r="Y37" s="54"/>
      <c r="Z37" s="54"/>
      <c r="AA37" s="54"/>
      <c r="AB37" s="54"/>
      <c r="AC37" s="54"/>
      <c r="AD37" s="54"/>
      <c r="AE37" s="54">
        <v>8</v>
      </c>
      <c r="AF37" s="54">
        <v>7</v>
      </c>
      <c r="AG37" s="54"/>
      <c r="AH37" s="54"/>
      <c r="AI37" s="54"/>
      <c r="AJ37" s="54"/>
      <c r="AK37" s="54"/>
      <c r="AL37" s="54"/>
      <c r="AM37" s="54"/>
      <c r="AN37" s="54"/>
    </row>
    <row r="38" spans="1:56" ht="16.5" x14ac:dyDescent="0.2">
      <c r="A38" s="52">
        <v>4</v>
      </c>
      <c r="B38" s="52">
        <v>2</v>
      </c>
      <c r="C38" s="52">
        <f>[1]章节关卡!$AD9</f>
        <v>37</v>
      </c>
      <c r="D38" s="52">
        <f>SUMIFS([1]章节关卡!$BP$5:$BP$304,[1]章节关卡!$BL$5:$BL$304,"="&amp;$A38)</f>
        <v>36000</v>
      </c>
      <c r="E38" s="52">
        <f>SUMIFS([1]章节关卡!$BO$5:$BO$304,[1]章节关卡!$BL$5:$BL$304,"="&amp;$A38)</f>
        <v>21000</v>
      </c>
      <c r="F38" s="52">
        <f>SUMIFS([1]章节关卡!$FA$5:$FA$94,[1]章节关卡!$EJ$5:$EJ$94,"="&amp;$A38,[1]章节关卡!$EZ$5:$EZ$94,"="&amp;F$3)</f>
        <v>0</v>
      </c>
      <c r="G38" s="52">
        <f>SUMIFS([1]章节关卡!$FA$5:$FA$94,[1]章节关卡!$EJ$5:$EJ$94,"="&amp;$A38,[1]章节关卡!$EZ$5:$EZ$94,"="&amp;G$3)</f>
        <v>0</v>
      </c>
      <c r="H38" s="52">
        <f>SUMIFS([1]章节关卡!$FA$5:$FA$94,[1]章节关卡!$EJ$5:$EJ$94,"="&amp;$A38,[1]章节关卡!$EZ$5:$EZ$94,"="&amp;H$3)</f>
        <v>0</v>
      </c>
      <c r="I38" s="52">
        <f>SUMIFS([1]章节关卡!$FA$5:$FA$94,[1]章节关卡!$EJ$5:$EJ$94,"="&amp;$A38,[1]章节关卡!$EZ$5:$EZ$94,"="&amp;I$3)</f>
        <v>0</v>
      </c>
      <c r="J38" s="52">
        <f>SUMIFS([1]章节关卡!$FA$5:$FA$94,[1]章节关卡!$EJ$5:$EJ$94,"="&amp;$A38,[1]章节关卡!$EZ$5:$EZ$94,"="&amp;J$3)</f>
        <v>0</v>
      </c>
      <c r="K38" s="52">
        <f>SUMIFS([1]章节关卡!$FA$5:$FA$94,[1]章节关卡!$EJ$5:$EJ$94,"="&amp;$A38,[1]章节关卡!$EZ$5:$EZ$94,"="&amp;K$3)</f>
        <v>32</v>
      </c>
      <c r="L38" s="52">
        <f>SUMIFS([1]章节关卡!$FA$5:$FA$94,[1]章节关卡!$EJ$5:$EJ$94,"="&amp;$A38,[1]章节关卡!$EZ$5:$EZ$94,"="&amp;L$3)</f>
        <v>0</v>
      </c>
      <c r="M38" s="52">
        <f>SUMIFS([1]章节关卡!$FA$5:$FA$94,[1]章节关卡!$EJ$5:$EJ$94,"="&amp;$A38,[1]章节关卡!$EZ$5:$EZ$94,"="&amp;M$3)</f>
        <v>0</v>
      </c>
      <c r="N38" s="52">
        <f>SUMIFS([1]章节关卡!$FA$5:$FA$94,[1]章节关卡!$EJ$5:$EJ$94,"="&amp;$A38,[1]章节关卡!$EZ$5:$EZ$94,"="&amp;N$3)</f>
        <v>0</v>
      </c>
      <c r="O38" s="52">
        <f>SUMIFS([1]章节关卡!$FA$5:$FA$94,[1]章节关卡!$EJ$5:$EJ$94,"="&amp;$A38,[1]章节关卡!$EZ$5:$EZ$94,"="&amp;O$3)</f>
        <v>0</v>
      </c>
      <c r="P38" s="52">
        <f>SUMIFS([1]章节关卡!$DG$5:$DG$94,[1]章节关卡!$CO$5:$CO$94,"="&amp;$A38,[1]章节关卡!$DF$5:$DF$94,"="&amp;P$3)</f>
        <v>16875</v>
      </c>
      <c r="Q38" s="52">
        <f>SUMIFS([1]章节关卡!$DC$5:$DC$94,[1]章节关卡!$CO$5:$CO$94,"="&amp;$A38,[1]章节关卡!$DB$5:$DB$94,"="&amp;Q$3)</f>
        <v>100</v>
      </c>
      <c r="R38" s="52">
        <f>SUMIFS([1]章节关卡!$DC$5:$DC$94,[1]章节关卡!$CO$5:$CO$94,"="&amp;$A38,[1]章节关卡!$DB$5:$DB$94,"="&amp;R$3)</f>
        <v>5</v>
      </c>
      <c r="S38" s="52">
        <f>SUMIFS([1]章节关卡!$DC$5:$DC$94,[1]章节关卡!$CO$5:$CO$94,"="&amp;$A38,[1]章节关卡!$DB$5:$DB$94,"="&amp;S$3)</f>
        <v>0</v>
      </c>
      <c r="T38" s="63">
        <f>SUMIFS([1]章节关卡!$ED38:$ED127,[1]章节关卡!$DK$5:$DK$94,"="&amp;$A38)</f>
        <v>54000</v>
      </c>
      <c r="W38" s="54" t="s">
        <v>728</v>
      </c>
      <c r="X38" s="54">
        <v>110</v>
      </c>
      <c r="Y38" s="54"/>
      <c r="Z38" s="54"/>
      <c r="AA38" s="54"/>
      <c r="AB38" s="54"/>
      <c r="AC38" s="54"/>
      <c r="AD38" s="54"/>
      <c r="AE38" s="54"/>
      <c r="AF38" s="54">
        <v>11</v>
      </c>
      <c r="AG38" s="54"/>
      <c r="AH38" s="54"/>
      <c r="AI38" s="54"/>
      <c r="AJ38" s="54"/>
      <c r="AK38" s="54"/>
      <c r="AL38" s="54"/>
      <c r="AM38" s="54"/>
      <c r="AN38" s="54"/>
    </row>
    <row r="39" spans="1:56" ht="16.5" x14ac:dyDescent="0.2">
      <c r="A39" s="52">
        <v>5</v>
      </c>
      <c r="B39" s="52">
        <v>2</v>
      </c>
      <c r="C39" s="52">
        <f>[1]章节关卡!$AD10</f>
        <v>42</v>
      </c>
      <c r="D39" s="52">
        <f>SUMIFS([1]章节关卡!$BP$5:$BP$304,[1]章节关卡!$BL$5:$BL$304,"="&amp;$A39)</f>
        <v>40500</v>
      </c>
      <c r="E39" s="52">
        <f>SUMIFS([1]章节关卡!$BO$5:$BO$304,[1]章节关卡!$BL$5:$BL$304,"="&amp;$A39)</f>
        <v>24000</v>
      </c>
      <c r="F39" s="52">
        <f>SUMIFS([1]章节关卡!$FA$5:$FA$94,[1]章节关卡!$EJ$5:$EJ$94,"="&amp;$A39,[1]章节关卡!$EZ$5:$EZ$94,"="&amp;F$3)</f>
        <v>0</v>
      </c>
      <c r="G39" s="52">
        <f>SUMIFS([1]章节关卡!$FA$5:$FA$94,[1]章节关卡!$EJ$5:$EJ$94,"="&amp;$A39,[1]章节关卡!$EZ$5:$EZ$94,"="&amp;G$3)</f>
        <v>0</v>
      </c>
      <c r="H39" s="52">
        <f>SUMIFS([1]章节关卡!$FA$5:$FA$94,[1]章节关卡!$EJ$5:$EJ$94,"="&amp;$A39,[1]章节关卡!$EZ$5:$EZ$94,"="&amp;H$3)</f>
        <v>0</v>
      </c>
      <c r="I39" s="52">
        <f>SUMIFS([1]章节关卡!$FA$5:$FA$94,[1]章节关卡!$EJ$5:$EJ$94,"="&amp;$A39,[1]章节关卡!$EZ$5:$EZ$94,"="&amp;I$3)</f>
        <v>0</v>
      </c>
      <c r="J39" s="52">
        <f>SUMIFS([1]章节关卡!$FA$5:$FA$94,[1]章节关卡!$EJ$5:$EJ$94,"="&amp;$A39,[1]章节关卡!$EZ$5:$EZ$94,"="&amp;J$3)</f>
        <v>0</v>
      </c>
      <c r="K39" s="52">
        <f>SUMIFS([1]章节关卡!$FA$5:$FA$94,[1]章节关卡!$EJ$5:$EJ$94,"="&amp;$A39,[1]章节关卡!$EZ$5:$EZ$94,"="&amp;K$3)</f>
        <v>66</v>
      </c>
      <c r="L39" s="52">
        <f>SUMIFS([1]章节关卡!$FA$5:$FA$94,[1]章节关卡!$EJ$5:$EJ$94,"="&amp;$A39,[1]章节关卡!$EZ$5:$EZ$94,"="&amp;L$3)</f>
        <v>0</v>
      </c>
      <c r="M39" s="52">
        <f>SUMIFS([1]章节关卡!$FA$5:$FA$94,[1]章节关卡!$EJ$5:$EJ$94,"="&amp;$A39,[1]章节关卡!$EZ$5:$EZ$94,"="&amp;M$3)</f>
        <v>0</v>
      </c>
      <c r="N39" s="52">
        <f>SUMIFS([1]章节关卡!$FA$5:$FA$94,[1]章节关卡!$EJ$5:$EJ$94,"="&amp;$A39,[1]章节关卡!$EZ$5:$EZ$94,"="&amp;N$3)</f>
        <v>0</v>
      </c>
      <c r="O39" s="52">
        <f>SUMIFS([1]章节关卡!$FA$5:$FA$94,[1]章节关卡!$EJ$5:$EJ$94,"="&amp;$A39,[1]章节关卡!$EZ$5:$EZ$94,"="&amp;O$3)</f>
        <v>0</v>
      </c>
      <c r="P39" s="52">
        <f>SUMIFS([1]章节关卡!$DG$5:$DG$94,[1]章节关卡!$CO$5:$CO$94,"="&amp;$A39,[1]章节关卡!$DF$5:$DF$94,"="&amp;P$3)</f>
        <v>32400</v>
      </c>
      <c r="Q39" s="52">
        <f>SUMIFS([1]章节关卡!$DC$5:$DC$94,[1]章节关卡!$CO$5:$CO$94,"="&amp;$A39,[1]章节关卡!$DB$5:$DB$94,"="&amp;Q$3)</f>
        <v>100</v>
      </c>
      <c r="R39" s="52">
        <f>SUMIFS([1]章节关卡!$DC$5:$DC$94,[1]章节关卡!$CO$5:$CO$94,"="&amp;$A39,[1]章节关卡!$DB$5:$DB$94,"="&amp;R$3)</f>
        <v>5</v>
      </c>
      <c r="S39" s="52">
        <f>SUMIFS([1]章节关卡!$DC$5:$DC$94,[1]章节关卡!$CO$5:$CO$94,"="&amp;$A39,[1]章节关卡!$DB$5:$DB$94,"="&amp;S$3)</f>
        <v>0</v>
      </c>
      <c r="T39" s="63">
        <f>SUMIFS([1]章节关卡!$ED39:$ED128,[1]章节关卡!$DK$5:$DK$94,"="&amp;$A39)</f>
        <v>58950</v>
      </c>
      <c r="W39" s="54" t="s">
        <v>728</v>
      </c>
      <c r="X39" s="54">
        <v>120</v>
      </c>
      <c r="Y39" s="54"/>
      <c r="Z39" s="54"/>
      <c r="AA39" s="54"/>
      <c r="AB39" s="54"/>
      <c r="AC39" s="54"/>
      <c r="AD39" s="54"/>
      <c r="AE39" s="54"/>
      <c r="AF39" s="54">
        <v>7</v>
      </c>
      <c r="AG39" s="54">
        <v>2</v>
      </c>
      <c r="AH39" s="54"/>
      <c r="AI39" s="54"/>
      <c r="AJ39" s="54"/>
      <c r="AK39" s="54"/>
      <c r="AL39" s="54"/>
      <c r="AM39" s="54"/>
      <c r="AN39" s="54"/>
    </row>
    <row r="40" spans="1:56" ht="16.5" x14ac:dyDescent="0.2">
      <c r="A40" s="52">
        <v>6</v>
      </c>
      <c r="B40" s="52">
        <v>2</v>
      </c>
      <c r="C40" s="52">
        <f>[1]章节关卡!$AD11</f>
        <v>47</v>
      </c>
      <c r="D40" s="52">
        <f>SUMIFS([1]章节关卡!$BP$5:$BP$304,[1]章节关卡!$BL$5:$BL$304,"="&amp;$A40)</f>
        <v>45000</v>
      </c>
      <c r="E40" s="52">
        <f>SUMIFS([1]章节关卡!$BO$5:$BO$304,[1]章节关卡!$BL$5:$BL$304,"="&amp;$A40)</f>
        <v>27000</v>
      </c>
      <c r="F40" s="52">
        <f>SUMIFS([1]章节关卡!$FA$5:$FA$94,[1]章节关卡!$EJ$5:$EJ$94,"="&amp;$A40,[1]章节关卡!$EZ$5:$EZ$94,"="&amp;F$3)</f>
        <v>0</v>
      </c>
      <c r="G40" s="52">
        <f>SUMIFS([1]章节关卡!$FA$5:$FA$94,[1]章节关卡!$EJ$5:$EJ$94,"="&amp;$A40,[1]章节关卡!$EZ$5:$EZ$94,"="&amp;G$3)</f>
        <v>0</v>
      </c>
      <c r="H40" s="52">
        <f>SUMIFS([1]章节关卡!$FA$5:$FA$94,[1]章节关卡!$EJ$5:$EJ$94,"="&amp;$A40,[1]章节关卡!$EZ$5:$EZ$94,"="&amp;H$3)</f>
        <v>0</v>
      </c>
      <c r="I40" s="52">
        <f>SUMIFS([1]章节关卡!$FA$5:$FA$94,[1]章节关卡!$EJ$5:$EJ$94,"="&amp;$A40,[1]章节关卡!$EZ$5:$EZ$94,"="&amp;I$3)</f>
        <v>0</v>
      </c>
      <c r="J40" s="52">
        <f>SUMIFS([1]章节关卡!$FA$5:$FA$94,[1]章节关卡!$EJ$5:$EJ$94,"="&amp;$A40,[1]章节关卡!$EZ$5:$EZ$94,"="&amp;J$3)</f>
        <v>0</v>
      </c>
      <c r="K40" s="52">
        <f>SUMIFS([1]章节关卡!$FA$5:$FA$94,[1]章节关卡!$EJ$5:$EJ$94,"="&amp;$A40,[1]章节关卡!$EZ$5:$EZ$94,"="&amp;K$3)</f>
        <v>82</v>
      </c>
      <c r="L40" s="52">
        <f>SUMIFS([1]章节关卡!$FA$5:$FA$94,[1]章节关卡!$EJ$5:$EJ$94,"="&amp;$A40,[1]章节关卡!$EZ$5:$EZ$94,"="&amp;L$3)</f>
        <v>0</v>
      </c>
      <c r="M40" s="52">
        <f>SUMIFS([1]章节关卡!$FA$5:$FA$94,[1]章节关卡!$EJ$5:$EJ$94,"="&amp;$A40,[1]章节关卡!$EZ$5:$EZ$94,"="&amp;M$3)</f>
        <v>0</v>
      </c>
      <c r="N40" s="52">
        <f>SUMIFS([1]章节关卡!$FA$5:$FA$94,[1]章节关卡!$EJ$5:$EJ$94,"="&amp;$A40,[1]章节关卡!$EZ$5:$EZ$94,"="&amp;N$3)</f>
        <v>0</v>
      </c>
      <c r="O40" s="52">
        <f>SUMIFS([1]章节关卡!$FA$5:$FA$94,[1]章节关卡!$EJ$5:$EJ$94,"="&amp;$A40,[1]章节关卡!$EZ$5:$EZ$94,"="&amp;O$3)</f>
        <v>0</v>
      </c>
      <c r="P40" s="52">
        <f>SUMIFS([1]章节关卡!$DG$5:$DG$94,[1]章节关卡!$CO$5:$CO$94,"="&amp;$A40,[1]章节关卡!$DF$5:$DF$94,"="&amp;P$3)</f>
        <v>37800</v>
      </c>
      <c r="Q40" s="52">
        <f>SUMIFS([1]章节关卡!$DC$5:$DC$94,[1]章节关卡!$CO$5:$CO$94,"="&amp;$A40,[1]章节关卡!$DB$5:$DB$94,"="&amp;Q$3)</f>
        <v>100</v>
      </c>
      <c r="R40" s="52">
        <f>SUMIFS([1]章节关卡!$DC$5:$DC$94,[1]章节关卡!$CO$5:$CO$94,"="&amp;$A40,[1]章节关卡!$DB$5:$DB$94,"="&amp;R$3)</f>
        <v>5</v>
      </c>
      <c r="S40" s="52">
        <f>SUMIFS([1]章节关卡!$DC$5:$DC$94,[1]章节关卡!$CO$5:$CO$94,"="&amp;$A40,[1]章节关卡!$DB$5:$DB$94,"="&amp;S$3)</f>
        <v>0</v>
      </c>
      <c r="T40" s="63">
        <f>SUMIFS([1]章节关卡!$ED40:$ED129,[1]章节关卡!$DK$5:$DK$94,"="&amp;$A40)</f>
        <v>65100</v>
      </c>
      <c r="W40" s="54" t="s">
        <v>728</v>
      </c>
      <c r="X40" s="54">
        <v>130</v>
      </c>
      <c r="Y40" s="54"/>
      <c r="Z40" s="54"/>
      <c r="AA40" s="54"/>
      <c r="AB40" s="54"/>
      <c r="AC40" s="54"/>
      <c r="AD40" s="54"/>
      <c r="AE40" s="54"/>
      <c r="AF40" s="54">
        <v>4</v>
      </c>
      <c r="AG40" s="54">
        <v>4</v>
      </c>
      <c r="AH40" s="54"/>
      <c r="AI40" s="54"/>
      <c r="AJ40" s="54"/>
      <c r="AK40" s="54"/>
      <c r="AL40" s="54"/>
      <c r="AM40" s="54"/>
      <c r="AN40" s="54"/>
    </row>
    <row r="41" spans="1:56" ht="16.5" x14ac:dyDescent="0.2">
      <c r="A41" s="52">
        <v>7</v>
      </c>
      <c r="B41" s="52">
        <v>2</v>
      </c>
      <c r="C41" s="52">
        <f>[1]章节关卡!$AD12</f>
        <v>52</v>
      </c>
      <c r="D41" s="52">
        <f>SUMIFS([1]章节关卡!$BP$5:$BP$304,[1]章节关卡!$BL$5:$BL$304,"="&amp;$A41)</f>
        <v>54000</v>
      </c>
      <c r="E41" s="52">
        <f>SUMIFS([1]章节关卡!$BO$5:$BO$304,[1]章节关卡!$BL$5:$BL$304,"="&amp;$A41)</f>
        <v>30000</v>
      </c>
      <c r="F41" s="52">
        <f>SUMIFS([1]章节关卡!$FA$5:$FA$94,[1]章节关卡!$EJ$5:$EJ$94,"="&amp;$A41,[1]章节关卡!$EZ$5:$EZ$94,"="&amp;F$3)</f>
        <v>0</v>
      </c>
      <c r="G41" s="52">
        <f>SUMIFS([1]章节关卡!$FA$5:$FA$94,[1]章节关卡!$EJ$5:$EJ$94,"="&amp;$A41,[1]章节关卡!$EZ$5:$EZ$94,"="&amp;G$3)</f>
        <v>0</v>
      </c>
      <c r="H41" s="52">
        <f>SUMIFS([1]章节关卡!$FA$5:$FA$94,[1]章节关卡!$EJ$5:$EJ$94,"="&amp;$A41,[1]章节关卡!$EZ$5:$EZ$94,"="&amp;H$3)</f>
        <v>0</v>
      </c>
      <c r="I41" s="52">
        <f>SUMIFS([1]章节关卡!$FA$5:$FA$94,[1]章节关卡!$EJ$5:$EJ$94,"="&amp;$A41,[1]章节关卡!$EZ$5:$EZ$94,"="&amp;I$3)</f>
        <v>0</v>
      </c>
      <c r="J41" s="52">
        <f>SUMIFS([1]章节关卡!$FA$5:$FA$94,[1]章节关卡!$EJ$5:$EJ$94,"="&amp;$A41,[1]章节关卡!$EZ$5:$EZ$94,"="&amp;J$3)</f>
        <v>0</v>
      </c>
      <c r="K41" s="52">
        <f>SUMIFS([1]章节关卡!$FA$5:$FA$94,[1]章节关卡!$EJ$5:$EJ$94,"="&amp;$A41,[1]章节关卡!$EZ$5:$EZ$94,"="&amp;K$3)</f>
        <v>102</v>
      </c>
      <c r="L41" s="52">
        <f>SUMIFS([1]章节关卡!$FA$5:$FA$94,[1]章节关卡!$EJ$5:$EJ$94,"="&amp;$A41,[1]章节关卡!$EZ$5:$EZ$94,"="&amp;L$3)</f>
        <v>0</v>
      </c>
      <c r="M41" s="52">
        <f>SUMIFS([1]章节关卡!$FA$5:$FA$94,[1]章节关卡!$EJ$5:$EJ$94,"="&amp;$A41,[1]章节关卡!$EZ$5:$EZ$94,"="&amp;M$3)</f>
        <v>0</v>
      </c>
      <c r="N41" s="52">
        <f>SUMIFS([1]章节关卡!$FA$5:$FA$94,[1]章节关卡!$EJ$5:$EJ$94,"="&amp;$A41,[1]章节关卡!$EZ$5:$EZ$94,"="&amp;N$3)</f>
        <v>0</v>
      </c>
      <c r="O41" s="52">
        <f>SUMIFS([1]章节关卡!$FA$5:$FA$94,[1]章节关卡!$EJ$5:$EJ$94,"="&amp;$A41,[1]章节关卡!$EZ$5:$EZ$94,"="&amp;O$3)</f>
        <v>0</v>
      </c>
      <c r="P41" s="52">
        <f>SUMIFS([1]章节关卡!$DG$5:$DG$94,[1]章节关卡!$CO$5:$CO$94,"="&amp;$A41,[1]章节关卡!$DF$5:$DF$94,"="&amp;P$3)</f>
        <v>43200</v>
      </c>
      <c r="Q41" s="52">
        <f>SUMIFS([1]章节关卡!$DC$5:$DC$94,[1]章节关卡!$CO$5:$CO$94,"="&amp;$A41,[1]章节关卡!$DB$5:$DB$94,"="&amp;Q$3)</f>
        <v>100</v>
      </c>
      <c r="R41" s="52">
        <f>SUMIFS([1]章节关卡!$DC$5:$DC$94,[1]章节关卡!$CO$5:$CO$94,"="&amp;$A41,[1]章节关卡!$DB$5:$DB$94,"="&amp;R$3)</f>
        <v>5</v>
      </c>
      <c r="S41" s="52">
        <f>SUMIFS([1]章节关卡!$DC$5:$DC$94,[1]章节关卡!$CO$5:$CO$94,"="&amp;$A41,[1]章节关卡!$DB$5:$DB$94,"="&amp;S$3)</f>
        <v>0</v>
      </c>
      <c r="T41" s="63">
        <f>SUMIFS([1]章节关卡!$ED41:$ED130,[1]章节关卡!$DK$5:$DK$94,"="&amp;$A41)</f>
        <v>72000</v>
      </c>
      <c r="W41" s="54" t="s">
        <v>728</v>
      </c>
      <c r="X41" s="54">
        <v>140</v>
      </c>
      <c r="Y41" s="54"/>
      <c r="Z41" s="54"/>
      <c r="AA41" s="54"/>
      <c r="AB41" s="54"/>
      <c r="AC41" s="54"/>
      <c r="AD41" s="54"/>
      <c r="AE41" s="54"/>
      <c r="AF41" s="54"/>
      <c r="AG41" s="54">
        <v>6</v>
      </c>
      <c r="AH41" s="54"/>
      <c r="AI41" s="54"/>
      <c r="AJ41" s="54"/>
      <c r="AK41" s="54"/>
      <c r="AL41" s="54"/>
      <c r="AM41" s="54"/>
      <c r="AN41" s="54"/>
    </row>
    <row r="42" spans="1:56" ht="16.5" x14ac:dyDescent="0.2">
      <c r="A42" s="52">
        <v>8</v>
      </c>
      <c r="B42" s="52">
        <v>2</v>
      </c>
      <c r="C42" s="52">
        <f>[1]章节关卡!$AD13</f>
        <v>57</v>
      </c>
      <c r="D42" s="52">
        <f>SUMIFS([1]章节关卡!$BP$5:$BP$304,[1]章节关卡!$BL$5:$BL$304,"="&amp;$A42)</f>
        <v>63000</v>
      </c>
      <c r="E42" s="52">
        <f>SUMIFS([1]章节关卡!$BO$5:$BO$304,[1]章节关卡!$BL$5:$BL$304,"="&amp;$A42)</f>
        <v>33000</v>
      </c>
      <c r="F42" s="52">
        <f>SUMIFS([1]章节关卡!$FA$5:$FA$94,[1]章节关卡!$EJ$5:$EJ$94,"="&amp;$A42,[1]章节关卡!$EZ$5:$EZ$94,"="&amp;F$3)</f>
        <v>0</v>
      </c>
      <c r="G42" s="52">
        <f>SUMIFS([1]章节关卡!$FA$5:$FA$94,[1]章节关卡!$EJ$5:$EJ$94,"="&amp;$A42,[1]章节关卡!$EZ$5:$EZ$94,"="&amp;G$3)</f>
        <v>0</v>
      </c>
      <c r="H42" s="52">
        <f>SUMIFS([1]章节关卡!$FA$5:$FA$94,[1]章节关卡!$EJ$5:$EJ$94,"="&amp;$A42,[1]章节关卡!$EZ$5:$EZ$94,"="&amp;H$3)</f>
        <v>0</v>
      </c>
      <c r="I42" s="52">
        <f>SUMIFS([1]章节关卡!$FA$5:$FA$94,[1]章节关卡!$EJ$5:$EJ$94,"="&amp;$A42,[1]章节关卡!$EZ$5:$EZ$94,"="&amp;I$3)</f>
        <v>0</v>
      </c>
      <c r="J42" s="52">
        <f>SUMIFS([1]章节关卡!$FA$5:$FA$94,[1]章节关卡!$EJ$5:$EJ$94,"="&amp;$A42,[1]章节关卡!$EZ$5:$EZ$94,"="&amp;J$3)</f>
        <v>0</v>
      </c>
      <c r="K42" s="52">
        <f>SUMIFS([1]章节关卡!$FA$5:$FA$94,[1]章节关卡!$EJ$5:$EJ$94,"="&amp;$A42,[1]章节关卡!$EZ$5:$EZ$94,"="&amp;K$3)</f>
        <v>0</v>
      </c>
      <c r="L42" s="52">
        <f>SUMIFS([1]章节关卡!$FA$5:$FA$94,[1]章节关卡!$EJ$5:$EJ$94,"="&amp;$A42,[1]章节关卡!$EZ$5:$EZ$94,"="&amp;L$3)</f>
        <v>8</v>
      </c>
      <c r="M42" s="52">
        <f>SUMIFS([1]章节关卡!$FA$5:$FA$94,[1]章节关卡!$EJ$5:$EJ$94,"="&amp;$A42,[1]章节关卡!$EZ$5:$EZ$94,"="&amp;M$3)</f>
        <v>0</v>
      </c>
      <c r="N42" s="52">
        <f>SUMIFS([1]章节关卡!$FA$5:$FA$94,[1]章节关卡!$EJ$5:$EJ$94,"="&amp;$A42,[1]章节关卡!$EZ$5:$EZ$94,"="&amp;N$3)</f>
        <v>0</v>
      </c>
      <c r="O42" s="52">
        <f>SUMIFS([1]章节关卡!$FA$5:$FA$94,[1]章节关卡!$EJ$5:$EJ$94,"="&amp;$A42,[1]章节关卡!$EZ$5:$EZ$94,"="&amp;O$3)</f>
        <v>0</v>
      </c>
      <c r="P42" s="52">
        <f>SUMIFS([1]章节关卡!$DG$5:$DG$94,[1]章节关卡!$CO$5:$CO$94,"="&amp;$A42,[1]章节关卡!$DF$5:$DF$94,"="&amp;P$3)</f>
        <v>48600</v>
      </c>
      <c r="Q42" s="52">
        <f>SUMIFS([1]章节关卡!$DC$5:$DC$94,[1]章节关卡!$CO$5:$CO$94,"="&amp;$A42,[1]章节关卡!$DB$5:$DB$94,"="&amp;Q$3)</f>
        <v>100</v>
      </c>
      <c r="R42" s="52">
        <f>SUMIFS([1]章节关卡!$DC$5:$DC$94,[1]章节关卡!$CO$5:$CO$94,"="&amp;$A42,[1]章节关卡!$DB$5:$DB$94,"="&amp;R$3)</f>
        <v>5</v>
      </c>
      <c r="S42" s="52">
        <f>SUMIFS([1]章节关卡!$DC$5:$DC$94,[1]章节关卡!$CO$5:$CO$94,"="&amp;$A42,[1]章节关卡!$DB$5:$DB$94,"="&amp;S$3)</f>
        <v>0</v>
      </c>
      <c r="T42" s="63">
        <f>SUMIFS([1]章节关卡!$ED42:$ED131,[1]章节关卡!$DK$5:$DK$94,"="&amp;$A42)</f>
        <v>76950</v>
      </c>
      <c r="W42" s="54" t="s">
        <v>729</v>
      </c>
      <c r="X42" s="54">
        <v>35</v>
      </c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>
        <f>[1]专属武器强化!AE7</f>
        <v>20</v>
      </c>
      <c r="AK42" s="54">
        <f>[1]专属武器强化!AF7</f>
        <v>0</v>
      </c>
      <c r="AL42" s="54">
        <f>[1]专属武器强化!AG7</f>
        <v>0</v>
      </c>
      <c r="AM42" s="54">
        <f>[1]专属武器强化!AH7</f>
        <v>0</v>
      </c>
      <c r="AN42" s="54"/>
    </row>
    <row r="43" spans="1:56" ht="16.5" x14ac:dyDescent="0.2">
      <c r="A43" s="52">
        <v>9</v>
      </c>
      <c r="B43" s="52">
        <v>2</v>
      </c>
      <c r="C43" s="52">
        <f>[1]章节关卡!$AD14</f>
        <v>62</v>
      </c>
      <c r="D43" s="52">
        <f>SUMIFS([1]章节关卡!$BP$5:$BP$304,[1]章节关卡!$BL$5:$BL$304,"="&amp;$A43)</f>
        <v>72000</v>
      </c>
      <c r="E43" s="52">
        <f>SUMIFS([1]章节关卡!$BO$5:$BO$304,[1]章节关卡!$BL$5:$BL$304,"="&amp;$A43)</f>
        <v>36000</v>
      </c>
      <c r="F43" s="52">
        <f>SUMIFS([1]章节关卡!$FA$5:$FA$94,[1]章节关卡!$EJ$5:$EJ$94,"="&amp;$A43,[1]章节关卡!$EZ$5:$EZ$94,"="&amp;F$3)</f>
        <v>0</v>
      </c>
      <c r="G43" s="52">
        <f>SUMIFS([1]章节关卡!$FA$5:$FA$94,[1]章节关卡!$EJ$5:$EJ$94,"="&amp;$A43,[1]章节关卡!$EZ$5:$EZ$94,"="&amp;G$3)</f>
        <v>0</v>
      </c>
      <c r="H43" s="52">
        <f>SUMIFS([1]章节关卡!$FA$5:$FA$94,[1]章节关卡!$EJ$5:$EJ$94,"="&amp;$A43,[1]章节关卡!$EZ$5:$EZ$94,"="&amp;H$3)</f>
        <v>0</v>
      </c>
      <c r="I43" s="52">
        <f>SUMIFS([1]章节关卡!$FA$5:$FA$94,[1]章节关卡!$EJ$5:$EJ$94,"="&amp;$A43,[1]章节关卡!$EZ$5:$EZ$94,"="&amp;I$3)</f>
        <v>0</v>
      </c>
      <c r="J43" s="52">
        <f>SUMIFS([1]章节关卡!$FA$5:$FA$94,[1]章节关卡!$EJ$5:$EJ$94,"="&amp;$A43,[1]章节关卡!$EZ$5:$EZ$94,"="&amp;J$3)</f>
        <v>0</v>
      </c>
      <c r="K43" s="52">
        <f>SUMIFS([1]章节关卡!$FA$5:$FA$94,[1]章节关卡!$EJ$5:$EJ$94,"="&amp;$A43,[1]章节关卡!$EZ$5:$EZ$94,"="&amp;K$3)</f>
        <v>0</v>
      </c>
      <c r="L43" s="52">
        <f>SUMIFS([1]章节关卡!$FA$5:$FA$94,[1]章节关卡!$EJ$5:$EJ$94,"="&amp;$A43,[1]章节关卡!$EZ$5:$EZ$94,"="&amp;L$3)</f>
        <v>14</v>
      </c>
      <c r="M43" s="52">
        <f>SUMIFS([1]章节关卡!$FA$5:$FA$94,[1]章节关卡!$EJ$5:$EJ$94,"="&amp;$A43,[1]章节关卡!$EZ$5:$EZ$94,"="&amp;M$3)</f>
        <v>0</v>
      </c>
      <c r="N43" s="52">
        <f>SUMIFS([1]章节关卡!$FA$5:$FA$94,[1]章节关卡!$EJ$5:$EJ$94,"="&amp;$A43,[1]章节关卡!$EZ$5:$EZ$94,"="&amp;N$3)</f>
        <v>0</v>
      </c>
      <c r="O43" s="52">
        <f>SUMIFS([1]章节关卡!$FA$5:$FA$94,[1]章节关卡!$EJ$5:$EJ$94,"="&amp;$A43,[1]章节关卡!$EZ$5:$EZ$94,"="&amp;O$3)</f>
        <v>0</v>
      </c>
      <c r="P43" s="52">
        <f>SUMIFS([1]章节关卡!$DG$5:$DG$94,[1]章节关卡!$CO$5:$CO$94,"="&amp;$A43,[1]章节关卡!$DF$5:$DF$94,"="&amp;P$3)</f>
        <v>54000</v>
      </c>
      <c r="Q43" s="52">
        <f>SUMIFS([1]章节关卡!$DC$5:$DC$94,[1]章节关卡!$CO$5:$CO$94,"="&amp;$A43,[1]章节关卡!$DB$5:$DB$94,"="&amp;Q$3)</f>
        <v>100</v>
      </c>
      <c r="R43" s="52">
        <f>SUMIFS([1]章节关卡!$DC$5:$DC$94,[1]章节关卡!$CO$5:$CO$94,"="&amp;$A43,[1]章节关卡!$DB$5:$DB$94,"="&amp;R$3)</f>
        <v>5</v>
      </c>
      <c r="S43" s="52">
        <f>SUMIFS([1]章节关卡!$DC$5:$DC$94,[1]章节关卡!$CO$5:$CO$94,"="&amp;$A43,[1]章节关卡!$DB$5:$DB$94,"="&amp;S$3)</f>
        <v>0</v>
      </c>
      <c r="T43" s="63">
        <f>SUMIFS([1]章节关卡!$ED43:$ED132,[1]章节关卡!$DK$5:$DK$94,"="&amp;$A43)</f>
        <v>83100</v>
      </c>
      <c r="W43" s="54" t="s">
        <v>729</v>
      </c>
      <c r="X43" s="54">
        <v>50</v>
      </c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>
        <f>[1]专属武器强化!AE8</f>
        <v>28</v>
      </c>
      <c r="AK43" s="54">
        <f>[1]专属武器强化!AF8</f>
        <v>6</v>
      </c>
      <c r="AL43" s="54">
        <f>[1]专属武器强化!AG8</f>
        <v>0</v>
      </c>
      <c r="AM43" s="54">
        <f>[1]专属武器强化!AH8</f>
        <v>0</v>
      </c>
      <c r="AN43" s="54"/>
    </row>
    <row r="44" spans="1:56" ht="16.5" x14ac:dyDescent="0.2">
      <c r="A44" s="52">
        <v>10</v>
      </c>
      <c r="B44" s="52">
        <v>2</v>
      </c>
      <c r="C44" s="52">
        <f>[1]章节关卡!$AD15</f>
        <v>67</v>
      </c>
      <c r="D44" s="52">
        <f>SUMIFS([1]章节关卡!$BP$5:$BP$304,[1]章节关卡!$BL$5:$BL$304,"="&amp;$A44)</f>
        <v>81000</v>
      </c>
      <c r="E44" s="52">
        <f>SUMIFS([1]章节关卡!$BO$5:$BO$304,[1]章节关卡!$BL$5:$BL$304,"="&amp;$A44)</f>
        <v>39000</v>
      </c>
      <c r="F44" s="52">
        <f>SUMIFS([1]章节关卡!$FA$5:$FA$94,[1]章节关卡!$EJ$5:$EJ$94,"="&amp;$A44,[1]章节关卡!$EZ$5:$EZ$94,"="&amp;F$3)</f>
        <v>0</v>
      </c>
      <c r="G44" s="52">
        <f>SUMIFS([1]章节关卡!$FA$5:$FA$94,[1]章节关卡!$EJ$5:$EJ$94,"="&amp;$A44,[1]章节关卡!$EZ$5:$EZ$94,"="&amp;G$3)</f>
        <v>0</v>
      </c>
      <c r="H44" s="52">
        <f>SUMIFS([1]章节关卡!$FA$5:$FA$94,[1]章节关卡!$EJ$5:$EJ$94,"="&amp;$A44,[1]章节关卡!$EZ$5:$EZ$94,"="&amp;H$3)</f>
        <v>0</v>
      </c>
      <c r="I44" s="52">
        <f>SUMIFS([1]章节关卡!$FA$5:$FA$94,[1]章节关卡!$EJ$5:$EJ$94,"="&amp;$A44,[1]章节关卡!$EZ$5:$EZ$94,"="&amp;I$3)</f>
        <v>0</v>
      </c>
      <c r="J44" s="52">
        <f>SUMIFS([1]章节关卡!$FA$5:$FA$94,[1]章节关卡!$EJ$5:$EJ$94,"="&amp;$A44,[1]章节关卡!$EZ$5:$EZ$94,"="&amp;J$3)</f>
        <v>0</v>
      </c>
      <c r="K44" s="52">
        <f>SUMIFS([1]章节关卡!$FA$5:$FA$94,[1]章节关卡!$EJ$5:$EJ$94,"="&amp;$A44,[1]章节关卡!$EZ$5:$EZ$94,"="&amp;K$3)</f>
        <v>0</v>
      </c>
      <c r="L44" s="52">
        <f>SUMIFS([1]章节关卡!$FA$5:$FA$94,[1]章节关卡!$EJ$5:$EJ$94,"="&amp;$A44,[1]章节关卡!$EZ$5:$EZ$94,"="&amp;L$3)</f>
        <v>28</v>
      </c>
      <c r="M44" s="52">
        <f>SUMIFS([1]章节关卡!$FA$5:$FA$94,[1]章节关卡!$EJ$5:$EJ$94,"="&amp;$A44,[1]章节关卡!$EZ$5:$EZ$94,"="&amp;M$3)</f>
        <v>0</v>
      </c>
      <c r="N44" s="52">
        <f>SUMIFS([1]章节关卡!$FA$5:$FA$94,[1]章节关卡!$EJ$5:$EJ$94,"="&amp;$A44,[1]章节关卡!$EZ$5:$EZ$94,"="&amp;N$3)</f>
        <v>0</v>
      </c>
      <c r="O44" s="52">
        <f>SUMIFS([1]章节关卡!$FA$5:$FA$94,[1]章节关卡!$EJ$5:$EJ$94,"="&amp;$A44,[1]章节关卡!$EZ$5:$EZ$94,"="&amp;O$3)</f>
        <v>0</v>
      </c>
      <c r="P44" s="52">
        <f>SUMIFS([1]章节关卡!$DG$5:$DG$94,[1]章节关卡!$CO$5:$CO$94,"="&amp;$A44,[1]章节关卡!$DF$5:$DF$94,"="&amp;P$3)</f>
        <v>59400</v>
      </c>
      <c r="Q44" s="52">
        <f>SUMIFS([1]章节关卡!$DC$5:$DC$94,[1]章节关卡!$CO$5:$CO$94,"="&amp;$A44,[1]章节关卡!$DB$5:$DB$94,"="&amp;Q$3)</f>
        <v>100</v>
      </c>
      <c r="R44" s="52">
        <f>SUMIFS([1]章节关卡!$DC$5:$DC$94,[1]章节关卡!$CO$5:$CO$94,"="&amp;$A44,[1]章节关卡!$DB$5:$DB$94,"="&amp;R$3)</f>
        <v>5</v>
      </c>
      <c r="S44" s="52">
        <f>SUMIFS([1]章节关卡!$DC$5:$DC$94,[1]章节关卡!$CO$5:$CO$94,"="&amp;$A44,[1]章节关卡!$DB$5:$DB$94,"="&amp;S$3)</f>
        <v>0</v>
      </c>
      <c r="T44" s="63">
        <f>SUMIFS([1]章节关卡!$ED44:$ED133,[1]章节关卡!$DK$5:$DK$94,"="&amp;$A44)</f>
        <v>90000</v>
      </c>
      <c r="W44" s="54" t="s">
        <v>729</v>
      </c>
      <c r="X44" s="54">
        <v>65</v>
      </c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>
        <f>[1]专属武器强化!AE9</f>
        <v>36</v>
      </c>
      <c r="AK44" s="54">
        <f>[1]专属武器强化!AF9</f>
        <v>12</v>
      </c>
      <c r="AL44" s="54">
        <f>[1]专属武器强化!AG9</f>
        <v>0</v>
      </c>
      <c r="AM44" s="54">
        <f>[1]专属武器强化!AH9</f>
        <v>0</v>
      </c>
      <c r="AN44" s="54"/>
    </row>
    <row r="45" spans="1:56" ht="16.5" x14ac:dyDescent="0.2">
      <c r="A45" s="52">
        <v>11</v>
      </c>
      <c r="B45" s="52">
        <v>2</v>
      </c>
      <c r="C45" s="52">
        <f>[1]章节关卡!$AD16</f>
        <v>72</v>
      </c>
      <c r="D45" s="52">
        <f>SUMIFS([1]章节关卡!$BP$5:$BP$304,[1]章节关卡!$BL$5:$BL$304,"="&amp;$A45)</f>
        <v>90000</v>
      </c>
      <c r="E45" s="52">
        <f>SUMIFS([1]章节关卡!$BO$5:$BO$304,[1]章节关卡!$BL$5:$BL$304,"="&amp;$A45)</f>
        <v>42000</v>
      </c>
      <c r="F45" s="52">
        <f>SUMIFS([1]章节关卡!$FA$5:$FA$94,[1]章节关卡!$EJ$5:$EJ$94,"="&amp;$A45,[1]章节关卡!$EZ$5:$EZ$94,"="&amp;F$3)</f>
        <v>0</v>
      </c>
      <c r="G45" s="52">
        <f>SUMIFS([1]章节关卡!$FA$5:$FA$94,[1]章节关卡!$EJ$5:$EJ$94,"="&amp;$A45,[1]章节关卡!$EZ$5:$EZ$94,"="&amp;G$3)</f>
        <v>0</v>
      </c>
      <c r="H45" s="52">
        <f>SUMIFS([1]章节关卡!$FA$5:$FA$94,[1]章节关卡!$EJ$5:$EJ$94,"="&amp;$A45,[1]章节关卡!$EZ$5:$EZ$94,"="&amp;H$3)</f>
        <v>0</v>
      </c>
      <c r="I45" s="52">
        <f>SUMIFS([1]章节关卡!$FA$5:$FA$94,[1]章节关卡!$EJ$5:$EJ$94,"="&amp;$A45,[1]章节关卡!$EZ$5:$EZ$94,"="&amp;I$3)</f>
        <v>0</v>
      </c>
      <c r="J45" s="52">
        <f>SUMIFS([1]章节关卡!$FA$5:$FA$94,[1]章节关卡!$EJ$5:$EJ$94,"="&amp;$A45,[1]章节关卡!$EZ$5:$EZ$94,"="&amp;J$3)</f>
        <v>0</v>
      </c>
      <c r="K45" s="52">
        <f>SUMIFS([1]章节关卡!$FA$5:$FA$94,[1]章节关卡!$EJ$5:$EJ$94,"="&amp;$A45,[1]章节关卡!$EZ$5:$EZ$94,"="&amp;K$3)</f>
        <v>0</v>
      </c>
      <c r="L45" s="52">
        <f>SUMIFS([1]章节关卡!$FA$5:$FA$94,[1]章节关卡!$EJ$5:$EJ$94,"="&amp;$A45,[1]章节关卡!$EZ$5:$EZ$94,"="&amp;L$3)</f>
        <v>36</v>
      </c>
      <c r="M45" s="52">
        <f>SUMIFS([1]章节关卡!$FA$5:$FA$94,[1]章节关卡!$EJ$5:$EJ$94,"="&amp;$A45,[1]章节关卡!$EZ$5:$EZ$94,"="&amp;M$3)</f>
        <v>0</v>
      </c>
      <c r="N45" s="52">
        <f>SUMIFS([1]章节关卡!$FA$5:$FA$94,[1]章节关卡!$EJ$5:$EJ$94,"="&amp;$A45,[1]章节关卡!$EZ$5:$EZ$94,"="&amp;N$3)</f>
        <v>0</v>
      </c>
      <c r="O45" s="52">
        <f>SUMIFS([1]章节关卡!$FA$5:$FA$94,[1]章节关卡!$EJ$5:$EJ$94,"="&amp;$A45,[1]章节关卡!$EZ$5:$EZ$94,"="&amp;O$3)</f>
        <v>0</v>
      </c>
      <c r="P45" s="52">
        <f>SUMIFS([1]章节关卡!$DG$5:$DG$94,[1]章节关卡!$CO$5:$CO$94,"="&amp;$A45,[1]章节关卡!$DF$5:$DF$94,"="&amp;P$3)</f>
        <v>64800</v>
      </c>
      <c r="Q45" s="52">
        <f>SUMIFS([1]章节关卡!$DC$5:$DC$94,[1]章节关卡!$CO$5:$CO$94,"="&amp;$A45,[1]章节关卡!$DB$5:$DB$94,"="&amp;Q$3)</f>
        <v>100</v>
      </c>
      <c r="R45" s="52">
        <f>SUMIFS([1]章节关卡!$DC$5:$DC$94,[1]章节关卡!$CO$5:$CO$94,"="&amp;$A45,[1]章节关卡!$DB$5:$DB$94,"="&amp;R$3)</f>
        <v>5</v>
      </c>
      <c r="S45" s="52">
        <f>SUMIFS([1]章节关卡!$DC$5:$DC$94,[1]章节关卡!$CO$5:$CO$94,"="&amp;$A45,[1]章节关卡!$DB$5:$DB$94,"="&amp;S$3)</f>
        <v>0</v>
      </c>
      <c r="T45" s="63">
        <f>SUMIFS([1]章节关卡!$ED45:$ED134,[1]章节关卡!$DK$5:$DK$94,"="&amp;$A45)</f>
        <v>101250</v>
      </c>
      <c r="W45" s="54" t="s">
        <v>729</v>
      </c>
      <c r="X45" s="54">
        <v>80</v>
      </c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>
        <f>[1]专属武器强化!AE10</f>
        <v>40</v>
      </c>
      <c r="AK45" s="54">
        <f>[1]专属武器强化!AF10</f>
        <v>20</v>
      </c>
      <c r="AL45" s="54">
        <f>[1]专属武器强化!AG10</f>
        <v>0</v>
      </c>
      <c r="AM45" s="54">
        <f>[1]专属武器强化!AH10</f>
        <v>0</v>
      </c>
      <c r="AN45" s="54"/>
    </row>
    <row r="46" spans="1:56" ht="16.5" x14ac:dyDescent="0.2">
      <c r="A46" s="52">
        <v>12</v>
      </c>
      <c r="B46" s="52">
        <v>2</v>
      </c>
      <c r="C46" s="52">
        <f>[1]章节关卡!$AD17</f>
        <v>77</v>
      </c>
      <c r="D46" s="52">
        <f>SUMIFS([1]章节关卡!$BP$5:$BP$304,[1]章节关卡!$BL$5:$BL$304,"="&amp;$A46)</f>
        <v>99000</v>
      </c>
      <c r="E46" s="52">
        <f>SUMIFS([1]章节关卡!$BO$5:$BO$304,[1]章节关卡!$BL$5:$BL$304,"="&amp;$A46)</f>
        <v>45000</v>
      </c>
      <c r="F46" s="52">
        <f>SUMIFS([1]章节关卡!$FA$5:$FA$94,[1]章节关卡!$EJ$5:$EJ$94,"="&amp;$A46,[1]章节关卡!$EZ$5:$EZ$94,"="&amp;F$3)</f>
        <v>0</v>
      </c>
      <c r="G46" s="52">
        <f>SUMIFS([1]章节关卡!$FA$5:$FA$94,[1]章节关卡!$EJ$5:$EJ$94,"="&amp;$A46,[1]章节关卡!$EZ$5:$EZ$94,"="&amp;G$3)</f>
        <v>0</v>
      </c>
      <c r="H46" s="52">
        <f>SUMIFS([1]章节关卡!$FA$5:$FA$94,[1]章节关卡!$EJ$5:$EJ$94,"="&amp;$A46,[1]章节关卡!$EZ$5:$EZ$94,"="&amp;H$3)</f>
        <v>0</v>
      </c>
      <c r="I46" s="52">
        <f>SUMIFS([1]章节关卡!$FA$5:$FA$94,[1]章节关卡!$EJ$5:$EJ$94,"="&amp;$A46,[1]章节关卡!$EZ$5:$EZ$94,"="&amp;I$3)</f>
        <v>0</v>
      </c>
      <c r="J46" s="52">
        <f>SUMIFS([1]章节关卡!$FA$5:$FA$94,[1]章节关卡!$EJ$5:$EJ$94,"="&amp;$A46,[1]章节关卡!$EZ$5:$EZ$94,"="&amp;J$3)</f>
        <v>0</v>
      </c>
      <c r="K46" s="52">
        <f>SUMIFS([1]章节关卡!$FA$5:$FA$94,[1]章节关卡!$EJ$5:$EJ$94,"="&amp;$A46,[1]章节关卡!$EZ$5:$EZ$94,"="&amp;K$3)</f>
        <v>0</v>
      </c>
      <c r="L46" s="52">
        <f>SUMIFS([1]章节关卡!$FA$5:$FA$94,[1]章节关卡!$EJ$5:$EJ$94,"="&amp;$A46,[1]章节关卡!$EZ$5:$EZ$94,"="&amp;L$3)</f>
        <v>43</v>
      </c>
      <c r="M46" s="52">
        <f>SUMIFS([1]章节关卡!$FA$5:$FA$94,[1]章节关卡!$EJ$5:$EJ$94,"="&amp;$A46,[1]章节关卡!$EZ$5:$EZ$94,"="&amp;M$3)</f>
        <v>0</v>
      </c>
      <c r="N46" s="52">
        <f>SUMIFS([1]章节关卡!$FA$5:$FA$94,[1]章节关卡!$EJ$5:$EJ$94,"="&amp;$A46,[1]章节关卡!$EZ$5:$EZ$94,"="&amp;N$3)</f>
        <v>0</v>
      </c>
      <c r="O46" s="52">
        <f>SUMIFS([1]章节关卡!$FA$5:$FA$94,[1]章节关卡!$EJ$5:$EJ$94,"="&amp;$A46,[1]章节关卡!$EZ$5:$EZ$94,"="&amp;O$3)</f>
        <v>0</v>
      </c>
      <c r="P46" s="52">
        <f>SUMIFS([1]章节关卡!$DG$5:$DG$94,[1]章节关卡!$CO$5:$CO$94,"="&amp;$A46,[1]章节关卡!$DF$5:$DF$94,"="&amp;P$3)</f>
        <v>70200</v>
      </c>
      <c r="Q46" s="52">
        <f>SUMIFS([1]章节关卡!$DC$5:$DC$94,[1]章节关卡!$CO$5:$CO$94,"="&amp;$A46,[1]章节关卡!$DB$5:$DB$94,"="&amp;Q$3)</f>
        <v>100</v>
      </c>
      <c r="R46" s="52">
        <f>SUMIFS([1]章节关卡!$DC$5:$DC$94,[1]章节关卡!$CO$5:$CO$94,"="&amp;$A46,[1]章节关卡!$DB$5:$DB$94,"="&amp;R$3)</f>
        <v>5</v>
      </c>
      <c r="S46" s="52">
        <f>SUMIFS([1]章节关卡!$DC$5:$DC$94,[1]章节关卡!$CO$5:$CO$94,"="&amp;$A46,[1]章节关卡!$DB$5:$DB$94,"="&amp;S$3)</f>
        <v>0</v>
      </c>
      <c r="T46" s="63">
        <f>SUMIFS([1]章节关卡!$ED46:$ED135,[1]章节关卡!$DK$5:$DK$94,"="&amp;$A46)</f>
        <v>113250</v>
      </c>
      <c r="W46" s="54" t="s">
        <v>729</v>
      </c>
      <c r="X46" s="54">
        <v>95</v>
      </c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>
        <f>[1]专属武器强化!AE11</f>
        <v>20</v>
      </c>
      <c r="AK46" s="54">
        <f>[1]专属武器强化!AF11</f>
        <v>30</v>
      </c>
      <c r="AL46" s="54">
        <f>[1]专属武器强化!AG11</f>
        <v>5</v>
      </c>
      <c r="AM46" s="54">
        <f>[1]专属武器强化!AH11</f>
        <v>0</v>
      </c>
      <c r="AN46" s="54"/>
    </row>
    <row r="47" spans="1:56" ht="16.5" x14ac:dyDescent="0.2">
      <c r="A47" s="52">
        <v>13</v>
      </c>
      <c r="B47" s="52">
        <v>2</v>
      </c>
      <c r="C47" s="52">
        <f>[1]章节关卡!$AD18</f>
        <v>82</v>
      </c>
      <c r="D47" s="52">
        <f>SUMIFS([1]章节关卡!$BP$5:$BP$304,[1]章节关卡!$BL$5:$BL$304,"="&amp;$A47)</f>
        <v>112500</v>
      </c>
      <c r="E47" s="52">
        <f>SUMIFS([1]章节关卡!$BO$5:$BO$304,[1]章节关卡!$BL$5:$BL$304,"="&amp;$A47)</f>
        <v>48000</v>
      </c>
      <c r="F47" s="52">
        <f>SUMIFS([1]章节关卡!$FA$5:$FA$94,[1]章节关卡!$EJ$5:$EJ$94,"="&amp;$A47,[1]章节关卡!$EZ$5:$EZ$94,"="&amp;F$3)</f>
        <v>0</v>
      </c>
      <c r="G47" s="52">
        <f>SUMIFS([1]章节关卡!$FA$5:$FA$94,[1]章节关卡!$EJ$5:$EJ$94,"="&amp;$A47,[1]章节关卡!$EZ$5:$EZ$94,"="&amp;G$3)</f>
        <v>0</v>
      </c>
      <c r="H47" s="52">
        <f>SUMIFS([1]章节关卡!$FA$5:$FA$94,[1]章节关卡!$EJ$5:$EJ$94,"="&amp;$A47,[1]章节关卡!$EZ$5:$EZ$94,"="&amp;H$3)</f>
        <v>0</v>
      </c>
      <c r="I47" s="52">
        <f>SUMIFS([1]章节关卡!$FA$5:$FA$94,[1]章节关卡!$EJ$5:$EJ$94,"="&amp;$A47,[1]章节关卡!$EZ$5:$EZ$94,"="&amp;I$3)</f>
        <v>0</v>
      </c>
      <c r="J47" s="52">
        <f>SUMIFS([1]章节关卡!$FA$5:$FA$94,[1]章节关卡!$EJ$5:$EJ$94,"="&amp;$A47,[1]章节关卡!$EZ$5:$EZ$94,"="&amp;J$3)</f>
        <v>0</v>
      </c>
      <c r="K47" s="52">
        <f>SUMIFS([1]章节关卡!$FA$5:$FA$94,[1]章节关卡!$EJ$5:$EJ$94,"="&amp;$A47,[1]章节关卡!$EZ$5:$EZ$94,"="&amp;K$3)</f>
        <v>0</v>
      </c>
      <c r="L47" s="52">
        <f>SUMIFS([1]章节关卡!$FA$5:$FA$94,[1]章节关卡!$EJ$5:$EJ$94,"="&amp;$A47,[1]章节关卡!$EZ$5:$EZ$94,"="&amp;L$3)</f>
        <v>54</v>
      </c>
      <c r="M47" s="52">
        <f>SUMIFS([1]章节关卡!$FA$5:$FA$94,[1]章节关卡!$EJ$5:$EJ$94,"="&amp;$A47,[1]章节关卡!$EZ$5:$EZ$94,"="&amp;M$3)</f>
        <v>0</v>
      </c>
      <c r="N47" s="52">
        <f>SUMIFS([1]章节关卡!$FA$5:$FA$94,[1]章节关卡!$EJ$5:$EJ$94,"="&amp;$A47,[1]章节关卡!$EZ$5:$EZ$94,"="&amp;N$3)</f>
        <v>0</v>
      </c>
      <c r="O47" s="52">
        <f>SUMIFS([1]章节关卡!$FA$5:$FA$94,[1]章节关卡!$EJ$5:$EJ$94,"="&amp;$A47,[1]章节关卡!$EZ$5:$EZ$94,"="&amp;O$3)</f>
        <v>0</v>
      </c>
      <c r="P47" s="52">
        <f>SUMIFS([1]章节关卡!$DG$5:$DG$94,[1]章节关卡!$CO$5:$CO$94,"="&amp;$A47,[1]章节关卡!$DF$5:$DF$94,"="&amp;P$3)</f>
        <v>75600</v>
      </c>
      <c r="Q47" s="52">
        <f>SUMIFS([1]章节关卡!$DC$5:$DC$94,[1]章节关卡!$CO$5:$CO$94,"="&amp;$A47,[1]章节关卡!$DB$5:$DB$94,"="&amp;Q$3)</f>
        <v>100</v>
      </c>
      <c r="R47" s="52">
        <f>SUMIFS([1]章节关卡!$DC$5:$DC$94,[1]章节关卡!$CO$5:$CO$94,"="&amp;$A47,[1]章节关卡!$DB$5:$DB$94,"="&amp;R$3)</f>
        <v>5</v>
      </c>
      <c r="S47" s="52">
        <f>SUMIFS([1]章节关卡!$DC$5:$DC$94,[1]章节关卡!$CO$5:$CO$94,"="&amp;$A47,[1]章节关卡!$DB$5:$DB$94,"="&amp;S$3)</f>
        <v>0</v>
      </c>
      <c r="T47" s="63">
        <f>SUMIFS([1]章节关卡!$ED47:$ED136,[1]章节关卡!$DK$5:$DK$94,"="&amp;$A47)</f>
        <v>126000</v>
      </c>
      <c r="W47" s="54" t="s">
        <v>729</v>
      </c>
      <c r="X47" s="54">
        <v>110</v>
      </c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>
        <f>[1]专属武器强化!AE12</f>
        <v>0</v>
      </c>
      <c r="AK47" s="54">
        <f>[1]专属武器强化!AF12</f>
        <v>24</v>
      </c>
      <c r="AL47" s="54">
        <f>[1]专属武器强化!AG12</f>
        <v>12</v>
      </c>
      <c r="AM47" s="54">
        <f>[1]专属武器强化!AH12</f>
        <v>2.4</v>
      </c>
      <c r="AN47" s="54"/>
    </row>
    <row r="48" spans="1:56" ht="16.5" x14ac:dyDescent="0.2">
      <c r="A48" s="52">
        <v>14</v>
      </c>
      <c r="B48" s="52">
        <v>2</v>
      </c>
      <c r="C48" s="52">
        <f>[1]章节关卡!$AD19</f>
        <v>87</v>
      </c>
      <c r="D48" s="52">
        <f>SUMIFS([1]章节关卡!$BP$5:$BP$304,[1]章节关卡!$BL$5:$BL$304,"="&amp;$A48)</f>
        <v>121500</v>
      </c>
      <c r="E48" s="52">
        <f>SUMIFS([1]章节关卡!$BO$5:$BO$304,[1]章节关卡!$BL$5:$BL$304,"="&amp;$A48)</f>
        <v>54000</v>
      </c>
      <c r="F48" s="52">
        <f>SUMIFS([1]章节关卡!$FA$5:$FA$94,[1]章节关卡!$EJ$5:$EJ$94,"="&amp;$A48,[1]章节关卡!$EZ$5:$EZ$94,"="&amp;F$3)</f>
        <v>0</v>
      </c>
      <c r="G48" s="52">
        <f>SUMIFS([1]章节关卡!$FA$5:$FA$94,[1]章节关卡!$EJ$5:$EJ$94,"="&amp;$A48,[1]章节关卡!$EZ$5:$EZ$94,"="&amp;G$3)</f>
        <v>0</v>
      </c>
      <c r="H48" s="52">
        <f>SUMIFS([1]章节关卡!$FA$5:$FA$94,[1]章节关卡!$EJ$5:$EJ$94,"="&amp;$A48,[1]章节关卡!$EZ$5:$EZ$94,"="&amp;H$3)</f>
        <v>0</v>
      </c>
      <c r="I48" s="52">
        <f>SUMIFS([1]章节关卡!$FA$5:$FA$94,[1]章节关卡!$EJ$5:$EJ$94,"="&amp;$A48,[1]章节关卡!$EZ$5:$EZ$94,"="&amp;I$3)</f>
        <v>0</v>
      </c>
      <c r="J48" s="52">
        <f>SUMIFS([1]章节关卡!$FA$5:$FA$94,[1]章节关卡!$EJ$5:$EJ$94,"="&amp;$A48,[1]章节关卡!$EZ$5:$EZ$94,"="&amp;J$3)</f>
        <v>0</v>
      </c>
      <c r="K48" s="52">
        <f>SUMIFS([1]章节关卡!$FA$5:$FA$94,[1]章节关卡!$EJ$5:$EJ$94,"="&amp;$A48,[1]章节关卡!$EZ$5:$EZ$94,"="&amp;K$3)</f>
        <v>0</v>
      </c>
      <c r="L48" s="52">
        <f>SUMIFS([1]章节关卡!$FA$5:$FA$94,[1]章节关卡!$EJ$5:$EJ$94,"="&amp;$A48,[1]章节关卡!$EZ$5:$EZ$94,"="&amp;L$3)</f>
        <v>0</v>
      </c>
      <c r="M48" s="52">
        <f>SUMIFS([1]章节关卡!$FA$5:$FA$94,[1]章节关卡!$EJ$5:$EJ$94,"="&amp;$A48,[1]章节关卡!$EZ$5:$EZ$94,"="&amp;M$3)</f>
        <v>6</v>
      </c>
      <c r="N48" s="52">
        <f>SUMIFS([1]章节关卡!$FA$5:$FA$94,[1]章节关卡!$EJ$5:$EJ$94,"="&amp;$A48,[1]章节关卡!$EZ$5:$EZ$94,"="&amp;N$3)</f>
        <v>0</v>
      </c>
      <c r="O48" s="52">
        <f>SUMIFS([1]章节关卡!$FA$5:$FA$94,[1]章节关卡!$EJ$5:$EJ$94,"="&amp;$A48,[1]章节关卡!$EZ$5:$EZ$94,"="&amp;O$3)</f>
        <v>0</v>
      </c>
      <c r="P48" s="52">
        <f>SUMIFS([1]章节关卡!$DG$5:$DG$94,[1]章节关卡!$CO$5:$CO$94,"="&amp;$A48,[1]章节关卡!$DF$5:$DF$94,"="&amp;P$3)</f>
        <v>81000</v>
      </c>
      <c r="Q48" s="52">
        <f>SUMIFS([1]章节关卡!$DC$5:$DC$94,[1]章节关卡!$CO$5:$CO$94,"="&amp;$A48,[1]章节关卡!$DB$5:$DB$94,"="&amp;Q$3)</f>
        <v>100</v>
      </c>
      <c r="R48" s="52">
        <f>SUMIFS([1]章节关卡!$DC$5:$DC$94,[1]章节关卡!$CO$5:$CO$94,"="&amp;$A48,[1]章节关卡!$DB$5:$DB$94,"="&amp;R$3)</f>
        <v>5</v>
      </c>
      <c r="S48" s="52">
        <f>SUMIFS([1]章节关卡!$DC$5:$DC$94,[1]章节关卡!$CO$5:$CO$94,"="&amp;$A48,[1]章节关卡!$DB$5:$DB$94,"="&amp;S$3)</f>
        <v>0</v>
      </c>
      <c r="T48" s="63">
        <f>SUMIFS([1]章节关卡!$ED48:$ED137,[1]章节关卡!$DK$5:$DK$94,"="&amp;$A48)</f>
        <v>137250</v>
      </c>
      <c r="W48" s="54" t="s">
        <v>729</v>
      </c>
      <c r="X48" s="54">
        <v>120</v>
      </c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>
        <f>[1]专属武器强化!AE13</f>
        <v>0</v>
      </c>
      <c r="AK48" s="54">
        <f>[1]专属武器强化!AF13</f>
        <v>14</v>
      </c>
      <c r="AL48" s="54">
        <f>[1]专属武器强化!AG13</f>
        <v>21</v>
      </c>
      <c r="AM48" s="54">
        <f>[1]专属武器强化!AH13</f>
        <v>2.8</v>
      </c>
      <c r="AN48" s="54"/>
    </row>
    <row r="49" spans="1:40" ht="16.5" x14ac:dyDescent="0.2">
      <c r="A49" s="52">
        <v>15</v>
      </c>
      <c r="B49" s="52">
        <v>2</v>
      </c>
      <c r="C49" s="52">
        <f>[1]章节关卡!$AD20</f>
        <v>92</v>
      </c>
      <c r="D49" s="52">
        <f>SUMIFS([1]章节关卡!$BP$5:$BP$304,[1]章节关卡!$BL$5:$BL$304,"="&amp;$A49)</f>
        <v>135000</v>
      </c>
      <c r="E49" s="52">
        <f>SUMIFS([1]章节关卡!$BO$5:$BO$304,[1]章节关卡!$BL$5:$BL$304,"="&amp;$A49)</f>
        <v>60000</v>
      </c>
      <c r="F49" s="52">
        <f>SUMIFS([1]章节关卡!$FA$5:$FA$94,[1]章节关卡!$EJ$5:$EJ$94,"="&amp;$A49,[1]章节关卡!$EZ$5:$EZ$94,"="&amp;F$3)</f>
        <v>0</v>
      </c>
      <c r="G49" s="52">
        <f>SUMIFS([1]章节关卡!$FA$5:$FA$94,[1]章节关卡!$EJ$5:$EJ$94,"="&amp;$A49,[1]章节关卡!$EZ$5:$EZ$94,"="&amp;G$3)</f>
        <v>0</v>
      </c>
      <c r="H49" s="52">
        <f>SUMIFS([1]章节关卡!$FA$5:$FA$94,[1]章节关卡!$EJ$5:$EJ$94,"="&amp;$A49,[1]章节关卡!$EZ$5:$EZ$94,"="&amp;H$3)</f>
        <v>0</v>
      </c>
      <c r="I49" s="52">
        <f>SUMIFS([1]章节关卡!$FA$5:$FA$94,[1]章节关卡!$EJ$5:$EJ$94,"="&amp;$A49,[1]章节关卡!$EZ$5:$EZ$94,"="&amp;I$3)</f>
        <v>0</v>
      </c>
      <c r="J49" s="52">
        <f>SUMIFS([1]章节关卡!$FA$5:$FA$94,[1]章节关卡!$EJ$5:$EJ$94,"="&amp;$A49,[1]章节关卡!$EZ$5:$EZ$94,"="&amp;J$3)</f>
        <v>0</v>
      </c>
      <c r="K49" s="52">
        <f>SUMIFS([1]章节关卡!$FA$5:$FA$94,[1]章节关卡!$EJ$5:$EJ$94,"="&amp;$A49,[1]章节关卡!$EZ$5:$EZ$94,"="&amp;K$3)</f>
        <v>0</v>
      </c>
      <c r="L49" s="52">
        <f>SUMIFS([1]章节关卡!$FA$5:$FA$94,[1]章节关卡!$EJ$5:$EJ$94,"="&amp;$A49,[1]章节关卡!$EZ$5:$EZ$94,"="&amp;L$3)</f>
        <v>0</v>
      </c>
      <c r="M49" s="52">
        <f>SUMIFS([1]章节关卡!$FA$5:$FA$94,[1]章节关卡!$EJ$5:$EJ$94,"="&amp;$A49,[1]章节关卡!$EZ$5:$EZ$94,"="&amp;M$3)</f>
        <v>10</v>
      </c>
      <c r="N49" s="52">
        <f>SUMIFS([1]章节关卡!$FA$5:$FA$94,[1]章节关卡!$EJ$5:$EJ$94,"="&amp;$A49,[1]章节关卡!$EZ$5:$EZ$94,"="&amp;N$3)</f>
        <v>0</v>
      </c>
      <c r="O49" s="52">
        <f>SUMIFS([1]章节关卡!$FA$5:$FA$94,[1]章节关卡!$EJ$5:$EJ$94,"="&amp;$A49,[1]章节关卡!$EZ$5:$EZ$94,"="&amp;O$3)</f>
        <v>0</v>
      </c>
      <c r="P49" s="52">
        <f>SUMIFS([1]章节关卡!$DG$5:$DG$94,[1]章节关卡!$CO$5:$CO$94,"="&amp;$A49,[1]章节关卡!$DF$5:$DF$94,"="&amp;P$3)</f>
        <v>86400</v>
      </c>
      <c r="Q49" s="52">
        <f>SUMIFS([1]章节关卡!$DC$5:$DC$94,[1]章节关卡!$CO$5:$CO$94,"="&amp;$A49,[1]章节关卡!$DB$5:$DB$94,"="&amp;Q$3)</f>
        <v>100</v>
      </c>
      <c r="R49" s="52">
        <f>SUMIFS([1]章节关卡!$DC$5:$DC$94,[1]章节关卡!$CO$5:$CO$94,"="&amp;$A49,[1]章节关卡!$DB$5:$DB$94,"="&amp;R$3)</f>
        <v>5</v>
      </c>
      <c r="S49" s="52">
        <f>SUMIFS([1]章节关卡!$DC$5:$DC$94,[1]章节关卡!$CO$5:$CO$94,"="&amp;$A49,[1]章节关卡!$DB$5:$DB$94,"="&amp;S$3)</f>
        <v>0</v>
      </c>
      <c r="T49" s="63">
        <f>SUMIFS([1]章节关卡!$ED49:$ED138,[1]章节关卡!$DK$5:$DK$94,"="&amp;$A49)</f>
        <v>160800</v>
      </c>
      <c r="W49" s="54" t="s">
        <v>729</v>
      </c>
      <c r="X49" s="54">
        <v>130</v>
      </c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>
        <f>[1]专属武器强化!AE14</f>
        <v>0</v>
      </c>
      <c r="AK49" s="54">
        <f>[1]专属武器强化!AF14</f>
        <v>0</v>
      </c>
      <c r="AL49" s="54">
        <f>[1]专属武器强化!AG14</f>
        <v>16</v>
      </c>
      <c r="AM49" s="54">
        <f>[1]专属武器强化!AH14</f>
        <v>9.6</v>
      </c>
      <c r="AN49" s="54"/>
    </row>
    <row r="50" spans="1:40" ht="16.5" x14ac:dyDescent="0.2">
      <c r="A50" s="52">
        <v>16</v>
      </c>
      <c r="B50" s="52">
        <v>2</v>
      </c>
      <c r="C50" s="52">
        <f>[1]章节关卡!$AD21</f>
        <v>97</v>
      </c>
      <c r="D50" s="52">
        <f>SUMIFS([1]章节关卡!$BP$5:$BP$304,[1]章节关卡!$BL$5:$BL$304,"="&amp;$A50)</f>
        <v>144000</v>
      </c>
      <c r="E50" s="52">
        <f>SUMIFS([1]章节关卡!$BO$5:$BO$304,[1]章节关卡!$BL$5:$BL$304,"="&amp;$A50)</f>
        <v>66000</v>
      </c>
      <c r="F50" s="52">
        <f>SUMIFS([1]章节关卡!$FA$5:$FA$94,[1]章节关卡!$EJ$5:$EJ$94,"="&amp;$A50,[1]章节关卡!$EZ$5:$EZ$94,"="&amp;F$3)</f>
        <v>0</v>
      </c>
      <c r="G50" s="52">
        <f>SUMIFS([1]章节关卡!$FA$5:$FA$94,[1]章节关卡!$EJ$5:$EJ$94,"="&amp;$A50,[1]章节关卡!$EZ$5:$EZ$94,"="&amp;G$3)</f>
        <v>0</v>
      </c>
      <c r="H50" s="52">
        <f>SUMIFS([1]章节关卡!$FA$5:$FA$94,[1]章节关卡!$EJ$5:$EJ$94,"="&amp;$A50,[1]章节关卡!$EZ$5:$EZ$94,"="&amp;H$3)</f>
        <v>0</v>
      </c>
      <c r="I50" s="52">
        <f>SUMIFS([1]章节关卡!$FA$5:$FA$94,[1]章节关卡!$EJ$5:$EJ$94,"="&amp;$A50,[1]章节关卡!$EZ$5:$EZ$94,"="&amp;I$3)</f>
        <v>0</v>
      </c>
      <c r="J50" s="52">
        <f>SUMIFS([1]章节关卡!$FA$5:$FA$94,[1]章节关卡!$EJ$5:$EJ$94,"="&amp;$A50,[1]章节关卡!$EZ$5:$EZ$94,"="&amp;J$3)</f>
        <v>0</v>
      </c>
      <c r="K50" s="52">
        <f>SUMIFS([1]章节关卡!$FA$5:$FA$94,[1]章节关卡!$EJ$5:$EJ$94,"="&amp;$A50,[1]章节关卡!$EZ$5:$EZ$94,"="&amp;K$3)</f>
        <v>0</v>
      </c>
      <c r="L50" s="52">
        <f>SUMIFS([1]章节关卡!$FA$5:$FA$94,[1]章节关卡!$EJ$5:$EJ$94,"="&amp;$A50,[1]章节关卡!$EZ$5:$EZ$94,"="&amp;L$3)</f>
        <v>0</v>
      </c>
      <c r="M50" s="52">
        <f>SUMIFS([1]章节关卡!$FA$5:$FA$94,[1]章节关卡!$EJ$5:$EJ$94,"="&amp;$A50,[1]章节关卡!$EZ$5:$EZ$94,"="&amp;M$3)</f>
        <v>17</v>
      </c>
      <c r="N50" s="52">
        <f>SUMIFS([1]章节关卡!$FA$5:$FA$94,[1]章节关卡!$EJ$5:$EJ$94,"="&amp;$A50,[1]章节关卡!$EZ$5:$EZ$94,"="&amp;N$3)</f>
        <v>0</v>
      </c>
      <c r="O50" s="52">
        <f>SUMIFS([1]章节关卡!$FA$5:$FA$94,[1]章节关卡!$EJ$5:$EJ$94,"="&amp;$A50,[1]章节关卡!$EZ$5:$EZ$94,"="&amp;O$3)</f>
        <v>0</v>
      </c>
      <c r="P50" s="52">
        <f>SUMIFS([1]章节关卡!$DG$5:$DG$94,[1]章节关卡!$CO$5:$CO$94,"="&amp;$A50,[1]章节关卡!$DF$5:$DF$94,"="&amp;P$3)</f>
        <v>97200</v>
      </c>
      <c r="Q50" s="52">
        <f>SUMIFS([1]章节关卡!$DC$5:$DC$94,[1]章节关卡!$CO$5:$CO$94,"="&amp;$A50,[1]章节关卡!$DB$5:$DB$94,"="&amp;Q$3)</f>
        <v>100</v>
      </c>
      <c r="R50" s="52">
        <f>SUMIFS([1]章节关卡!$DC$5:$DC$94,[1]章节关卡!$CO$5:$CO$94,"="&amp;$A50,[1]章节关卡!$DB$5:$DB$94,"="&amp;R$3)</f>
        <v>5</v>
      </c>
      <c r="S50" s="52">
        <f>SUMIFS([1]章节关卡!$DC$5:$DC$94,[1]章节关卡!$CO$5:$CO$94,"="&amp;$A50,[1]章节关卡!$DB$5:$DB$94,"="&amp;S$3)</f>
        <v>0</v>
      </c>
      <c r="T50" s="63">
        <f>SUMIFS([1]章节关卡!$ED50:$ED139,[1]章节关卡!$DK$5:$DK$94,"="&amp;$A50)</f>
        <v>0</v>
      </c>
      <c r="W50" s="54" t="s">
        <v>729</v>
      </c>
      <c r="X50" s="54">
        <v>140</v>
      </c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>
        <f>[1]专属武器强化!AE15</f>
        <v>0</v>
      </c>
      <c r="AK50" s="54">
        <f>[1]专属武器强化!AF15</f>
        <v>0</v>
      </c>
      <c r="AL50" s="54">
        <f>[1]专属武器强化!AG15</f>
        <v>15</v>
      </c>
      <c r="AM50" s="54">
        <f>[1]专属武器强化!AH15</f>
        <v>14</v>
      </c>
      <c r="AN50" s="54"/>
    </row>
    <row r="51" spans="1:40" ht="16.5" x14ac:dyDescent="0.2">
      <c r="A51" s="52">
        <v>17</v>
      </c>
      <c r="B51" s="52">
        <v>2</v>
      </c>
      <c r="C51" s="52">
        <f>[1]章节关卡!$AD22</f>
        <v>102</v>
      </c>
      <c r="D51" s="52">
        <f>SUMIFS([1]章节关卡!$BP$5:$BP$304,[1]章节关卡!$BL$5:$BL$304,"="&amp;$A51)</f>
        <v>157500</v>
      </c>
      <c r="E51" s="52">
        <f>SUMIFS([1]章节关卡!$BO$5:$BO$304,[1]章节关卡!$BL$5:$BL$304,"="&amp;$A51)</f>
        <v>72000</v>
      </c>
      <c r="F51" s="52">
        <f>SUMIFS([1]章节关卡!$FA$5:$FA$94,[1]章节关卡!$EJ$5:$EJ$94,"="&amp;$A51,[1]章节关卡!$EZ$5:$EZ$94,"="&amp;F$3)</f>
        <v>0</v>
      </c>
      <c r="G51" s="52">
        <f>SUMIFS([1]章节关卡!$FA$5:$FA$94,[1]章节关卡!$EJ$5:$EJ$94,"="&amp;$A51,[1]章节关卡!$EZ$5:$EZ$94,"="&amp;G$3)</f>
        <v>0</v>
      </c>
      <c r="H51" s="52">
        <f>SUMIFS([1]章节关卡!$FA$5:$FA$94,[1]章节关卡!$EJ$5:$EJ$94,"="&amp;$A51,[1]章节关卡!$EZ$5:$EZ$94,"="&amp;H$3)</f>
        <v>0</v>
      </c>
      <c r="I51" s="52">
        <f>SUMIFS([1]章节关卡!$FA$5:$FA$94,[1]章节关卡!$EJ$5:$EJ$94,"="&amp;$A51,[1]章节关卡!$EZ$5:$EZ$94,"="&amp;I$3)</f>
        <v>0</v>
      </c>
      <c r="J51" s="52">
        <f>SUMIFS([1]章节关卡!$FA$5:$FA$94,[1]章节关卡!$EJ$5:$EJ$94,"="&amp;$A51,[1]章节关卡!$EZ$5:$EZ$94,"="&amp;J$3)</f>
        <v>0</v>
      </c>
      <c r="K51" s="52">
        <f>SUMIFS([1]章节关卡!$FA$5:$FA$94,[1]章节关卡!$EJ$5:$EJ$94,"="&amp;$A51,[1]章节关卡!$EZ$5:$EZ$94,"="&amp;K$3)</f>
        <v>0</v>
      </c>
      <c r="L51" s="52">
        <f>SUMIFS([1]章节关卡!$FA$5:$FA$94,[1]章节关卡!$EJ$5:$EJ$94,"="&amp;$A51,[1]章节关卡!$EZ$5:$EZ$94,"="&amp;L$3)</f>
        <v>0</v>
      </c>
      <c r="M51" s="52">
        <f>SUMIFS([1]章节关卡!$FA$5:$FA$94,[1]章节关卡!$EJ$5:$EJ$94,"="&amp;$A51,[1]章节关卡!$EZ$5:$EZ$94,"="&amp;M$3)</f>
        <v>22</v>
      </c>
      <c r="N51" s="52">
        <f>SUMIFS([1]章节关卡!$FA$5:$FA$94,[1]章节关卡!$EJ$5:$EJ$94,"="&amp;$A51,[1]章节关卡!$EZ$5:$EZ$94,"="&amp;N$3)</f>
        <v>0</v>
      </c>
      <c r="O51" s="52">
        <f>SUMIFS([1]章节关卡!$FA$5:$FA$94,[1]章节关卡!$EJ$5:$EJ$94,"="&amp;$A51,[1]章节关卡!$EZ$5:$EZ$94,"="&amp;O$3)</f>
        <v>0</v>
      </c>
      <c r="P51" s="52">
        <f>SUMIFS([1]章节关卡!$DG$5:$DG$94,[1]章节关卡!$CO$5:$CO$94,"="&amp;$A51,[1]章节关卡!$DF$5:$DF$94,"="&amp;P$3)</f>
        <v>108000</v>
      </c>
      <c r="Q51" s="52">
        <f>SUMIFS([1]章节关卡!$DC$5:$DC$94,[1]章节关卡!$CO$5:$CO$94,"="&amp;$A51,[1]章节关卡!$DB$5:$DB$94,"="&amp;Q$3)</f>
        <v>100</v>
      </c>
      <c r="R51" s="52">
        <f>SUMIFS([1]章节关卡!$DC$5:$DC$94,[1]章节关卡!$CO$5:$CO$94,"="&amp;$A51,[1]章节关卡!$DB$5:$DB$94,"="&amp;R$3)</f>
        <v>5</v>
      </c>
      <c r="S51" s="52">
        <f>SUMIFS([1]章节关卡!$DC$5:$DC$94,[1]章节关卡!$CO$5:$CO$94,"="&amp;$A51,[1]章节关卡!$DB$5:$DB$94,"="&amp;S$3)</f>
        <v>0</v>
      </c>
      <c r="T51" s="63">
        <f>SUMIFS([1]章节关卡!$ED51:$ED140,[1]章节关卡!$DK$5:$DK$94,"="&amp;$A51)</f>
        <v>0</v>
      </c>
      <c r="W51" s="54" t="s">
        <v>737</v>
      </c>
      <c r="X51" s="54">
        <v>43</v>
      </c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>
        <f>[1]新神器!$BH$7</f>
        <v>33.5</v>
      </c>
    </row>
    <row r="52" spans="1:40" ht="16.5" x14ac:dyDescent="0.2">
      <c r="A52" s="52">
        <v>18</v>
      </c>
      <c r="B52" s="52">
        <v>2</v>
      </c>
      <c r="C52" s="52">
        <f>[1]章节关卡!$AD23</f>
        <v>107</v>
      </c>
      <c r="D52" s="52">
        <f>SUMIFS([1]章节关卡!$BP$5:$BP$304,[1]章节关卡!$BL$5:$BL$304,"="&amp;$A52)</f>
        <v>166500</v>
      </c>
      <c r="E52" s="52">
        <f>SUMIFS([1]章节关卡!$BO$5:$BO$304,[1]章节关卡!$BL$5:$BL$304,"="&amp;$A52)</f>
        <v>78000</v>
      </c>
      <c r="F52" s="52">
        <f>SUMIFS([1]章节关卡!$FA$5:$FA$94,[1]章节关卡!$EJ$5:$EJ$94,"="&amp;$A52,[1]章节关卡!$EZ$5:$EZ$94,"="&amp;F$3)</f>
        <v>0</v>
      </c>
      <c r="G52" s="52">
        <f>SUMIFS([1]章节关卡!$FA$5:$FA$94,[1]章节关卡!$EJ$5:$EJ$94,"="&amp;$A52,[1]章节关卡!$EZ$5:$EZ$94,"="&amp;G$3)</f>
        <v>0</v>
      </c>
      <c r="H52" s="52">
        <f>SUMIFS([1]章节关卡!$FA$5:$FA$94,[1]章节关卡!$EJ$5:$EJ$94,"="&amp;$A52,[1]章节关卡!$EZ$5:$EZ$94,"="&amp;H$3)</f>
        <v>0</v>
      </c>
      <c r="I52" s="52">
        <f>SUMIFS([1]章节关卡!$FA$5:$FA$94,[1]章节关卡!$EJ$5:$EJ$94,"="&amp;$A52,[1]章节关卡!$EZ$5:$EZ$94,"="&amp;I$3)</f>
        <v>0</v>
      </c>
      <c r="J52" s="52">
        <f>SUMIFS([1]章节关卡!$FA$5:$FA$94,[1]章节关卡!$EJ$5:$EJ$94,"="&amp;$A52,[1]章节关卡!$EZ$5:$EZ$94,"="&amp;J$3)</f>
        <v>0</v>
      </c>
      <c r="K52" s="52">
        <f>SUMIFS([1]章节关卡!$FA$5:$FA$94,[1]章节关卡!$EJ$5:$EJ$94,"="&amp;$A52,[1]章节关卡!$EZ$5:$EZ$94,"="&amp;K$3)</f>
        <v>0</v>
      </c>
      <c r="L52" s="52">
        <f>SUMIFS([1]章节关卡!$FA$5:$FA$94,[1]章节关卡!$EJ$5:$EJ$94,"="&amp;$A52,[1]章节关卡!$EZ$5:$EZ$94,"="&amp;L$3)</f>
        <v>0</v>
      </c>
      <c r="M52" s="52">
        <f>SUMIFS([1]章节关卡!$FA$5:$FA$94,[1]章节关卡!$EJ$5:$EJ$94,"="&amp;$A52,[1]章节关卡!$EZ$5:$EZ$94,"="&amp;M$3)</f>
        <v>28</v>
      </c>
      <c r="N52" s="52">
        <f>SUMIFS([1]章节关卡!$FA$5:$FA$94,[1]章节关卡!$EJ$5:$EJ$94,"="&amp;$A52,[1]章节关卡!$EZ$5:$EZ$94,"="&amp;N$3)</f>
        <v>0</v>
      </c>
      <c r="O52" s="52">
        <f>SUMIFS([1]章节关卡!$FA$5:$FA$94,[1]章节关卡!$EJ$5:$EJ$94,"="&amp;$A52,[1]章节关卡!$EZ$5:$EZ$94,"="&amp;O$3)</f>
        <v>0</v>
      </c>
      <c r="P52" s="52">
        <f>SUMIFS([1]章节关卡!$DG$5:$DG$94,[1]章节关卡!$CO$5:$CO$94,"="&amp;$A52,[1]章节关卡!$DF$5:$DF$94,"="&amp;P$3)</f>
        <v>118800</v>
      </c>
      <c r="Q52" s="52">
        <f>SUMIFS([1]章节关卡!$DC$5:$DC$94,[1]章节关卡!$CO$5:$CO$94,"="&amp;$A52,[1]章节关卡!$DB$5:$DB$94,"="&amp;Q$3)</f>
        <v>100</v>
      </c>
      <c r="R52" s="52">
        <f>SUMIFS([1]章节关卡!$DC$5:$DC$94,[1]章节关卡!$CO$5:$CO$94,"="&amp;$A52,[1]章节关卡!$DB$5:$DB$94,"="&amp;R$3)</f>
        <v>5</v>
      </c>
      <c r="S52" s="52">
        <f>SUMIFS([1]章节关卡!$DC$5:$DC$94,[1]章节关卡!$CO$5:$CO$94,"="&amp;$A52,[1]章节关卡!$DB$5:$DB$94,"="&amp;S$3)</f>
        <v>0</v>
      </c>
      <c r="T52" s="63">
        <f>SUMIFS([1]章节关卡!$ED52:$ED141,[1]章节关卡!$DK$5:$DK$94,"="&amp;$A52)</f>
        <v>0</v>
      </c>
      <c r="W52" s="54" t="s">
        <v>737</v>
      </c>
      <c r="X52" s="54">
        <v>63</v>
      </c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>
        <f>[1]新神器!$BH$9</f>
        <v>118.3</v>
      </c>
    </row>
    <row r="53" spans="1:40" ht="16.5" x14ac:dyDescent="0.2">
      <c r="A53" s="52">
        <v>19</v>
      </c>
      <c r="B53" s="52">
        <v>2</v>
      </c>
      <c r="C53" s="52">
        <f>[1]章节关卡!$AD24</f>
        <v>112</v>
      </c>
      <c r="D53" s="52">
        <f>SUMIFS([1]章节关卡!$BP$5:$BP$304,[1]章节关卡!$BL$5:$BL$304,"="&amp;$A53)</f>
        <v>180000</v>
      </c>
      <c r="E53" s="52">
        <f>SUMIFS([1]章节关卡!$BO$5:$BO$304,[1]章节关卡!$BL$5:$BL$304,"="&amp;$A53)</f>
        <v>84000</v>
      </c>
      <c r="F53" s="52">
        <f>SUMIFS([1]章节关卡!$FA$5:$FA$94,[1]章节关卡!$EJ$5:$EJ$94,"="&amp;$A53,[1]章节关卡!$EZ$5:$EZ$94,"="&amp;F$3)</f>
        <v>0</v>
      </c>
      <c r="G53" s="52">
        <f>SUMIFS([1]章节关卡!$FA$5:$FA$94,[1]章节关卡!$EJ$5:$EJ$94,"="&amp;$A53,[1]章节关卡!$EZ$5:$EZ$94,"="&amp;G$3)</f>
        <v>0</v>
      </c>
      <c r="H53" s="52">
        <f>SUMIFS([1]章节关卡!$FA$5:$FA$94,[1]章节关卡!$EJ$5:$EJ$94,"="&amp;$A53,[1]章节关卡!$EZ$5:$EZ$94,"="&amp;H$3)</f>
        <v>0</v>
      </c>
      <c r="I53" s="52">
        <f>SUMIFS([1]章节关卡!$FA$5:$FA$94,[1]章节关卡!$EJ$5:$EJ$94,"="&amp;$A53,[1]章节关卡!$EZ$5:$EZ$94,"="&amp;I$3)</f>
        <v>0</v>
      </c>
      <c r="J53" s="52">
        <f>SUMIFS([1]章节关卡!$FA$5:$FA$94,[1]章节关卡!$EJ$5:$EJ$94,"="&amp;$A53,[1]章节关卡!$EZ$5:$EZ$94,"="&amp;J$3)</f>
        <v>0</v>
      </c>
      <c r="K53" s="52">
        <f>SUMIFS([1]章节关卡!$FA$5:$FA$94,[1]章节关卡!$EJ$5:$EJ$94,"="&amp;$A53,[1]章节关卡!$EZ$5:$EZ$94,"="&amp;K$3)</f>
        <v>0</v>
      </c>
      <c r="L53" s="52">
        <f>SUMIFS([1]章节关卡!$FA$5:$FA$94,[1]章节关卡!$EJ$5:$EJ$94,"="&amp;$A53,[1]章节关卡!$EZ$5:$EZ$94,"="&amp;L$3)</f>
        <v>0</v>
      </c>
      <c r="M53" s="52">
        <f>SUMIFS([1]章节关卡!$FA$5:$FA$94,[1]章节关卡!$EJ$5:$EJ$94,"="&amp;$A53,[1]章节关卡!$EZ$5:$EZ$94,"="&amp;M$3)</f>
        <v>34</v>
      </c>
      <c r="N53" s="52">
        <f>SUMIFS([1]章节关卡!$FA$5:$FA$94,[1]章节关卡!$EJ$5:$EJ$94,"="&amp;$A53,[1]章节关卡!$EZ$5:$EZ$94,"="&amp;N$3)</f>
        <v>0</v>
      </c>
      <c r="O53" s="52">
        <f>SUMIFS([1]章节关卡!$FA$5:$FA$94,[1]章节关卡!$EJ$5:$EJ$94,"="&amp;$A53,[1]章节关卡!$EZ$5:$EZ$94,"="&amp;O$3)</f>
        <v>0</v>
      </c>
      <c r="P53" s="52">
        <f>SUMIFS([1]章节关卡!$DG$5:$DG$94,[1]章节关卡!$CO$5:$CO$94,"="&amp;$A53,[1]章节关卡!$DF$5:$DF$94,"="&amp;P$3)</f>
        <v>129600</v>
      </c>
      <c r="Q53" s="52">
        <f>SUMIFS([1]章节关卡!$DC$5:$DC$94,[1]章节关卡!$CO$5:$CO$94,"="&amp;$A53,[1]章节关卡!$DB$5:$DB$94,"="&amp;Q$3)</f>
        <v>100</v>
      </c>
      <c r="R53" s="52">
        <f>SUMIFS([1]章节关卡!$DC$5:$DC$94,[1]章节关卡!$CO$5:$CO$94,"="&amp;$A53,[1]章节关卡!$DB$5:$DB$94,"="&amp;R$3)</f>
        <v>5</v>
      </c>
      <c r="S53" s="52">
        <f>SUMIFS([1]章节关卡!$DC$5:$DC$94,[1]章节关卡!$CO$5:$CO$94,"="&amp;$A53,[1]章节关卡!$DB$5:$DB$94,"="&amp;S$3)</f>
        <v>0</v>
      </c>
      <c r="T53" s="63">
        <f>SUMIFS([1]章节关卡!$ED53:$ED142,[1]章节关卡!$DK$5:$DK$94,"="&amp;$A53)</f>
        <v>0</v>
      </c>
      <c r="W53" s="54" t="s">
        <v>737</v>
      </c>
      <c r="X53" s="54">
        <v>83</v>
      </c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>
        <f>[1]新神器!$BH$12</f>
        <v>191</v>
      </c>
    </row>
    <row r="54" spans="1:40" ht="16.5" x14ac:dyDescent="0.2">
      <c r="A54" s="52">
        <v>20</v>
      </c>
      <c r="B54" s="52">
        <v>2</v>
      </c>
      <c r="C54" s="52">
        <f>[1]章节关卡!$AD25</f>
        <v>117</v>
      </c>
      <c r="D54" s="52">
        <f>SUMIFS([1]章节关卡!$BP$5:$BP$304,[1]章节关卡!$BL$5:$BL$304,"="&amp;$A54)</f>
        <v>189000</v>
      </c>
      <c r="E54" s="52">
        <f>SUMIFS([1]章节关卡!$BO$5:$BO$304,[1]章节关卡!$BL$5:$BL$304,"="&amp;$A54)</f>
        <v>90000</v>
      </c>
      <c r="F54" s="52">
        <f>SUMIFS([1]章节关卡!$FA$5:$FA$94,[1]章节关卡!$EJ$5:$EJ$94,"="&amp;$A54,[1]章节关卡!$EZ$5:$EZ$94,"="&amp;F$3)</f>
        <v>0</v>
      </c>
      <c r="G54" s="52">
        <f>SUMIFS([1]章节关卡!$FA$5:$FA$94,[1]章节关卡!$EJ$5:$EJ$94,"="&amp;$A54,[1]章节关卡!$EZ$5:$EZ$94,"="&amp;G$3)</f>
        <v>0</v>
      </c>
      <c r="H54" s="52">
        <f>SUMIFS([1]章节关卡!$FA$5:$FA$94,[1]章节关卡!$EJ$5:$EJ$94,"="&amp;$A54,[1]章节关卡!$EZ$5:$EZ$94,"="&amp;H$3)</f>
        <v>0</v>
      </c>
      <c r="I54" s="52">
        <f>SUMIFS([1]章节关卡!$FA$5:$FA$94,[1]章节关卡!$EJ$5:$EJ$94,"="&amp;$A54,[1]章节关卡!$EZ$5:$EZ$94,"="&amp;I$3)</f>
        <v>0</v>
      </c>
      <c r="J54" s="52">
        <f>SUMIFS([1]章节关卡!$FA$5:$FA$94,[1]章节关卡!$EJ$5:$EJ$94,"="&amp;$A54,[1]章节关卡!$EZ$5:$EZ$94,"="&amp;J$3)</f>
        <v>0</v>
      </c>
      <c r="K54" s="52">
        <f>SUMIFS([1]章节关卡!$FA$5:$FA$94,[1]章节关卡!$EJ$5:$EJ$94,"="&amp;$A54,[1]章节关卡!$EZ$5:$EZ$94,"="&amp;K$3)</f>
        <v>0</v>
      </c>
      <c r="L54" s="52">
        <f>SUMIFS([1]章节关卡!$FA$5:$FA$94,[1]章节关卡!$EJ$5:$EJ$94,"="&amp;$A54,[1]章节关卡!$EZ$5:$EZ$94,"="&amp;L$3)</f>
        <v>0</v>
      </c>
      <c r="M54" s="52">
        <f>SUMIFS([1]章节关卡!$FA$5:$FA$94,[1]章节关卡!$EJ$5:$EJ$94,"="&amp;$A54,[1]章节关卡!$EZ$5:$EZ$94,"="&amp;M$3)</f>
        <v>0</v>
      </c>
      <c r="N54" s="52">
        <f>SUMIFS([1]章节关卡!$FA$5:$FA$94,[1]章节关卡!$EJ$5:$EJ$94,"="&amp;$A54,[1]章节关卡!$EZ$5:$EZ$94,"="&amp;N$3)</f>
        <v>4</v>
      </c>
      <c r="O54" s="52">
        <f>SUMIFS([1]章节关卡!$FA$5:$FA$94,[1]章节关卡!$EJ$5:$EJ$94,"="&amp;$A54,[1]章节关卡!$EZ$5:$EZ$94,"="&amp;O$3)</f>
        <v>0</v>
      </c>
      <c r="P54" s="52">
        <f>SUMIFS([1]章节关卡!$DG$5:$DG$94,[1]章节关卡!$CO$5:$CO$94,"="&amp;$A54,[1]章节关卡!$DF$5:$DF$94,"="&amp;P$3)</f>
        <v>140400</v>
      </c>
      <c r="Q54" s="52">
        <f>SUMIFS([1]章节关卡!$DC$5:$DC$94,[1]章节关卡!$CO$5:$CO$94,"="&amp;$A54,[1]章节关卡!$DB$5:$DB$94,"="&amp;Q$3)</f>
        <v>100</v>
      </c>
      <c r="R54" s="52">
        <f>SUMIFS([1]章节关卡!$DC$5:$DC$94,[1]章节关卡!$CO$5:$CO$94,"="&amp;$A54,[1]章节关卡!$DB$5:$DB$94,"="&amp;R$3)</f>
        <v>5</v>
      </c>
      <c r="S54" s="52">
        <f>SUMIFS([1]章节关卡!$DC$5:$DC$94,[1]章节关卡!$CO$5:$CO$94,"="&amp;$A54,[1]章节关卡!$DB$5:$DB$94,"="&amp;S$3)</f>
        <v>0</v>
      </c>
      <c r="T54" s="63">
        <f>SUMIFS([1]章节关卡!$ED54:$ED143,[1]章节关卡!$DK$5:$DK$94,"="&amp;$A54)</f>
        <v>0</v>
      </c>
      <c r="W54" s="54" t="s">
        <v>737</v>
      </c>
      <c r="X54" s="54">
        <v>93</v>
      </c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>
        <f>[1]新神器!$BH$15</f>
        <v>231.25</v>
      </c>
    </row>
    <row r="55" spans="1:40" ht="16.5" x14ac:dyDescent="0.2">
      <c r="A55" s="52">
        <v>21</v>
      </c>
      <c r="B55" s="52">
        <v>2</v>
      </c>
      <c r="C55" s="52">
        <f>[1]章节关卡!$AD26</f>
        <v>122</v>
      </c>
      <c r="D55" s="52">
        <f>SUMIFS([1]章节关卡!$BP$5:$BP$304,[1]章节关卡!$BL$5:$BL$304,"="&amp;$A55)</f>
        <v>202500</v>
      </c>
      <c r="E55" s="52">
        <f>SUMIFS([1]章节关卡!$BO$5:$BO$304,[1]章节关卡!$BL$5:$BL$304,"="&amp;$A55)</f>
        <v>96000</v>
      </c>
      <c r="F55" s="52">
        <f>SUMIFS([1]章节关卡!$FA$5:$FA$94,[1]章节关卡!$EJ$5:$EJ$94,"="&amp;$A55,[1]章节关卡!$EZ$5:$EZ$94,"="&amp;F$3)</f>
        <v>0</v>
      </c>
      <c r="G55" s="52">
        <f>SUMIFS([1]章节关卡!$FA$5:$FA$94,[1]章节关卡!$EJ$5:$EJ$94,"="&amp;$A55,[1]章节关卡!$EZ$5:$EZ$94,"="&amp;G$3)</f>
        <v>0</v>
      </c>
      <c r="H55" s="52">
        <f>SUMIFS([1]章节关卡!$FA$5:$FA$94,[1]章节关卡!$EJ$5:$EJ$94,"="&amp;$A55,[1]章节关卡!$EZ$5:$EZ$94,"="&amp;H$3)</f>
        <v>0</v>
      </c>
      <c r="I55" s="52">
        <f>SUMIFS([1]章节关卡!$FA$5:$FA$94,[1]章节关卡!$EJ$5:$EJ$94,"="&amp;$A55,[1]章节关卡!$EZ$5:$EZ$94,"="&amp;I$3)</f>
        <v>0</v>
      </c>
      <c r="J55" s="52">
        <f>SUMIFS([1]章节关卡!$FA$5:$FA$94,[1]章节关卡!$EJ$5:$EJ$94,"="&amp;$A55,[1]章节关卡!$EZ$5:$EZ$94,"="&amp;J$3)</f>
        <v>0</v>
      </c>
      <c r="K55" s="52">
        <f>SUMIFS([1]章节关卡!$FA$5:$FA$94,[1]章节关卡!$EJ$5:$EJ$94,"="&amp;$A55,[1]章节关卡!$EZ$5:$EZ$94,"="&amp;K$3)</f>
        <v>0</v>
      </c>
      <c r="L55" s="52">
        <f>SUMIFS([1]章节关卡!$FA$5:$FA$94,[1]章节关卡!$EJ$5:$EJ$94,"="&amp;$A55,[1]章节关卡!$EZ$5:$EZ$94,"="&amp;L$3)</f>
        <v>0</v>
      </c>
      <c r="M55" s="52">
        <f>SUMIFS([1]章节关卡!$FA$5:$FA$94,[1]章节关卡!$EJ$5:$EJ$94,"="&amp;$A55,[1]章节关卡!$EZ$5:$EZ$94,"="&amp;M$3)</f>
        <v>0</v>
      </c>
      <c r="N55" s="52">
        <f>SUMIFS([1]章节关卡!$FA$5:$FA$94,[1]章节关卡!$EJ$5:$EJ$94,"="&amp;$A55,[1]章节关卡!$EZ$5:$EZ$94,"="&amp;N$3)</f>
        <v>6</v>
      </c>
      <c r="O55" s="52">
        <f>SUMIFS([1]章节关卡!$FA$5:$FA$94,[1]章节关卡!$EJ$5:$EJ$94,"="&amp;$A55,[1]章节关卡!$EZ$5:$EZ$94,"="&amp;O$3)</f>
        <v>0</v>
      </c>
      <c r="P55" s="52">
        <f>SUMIFS([1]章节关卡!$DG$5:$DG$94,[1]章节关卡!$CO$5:$CO$94,"="&amp;$A55,[1]章节关卡!$DF$5:$DF$94,"="&amp;P$3)</f>
        <v>151200</v>
      </c>
      <c r="Q55" s="52">
        <f>SUMIFS([1]章节关卡!$DC$5:$DC$94,[1]章节关卡!$CO$5:$CO$94,"="&amp;$A55,[1]章节关卡!$DB$5:$DB$94,"="&amp;Q$3)</f>
        <v>100</v>
      </c>
      <c r="R55" s="52">
        <f>SUMIFS([1]章节关卡!$DC$5:$DC$94,[1]章节关卡!$CO$5:$CO$94,"="&amp;$A55,[1]章节关卡!$DB$5:$DB$94,"="&amp;R$3)</f>
        <v>5</v>
      </c>
      <c r="S55" s="52">
        <f>SUMIFS([1]章节关卡!$DC$5:$DC$94,[1]章节关卡!$CO$5:$CO$94,"="&amp;$A55,[1]章节关卡!$DB$5:$DB$94,"="&amp;S$3)</f>
        <v>0</v>
      </c>
      <c r="T55" s="63">
        <f>SUMIFS([1]章节关卡!$ED55:$ED144,[1]章节关卡!$DK$5:$DK$94,"="&amp;$A55)</f>
        <v>0</v>
      </c>
      <c r="W55" s="54" t="s">
        <v>737</v>
      </c>
      <c r="X55" s="54">
        <v>103</v>
      </c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>
        <f>[1]新神器!$BH$18</f>
        <v>271.5</v>
      </c>
    </row>
    <row r="56" spans="1:40" ht="16.5" x14ac:dyDescent="0.2">
      <c r="A56" s="52">
        <v>22</v>
      </c>
      <c r="B56" s="52">
        <v>2</v>
      </c>
      <c r="C56" s="52">
        <f>[1]章节关卡!$AD27</f>
        <v>127</v>
      </c>
      <c r="D56" s="52">
        <f>SUMIFS([1]章节关卡!$BP$5:$BP$304,[1]章节关卡!$BL$5:$BL$304,"="&amp;$A56)</f>
        <v>211500</v>
      </c>
      <c r="E56" s="52">
        <f>SUMIFS([1]章节关卡!$BO$5:$BO$304,[1]章节关卡!$BL$5:$BL$304,"="&amp;$A56)</f>
        <v>102000</v>
      </c>
      <c r="F56" s="52">
        <f>SUMIFS([1]章节关卡!$FA$5:$FA$94,[1]章节关卡!$EJ$5:$EJ$94,"="&amp;$A56,[1]章节关卡!$EZ$5:$EZ$94,"="&amp;F$3)</f>
        <v>0</v>
      </c>
      <c r="G56" s="52">
        <f>SUMIFS([1]章节关卡!$FA$5:$FA$94,[1]章节关卡!$EJ$5:$EJ$94,"="&amp;$A56,[1]章节关卡!$EZ$5:$EZ$94,"="&amp;G$3)</f>
        <v>0</v>
      </c>
      <c r="H56" s="52">
        <f>SUMIFS([1]章节关卡!$FA$5:$FA$94,[1]章节关卡!$EJ$5:$EJ$94,"="&amp;$A56,[1]章节关卡!$EZ$5:$EZ$94,"="&amp;H$3)</f>
        <v>0</v>
      </c>
      <c r="I56" s="52">
        <f>SUMIFS([1]章节关卡!$FA$5:$FA$94,[1]章节关卡!$EJ$5:$EJ$94,"="&amp;$A56,[1]章节关卡!$EZ$5:$EZ$94,"="&amp;I$3)</f>
        <v>0</v>
      </c>
      <c r="J56" s="52">
        <f>SUMIFS([1]章节关卡!$FA$5:$FA$94,[1]章节关卡!$EJ$5:$EJ$94,"="&amp;$A56,[1]章节关卡!$EZ$5:$EZ$94,"="&amp;J$3)</f>
        <v>0</v>
      </c>
      <c r="K56" s="52">
        <f>SUMIFS([1]章节关卡!$FA$5:$FA$94,[1]章节关卡!$EJ$5:$EJ$94,"="&amp;$A56,[1]章节关卡!$EZ$5:$EZ$94,"="&amp;K$3)</f>
        <v>0</v>
      </c>
      <c r="L56" s="52">
        <f>SUMIFS([1]章节关卡!$FA$5:$FA$94,[1]章节关卡!$EJ$5:$EJ$94,"="&amp;$A56,[1]章节关卡!$EZ$5:$EZ$94,"="&amp;L$3)</f>
        <v>0</v>
      </c>
      <c r="M56" s="52">
        <f>SUMIFS([1]章节关卡!$FA$5:$FA$94,[1]章节关卡!$EJ$5:$EJ$94,"="&amp;$A56,[1]章节关卡!$EZ$5:$EZ$94,"="&amp;M$3)</f>
        <v>0</v>
      </c>
      <c r="N56" s="52">
        <f>SUMIFS([1]章节关卡!$FA$5:$FA$94,[1]章节关卡!$EJ$5:$EJ$94,"="&amp;$A56,[1]章节关卡!$EZ$5:$EZ$94,"="&amp;N$3)</f>
        <v>8</v>
      </c>
      <c r="O56" s="52">
        <f>SUMIFS([1]章节关卡!$FA$5:$FA$94,[1]章节关卡!$EJ$5:$EJ$94,"="&amp;$A56,[1]章节关卡!$EZ$5:$EZ$94,"="&amp;O$3)</f>
        <v>0</v>
      </c>
      <c r="P56" s="52">
        <f>SUMIFS([1]章节关卡!$DG$5:$DG$94,[1]章节关卡!$CO$5:$CO$94,"="&amp;$A56,[1]章节关卡!$DF$5:$DF$94,"="&amp;P$3)</f>
        <v>162000</v>
      </c>
      <c r="Q56" s="52">
        <f>SUMIFS([1]章节关卡!$DC$5:$DC$94,[1]章节关卡!$CO$5:$CO$94,"="&amp;$A56,[1]章节关卡!$DB$5:$DB$94,"="&amp;Q$3)</f>
        <v>100</v>
      </c>
      <c r="R56" s="52">
        <f>SUMIFS([1]章节关卡!$DC$5:$DC$94,[1]章节关卡!$CO$5:$CO$94,"="&amp;$A56,[1]章节关卡!$DB$5:$DB$94,"="&amp;R$3)</f>
        <v>5</v>
      </c>
      <c r="S56" s="52">
        <f>SUMIFS([1]章节关卡!$DC$5:$DC$94,[1]章节关卡!$CO$5:$CO$94,"="&amp;$A56,[1]章节关卡!$DB$5:$DB$94,"="&amp;S$3)</f>
        <v>0</v>
      </c>
      <c r="T56" s="63">
        <f>SUMIFS([1]章节关卡!$ED56:$ED145,[1]章节关卡!$DK$5:$DK$94,"="&amp;$A56)</f>
        <v>0</v>
      </c>
      <c r="W56" s="54" t="s">
        <v>737</v>
      </c>
      <c r="X56" s="54">
        <v>113</v>
      </c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>
        <f>[1]新神器!$BH$21</f>
        <v>362.04</v>
      </c>
    </row>
    <row r="57" spans="1:40" ht="16.5" x14ac:dyDescent="0.2">
      <c r="A57" s="52">
        <v>23</v>
      </c>
      <c r="B57" s="52">
        <v>2</v>
      </c>
      <c r="C57" s="52">
        <f>[1]章节关卡!$AD28</f>
        <v>132</v>
      </c>
      <c r="D57" s="52">
        <f>SUMIFS([1]章节关卡!$BP$5:$BP$304,[1]章节关卡!$BL$5:$BL$304,"="&amp;$A57)</f>
        <v>225000</v>
      </c>
      <c r="E57" s="52">
        <f>SUMIFS([1]章节关卡!$BO$5:$BO$304,[1]章节关卡!$BL$5:$BL$304,"="&amp;$A57)</f>
        <v>108000</v>
      </c>
      <c r="F57" s="52">
        <f>SUMIFS([1]章节关卡!$FA$5:$FA$94,[1]章节关卡!$EJ$5:$EJ$94,"="&amp;$A57,[1]章节关卡!$EZ$5:$EZ$94,"="&amp;F$3)</f>
        <v>0</v>
      </c>
      <c r="G57" s="52">
        <f>SUMIFS([1]章节关卡!$FA$5:$FA$94,[1]章节关卡!$EJ$5:$EJ$94,"="&amp;$A57,[1]章节关卡!$EZ$5:$EZ$94,"="&amp;G$3)</f>
        <v>0</v>
      </c>
      <c r="H57" s="52">
        <f>SUMIFS([1]章节关卡!$FA$5:$FA$94,[1]章节关卡!$EJ$5:$EJ$94,"="&amp;$A57,[1]章节关卡!$EZ$5:$EZ$94,"="&amp;H$3)</f>
        <v>0</v>
      </c>
      <c r="I57" s="52">
        <f>SUMIFS([1]章节关卡!$FA$5:$FA$94,[1]章节关卡!$EJ$5:$EJ$94,"="&amp;$A57,[1]章节关卡!$EZ$5:$EZ$94,"="&amp;I$3)</f>
        <v>0</v>
      </c>
      <c r="J57" s="52">
        <f>SUMIFS([1]章节关卡!$FA$5:$FA$94,[1]章节关卡!$EJ$5:$EJ$94,"="&amp;$A57,[1]章节关卡!$EZ$5:$EZ$94,"="&amp;J$3)</f>
        <v>0</v>
      </c>
      <c r="K57" s="52">
        <f>SUMIFS([1]章节关卡!$FA$5:$FA$94,[1]章节关卡!$EJ$5:$EJ$94,"="&amp;$A57,[1]章节关卡!$EZ$5:$EZ$94,"="&amp;K$3)</f>
        <v>0</v>
      </c>
      <c r="L57" s="52">
        <f>SUMIFS([1]章节关卡!$FA$5:$FA$94,[1]章节关卡!$EJ$5:$EJ$94,"="&amp;$A57,[1]章节关卡!$EZ$5:$EZ$94,"="&amp;L$3)</f>
        <v>0</v>
      </c>
      <c r="M57" s="52">
        <f>SUMIFS([1]章节关卡!$FA$5:$FA$94,[1]章节关卡!$EJ$5:$EJ$94,"="&amp;$A57,[1]章节关卡!$EZ$5:$EZ$94,"="&amp;M$3)</f>
        <v>0</v>
      </c>
      <c r="N57" s="52">
        <f>SUMIFS([1]章节关卡!$FA$5:$FA$94,[1]章节关卡!$EJ$5:$EJ$94,"="&amp;$A57,[1]章节关卡!$EZ$5:$EZ$94,"="&amp;N$3)</f>
        <v>11</v>
      </c>
      <c r="O57" s="52">
        <f>SUMIFS([1]章节关卡!$FA$5:$FA$94,[1]章节关卡!$EJ$5:$EJ$94,"="&amp;$A57,[1]章节关卡!$EZ$5:$EZ$94,"="&amp;O$3)</f>
        <v>0</v>
      </c>
      <c r="P57" s="52">
        <f>SUMIFS([1]章节关卡!$DG$5:$DG$94,[1]章节关卡!$CO$5:$CO$94,"="&amp;$A57,[1]章节关卡!$DF$5:$DF$94,"="&amp;P$3)</f>
        <v>172800</v>
      </c>
      <c r="Q57" s="52">
        <f>SUMIFS([1]章节关卡!$DC$5:$DC$94,[1]章节关卡!$CO$5:$CO$94,"="&amp;$A57,[1]章节关卡!$DB$5:$DB$94,"="&amp;Q$3)</f>
        <v>100</v>
      </c>
      <c r="R57" s="52">
        <f>SUMIFS([1]章节关卡!$DC$5:$DC$94,[1]章节关卡!$CO$5:$CO$94,"="&amp;$A57,[1]章节关卡!$DB$5:$DB$94,"="&amp;R$3)</f>
        <v>5</v>
      </c>
      <c r="S57" s="52">
        <f>SUMIFS([1]章节关卡!$DC$5:$DC$94,[1]章节关卡!$CO$5:$CO$94,"="&amp;$A57,[1]章节关卡!$DB$5:$DB$94,"="&amp;S$3)</f>
        <v>0</v>
      </c>
      <c r="T57" s="63">
        <f>SUMIFS([1]章节关卡!$ED57:$ED146,[1]章节关卡!$DK$5:$DK$94,"="&amp;$A57)</f>
        <v>0</v>
      </c>
      <c r="W57" s="54" t="s">
        <v>737</v>
      </c>
      <c r="X57" s="54">
        <v>123</v>
      </c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>
        <f>[1]新神器!$BH$24</f>
        <v>449.79750000000001</v>
      </c>
    </row>
    <row r="58" spans="1:40" ht="16.5" x14ac:dyDescent="0.2">
      <c r="A58" s="52">
        <v>24</v>
      </c>
      <c r="B58" s="52">
        <v>2</v>
      </c>
      <c r="C58" s="52">
        <f>[1]章节关卡!$AD29</f>
        <v>137</v>
      </c>
      <c r="D58" s="52">
        <f>SUMIFS([1]章节关卡!$BP$5:$BP$304,[1]章节关卡!$BL$5:$BL$304,"="&amp;$A58)</f>
        <v>247500</v>
      </c>
      <c r="E58" s="52">
        <f>SUMIFS([1]章节关卡!$BO$5:$BO$304,[1]章节关卡!$BL$5:$BL$304,"="&amp;$A58)</f>
        <v>114000</v>
      </c>
      <c r="F58" s="52">
        <f>SUMIFS([1]章节关卡!$FA$5:$FA$94,[1]章节关卡!$EJ$5:$EJ$94,"="&amp;$A58,[1]章节关卡!$EZ$5:$EZ$94,"="&amp;F$3)</f>
        <v>0</v>
      </c>
      <c r="G58" s="52">
        <f>SUMIFS([1]章节关卡!$FA$5:$FA$94,[1]章节关卡!$EJ$5:$EJ$94,"="&amp;$A58,[1]章节关卡!$EZ$5:$EZ$94,"="&amp;G$3)</f>
        <v>0</v>
      </c>
      <c r="H58" s="52">
        <f>SUMIFS([1]章节关卡!$FA$5:$FA$94,[1]章节关卡!$EJ$5:$EJ$94,"="&amp;$A58,[1]章节关卡!$EZ$5:$EZ$94,"="&amp;H$3)</f>
        <v>0</v>
      </c>
      <c r="I58" s="52">
        <f>SUMIFS([1]章节关卡!$FA$5:$FA$94,[1]章节关卡!$EJ$5:$EJ$94,"="&amp;$A58,[1]章节关卡!$EZ$5:$EZ$94,"="&amp;I$3)</f>
        <v>0</v>
      </c>
      <c r="J58" s="52">
        <f>SUMIFS([1]章节关卡!$FA$5:$FA$94,[1]章节关卡!$EJ$5:$EJ$94,"="&amp;$A58,[1]章节关卡!$EZ$5:$EZ$94,"="&amp;J$3)</f>
        <v>0</v>
      </c>
      <c r="K58" s="52">
        <f>SUMIFS([1]章节关卡!$FA$5:$FA$94,[1]章节关卡!$EJ$5:$EJ$94,"="&amp;$A58,[1]章节关卡!$EZ$5:$EZ$94,"="&amp;K$3)</f>
        <v>0</v>
      </c>
      <c r="L58" s="52">
        <f>SUMIFS([1]章节关卡!$FA$5:$FA$94,[1]章节关卡!$EJ$5:$EJ$94,"="&amp;$A58,[1]章节关卡!$EZ$5:$EZ$94,"="&amp;L$3)</f>
        <v>0</v>
      </c>
      <c r="M58" s="52">
        <f>SUMIFS([1]章节关卡!$FA$5:$FA$94,[1]章节关卡!$EJ$5:$EJ$94,"="&amp;$A58,[1]章节关卡!$EZ$5:$EZ$94,"="&amp;M$3)</f>
        <v>0</v>
      </c>
      <c r="N58" s="52">
        <f>SUMIFS([1]章节关卡!$FA$5:$FA$94,[1]章节关卡!$EJ$5:$EJ$94,"="&amp;$A58,[1]章节关卡!$EZ$5:$EZ$94,"="&amp;N$3)</f>
        <v>14</v>
      </c>
      <c r="O58" s="52">
        <f>SUMIFS([1]章节关卡!$FA$5:$FA$94,[1]章节关卡!$EJ$5:$EJ$94,"="&amp;$A58,[1]章节关卡!$EZ$5:$EZ$94,"="&amp;O$3)</f>
        <v>0</v>
      </c>
      <c r="P58" s="52">
        <f>SUMIFS([1]章节关卡!$DG$5:$DG$94,[1]章节关卡!$CO$5:$CO$94,"="&amp;$A58,[1]章节关卡!$DF$5:$DF$94,"="&amp;P$3)</f>
        <v>183600</v>
      </c>
      <c r="Q58" s="52">
        <f>SUMIFS([1]章节关卡!$DC$5:$DC$94,[1]章节关卡!$CO$5:$CO$94,"="&amp;$A58,[1]章节关卡!$DB$5:$DB$94,"="&amp;Q$3)</f>
        <v>100</v>
      </c>
      <c r="R58" s="52">
        <f>SUMIFS([1]章节关卡!$DC$5:$DC$94,[1]章节关卡!$CO$5:$CO$94,"="&amp;$A58,[1]章节关卡!$DB$5:$DB$94,"="&amp;R$3)</f>
        <v>5</v>
      </c>
      <c r="S58" s="52">
        <f>SUMIFS([1]章节关卡!$DC$5:$DC$94,[1]章节关卡!$CO$5:$CO$94,"="&amp;$A58,[1]章节关卡!$DB$5:$DB$94,"="&amp;S$3)</f>
        <v>0</v>
      </c>
      <c r="T58" s="63">
        <f>SUMIFS([1]章节关卡!$ED58:$ED147,[1]章节关卡!$DK$5:$DK$94,"="&amp;$A58)</f>
        <v>0</v>
      </c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</row>
    <row r="59" spans="1:40" ht="16.5" x14ac:dyDescent="0.2">
      <c r="A59" s="52">
        <v>25</v>
      </c>
      <c r="B59" s="52">
        <v>2</v>
      </c>
      <c r="C59" s="52">
        <f>[1]章节关卡!$AD30</f>
        <v>142</v>
      </c>
      <c r="D59" s="52">
        <f>SUMIFS([1]章节关卡!$BP$5:$BP$304,[1]章节关卡!$BL$5:$BL$304,"="&amp;$A59)</f>
        <v>270000</v>
      </c>
      <c r="E59" s="52">
        <f>SUMIFS([1]章节关卡!$BO$5:$BO$304,[1]章节关卡!$BL$5:$BL$304,"="&amp;$A59)</f>
        <v>120000</v>
      </c>
      <c r="F59" s="52">
        <f>SUMIFS([1]章节关卡!$FA$5:$FA$94,[1]章节关卡!$EJ$5:$EJ$94,"="&amp;$A59,[1]章节关卡!$EZ$5:$EZ$94,"="&amp;F$3)</f>
        <v>0</v>
      </c>
      <c r="G59" s="52">
        <f>SUMIFS([1]章节关卡!$FA$5:$FA$94,[1]章节关卡!$EJ$5:$EJ$94,"="&amp;$A59,[1]章节关卡!$EZ$5:$EZ$94,"="&amp;G$3)</f>
        <v>0</v>
      </c>
      <c r="H59" s="52">
        <f>SUMIFS([1]章节关卡!$FA$5:$FA$94,[1]章节关卡!$EJ$5:$EJ$94,"="&amp;$A59,[1]章节关卡!$EZ$5:$EZ$94,"="&amp;H$3)</f>
        <v>0</v>
      </c>
      <c r="I59" s="52">
        <f>SUMIFS([1]章节关卡!$FA$5:$FA$94,[1]章节关卡!$EJ$5:$EJ$94,"="&amp;$A59,[1]章节关卡!$EZ$5:$EZ$94,"="&amp;I$3)</f>
        <v>0</v>
      </c>
      <c r="J59" s="52">
        <f>SUMIFS([1]章节关卡!$FA$5:$FA$94,[1]章节关卡!$EJ$5:$EJ$94,"="&amp;$A59,[1]章节关卡!$EZ$5:$EZ$94,"="&amp;J$3)</f>
        <v>0</v>
      </c>
      <c r="K59" s="52">
        <f>SUMIFS([1]章节关卡!$FA$5:$FA$94,[1]章节关卡!$EJ$5:$EJ$94,"="&amp;$A59,[1]章节关卡!$EZ$5:$EZ$94,"="&amp;K$3)</f>
        <v>0</v>
      </c>
      <c r="L59" s="52">
        <f>SUMIFS([1]章节关卡!$FA$5:$FA$94,[1]章节关卡!$EJ$5:$EJ$94,"="&amp;$A59,[1]章节关卡!$EZ$5:$EZ$94,"="&amp;L$3)</f>
        <v>0</v>
      </c>
      <c r="M59" s="52">
        <f>SUMIFS([1]章节关卡!$FA$5:$FA$94,[1]章节关卡!$EJ$5:$EJ$94,"="&amp;$A59,[1]章节关卡!$EZ$5:$EZ$94,"="&amp;M$3)</f>
        <v>0</v>
      </c>
      <c r="N59" s="52">
        <f>SUMIFS([1]章节关卡!$FA$5:$FA$94,[1]章节关卡!$EJ$5:$EJ$94,"="&amp;$A59,[1]章节关卡!$EZ$5:$EZ$94,"="&amp;N$3)</f>
        <v>17</v>
      </c>
      <c r="O59" s="52">
        <f>SUMIFS([1]章节关卡!$FA$5:$FA$94,[1]章节关卡!$EJ$5:$EJ$94,"="&amp;$A59,[1]章节关卡!$EZ$5:$EZ$94,"="&amp;O$3)</f>
        <v>0</v>
      </c>
      <c r="P59" s="52">
        <f>SUMIFS([1]章节关卡!$DG$5:$DG$94,[1]章节关卡!$CO$5:$CO$94,"="&amp;$A59,[1]章节关卡!$DF$5:$DF$94,"="&amp;P$3)</f>
        <v>194400</v>
      </c>
      <c r="Q59" s="52">
        <f>SUMIFS([1]章节关卡!$DC$5:$DC$94,[1]章节关卡!$CO$5:$CO$94,"="&amp;$A59,[1]章节关卡!$DB$5:$DB$94,"="&amp;Q$3)</f>
        <v>100</v>
      </c>
      <c r="R59" s="52">
        <f>SUMIFS([1]章节关卡!$DC$5:$DC$94,[1]章节关卡!$CO$5:$CO$94,"="&amp;$A59,[1]章节关卡!$DB$5:$DB$94,"="&amp;R$3)</f>
        <v>5</v>
      </c>
      <c r="S59" s="52">
        <f>SUMIFS([1]章节关卡!$DC$5:$DC$94,[1]章节关卡!$CO$5:$CO$94,"="&amp;$A59,[1]章节关卡!$DB$5:$DB$94,"="&amp;S$3)</f>
        <v>0</v>
      </c>
      <c r="T59" s="63">
        <f>SUMIFS([1]章节关卡!$ED59:$ED148,[1]章节关卡!$DK$5:$DK$94,"="&amp;$A59)</f>
        <v>0</v>
      </c>
    </row>
    <row r="60" spans="1:40" ht="16.5" x14ac:dyDescent="0.2">
      <c r="A60" s="52">
        <v>26</v>
      </c>
      <c r="B60" s="52">
        <v>2</v>
      </c>
      <c r="C60" s="52">
        <f>[1]章节关卡!$AD31</f>
        <v>147</v>
      </c>
      <c r="D60" s="52">
        <f>SUMIFS([1]章节关卡!$BP$5:$BP$304,[1]章节关卡!$BL$5:$BL$304,"="&amp;$A60)</f>
        <v>292500</v>
      </c>
      <c r="E60" s="52">
        <f>SUMIFS([1]章节关卡!$BO$5:$BO$304,[1]章节关卡!$BL$5:$BL$304,"="&amp;$A60)</f>
        <v>126000</v>
      </c>
      <c r="F60" s="52">
        <f>SUMIFS([1]章节关卡!$FA$5:$FA$94,[1]章节关卡!$EJ$5:$EJ$94,"="&amp;$A60,[1]章节关卡!$EZ$5:$EZ$94,"="&amp;F$3)</f>
        <v>0</v>
      </c>
      <c r="G60" s="52">
        <f>SUMIFS([1]章节关卡!$FA$5:$FA$94,[1]章节关卡!$EJ$5:$EJ$94,"="&amp;$A60,[1]章节关卡!$EZ$5:$EZ$94,"="&amp;G$3)</f>
        <v>0</v>
      </c>
      <c r="H60" s="52">
        <f>SUMIFS([1]章节关卡!$FA$5:$FA$94,[1]章节关卡!$EJ$5:$EJ$94,"="&amp;$A60,[1]章节关卡!$EZ$5:$EZ$94,"="&amp;H$3)</f>
        <v>0</v>
      </c>
      <c r="I60" s="52">
        <f>SUMIFS([1]章节关卡!$FA$5:$FA$94,[1]章节关卡!$EJ$5:$EJ$94,"="&amp;$A60,[1]章节关卡!$EZ$5:$EZ$94,"="&amp;I$3)</f>
        <v>0</v>
      </c>
      <c r="J60" s="52">
        <f>SUMIFS([1]章节关卡!$FA$5:$FA$94,[1]章节关卡!$EJ$5:$EJ$94,"="&amp;$A60,[1]章节关卡!$EZ$5:$EZ$94,"="&amp;J$3)</f>
        <v>0</v>
      </c>
      <c r="K60" s="52">
        <f>SUMIFS([1]章节关卡!$FA$5:$FA$94,[1]章节关卡!$EJ$5:$EJ$94,"="&amp;$A60,[1]章节关卡!$EZ$5:$EZ$94,"="&amp;K$3)</f>
        <v>0</v>
      </c>
      <c r="L60" s="52">
        <f>SUMIFS([1]章节关卡!$FA$5:$FA$94,[1]章节关卡!$EJ$5:$EJ$94,"="&amp;$A60,[1]章节关卡!$EZ$5:$EZ$94,"="&amp;L$3)</f>
        <v>0</v>
      </c>
      <c r="M60" s="52">
        <f>SUMIFS([1]章节关卡!$FA$5:$FA$94,[1]章节关卡!$EJ$5:$EJ$94,"="&amp;$A60,[1]章节关卡!$EZ$5:$EZ$94,"="&amp;M$3)</f>
        <v>0</v>
      </c>
      <c r="N60" s="52">
        <f>SUMIFS([1]章节关卡!$FA$5:$FA$94,[1]章节关卡!$EJ$5:$EJ$94,"="&amp;$A60,[1]章节关卡!$EZ$5:$EZ$94,"="&amp;N$3)</f>
        <v>17</v>
      </c>
      <c r="O60" s="52">
        <f>SUMIFS([1]章节关卡!$FA$5:$FA$94,[1]章节关卡!$EJ$5:$EJ$94,"="&amp;$A60,[1]章节关卡!$EZ$5:$EZ$94,"="&amp;O$3)</f>
        <v>0</v>
      </c>
      <c r="P60" s="52">
        <f>SUMIFS([1]章节关卡!$DG$5:$DG$94,[1]章节关卡!$CO$5:$CO$94,"="&amp;$A60,[1]章节关卡!$DF$5:$DF$94,"="&amp;P$3)</f>
        <v>205200</v>
      </c>
      <c r="Q60" s="52">
        <f>SUMIFS([1]章节关卡!$DC$5:$DC$94,[1]章节关卡!$CO$5:$CO$94,"="&amp;$A60,[1]章节关卡!$DB$5:$DB$94,"="&amp;Q$3)</f>
        <v>100</v>
      </c>
      <c r="R60" s="52">
        <f>SUMIFS([1]章节关卡!$DC$5:$DC$94,[1]章节关卡!$CO$5:$CO$94,"="&amp;$A60,[1]章节关卡!$DB$5:$DB$94,"="&amp;R$3)</f>
        <v>5</v>
      </c>
      <c r="S60" s="52">
        <f>SUMIFS([1]章节关卡!$DC$5:$DC$94,[1]章节关卡!$CO$5:$CO$94,"="&amp;$A60,[1]章节关卡!$DB$5:$DB$94,"="&amp;S$3)</f>
        <v>0</v>
      </c>
      <c r="T60" s="63">
        <f>SUMIFS([1]章节关卡!$ED60:$ED149,[1]章节关卡!$DK$5:$DK$94,"="&amp;$A60)</f>
        <v>0</v>
      </c>
    </row>
    <row r="61" spans="1:40" ht="16.5" x14ac:dyDescent="0.2">
      <c r="A61" s="52">
        <v>27</v>
      </c>
      <c r="B61" s="52">
        <v>2</v>
      </c>
      <c r="C61" s="52">
        <f>[1]章节关卡!$AD32</f>
        <v>150</v>
      </c>
      <c r="D61" s="52">
        <f>SUMIFS([1]章节关卡!$BP$5:$BP$304,[1]章节关卡!$BL$5:$BL$304,"="&amp;$A61)</f>
        <v>315000</v>
      </c>
      <c r="E61" s="52">
        <f>SUMIFS([1]章节关卡!$BO$5:$BO$304,[1]章节关卡!$BL$5:$BL$304,"="&amp;$A61)</f>
        <v>132000</v>
      </c>
      <c r="F61" s="52">
        <f>SUMIFS([1]章节关卡!$FA$5:$FA$94,[1]章节关卡!$EJ$5:$EJ$94,"="&amp;$A61,[1]章节关卡!$EZ$5:$EZ$94,"="&amp;F$3)</f>
        <v>0</v>
      </c>
      <c r="G61" s="52">
        <f>SUMIFS([1]章节关卡!$FA$5:$FA$94,[1]章节关卡!$EJ$5:$EJ$94,"="&amp;$A61,[1]章节关卡!$EZ$5:$EZ$94,"="&amp;G$3)</f>
        <v>0</v>
      </c>
      <c r="H61" s="52">
        <f>SUMIFS([1]章节关卡!$FA$5:$FA$94,[1]章节关卡!$EJ$5:$EJ$94,"="&amp;$A61,[1]章节关卡!$EZ$5:$EZ$94,"="&amp;H$3)</f>
        <v>0</v>
      </c>
      <c r="I61" s="52">
        <f>SUMIFS([1]章节关卡!$FA$5:$FA$94,[1]章节关卡!$EJ$5:$EJ$94,"="&amp;$A61,[1]章节关卡!$EZ$5:$EZ$94,"="&amp;I$3)</f>
        <v>0</v>
      </c>
      <c r="J61" s="52">
        <f>SUMIFS([1]章节关卡!$FA$5:$FA$94,[1]章节关卡!$EJ$5:$EJ$94,"="&amp;$A61,[1]章节关卡!$EZ$5:$EZ$94,"="&amp;J$3)</f>
        <v>0</v>
      </c>
      <c r="K61" s="52">
        <f>SUMIFS([1]章节关卡!$FA$5:$FA$94,[1]章节关卡!$EJ$5:$EJ$94,"="&amp;$A61,[1]章节关卡!$EZ$5:$EZ$94,"="&amp;K$3)</f>
        <v>0</v>
      </c>
      <c r="L61" s="52">
        <f>SUMIFS([1]章节关卡!$FA$5:$FA$94,[1]章节关卡!$EJ$5:$EJ$94,"="&amp;$A61,[1]章节关卡!$EZ$5:$EZ$94,"="&amp;L$3)</f>
        <v>0</v>
      </c>
      <c r="M61" s="52">
        <f>SUMIFS([1]章节关卡!$FA$5:$FA$94,[1]章节关卡!$EJ$5:$EJ$94,"="&amp;$A61,[1]章节关卡!$EZ$5:$EZ$94,"="&amp;M$3)</f>
        <v>0</v>
      </c>
      <c r="N61" s="52">
        <f>SUMIFS([1]章节关卡!$FA$5:$FA$94,[1]章节关卡!$EJ$5:$EJ$94,"="&amp;$A61,[1]章节关卡!$EZ$5:$EZ$94,"="&amp;N$3)</f>
        <v>17</v>
      </c>
      <c r="O61" s="52">
        <f>SUMIFS([1]章节关卡!$FA$5:$FA$94,[1]章节关卡!$EJ$5:$EJ$94,"="&amp;$A61,[1]章节关卡!$EZ$5:$EZ$94,"="&amp;O$3)</f>
        <v>0</v>
      </c>
      <c r="P61" s="52">
        <f>SUMIFS([1]章节关卡!$DG$5:$DG$94,[1]章节关卡!$CO$5:$CO$94,"="&amp;$A61,[1]章节关卡!$DF$5:$DF$94,"="&amp;P$3)</f>
        <v>216000</v>
      </c>
      <c r="Q61" s="52">
        <f>SUMIFS([1]章节关卡!$DC$5:$DC$94,[1]章节关卡!$CO$5:$CO$94,"="&amp;$A61,[1]章节关卡!$DB$5:$DB$94,"="&amp;Q$3)</f>
        <v>100</v>
      </c>
      <c r="R61" s="52">
        <f>SUMIFS([1]章节关卡!$DC$5:$DC$94,[1]章节关卡!$CO$5:$CO$94,"="&amp;$A61,[1]章节关卡!$DB$5:$DB$94,"="&amp;R$3)</f>
        <v>5</v>
      </c>
      <c r="S61" s="52">
        <f>SUMIFS([1]章节关卡!$DC$5:$DC$94,[1]章节关卡!$CO$5:$CO$94,"="&amp;$A61,[1]章节关卡!$DB$5:$DB$94,"="&amp;S$3)</f>
        <v>0</v>
      </c>
      <c r="T61" s="63">
        <f>SUMIFS([1]章节关卡!$ED61:$ED150,[1]章节关卡!$DK$5:$DK$94,"="&amp;$A61)</f>
        <v>0</v>
      </c>
    </row>
    <row r="62" spans="1:40" ht="16.5" x14ac:dyDescent="0.2">
      <c r="A62" s="52">
        <v>28</v>
      </c>
      <c r="B62" s="52">
        <v>2</v>
      </c>
      <c r="C62" s="52">
        <f>[1]章节关卡!$AD33</f>
        <v>150</v>
      </c>
      <c r="D62" s="52">
        <f>SUMIFS([1]章节关卡!$BP$5:$BP$304,[1]章节关卡!$BL$5:$BL$304,"="&amp;$A62)</f>
        <v>337500</v>
      </c>
      <c r="E62" s="52">
        <f>SUMIFS([1]章节关卡!$BO$5:$BO$304,[1]章节关卡!$BL$5:$BL$304,"="&amp;$A62)</f>
        <v>132000</v>
      </c>
      <c r="F62" s="52">
        <f>SUMIFS([1]章节关卡!$FA$5:$FA$94,[1]章节关卡!$EJ$5:$EJ$94,"="&amp;$A62,[1]章节关卡!$EZ$5:$EZ$94,"="&amp;F$3)</f>
        <v>0</v>
      </c>
      <c r="G62" s="52">
        <f>SUMIFS([1]章节关卡!$FA$5:$FA$94,[1]章节关卡!$EJ$5:$EJ$94,"="&amp;$A62,[1]章节关卡!$EZ$5:$EZ$94,"="&amp;G$3)</f>
        <v>0</v>
      </c>
      <c r="H62" s="52">
        <f>SUMIFS([1]章节关卡!$FA$5:$FA$94,[1]章节关卡!$EJ$5:$EJ$94,"="&amp;$A62,[1]章节关卡!$EZ$5:$EZ$94,"="&amp;H$3)</f>
        <v>0</v>
      </c>
      <c r="I62" s="52">
        <f>SUMIFS([1]章节关卡!$FA$5:$FA$94,[1]章节关卡!$EJ$5:$EJ$94,"="&amp;$A62,[1]章节关卡!$EZ$5:$EZ$94,"="&amp;I$3)</f>
        <v>0</v>
      </c>
      <c r="J62" s="52">
        <f>SUMIFS([1]章节关卡!$FA$5:$FA$94,[1]章节关卡!$EJ$5:$EJ$94,"="&amp;$A62,[1]章节关卡!$EZ$5:$EZ$94,"="&amp;J$3)</f>
        <v>0</v>
      </c>
      <c r="K62" s="52">
        <f>SUMIFS([1]章节关卡!$FA$5:$FA$94,[1]章节关卡!$EJ$5:$EJ$94,"="&amp;$A62,[1]章节关卡!$EZ$5:$EZ$94,"="&amp;K$3)</f>
        <v>0</v>
      </c>
      <c r="L62" s="52">
        <f>SUMIFS([1]章节关卡!$FA$5:$FA$94,[1]章节关卡!$EJ$5:$EJ$94,"="&amp;$A62,[1]章节关卡!$EZ$5:$EZ$94,"="&amp;L$3)</f>
        <v>0</v>
      </c>
      <c r="M62" s="52">
        <f>SUMIFS([1]章节关卡!$FA$5:$FA$94,[1]章节关卡!$EJ$5:$EJ$94,"="&amp;$A62,[1]章节关卡!$EZ$5:$EZ$94,"="&amp;M$3)</f>
        <v>0</v>
      </c>
      <c r="N62" s="52">
        <f>SUMIFS([1]章节关卡!$FA$5:$FA$94,[1]章节关卡!$EJ$5:$EJ$94,"="&amp;$A62,[1]章节关卡!$EZ$5:$EZ$94,"="&amp;N$3)</f>
        <v>0</v>
      </c>
      <c r="O62" s="52">
        <f>SUMIFS([1]章节关卡!$FA$5:$FA$94,[1]章节关卡!$EJ$5:$EJ$94,"="&amp;$A62,[1]章节关卡!$EZ$5:$EZ$94,"="&amp;O$3)</f>
        <v>12</v>
      </c>
      <c r="P62" s="52">
        <f>SUMIFS([1]章节关卡!$DG$5:$DG$94,[1]章节关卡!$CO$5:$CO$94,"="&amp;$A62,[1]章节关卡!$DF$5:$DF$94,"="&amp;P$3)</f>
        <v>226800</v>
      </c>
      <c r="Q62" s="52">
        <f>SUMIFS([1]章节关卡!$DC$5:$DC$94,[1]章节关卡!$CO$5:$CO$94,"="&amp;$A62,[1]章节关卡!$DB$5:$DB$94,"="&amp;Q$3)</f>
        <v>100</v>
      </c>
      <c r="R62" s="52">
        <f>SUMIFS([1]章节关卡!$DC$5:$DC$94,[1]章节关卡!$CO$5:$CO$94,"="&amp;$A62,[1]章节关卡!$DB$5:$DB$94,"="&amp;R$3)</f>
        <v>5</v>
      </c>
      <c r="S62" s="52">
        <f>SUMIFS([1]章节关卡!$DC$5:$DC$94,[1]章节关卡!$CO$5:$CO$94,"="&amp;$A62,[1]章节关卡!$DB$5:$DB$94,"="&amp;S$3)</f>
        <v>0</v>
      </c>
      <c r="T62" s="63">
        <f>SUMIFS([1]章节关卡!$ED62:$ED151,[1]章节关卡!$DK$5:$DK$94,"="&amp;$A62)</f>
        <v>0</v>
      </c>
    </row>
    <row r="63" spans="1:40" ht="16.5" x14ac:dyDescent="0.2">
      <c r="A63" s="52">
        <v>29</v>
      </c>
      <c r="B63" s="52">
        <v>2</v>
      </c>
      <c r="C63" s="52">
        <f>[1]章节关卡!$AD34</f>
        <v>150</v>
      </c>
      <c r="D63" s="52">
        <f>SUMIFS([1]章节关卡!$BP$5:$BP$304,[1]章节关卡!$BL$5:$BL$304,"="&amp;$A63)</f>
        <v>360000</v>
      </c>
      <c r="E63" s="52">
        <f>SUMIFS([1]章节关卡!$BO$5:$BO$304,[1]章节关卡!$BL$5:$BL$304,"="&amp;$A63)</f>
        <v>132000</v>
      </c>
      <c r="F63" s="52">
        <f>SUMIFS([1]章节关卡!$FA$5:$FA$94,[1]章节关卡!$EJ$5:$EJ$94,"="&amp;$A63,[1]章节关卡!$EZ$5:$EZ$94,"="&amp;F$3)</f>
        <v>0</v>
      </c>
      <c r="G63" s="52">
        <f>SUMIFS([1]章节关卡!$FA$5:$FA$94,[1]章节关卡!$EJ$5:$EJ$94,"="&amp;$A63,[1]章节关卡!$EZ$5:$EZ$94,"="&amp;G$3)</f>
        <v>0</v>
      </c>
      <c r="H63" s="52">
        <f>SUMIFS([1]章节关卡!$FA$5:$FA$94,[1]章节关卡!$EJ$5:$EJ$94,"="&amp;$A63,[1]章节关卡!$EZ$5:$EZ$94,"="&amp;H$3)</f>
        <v>0</v>
      </c>
      <c r="I63" s="52">
        <f>SUMIFS([1]章节关卡!$FA$5:$FA$94,[1]章节关卡!$EJ$5:$EJ$94,"="&amp;$A63,[1]章节关卡!$EZ$5:$EZ$94,"="&amp;I$3)</f>
        <v>0</v>
      </c>
      <c r="J63" s="52">
        <f>SUMIFS([1]章节关卡!$FA$5:$FA$94,[1]章节关卡!$EJ$5:$EJ$94,"="&amp;$A63,[1]章节关卡!$EZ$5:$EZ$94,"="&amp;J$3)</f>
        <v>0</v>
      </c>
      <c r="K63" s="52">
        <f>SUMIFS([1]章节关卡!$FA$5:$FA$94,[1]章节关卡!$EJ$5:$EJ$94,"="&amp;$A63,[1]章节关卡!$EZ$5:$EZ$94,"="&amp;K$3)</f>
        <v>0</v>
      </c>
      <c r="L63" s="52">
        <f>SUMIFS([1]章节关卡!$FA$5:$FA$94,[1]章节关卡!$EJ$5:$EJ$94,"="&amp;$A63,[1]章节关卡!$EZ$5:$EZ$94,"="&amp;L$3)</f>
        <v>0</v>
      </c>
      <c r="M63" s="52">
        <f>SUMIFS([1]章节关卡!$FA$5:$FA$94,[1]章节关卡!$EJ$5:$EJ$94,"="&amp;$A63,[1]章节关卡!$EZ$5:$EZ$94,"="&amp;M$3)</f>
        <v>0</v>
      </c>
      <c r="N63" s="52">
        <f>SUMIFS([1]章节关卡!$FA$5:$FA$94,[1]章节关卡!$EJ$5:$EJ$94,"="&amp;$A63,[1]章节关卡!$EZ$5:$EZ$94,"="&amp;N$3)</f>
        <v>0</v>
      </c>
      <c r="O63" s="52">
        <f>SUMIFS([1]章节关卡!$FA$5:$FA$94,[1]章节关卡!$EJ$5:$EJ$94,"="&amp;$A63,[1]章节关卡!$EZ$5:$EZ$94,"="&amp;O$3)</f>
        <v>12</v>
      </c>
      <c r="P63" s="52">
        <f>SUMIFS([1]章节关卡!$DG$5:$DG$94,[1]章节关卡!$CO$5:$CO$94,"="&amp;$A63,[1]章节关卡!$DF$5:$DF$94,"="&amp;P$3)</f>
        <v>237600</v>
      </c>
      <c r="Q63" s="52">
        <f>SUMIFS([1]章节关卡!$DC$5:$DC$94,[1]章节关卡!$CO$5:$CO$94,"="&amp;$A63,[1]章节关卡!$DB$5:$DB$94,"="&amp;Q$3)</f>
        <v>100</v>
      </c>
      <c r="R63" s="52">
        <f>SUMIFS([1]章节关卡!$DC$5:$DC$94,[1]章节关卡!$CO$5:$CO$94,"="&amp;$A63,[1]章节关卡!$DB$5:$DB$94,"="&amp;R$3)</f>
        <v>5</v>
      </c>
      <c r="S63" s="52">
        <f>SUMIFS([1]章节关卡!$DC$5:$DC$94,[1]章节关卡!$CO$5:$CO$94,"="&amp;$A63,[1]章节关卡!$DB$5:$DB$94,"="&amp;S$3)</f>
        <v>0</v>
      </c>
      <c r="T63" s="63">
        <f>SUMIFS([1]章节关卡!$ED63:$ED152,[1]章节关卡!$DK$5:$DK$94,"="&amp;$A63)</f>
        <v>0</v>
      </c>
    </row>
    <row r="64" spans="1:40" ht="16.5" x14ac:dyDescent="0.2">
      <c r="A64" s="52">
        <v>30</v>
      </c>
      <c r="B64" s="52">
        <v>2</v>
      </c>
      <c r="C64" s="52">
        <f>[1]章节关卡!$AD35</f>
        <v>150</v>
      </c>
      <c r="D64" s="52">
        <f>SUMIFS([1]章节关卡!$BP$5:$BP$304,[1]章节关卡!$BL$5:$BL$304,"="&amp;$A64)</f>
        <v>432000</v>
      </c>
      <c r="E64" s="52">
        <f>SUMIFS([1]章节关卡!$BO$5:$BO$304,[1]章节关卡!$BL$5:$BL$304,"="&amp;$A64)</f>
        <v>132000</v>
      </c>
      <c r="F64" s="52">
        <f>SUMIFS([1]章节关卡!$FA$5:$FA$94,[1]章节关卡!$EJ$5:$EJ$94,"="&amp;$A64,[1]章节关卡!$EZ$5:$EZ$94,"="&amp;F$3)</f>
        <v>0</v>
      </c>
      <c r="G64" s="52">
        <f>SUMIFS([1]章节关卡!$FA$5:$FA$94,[1]章节关卡!$EJ$5:$EJ$94,"="&amp;$A64,[1]章节关卡!$EZ$5:$EZ$94,"="&amp;G$3)</f>
        <v>0</v>
      </c>
      <c r="H64" s="52">
        <f>SUMIFS([1]章节关卡!$FA$5:$FA$94,[1]章节关卡!$EJ$5:$EJ$94,"="&amp;$A64,[1]章节关卡!$EZ$5:$EZ$94,"="&amp;H$3)</f>
        <v>0</v>
      </c>
      <c r="I64" s="52">
        <f>SUMIFS([1]章节关卡!$FA$5:$FA$94,[1]章节关卡!$EJ$5:$EJ$94,"="&amp;$A64,[1]章节关卡!$EZ$5:$EZ$94,"="&amp;I$3)</f>
        <v>0</v>
      </c>
      <c r="J64" s="52">
        <f>SUMIFS([1]章节关卡!$FA$5:$FA$94,[1]章节关卡!$EJ$5:$EJ$94,"="&amp;$A64,[1]章节关卡!$EZ$5:$EZ$94,"="&amp;J$3)</f>
        <v>0</v>
      </c>
      <c r="K64" s="52">
        <f>SUMIFS([1]章节关卡!$FA$5:$FA$94,[1]章节关卡!$EJ$5:$EJ$94,"="&amp;$A64,[1]章节关卡!$EZ$5:$EZ$94,"="&amp;K$3)</f>
        <v>0</v>
      </c>
      <c r="L64" s="52">
        <f>SUMIFS([1]章节关卡!$FA$5:$FA$94,[1]章节关卡!$EJ$5:$EJ$94,"="&amp;$A64,[1]章节关卡!$EZ$5:$EZ$94,"="&amp;L$3)</f>
        <v>0</v>
      </c>
      <c r="M64" s="52">
        <f>SUMIFS([1]章节关卡!$FA$5:$FA$94,[1]章节关卡!$EJ$5:$EJ$94,"="&amp;$A64,[1]章节关卡!$EZ$5:$EZ$94,"="&amp;M$3)</f>
        <v>0</v>
      </c>
      <c r="N64" s="52">
        <f>SUMIFS([1]章节关卡!$FA$5:$FA$94,[1]章节关卡!$EJ$5:$EJ$94,"="&amp;$A64,[1]章节关卡!$EZ$5:$EZ$94,"="&amp;N$3)</f>
        <v>0</v>
      </c>
      <c r="O64" s="52">
        <f>SUMIFS([1]章节关卡!$FA$5:$FA$94,[1]章节关卡!$EJ$5:$EJ$94,"="&amp;$A64,[1]章节关卡!$EZ$5:$EZ$94,"="&amp;O$3)</f>
        <v>12</v>
      </c>
      <c r="P64" s="52">
        <f>SUMIFS([1]章节关卡!$DG$5:$DG$94,[1]章节关卡!$CO$5:$CO$94,"="&amp;$A64,[1]章节关卡!$DF$5:$DF$94,"="&amp;P$3)</f>
        <v>237600</v>
      </c>
      <c r="Q64" s="52">
        <f>SUMIFS([1]章节关卡!$DC$5:$DC$94,[1]章节关卡!$CO$5:$CO$94,"="&amp;$A64,[1]章节关卡!$DB$5:$DB$94,"="&amp;Q$3)</f>
        <v>100</v>
      </c>
      <c r="R64" s="52">
        <f>SUMIFS([1]章节关卡!$DC$5:$DC$94,[1]章节关卡!$CO$5:$CO$94,"="&amp;$A64,[1]章节关卡!$DB$5:$DB$94,"="&amp;R$3)</f>
        <v>5</v>
      </c>
      <c r="S64" s="52">
        <f>SUMIFS([1]章节关卡!$DC$5:$DC$94,[1]章节关卡!$CO$5:$CO$94,"="&amp;$A64,[1]章节关卡!$DB$5:$DB$94,"="&amp;S$3)</f>
        <v>0</v>
      </c>
      <c r="T64" s="63">
        <f>SUMIFS([1]章节关卡!$ED64:$ED153,[1]章节关卡!$DK$5:$DK$94,"="&amp;$A64)</f>
        <v>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</vt:i4>
      </vt:variant>
    </vt:vector>
  </HeadingPairs>
  <TitlesOfParts>
    <vt:vector size="13" baseType="lpstr">
      <vt:lpstr>文档说明</vt:lpstr>
      <vt:lpstr>卡牌投放</vt:lpstr>
      <vt:lpstr>新-卡牌投放</vt:lpstr>
      <vt:lpstr>嘉年华数值统计</vt:lpstr>
      <vt:lpstr>7日活动</vt:lpstr>
      <vt:lpstr>7日活动2</vt:lpstr>
      <vt:lpstr>Sheet1</vt:lpstr>
      <vt:lpstr>数据母表</vt:lpstr>
      <vt:lpstr>产出数据母表</vt:lpstr>
      <vt:lpstr>属性价值透视</vt:lpstr>
      <vt:lpstr>可做的任务</vt:lpstr>
      <vt:lpstr>'新-卡牌投放'!卡牌品质</vt:lpstr>
      <vt:lpstr>卡牌品质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2019-11-12T09:19:15Z</dcterms:modified>
</cp:coreProperties>
</file>